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5200" windowHeight="11295" tabRatio="835" activeTab="0"/>
  </bookViews>
  <sheets>
    <sheet name="Rekapitulace stavby" sheetId="1" r:id="rId1"/>
    <sheet name="D 01 - Demolice stávající..." sheetId="2" r:id="rId2"/>
    <sheet name="IO 100 - Příprava území, ..." sheetId="3" r:id="rId3"/>
    <sheet name="IO 301 - Areálové rozvody..." sheetId="4" r:id="rId4"/>
    <sheet name="IO 401 - Areálové rozvody..." sheetId="5" r:id="rId5"/>
    <sheet name="SO 01 - Integrační centrum" sheetId="6" r:id="rId6"/>
    <sheet name="VRN - Vedlejší rozpočtové..." sheetId="7" r:id="rId7"/>
    <sheet name="D.1.4a" sheetId="9" r:id="rId8"/>
    <sheet name="D.1.4b" sheetId="10" r:id="rId9"/>
    <sheet name="D.1.4c" sheetId="11" r:id="rId10"/>
    <sheet name="D.1.4d" sheetId="12" r:id="rId11"/>
    <sheet name="D.1.4e" sheetId="13" r:id="rId12"/>
    <sheet name="D.1.4f" sheetId="14" r:id="rId13"/>
    <sheet name="IO.601" sheetId="15" r:id="rId14"/>
    <sheet name="IO.620" sheetId="18" r:id="rId15"/>
    <sheet name="IO.710" sheetId="16" r:id="rId16"/>
    <sheet name="Vestavěný.nábytek" sheetId="17" r:id="rId17"/>
    <sheet name="Pokyny pro vyplnění" sheetId="8" r:id="rId18"/>
  </sheets>
  <externalReferences>
    <externalReference r:id="rId21"/>
    <externalReference r:id="rId22"/>
    <externalReference r:id="rId23"/>
    <externalReference r:id="rId24"/>
  </externalReferences>
  <definedNames>
    <definedName name="_xlnm._FilterDatabase" localSheetId="1" hidden="1">'D 01 - Demolice stávající...'!$C$83:$K$98</definedName>
    <definedName name="_xlnm._FilterDatabase" localSheetId="2" hidden="1">'IO 100 - Příprava území, ...'!$C$85:$K$160</definedName>
    <definedName name="_xlnm._FilterDatabase" localSheetId="3" hidden="1">'IO 301 - Areálové rozvody...'!$C$84:$K$133</definedName>
    <definedName name="_xlnm._FilterDatabase" localSheetId="4" hidden="1">'IO 401 - Areálové rozvody...'!$C$86:$K$163</definedName>
    <definedName name="_xlnm._FilterDatabase" localSheetId="5" hidden="1">'SO 01 - Integrační centrum'!$C$108:$K$2565</definedName>
    <definedName name="_xlnm._FilterDatabase" localSheetId="6" hidden="1">'VRN - Vedlejší rozpočtové...'!$C$84:$K$124</definedName>
    <definedName name="CisloRozpoctu">'[1]Krycí list'!$C$2</definedName>
    <definedName name="cislostavby">'[1]Krycí list'!$A$7</definedName>
    <definedName name="číslostavby">'[2]Krycí list'!$A$7</definedName>
    <definedName name="DPHSni">'[3]D.1.1 KL'!$G$24</definedName>
    <definedName name="DPHZakl">'[3]D.1.1 KL'!$G$26</definedName>
    <definedName name="Mena">'[3]D.1.1 KL'!$J$29</definedName>
    <definedName name="NazevRozpoctu">'[1]Krycí list'!$D$2</definedName>
    <definedName name="nazevstavby">'[1]Krycí list'!$C$7</definedName>
    <definedName name="názevstavby">'[2]Krycí list'!$C$7</definedName>
    <definedName name="_xlnm.Print_Area" localSheetId="1">'D 01 - Demolice stávající...'!$C$4:$J$39,'D 01 - Demolice stávající...'!$C$45:$J$65,'D 01 - Demolice stávající...'!$C$71:$K$98</definedName>
    <definedName name="_xlnm.Print_Area" localSheetId="7">'D.1.4a'!$A$1:$H$191</definedName>
    <definedName name="_xlnm.Print_Area" localSheetId="8">'D.1.4b'!$A$1:$H$125</definedName>
    <definedName name="_xlnm.Print_Area" localSheetId="9">'D.1.4c'!$A$1:$H$105</definedName>
    <definedName name="_xlnm.Print_Area" localSheetId="10">'D.1.4d'!$A$1:$H$407</definedName>
    <definedName name="_xlnm.Print_Area" localSheetId="11">'D.1.4e'!$A$1:$H$268</definedName>
    <definedName name="_xlnm.Print_Area" localSheetId="2">'IO 100 - Příprava území, ...'!$C$4:$J$39,'IO 100 - Příprava území, ...'!$C$45:$J$67,'IO 100 - Příprava území, ...'!$C$73:$K$160</definedName>
    <definedName name="_xlnm.Print_Area" localSheetId="3">'IO 301 - Areálové rozvody...'!$C$4:$J$39,'IO 301 - Areálové rozvody...'!$C$45:$J$66,'IO 301 - Areálové rozvody...'!$C$72:$K$133</definedName>
    <definedName name="_xlnm.Print_Area" localSheetId="4">'IO 401 - Areálové rozvody...'!$C$4:$J$39,'IO 401 - Areálové rozvody...'!$C$45:$J$68,'IO 401 - Areálové rozvody...'!$C$74:$K$163</definedName>
    <definedName name="_xlnm.Print_Area" localSheetId="13">'IO.601'!$A$1:$H$78</definedName>
    <definedName name="_xlnm.Print_Area" localSheetId="15">'IO.710'!$A$1:$H$59</definedName>
    <definedName name="_xlnm.Print_Area" localSheetId="17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stavby'!$C$42:$AQ$70</definedName>
    <definedName name="_xlnm.Print_Area" localSheetId="5">'SO 01 - Integrační centrum'!$C$4:$J$39,'SO 01 - Integrační centrum'!$C$45:$J$90,'SO 01 - Integrační centrum'!$C$96:$K$2565</definedName>
    <definedName name="_xlnm.Print_Area" localSheetId="16">'Vestavěný.nábytek'!$A$1:$H$63</definedName>
    <definedName name="_xlnm.Print_Area" localSheetId="6">'VRN - Vedlejší rozpočtové...'!$C$4:$J$39,'VRN - Vedlejší rozpočtové...'!$C$45:$J$66,'VRN - Vedlejší rozpočtové...'!$C$72:$K$124</definedName>
    <definedName name="PocetMJ" localSheetId="14">#REF!</definedName>
    <definedName name="PocetMJ">#REF!</definedName>
    <definedName name="Profese">'[4]Krycí list'!$E$2</definedName>
    <definedName name="SazbaDPH1">'[1]Krycí list'!$C$30</definedName>
    <definedName name="SazbaDPH2">'[1]Krycí list'!$C$32</definedName>
    <definedName name="SloupecCC" localSheetId="14">#REF!</definedName>
    <definedName name="SloupecCC">#REF!</definedName>
    <definedName name="SloupecCisloPol" localSheetId="14">#REF!</definedName>
    <definedName name="SloupecCisloPol">#REF!</definedName>
    <definedName name="SloupecJC" localSheetId="14">#REF!</definedName>
    <definedName name="SloupecJC">#REF!</definedName>
    <definedName name="SloupecMJ" localSheetId="14">#REF!</definedName>
    <definedName name="SloupecMJ">#REF!</definedName>
    <definedName name="SloupecMnozstvi" localSheetId="14">#REF!</definedName>
    <definedName name="SloupecMnozstvi">#REF!</definedName>
    <definedName name="SloupecNazPol" localSheetId="14">#REF!</definedName>
    <definedName name="SloupecNazPol">#REF!</definedName>
    <definedName name="SloupecPC" localSheetId="14">#REF!</definedName>
    <definedName name="SloupecPC">#REF!</definedName>
    <definedName name="soustava">'[4]Krycí list'!$C$2</definedName>
    <definedName name="ZakladDPHSni">'[3]D.1.1 KL'!$G$23</definedName>
    <definedName name="ZakladDPHZakl">'[3]D.1.1 KL'!$G$25</definedName>
    <definedName name="Zaokrouhleni">'[3]D.1.1 KL'!$G$27</definedName>
    <definedName name="Zařazení">'[4]Krycí list'!$A$2</definedName>
    <definedName name="_xlnm.Print_Titles" localSheetId="0">'Rekapitulace stavby'!$52:$52</definedName>
    <definedName name="_xlnm.Print_Titles" localSheetId="1">'D 01 - Demolice stávající...'!$83:$83</definedName>
    <definedName name="_xlnm.Print_Titles" localSheetId="3">'IO 301 - Areálové rozvody...'!$84:$84</definedName>
    <definedName name="_xlnm.Print_Titles" localSheetId="4">'IO 401 - Areálové rozvody...'!$86:$86</definedName>
    <definedName name="_xlnm.Print_Titles" localSheetId="5">'SO 01 - Integrační centrum'!$108:$108</definedName>
    <definedName name="_xlnm.Print_Titles" localSheetId="6">'VRN - Vedlejší rozpočtové...'!$84:$84</definedName>
    <definedName name="_xlnm.Print_Titles" localSheetId="7">'D.1.4a'!$1:$6</definedName>
    <definedName name="_xlnm.Print_Titles" localSheetId="8">'D.1.4b'!$1:$6</definedName>
    <definedName name="_xlnm.Print_Titles" localSheetId="9">'D.1.4c'!$1:$6</definedName>
    <definedName name="_xlnm.Print_Titles" localSheetId="10">'D.1.4d'!$1:$6</definedName>
    <definedName name="_xlnm.Print_Titles" localSheetId="11">'D.1.4e'!$1:$6</definedName>
    <definedName name="_xlnm.Print_Titles" localSheetId="12">'D.1.4f'!$1:$6</definedName>
    <definedName name="_xlnm.Print_Titles" localSheetId="13">'IO.601'!$1:$6</definedName>
    <definedName name="_xlnm.Print_Titles" localSheetId="16">'Vestavěný.nábytek'!$1:$7</definedName>
  </definedNames>
  <calcPr calcId="162913"/>
</workbook>
</file>

<file path=xl/sharedStrings.xml><?xml version="1.0" encoding="utf-8"?>
<sst xmlns="http://schemas.openxmlformats.org/spreadsheetml/2006/main" count="34912" uniqueCount="5803">
  <si>
    <t>Export Komplet</t>
  </si>
  <si>
    <t>VZ</t>
  </si>
  <si>
    <t>2.0</t>
  </si>
  <si>
    <t/>
  </si>
  <si>
    <t>False</t>
  </si>
  <si>
    <t>{c0309ff4-3853-407e-a326-146b01c3da39}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</si>
  <si>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</si>
  <si>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</si>
  <si>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</si>
  <si>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</si>
  <si>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</si>
  <si>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</si>
  <si>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</si>
  <si>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</si>
  <si>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</si>
  <si>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1245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</si>
  <si>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</si>
  <si>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</si>
  <si>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Speciální MŠ, ZŠ a praktická škola Pardubice</t>
  </si>
  <si>
    <t>KSO:</t>
  </si>
  <si>
    <t>CC-CZ:</t>
  </si>
  <si>
    <t>Místo:</t>
  </si>
  <si>
    <t>Do Nového 1131, Pardubice</t>
  </si>
  <si>
    <t>Datum:</t>
  </si>
  <si>
    <t>7. 8. 2020</t>
  </si>
  <si>
    <t>Zadavatel:</t>
  </si>
  <si>
    <t>IČ:</t>
  </si>
  <si>
    <t>Pardubický kraj</t>
  </si>
  <si>
    <t>DIČ:</t>
  </si>
  <si>
    <t>Uchazeč:</t>
  </si>
  <si>
    <t>Vyplň údaj</t>
  </si>
  <si>
    <t>Projektant:</t>
  </si>
  <si>
    <t>Atelier 99 s.r.o. Brno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</si>
  <si>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</si>
  <si>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</si>
  <si>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</si>
  <si>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</si>
  <si>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</si>
  <si>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</si>
  <si>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</si>
  <si>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</si>
  <si>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</si>
  <si>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</si>
  <si>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</si>
  <si>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</si>
  <si>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</si>
  <si>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</si>
  <si>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</si>
  <si>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</si>
  <si>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</si>
  <si>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</si>
  <si>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</si>
  <si>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</si>
  <si>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</si>
  <si>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</si>
  <si>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</si>
  <si>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</si>
  <si>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</si>
  <si>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</si>
  <si>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</si>
  <si>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</si>
  <si>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</si>
  <si>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</si>
  <si>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</si>
  <si>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</si>
  <si>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</si>
  <si>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</si>
  <si>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</si>
  <si>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</si>
  <si>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</si>
  <si>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</si>
  <si>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</si>
  <si>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</si>
  <si>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</si>
  <si>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</si>
  <si>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</si>
  <si>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</si>
  <si>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D 01</t>
  </si>
  <si>
    <t>Demolice stávajícího objektu F</t>
  </si>
  <si>
    <t>STA</t>
  </si>
  <si>
    <t>1</t>
  </si>
  <si>
    <t>{56d51c31-bee1-4418-b4ef-27d4f22a1817}</t>
  </si>
  <si>
    <t>2</t>
  </si>
  <si>
    <t>IO 100</t>
  </si>
  <si>
    <t>Příprava území, terénní úpravy</t>
  </si>
  <si>
    <t>{31828968-9ee4-4f0d-b5b0-b32e4e35117f}</t>
  </si>
  <si>
    <t>IO 301</t>
  </si>
  <si>
    <t>Areálové rozvody vodovodu</t>
  </si>
  <si>
    <t>{b6d0bf43-36b2-423b-9601-3514e6a15246}</t>
  </si>
  <si>
    <t>IO 401</t>
  </si>
  <si>
    <t>Areálové rozvody kanalizace</t>
  </si>
  <si>
    <t>{236a6a31-9300-4383-9a8e-c5b72d5add66}</t>
  </si>
  <si>
    <t>SO 01</t>
  </si>
  <si>
    <t>Integrační centrum</t>
  </si>
  <si>
    <t>{56d21bea-075e-403b-be14-22210d561aed}</t>
  </si>
  <si>
    <t>VRN</t>
  </si>
  <si>
    <t>Vedlejší rozpočtové náklady</t>
  </si>
  <si>
    <t>{cfd31f76-9071-4575-8eaf-093fbb842106}</t>
  </si>
  <si>
    <t>KRYCÍ LIST SOUPISU PRACÍ</t>
  </si>
  <si>
    <t>Objekt:</t>
  </si>
  <si>
    <t>D 01 - Demolice stávajícího objektu F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</si>
  <si>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</si>
  <si>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</si>
  <si>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</si>
  <si>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</si>
  <si>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</si>
  <si>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9 - Ostatní konstrukce a práce, bourání</t>
  </si>
  <si>
    <t xml:space="preserve">    997 - Přesun sutě</t>
  </si>
  <si>
    <t>VRN - Vedlejší rozpočtové náklady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</si>
  <si>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</si>
  <si>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</si>
  <si>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</si>
  <si>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</si>
  <si>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</si>
  <si>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</si>
  <si>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</si>
  <si>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</si>
  <si>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</si>
  <si>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</si>
  <si>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</si>
  <si>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</si>
  <si>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</si>
  <si>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</si>
  <si>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</si>
  <si>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</si>
  <si>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</si>
  <si>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</si>
  <si>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</si>
  <si>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K</t>
  </si>
  <si>
    <t>981011112</t>
  </si>
  <si>
    <t>Demolice budov postupným rozebíráním dřevěných ostatních, oboustranně obitých, případně omítnutých</t>
  </si>
  <si>
    <t>m3</t>
  </si>
  <si>
    <t>CS ÚRS 2020 02</t>
  </si>
  <si>
    <t>4</t>
  </si>
  <si>
    <t>979269293</t>
  </si>
  <si>
    <t>P</t>
  </si>
  <si>
    <t>Poznámka k položce:
objekt je převážně dřevěný se zděnými štítovými stěnami a zděným hygienickým jádrem
demolice včetně odstranění základů</t>
  </si>
  <si>
    <t>VV</t>
  </si>
  <si>
    <t>(19,635*12,80+1,47*0,30)*(3,48+4,595)/2</t>
  </si>
  <si>
    <t>997</t>
  </si>
  <si>
    <t>Přesun sutě</t>
  </si>
  <si>
    <t>997006002</t>
  </si>
  <si>
    <t>Úprava stavebního odpadu třídění na jednotlivé druhy</t>
  </si>
  <si>
    <t>t</t>
  </si>
  <si>
    <t>-1417749663</t>
  </si>
  <si>
    <t>3</t>
  </si>
  <si>
    <t>997006512</t>
  </si>
  <si>
    <t>Vodorovná doprava suti na skládku s naložením na dopravní prostředek a složením přes 100 m do 1 km</t>
  </si>
  <si>
    <t>-1094829154</t>
  </si>
  <si>
    <t>997006519</t>
  </si>
  <si>
    <t>Vodorovná doprava suti na skládku s naložením na dopravní prostředek a složením Příplatek k ceně za každý další i započatý 1 km</t>
  </si>
  <si>
    <t>240114266</t>
  </si>
  <si>
    <t>225,667*9 'Přepočtené koeficientem množství</t>
  </si>
  <si>
    <t>5</t>
  </si>
  <si>
    <t>997013871</t>
  </si>
  <si>
    <t>Poplatek za uložení stavebního odpadu na recyklační skládce (skládkovné) směsného stavebního a demoličního zatříděného do Katalogu odpadů pod kódem 17 09 04</t>
  </si>
  <si>
    <t>-851728344</t>
  </si>
  <si>
    <t>VRN9</t>
  </si>
  <si>
    <t>Ostatní náklady</t>
  </si>
  <si>
    <t>6</t>
  </si>
  <si>
    <t>091003000</t>
  </si>
  <si>
    <t>Ostatní náklady - odpojení objektu od technické infrastruktury</t>
  </si>
  <si>
    <t>celek</t>
  </si>
  <si>
    <t>1024</t>
  </si>
  <si>
    <t>265782966</t>
  </si>
  <si>
    <t>IO 100 - Příprava území, terénní úpravy</t>
  </si>
  <si>
    <t xml:space="preserve">    1 - Zemní práce</t>
  </si>
  <si>
    <t xml:space="preserve">    3 - Svislé a kompletní konstrukce</t>
  </si>
  <si>
    <t xml:space="preserve">    5 - Komunikace pozemní</t>
  </si>
  <si>
    <t xml:space="preserve">    998 - Přesun hmot</t>
  </si>
  <si>
    <t>Zemní práce</t>
  </si>
  <si>
    <t>112101102</t>
  </si>
  <si>
    <t>Odstranění stromů s odřezáním kmene a s odvětvením listnatých, průměru kmene přes 300 do 500 mm</t>
  </si>
  <si>
    <t>kus</t>
  </si>
  <si>
    <t>-26320</t>
  </si>
  <si>
    <t>112251102</t>
  </si>
  <si>
    <t>Odstranění pařezů strojně s jejich vykopáním, vytrháním nebo odstřelením průměru přes 300 do 500 mm</t>
  </si>
  <si>
    <t>1752404805</t>
  </si>
  <si>
    <t>113106132</t>
  </si>
  <si>
    <t>Rozebrání dlažeb komunikací pro pěší s přemístěním hmot na skládku na vzdálenost do 3 m nebo s naložením na dopravní prostředek s ložem z kameniva nebo živice a s jakoukoliv výplní spár strojně plochy jednotlivě do 50 m2 z betonových, kameninových nebo dlaždic, desek nebo tvarovek</t>
  </si>
  <si>
    <t>m2</t>
  </si>
  <si>
    <t>854711424</t>
  </si>
  <si>
    <t>37,50+2,0</t>
  </si>
  <si>
    <t>113106142</t>
  </si>
  <si>
    <t>Rozebrání dlažeb komunikací pro pěší s přemístěním hmot na skládku na vzdálenost do 3 m nebo s naložením na dopravní prostředek s ložem z kameniva nebo živice a s jakoukoliv výplní spár strojně plochy jednotlivě přes 50 m2 z betonových nebo kameninových dlaždic, desek nebo tvarovek</t>
  </si>
  <si>
    <t>-395639421</t>
  </si>
  <si>
    <t>113107152</t>
  </si>
  <si>
    <t>Odstranění podkladů nebo krytů strojně plochy jednotlivě přes 50 m2 do 200 m2 s přemístěním hmot na skládku na vzdálenost do 20 m nebo s naložením na dopravní prostředek z kameniva těženého, o tl. vrstvy přes 100 do 200 mm</t>
  </si>
  <si>
    <t>-492282182</t>
  </si>
  <si>
    <t>113107162</t>
  </si>
  <si>
    <t>Odstranění podkladů nebo krytů strojně plochy jednotlivě přes 50 m2 do 200 m2 s přemístěním hmot na skládku na vzdálenost do 20 m nebo s naložením na dopravní prostředek z kameniva hrubého drceného, o tl. vrstvy přes 100 do 200 mm</t>
  </si>
  <si>
    <t>221378959</t>
  </si>
  <si>
    <t>115,0+166,0</t>
  </si>
  <si>
    <t>7</t>
  </si>
  <si>
    <t>113107172</t>
  </si>
  <si>
    <t>Odstranění podkladů nebo krytů strojně plochy jednotlivě přes 50 m2 do 200 m2 s přemístěním hmot na skládku na vzdálenost do 20 m nebo s naložením na dopravní prostředek z betonu prostého, o tl. vrstvy přes 150 do 300 mm</t>
  </si>
  <si>
    <t>1061665439</t>
  </si>
  <si>
    <t>8</t>
  </si>
  <si>
    <t>113107312</t>
  </si>
  <si>
    <t>Odstranění podkladů nebo krytů strojně plochy jednotlivě do 50 m2 s přemístěním hmot na skládku na vzdálenost do 3 m nebo s naložením na dopravní prostředek z kameniva těženého, o tl. vrstvy přes 100 do 200 mm</t>
  </si>
  <si>
    <t>-815643368</t>
  </si>
  <si>
    <t>121151125</t>
  </si>
  <si>
    <t>Sejmutí ornice strojně při souvislé ploše přes 500 m2, tl. vrstvy přes 250 do 300 mm</t>
  </si>
  <si>
    <t>-916383360</t>
  </si>
  <si>
    <t>434,0+57,0+27,0+125,0</t>
  </si>
  <si>
    <t>10</t>
  </si>
  <si>
    <t>162201402</t>
  </si>
  <si>
    <t>Vodorovné přemístění větví, kmenů nebo pařezů s naložením, složením a dopravou do 1000 m větví stromů listnatých, průměru kmene přes 300 do 500 mm</t>
  </si>
  <si>
    <t>-943341883</t>
  </si>
  <si>
    <t>11</t>
  </si>
  <si>
    <t>162201412</t>
  </si>
  <si>
    <t>Vodorovné přemístění větví, kmenů nebo pařezů s naložením, složením a dopravou do 1000 m kmenů stromů listnatých, průměru přes 300 do 500 mm</t>
  </si>
  <si>
    <t>676098514</t>
  </si>
  <si>
    <t>12</t>
  </si>
  <si>
    <t>162201422</t>
  </si>
  <si>
    <t>Vodorovné přemístění větví, kmenů nebo pařezů s naložením, složením a dopravou do 1000 m pařezů kmenů, průměru přes 300 do 500 mm</t>
  </si>
  <si>
    <t>137240157</t>
  </si>
  <si>
    <t>13</t>
  </si>
  <si>
    <t>162351123</t>
  </si>
  <si>
    <t>Vodorovné přemístění výkopku nebo sypaniny po suchu na obvyklém dopravním prostředku, bez naložení výkopku, avšak se složením bez rozhrnutí z horniny třídy těžitelnosti II na vzdálenost skupiny 4 a 5 na vzdálenost přes 50 do 500 m</t>
  </si>
  <si>
    <t>1192921060</t>
  </si>
  <si>
    <t>"ornice" 643,0*0,30</t>
  </si>
  <si>
    <t>14</t>
  </si>
  <si>
    <t>171251201</t>
  </si>
  <si>
    <t>Uložení sypaniny na skládky nebo meziskládky bez hutnění s upravením uložené sypaniny do předepsaného tvaru</t>
  </si>
  <si>
    <t>-605269372</t>
  </si>
  <si>
    <t>181351003</t>
  </si>
  <si>
    <t>Rozprostření a urovnání ornice v rovině nebo ve svahu sklonu do 1:5 strojně při souvislé ploše do 100 m2, tl. vrstvy do 200 mm</t>
  </si>
  <si>
    <t>1683169463</t>
  </si>
  <si>
    <t>16</t>
  </si>
  <si>
    <t>181351113</t>
  </si>
  <si>
    <t>Rozprostření a urovnání ornice v rovině nebo ve svahu sklonu do 1:5 strojně při souvislé ploše přes 500 m2, tl. vrstvy do 200 mm</t>
  </si>
  <si>
    <t>1755724115</t>
  </si>
  <si>
    <t>17</t>
  </si>
  <si>
    <t>181411131</t>
  </si>
  <si>
    <t>Založení trávníku na půdě předem připravené plochy do 1000 m2 výsevem včetně utažení parkového v rovině nebo na svahu do 1:5</t>
  </si>
  <si>
    <t>1578344640</t>
  </si>
  <si>
    <t>555,0+82,0</t>
  </si>
  <si>
    <t>18</t>
  </si>
  <si>
    <t>M</t>
  </si>
  <si>
    <t>00572410</t>
  </si>
  <si>
    <t>osivo směs travní parková</t>
  </si>
  <si>
    <t>kg</t>
  </si>
  <si>
    <t>1471800008</t>
  </si>
  <si>
    <t>637*0,015 'Přepočtené koeficientem množství</t>
  </si>
  <si>
    <t>19</t>
  </si>
  <si>
    <t>181951111</t>
  </si>
  <si>
    <t>Úprava pláně vyrovnáním výškových rozdílů strojně v hornině třídy těžitelnosti I, skupiny 1 až 3 bez zhutnění</t>
  </si>
  <si>
    <t>733874726</t>
  </si>
  <si>
    <t>20</t>
  </si>
  <si>
    <t>183101122</t>
  </si>
  <si>
    <t>Hloubení jamek pro vysazování rostlin v zemině tř.1 až 4 bez výměny půdy v rovině nebo na svahu do 1:5, objemu přes 1,00 do 2,00 m3</t>
  </si>
  <si>
    <t>1800497714</t>
  </si>
  <si>
    <t>184102117</t>
  </si>
  <si>
    <t>Výsadba dřeviny s balem do předem vyhloubené jamky se zalitím v rovině nebo na svahu do 1:5, při průměru balu přes 800 do 1000 mm</t>
  </si>
  <si>
    <t>-131291180</t>
  </si>
  <si>
    <t>22</t>
  </si>
  <si>
    <t>02650300x</t>
  </si>
  <si>
    <t>Javor /Acer platanoides/ výška do 350 cm</t>
  </si>
  <si>
    <t>vlastní</t>
  </si>
  <si>
    <t>-1135155706</t>
  </si>
  <si>
    <t>23</t>
  </si>
  <si>
    <t>184215132</t>
  </si>
  <si>
    <t>Ukotvení dřeviny kůly třemi kůly, délky přes 1 do 2 m</t>
  </si>
  <si>
    <t>-1299638565</t>
  </si>
  <si>
    <t>24</t>
  </si>
  <si>
    <t>60591253</t>
  </si>
  <si>
    <t>kůl vyvazovací dřevěný impregnovaný D 8cm dl 2m</t>
  </si>
  <si>
    <t>-377431928</t>
  </si>
  <si>
    <t>3*2</t>
  </si>
  <si>
    <t>25</t>
  </si>
  <si>
    <t>184801121</t>
  </si>
  <si>
    <t>Ošetření vysazených dřevin solitérních v rovině nebo na svahu do 1:5</t>
  </si>
  <si>
    <t>-533118922</t>
  </si>
  <si>
    <t>26</t>
  </si>
  <si>
    <t>184802111</t>
  </si>
  <si>
    <t>Chemické odplevelení půdy před založením kultury, trávníku nebo zpevněných ploch o výměře jednotlivě přes 20 m2 v rovině nebo na svahu do 1:5 postřikem na široko</t>
  </si>
  <si>
    <t>913364271</t>
  </si>
  <si>
    <t>27</t>
  </si>
  <si>
    <t>185803111</t>
  </si>
  <si>
    <t>Ošetření trávníku jednorázové v rovině nebo na svahu do 1:5</t>
  </si>
  <si>
    <t>-1848885706</t>
  </si>
  <si>
    <t>Svislé a kompletní konstrukce</t>
  </si>
  <si>
    <t>28</t>
  </si>
  <si>
    <t>348171350R</t>
  </si>
  <si>
    <t>Dodávka a montáž oplocení z dílců kovových z profilové oceli, trubek nebo tenkostěnných profilů včetně vjezdové brány</t>
  </si>
  <si>
    <t>m</t>
  </si>
  <si>
    <t>-1288297924</t>
  </si>
  <si>
    <t>3,70+7,0</t>
  </si>
  <si>
    <t>Komunikace pozemní</t>
  </si>
  <si>
    <t>29</t>
  </si>
  <si>
    <t>572151112</t>
  </si>
  <si>
    <t>Vyrovnání povrchu dosavadních krytů s rozprostřením hmot a zhutněním litým asfaltem MA (LA) tl. přes 30 do 40 mm</t>
  </si>
  <si>
    <t>-1202976400</t>
  </si>
  <si>
    <t>75,0*1,50</t>
  </si>
  <si>
    <t>30</t>
  </si>
  <si>
    <t>914111111</t>
  </si>
  <si>
    <t>Montáž svislé dopravní značky základní velikosti do 1 m2 objímkami na sloupky nebo konzoly</t>
  </si>
  <si>
    <t>2105208240</t>
  </si>
  <si>
    <t>"stávající značka" 1</t>
  </si>
  <si>
    <t>31</t>
  </si>
  <si>
    <t>914511112</t>
  </si>
  <si>
    <t>Montáž sloupku dopravních značek délky do 3,5 m do hliníkové patky</t>
  </si>
  <si>
    <t>810157967</t>
  </si>
  <si>
    <t>32</t>
  </si>
  <si>
    <t>915131111</t>
  </si>
  <si>
    <t>Vodorovné dopravní značení stříkané barvou přechody pro chodce, šipky, symboly bílé základní</t>
  </si>
  <si>
    <t>-1033024111</t>
  </si>
  <si>
    <t>"parkování TP" 2,50</t>
  </si>
  <si>
    <t>33</t>
  </si>
  <si>
    <t>961044111</t>
  </si>
  <si>
    <t>Bourání základů z betonu prostého</t>
  </si>
  <si>
    <t>1504341452</t>
  </si>
  <si>
    <t>podezdívka plotu</t>
  </si>
  <si>
    <t>92,50*0,25*0,80</t>
  </si>
  <si>
    <t>34</t>
  </si>
  <si>
    <t>966006132</t>
  </si>
  <si>
    <t>Odstranění dopravních nebo orientačních značek se sloupkem s uložením hmot na vzdálenost do 20 m nebo s naložením na dopravní prostředek, se zásypem jam a jeho zhutněním s betonovou patkou</t>
  </si>
  <si>
    <t>-9355550</t>
  </si>
  <si>
    <t>35</t>
  </si>
  <si>
    <t>966071721</t>
  </si>
  <si>
    <t>Bourání plotových sloupků a vzpěr ocelových trubkových nebo profilovaných výšky do 2,50 m odřezáním</t>
  </si>
  <si>
    <t>1201209356</t>
  </si>
  <si>
    <t>36</t>
  </si>
  <si>
    <t>966071821</t>
  </si>
  <si>
    <t>Rozebrání oplocení z pletiva drátěného se čtvercovými oky, výšky do 1,6 m</t>
  </si>
  <si>
    <t>981202558</t>
  </si>
  <si>
    <t>37</t>
  </si>
  <si>
    <t>966073811</t>
  </si>
  <si>
    <t>Rozebrání vrat a vrátek k oplocení plochy jednotlivě přes 2 do 6 m2</t>
  </si>
  <si>
    <t>1342732024</t>
  </si>
  <si>
    <t>38</t>
  </si>
  <si>
    <t>997013631</t>
  </si>
  <si>
    <t>Poplatek za uložení stavebního odpadu na skládce (skládkovné) směsného stavebního a demoličního zatříděného do Katalogu odpadů pod kódem 17 09 04</t>
  </si>
  <si>
    <t>-2104063786</t>
  </si>
  <si>
    <t>39</t>
  </si>
  <si>
    <t>997221551</t>
  </si>
  <si>
    <t>Vodorovná doprava suti bez naložení, ale se složením a s hrubým urovnáním ze sypkých materiálů, na vzdálenost do 1 km</t>
  </si>
  <si>
    <t>-1118289511</t>
  </si>
  <si>
    <t>40</t>
  </si>
  <si>
    <t>997221559</t>
  </si>
  <si>
    <t>Vodorovná doprava suti bez naložení, ale se složením a s hrubým urovnáním Příplatek k ceně za každý další i započatý 1 km přes 1 km</t>
  </si>
  <si>
    <t>1210691158</t>
  </si>
  <si>
    <t>117,94*10 'Přepočtené koeficientem množství</t>
  </si>
  <si>
    <t>41</t>
  </si>
  <si>
    <t>997221561</t>
  </si>
  <si>
    <t>Vodorovná doprava suti bez naložení, ale se složením a s hrubým urovnáním z kusových materiálů, na vzdálenost do 1 km</t>
  </si>
  <si>
    <t>1190760903</t>
  </si>
  <si>
    <t>42</t>
  </si>
  <si>
    <t>997221569</t>
  </si>
  <si>
    <t>-1283858871</t>
  </si>
  <si>
    <t>244,563*10 'Přepočtené koeficientem množství</t>
  </si>
  <si>
    <t>43</t>
  </si>
  <si>
    <t>997221861</t>
  </si>
  <si>
    <t>Poplatek za uložení stavebního odpadu na recyklační skládce (skládkovné) z prostého betonu zatříděného do Katalogu odpadů pod kódem 17 01 01</t>
  </si>
  <si>
    <t>1976602316</t>
  </si>
  <si>
    <t>44</t>
  </si>
  <si>
    <t>997221873</t>
  </si>
  <si>
    <t>Poplatek za uložení stavebního odpadu na recyklační skládce (skládkovné) zeminy a kamení zatříděného do Katalogu odpadů pod kódem 17 05 04</t>
  </si>
  <si>
    <t>-847230552</t>
  </si>
  <si>
    <t>998</t>
  </si>
  <si>
    <t>Přesun hmot</t>
  </si>
  <si>
    <t>45</t>
  </si>
  <si>
    <t>998225111</t>
  </si>
  <si>
    <t>Přesun hmot pro komunikace s krytem z kameniva, monolitickým betonovým nebo živičným dopravní vzdálenost do 200 m jakékoliv délky objektu</t>
  </si>
  <si>
    <t>968583071</t>
  </si>
  <si>
    <t>IO 301 - Areálové rozvody vodovodu</t>
  </si>
  <si>
    <t xml:space="preserve">    4 - Vodorovné konstrukce</t>
  </si>
  <si>
    <t xml:space="preserve">    8 - Trubní vedení</t>
  </si>
  <si>
    <t>132254102</t>
  </si>
  <si>
    <t>Hloubení zapažených rýh šířky do 800 mm strojně s urovnáním dna do předepsaného profilu a spádu v hornině třídy těžitelnosti I skupiny 3 přes 20 do 50 m3</t>
  </si>
  <si>
    <t>-1968749903</t>
  </si>
  <si>
    <t>151101101</t>
  </si>
  <si>
    <t>Zřízení pažení a rozepření stěn rýh pro podzemní vedení příložné pro jakoukoliv mezerovitost, hloubky do 2 m</t>
  </si>
  <si>
    <t>485889133</t>
  </si>
  <si>
    <t>151101111</t>
  </si>
  <si>
    <t>Odstranění pažení a rozepření stěn rýh pro podzemní vedení s uložením materiálu na vzdálenost do 3 m od kraje výkopu příložné, hloubky do 2 m</t>
  </si>
  <si>
    <t>603459758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</si>
  <si>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</si>
  <si>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</si>
  <si>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-1554245268</t>
  </si>
  <si>
    <t>167151101</t>
  </si>
  <si>
    <t>Nakládání, skládání a překládání neulehlého výkopku nebo sypaniny strojně nakládání, množství do 100 m3, z horniny třídy těžitelnosti I, skupiny 1 až 3</t>
  </si>
  <si>
    <t>-270422319</t>
  </si>
  <si>
    <t>171201231</t>
  </si>
  <si>
    <t>2013267960</t>
  </si>
  <si>
    <t>11,40*1,8</t>
  </si>
  <si>
    <t>-619053609</t>
  </si>
  <si>
    <t>174151101</t>
  </si>
  <si>
    <t>Zásyp sypaninou z jakékoliv horniny strojně s uložením výkopku ve vrstvách se zhutněním jam, šachet, rýh nebo kolem objektů v těchto vykopávkách</t>
  </si>
  <si>
    <t>-1790682751</t>
  </si>
  <si>
    <t>175111101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</si>
  <si>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</si>
  <si>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-1550184429</t>
  </si>
  <si>
    <t>58337331</t>
  </si>
  <si>
    <t>štěrkopísek frakce 0/22</t>
  </si>
  <si>
    <t>-1231302113</t>
  </si>
  <si>
    <t>8,6*2 'Přepočtené koeficientem množství</t>
  </si>
  <si>
    <t>388995212R</t>
  </si>
  <si>
    <t>Chránička kabelů z trub PVC přes DN 80 do DN 110</t>
  </si>
  <si>
    <t>-1395550353</t>
  </si>
  <si>
    <t>Vodorovné konstrukce</t>
  </si>
  <si>
    <t>451572111</t>
  </si>
  <si>
    <t>Lože pod potrubí, stoky a drobné objekty v otevřeném výkopu z kameniva drobného těženého 0 až 4 mm</t>
  </si>
  <si>
    <t>1103263584</t>
  </si>
  <si>
    <t>Trubní vedení</t>
  </si>
  <si>
    <t>871171141</t>
  </si>
  <si>
    <t>Montáž vodovodního potrubí z plastů v otevřeném výkopu z polyetylenu PE 100 svařovaných na tupo SDR 11/PN16 D 40 x 3,7 mm</t>
  </si>
  <si>
    <t>676471212</t>
  </si>
  <si>
    <t>28613171</t>
  </si>
  <si>
    <t>potrubí vodovodní PE100 SDR11 se signalizační vrstvou 100m 40x3,7mm</t>
  </si>
  <si>
    <t>-1841706553</t>
  </si>
  <si>
    <t>6*1,015 'Přepočtené koeficientem množství</t>
  </si>
  <si>
    <t>871181141</t>
  </si>
  <si>
    <t>Montáž vodovodního potrubí z plastů v otevřeném výkopu z polyetylenu PE 100 svařovaných na tupo SDR 11/PN16 D 50 x 4,6 mm</t>
  </si>
  <si>
    <t>-1128166642</t>
  </si>
  <si>
    <t>28613172</t>
  </si>
  <si>
    <t>potrubí vodovodní PE100 SDR11 se signalizační vrstvou 100m 50x4,6mm</t>
  </si>
  <si>
    <t>2008761213</t>
  </si>
  <si>
    <t>44*1,015 'Přepočtené koeficientem množství</t>
  </si>
  <si>
    <t>877171218</t>
  </si>
  <si>
    <t>Montáž tvarovek na vodovodním plastovém potrubí z polyetylenu PE 100 svařovaných na tupo SDR 11/PN16 záslepek d 40</t>
  </si>
  <si>
    <t>-1681276907</t>
  </si>
  <si>
    <t>28615311</t>
  </si>
  <si>
    <t>záslepka SDR11 PE 100 D 40mm</t>
  </si>
  <si>
    <t>-1318064902</t>
  </si>
  <si>
    <t>877211124R</t>
  </si>
  <si>
    <t>Montáž tvarovek na vodovodním plastovém potrubí z polyetylenu PE 100 pasů navrtávacích DN 50/40</t>
  </si>
  <si>
    <t>1455391711</t>
  </si>
  <si>
    <t>28614028x</t>
  </si>
  <si>
    <t>tvarovka navrtávací pas DN 50/40mm</t>
  </si>
  <si>
    <t>49248291</t>
  </si>
  <si>
    <t>879181111</t>
  </si>
  <si>
    <t>Montáž napojení vodovodní přípojky v otevřeném výkopu ve sklonu přes 20 % DN 40</t>
  </si>
  <si>
    <t>-643785825</t>
  </si>
  <si>
    <t>879211111</t>
  </si>
  <si>
    <t>Montáž napojení vodovodní přípojky v otevřeném výkopu ve sklonu přes 20 % DN 50</t>
  </si>
  <si>
    <t>-525809007</t>
  </si>
  <si>
    <t>879221111</t>
  </si>
  <si>
    <t>Montáž napojení vodovodní přípojky v otevřeném výkopu včetně připojovací tvarovky DN 63</t>
  </si>
  <si>
    <t>1417052233</t>
  </si>
  <si>
    <t>891181112</t>
  </si>
  <si>
    <t>Montáž vodovodních armatur na potrubí šoupátek nebo klapek uzavíracích v otevřeném výkopu nebo v šachtách s osazením zemní soupravy (bez poklopů) DN 40</t>
  </si>
  <si>
    <t>282550616</t>
  </si>
  <si>
    <t>42221300</t>
  </si>
  <si>
    <t>šoupátko pitná voda litina GGG 50 krátká stavební dl PN10/16 DN 40x140mm</t>
  </si>
  <si>
    <t>-894367781</t>
  </si>
  <si>
    <t>42291072x</t>
  </si>
  <si>
    <t>souprava zemní teleskopická pro šoupátka DN 40-50mm Rd 1,0 - 1,6 m</t>
  </si>
  <si>
    <t>270656078</t>
  </si>
  <si>
    <t>891213111</t>
  </si>
  <si>
    <t>Montáž vodovodních armatur na potrubí ventilů hlavních pro přípojky DN 50</t>
  </si>
  <si>
    <t>995563992</t>
  </si>
  <si>
    <t>42214700x</t>
  </si>
  <si>
    <t>ventil uzavírací přímý DN 50x230mm pro přípojky</t>
  </si>
  <si>
    <t>1046289918</t>
  </si>
  <si>
    <t>892233122</t>
  </si>
  <si>
    <t>Proplach a dezinfekce vodovodního potrubí DN od 40 do 70</t>
  </si>
  <si>
    <t>-123700061</t>
  </si>
  <si>
    <t>6,0+44,0</t>
  </si>
  <si>
    <t>892241111</t>
  </si>
  <si>
    <t>Tlakové zkoušky vodou na potrubí DN do 80</t>
  </si>
  <si>
    <t>-436496245</t>
  </si>
  <si>
    <t>899401112</t>
  </si>
  <si>
    <t>Osazení poklopů litinových šoupátkových</t>
  </si>
  <si>
    <t>-256099957</t>
  </si>
  <si>
    <t>42291352</t>
  </si>
  <si>
    <t>poklop litinový šoupátkový pro zemní soupravy osazení do terénu a do vozovky</t>
  </si>
  <si>
    <t>-1907992320</t>
  </si>
  <si>
    <t>56230636x</t>
  </si>
  <si>
    <t>deska podkladová uličního poklopu šoupátkového</t>
  </si>
  <si>
    <t>-1540553022</t>
  </si>
  <si>
    <t>899721111</t>
  </si>
  <si>
    <t>Signalizační vodič na potrubí DN do 150 mm</t>
  </si>
  <si>
    <t>-893054670</t>
  </si>
  <si>
    <t>899722112</t>
  </si>
  <si>
    <t>Krytí potrubí z plastů výstražnou fólií z PVC šířky 25 cm</t>
  </si>
  <si>
    <t>1071082359</t>
  </si>
  <si>
    <t>998276101</t>
  </si>
  <si>
    <t>Přesun hmot pro trubní vedení hloubené z trub z plastických hmot nebo sklolaminátových pro vodovody nebo kanalizace v otevřeném výkopu dopravní vzdálenost do 15 m</t>
  </si>
  <si>
    <t>-1615244610</t>
  </si>
  <si>
    <t>IO 401 - Areálové rozvody kanalizace</t>
  </si>
  <si>
    <t xml:space="preserve">    2 - Zakládání</t>
  </si>
  <si>
    <t>PSV - Práce a dodávky PSV</t>
  </si>
  <si>
    <t xml:space="preserve">    711 - Izolace proti vodě, vlhkosti a plynům</t>
  </si>
  <si>
    <t>131251103</t>
  </si>
  <si>
    <t>Hloubení nezapažených jam a zářezů strojně s urovnáním dna do předepsaného profilu a spádu v hornině třídy těžitelnosti I skupiny 3 přes 50 do 100 m3</t>
  </si>
  <si>
    <t>1308225277</t>
  </si>
  <si>
    <t>132254203</t>
  </si>
  <si>
    <t>Hloubení zapažených rýh šířky přes 800 do 2 000 mm strojně s urovnáním dna do předepsaného profilu a spádu v hornině třídy těžitelnosti I skupiny 3 přes 50 do 100 m3</t>
  </si>
  <si>
    <t>1202131358</t>
  </si>
  <si>
    <t>151101102</t>
  </si>
  <si>
    <t>Zřízení pažení a rozepření stěn rýh pro podzemní vedení příložné pro jakoukoliv mezerovitost, hloubky do 4 m</t>
  </si>
  <si>
    <t>-1615475996</t>
  </si>
  <si>
    <t>151101112</t>
  </si>
  <si>
    <t>Odstranění pažení a rozepření stěn rýh pro podzemní vedení s uložením materiálu na vzdálenost do 3 m od kraje výkopu příložné, hloubky přes 2 do 4 m</t>
  </si>
  <si>
    <t>-1294308863</t>
  </si>
  <si>
    <t>-922281664</t>
  </si>
  <si>
    <t>62,40+73,0-(89,60-46,40)</t>
  </si>
  <si>
    <t>726514736</t>
  </si>
  <si>
    <t>-1121338240</t>
  </si>
  <si>
    <t>92,20*1,8</t>
  </si>
  <si>
    <t>819957987</t>
  </si>
  <si>
    <t>1152960240</t>
  </si>
  <si>
    <t>58981120</t>
  </si>
  <si>
    <t>recyklát betonový frakce 0/16</t>
  </si>
  <si>
    <t>-1942395328</t>
  </si>
  <si>
    <t>"zásyp retenční nádrže" 42,20*2,0</t>
  </si>
  <si>
    <t>-1796358791</t>
  </si>
  <si>
    <t>-484101845</t>
  </si>
  <si>
    <t>19,3*2 'Přepočtené koeficientem množství</t>
  </si>
  <si>
    <t>Zakládání</t>
  </si>
  <si>
    <t>211971110</t>
  </si>
  <si>
    <t>Zřízení opláštění výplně z geotextilie odvodňovacích žeber nebo trativodů v rýze nebo zářezu se stěnami šikmými o sklonu do 1:2</t>
  </si>
  <si>
    <t>-1221660199</t>
  </si>
  <si>
    <t>69311143</t>
  </si>
  <si>
    <t>geotextilie netkaná separační, ochranná, filtrační, drenážní PP 210g/m2</t>
  </si>
  <si>
    <t>-1824933011</t>
  </si>
  <si>
    <t>80*1,15 'Přepočtené koeficientem množství</t>
  </si>
  <si>
    <t>212572111</t>
  </si>
  <si>
    <t>Lože pro trativody ze štěrkopísku tříděného</t>
  </si>
  <si>
    <t>-1720330094</t>
  </si>
  <si>
    <t>2063890927</t>
  </si>
  <si>
    <t>452311131</t>
  </si>
  <si>
    <t>Podkladní a zajišťovací konstrukce z betonu prostého v otevřeném výkopu desky pod potrubí, stoky a drobné objekty z betonu tř. C 12/15</t>
  </si>
  <si>
    <t>-1673869043</t>
  </si>
  <si>
    <t>871313121</t>
  </si>
  <si>
    <t>Montáž kanalizačního potrubí z plastů z tvrdého PVC těsněných gumovým kroužkem v otevřeném výkopu ve sklonu do 20 % DN 160</t>
  </si>
  <si>
    <t>-1916567474</t>
  </si>
  <si>
    <t>"přípojka" 4,0</t>
  </si>
  <si>
    <t>"splašková kanalizace" 31,0</t>
  </si>
  <si>
    <t>"dešťová kanalizace" 25,0</t>
  </si>
  <si>
    <t>Součet</t>
  </si>
  <si>
    <t>28611165</t>
  </si>
  <si>
    <t>trubka kanalizační PVC DN 160x3000mm SN8</t>
  </si>
  <si>
    <t>-1989631824</t>
  </si>
  <si>
    <t>60*1,03 'Přepočtené koeficientem množství</t>
  </si>
  <si>
    <t>877325318</t>
  </si>
  <si>
    <t>Montáž tvarovek na kanalizačním plastovém potrubí z polyetylenu PE 100 svařovaných na tupo SDR 11/PN16 záslepek d 160</t>
  </si>
  <si>
    <t>-1576780660</t>
  </si>
  <si>
    <t>56241565</t>
  </si>
  <si>
    <t>záslepka (35kPa) pro akumulační box 432L</t>
  </si>
  <si>
    <t>2081715318</t>
  </si>
  <si>
    <t>877390430</t>
  </si>
  <si>
    <t>Montáž tvarovek na kanalizačním plastovém potrubí z polypropylenu PP korugovaného nebo žebrovaného spojek, redukcí nebo navrtávacích sedel DN 400</t>
  </si>
  <si>
    <t>1195121681</t>
  </si>
  <si>
    <t>42273583x</t>
  </si>
  <si>
    <t>pás navrtávací pro vodovodní a kanalizační PE a PVC potrubí DN 400/150 mm</t>
  </si>
  <si>
    <t>449329718</t>
  </si>
  <si>
    <t>891315321</t>
  </si>
  <si>
    <t>Montáž armatur na potrubí zpětných klapek DN 150</t>
  </si>
  <si>
    <t>3045223</t>
  </si>
  <si>
    <t>42284015</t>
  </si>
  <si>
    <t>klapka zpětná koncová litinová pro odpadní vodu DN 150</t>
  </si>
  <si>
    <t>2102577601</t>
  </si>
  <si>
    <t>891316331R</t>
  </si>
  <si>
    <t>Montáž armatur na potrubí vtokových filtrů v objektech DN 150</t>
  </si>
  <si>
    <t>986124705</t>
  </si>
  <si>
    <t>56241554x</t>
  </si>
  <si>
    <t>filtr DN 160 pro dešťovou vodu</t>
  </si>
  <si>
    <t>435945790</t>
  </si>
  <si>
    <t>891342322R</t>
  </si>
  <si>
    <t>Montáž kanalizačních armatur na potrubí regulace DN 150</t>
  </si>
  <si>
    <t>2147260497</t>
  </si>
  <si>
    <t>42221468x</t>
  </si>
  <si>
    <t>regulační prvek Q=1,0 l/s T 150</t>
  </si>
  <si>
    <t>459994673</t>
  </si>
  <si>
    <t>892351111</t>
  </si>
  <si>
    <t>Tlakové zkoušky vodou na potrubí DN 150 nebo 200</t>
  </si>
  <si>
    <t>-2131865608</t>
  </si>
  <si>
    <t>894211111R</t>
  </si>
  <si>
    <t>Šachty kanalizační z plastbetonu výšky vstupu do 1,50 m kruhové s obložením dna betonem tř. C 25/30, na potrubí DN do 200</t>
  </si>
  <si>
    <t>-1178403278</t>
  </si>
  <si>
    <t>"nátoková šachta" 1</t>
  </si>
  <si>
    <t>"odtoková šachta" 1</t>
  </si>
  <si>
    <t>894411111</t>
  </si>
  <si>
    <t>Zřízení šachet kanalizačních z betonových dílců výšky vstupu do 1,50 m s obložením dna betonem tř. C 25/30, na potrubí DN do 200</t>
  </si>
  <si>
    <t>632803484</t>
  </si>
  <si>
    <t>59224176</t>
  </si>
  <si>
    <t>prstenec šachtový vyrovnávací betonový 625x120x80mm</t>
  </si>
  <si>
    <t>439929962</t>
  </si>
  <si>
    <t>59224187</t>
  </si>
  <si>
    <t>prstenec šachtový vyrovnávací betonový 625x120x100mm</t>
  </si>
  <si>
    <t>1440892392</t>
  </si>
  <si>
    <t>59224188</t>
  </si>
  <si>
    <t>prstenec šachtový vyrovnávací betonový 625x120x120mm</t>
  </si>
  <si>
    <t>-2065855426</t>
  </si>
  <si>
    <t>59224312</t>
  </si>
  <si>
    <t>kónus šachetní betonový kapsové plastové stupadlo 100x62,5x58cm</t>
  </si>
  <si>
    <t>879407202</t>
  </si>
  <si>
    <t>59224075</t>
  </si>
  <si>
    <t>deska betonová zákrytová k ukončení šachet 1000/625x170mm</t>
  </si>
  <si>
    <t>1783863090</t>
  </si>
  <si>
    <t>59224160</t>
  </si>
  <si>
    <t>skruž kanalizační s ocelovými stupadly 100x25x12cm</t>
  </si>
  <si>
    <t>914010116</t>
  </si>
  <si>
    <t>59224161</t>
  </si>
  <si>
    <t>skruž kanalizační s ocelovými stupadly 100x50x12cm</t>
  </si>
  <si>
    <t>-1908768426</t>
  </si>
  <si>
    <t>59224337</t>
  </si>
  <si>
    <t>dno betonové šachty kanalizační přímé 100x60x40cm</t>
  </si>
  <si>
    <t>2084630567</t>
  </si>
  <si>
    <t>894812201</t>
  </si>
  <si>
    <t>Revizní a čistící šachta z polypropylenu PP pro hladké trouby DN 425 šachtové dno (DN šachty / DN trubního vedení) DN 425/150 průtočné</t>
  </si>
  <si>
    <t>1205175262</t>
  </si>
  <si>
    <t>894812202</t>
  </si>
  <si>
    <t>Revizní a čistící šachta z polypropylenu PP pro hladké trouby DN 425 šachtové dno (DN šachty / DN trubního vedení) DN 425/150 průtočné 30°,60°,90°</t>
  </si>
  <si>
    <t>1098033402</t>
  </si>
  <si>
    <t>894812207</t>
  </si>
  <si>
    <t>Revizní a čistící šachta z polypropylenu PP pro hladké trouby DN 425 šachtové dno (DN šachty / DN trubního vedení) DN 425/200 s přítokem tvaru T</t>
  </si>
  <si>
    <t>1894935976</t>
  </si>
  <si>
    <t>894812233</t>
  </si>
  <si>
    <t>Revizní a čistící šachta z polypropylenu PP pro hladké trouby DN 425 roura šachtová korugovaná bez hrdla, světlé hloubky 3000 mm</t>
  </si>
  <si>
    <t>432814865</t>
  </si>
  <si>
    <t>894812251</t>
  </si>
  <si>
    <t>Revizní a čistící šachta z polypropylenu PP pro hladké trouby DN 425 poklop betonový (pro třídu zatížení) s betonovým prstencem (B125)</t>
  </si>
  <si>
    <t>357243096</t>
  </si>
  <si>
    <t>46</t>
  </si>
  <si>
    <t>897172112</t>
  </si>
  <si>
    <t>Akumulační boxy z polypropylenu PP pro retenci dešťových vod pod plochy zatížené osobními automobily o celkovém akumulačním objemu přes 10 do 30 m3</t>
  </si>
  <si>
    <t>-1377629080</t>
  </si>
  <si>
    <t>47</t>
  </si>
  <si>
    <t>28611514x</t>
  </si>
  <si>
    <t>redukce kanalizační PVC 315/160</t>
  </si>
  <si>
    <t>-1154055029</t>
  </si>
  <si>
    <t>48</t>
  </si>
  <si>
    <t>899103112</t>
  </si>
  <si>
    <t>Osazení poklopů litinových a ocelových včetně rámů pro třídu zatížení B125, C250</t>
  </si>
  <si>
    <t>-173382493</t>
  </si>
  <si>
    <t>49</t>
  </si>
  <si>
    <t>28661933</t>
  </si>
  <si>
    <t>poklop šachtový litinový  DN 600 pro třídu zatížení B125</t>
  </si>
  <si>
    <t>795319765</t>
  </si>
  <si>
    <t>50</t>
  </si>
  <si>
    <t>55241405x</t>
  </si>
  <si>
    <t>poklop šachtový s rámem DN 600 třída B125 s odvětráním</t>
  </si>
  <si>
    <t>-1207951158</t>
  </si>
  <si>
    <t>51</t>
  </si>
  <si>
    <t>1831860340</t>
  </si>
  <si>
    <t>PSV</t>
  </si>
  <si>
    <t>Práce a dodávky PSV</t>
  </si>
  <si>
    <t>711</t>
  </si>
  <si>
    <t>Izolace proti vodě, vlhkosti a plynům</t>
  </si>
  <si>
    <t>52</t>
  </si>
  <si>
    <t>711472301</t>
  </si>
  <si>
    <t>Provedení dvojitého hydroizolačního systému pro izolaci spodní stavby proti povrchové a podpovrchové tlakové vodě na ploše svislé S fólií z mPVC kladených volně jednovrstvá s horkovzdušným navařením jednotlivých segmentů</t>
  </si>
  <si>
    <t>-2035225554</t>
  </si>
  <si>
    <t>53</t>
  </si>
  <si>
    <t>28322004</t>
  </si>
  <si>
    <t>fólie  hydroizolační pro spodní stavbu tl 1,5mm</t>
  </si>
  <si>
    <t>2137407263</t>
  </si>
  <si>
    <t>50*1,15 'Přepočtené koeficientem množství</t>
  </si>
  <si>
    <t>54</t>
  </si>
  <si>
    <t>998711101</t>
  </si>
  <si>
    <t>Přesun hmot pro izolace proti vodě, vlhkosti a plynům stanovený z hmotnosti přesunovaného materiálu vodorovná dopravní vzdálenost do 50 m v objektech výšky do 6 m</t>
  </si>
  <si>
    <t>-605809775</t>
  </si>
  <si>
    <t>SO 01 - Integrační centrum</t>
  </si>
  <si>
    <t xml:space="preserve">    6 - Úpravy povrchů, podlahy a osazování výplní</t>
  </si>
  <si>
    <t xml:space="preserve">    712 - Povlakové krytiny</t>
  </si>
  <si>
    <t xml:space="preserve">    713 - Izolace tepelné</t>
  </si>
  <si>
    <t xml:space="preserve">    722 - Zdravotechnika - vnitřní vodovod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</si>
  <si>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</si>
  <si>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</si>
  <si>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</si>
  <si>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</si>
  <si>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</si>
  <si>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</si>
  <si>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</si>
  <si>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777 - Podlahy lité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</si>
  <si>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</si>
  <si>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</si>
  <si>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</si>
  <si>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786 - Dokončovací práce - čalounické úpravy</t>
  </si>
  <si>
    <t>M - Práce a dodávky M</t>
  </si>
  <si>
    <t xml:space="preserve">    33-M - Montáže dopr.zaříz.,sklad. zař. a váh</t>
  </si>
  <si>
    <t>HZS - Hodinové zúčtovací sazby</t>
  </si>
  <si>
    <t>113107042</t>
  </si>
  <si>
    <t>Odstranění podkladů nebo krytů při překopech inženýrských sítí s přemístěním hmot na skládku ve vzdálenosti do 3 m nebo s naložením na dopravní prostředek ručně živičných, o tl. vrstvy přes 50 do 100 mm</t>
  </si>
  <si>
    <t>672336543</t>
  </si>
  <si>
    <t>"teplovodní přípojka" 10,0*1,10</t>
  </si>
  <si>
    <t>115101201</t>
  </si>
  <si>
    <t>Čerpání vody na dopravní výšku do 10 m s uvažovaným průměrným přítokem do 500 l/min</t>
  </si>
  <si>
    <t>hod</t>
  </si>
  <si>
    <t>317669489</t>
  </si>
  <si>
    <t>9,0*30*2</t>
  </si>
  <si>
    <t>115101301</t>
  </si>
  <si>
    <t>Pohotovost záložní čerpací soupravy pro dopravní výšku do 10 m s uvažovaným průměrným přítokem do 500 l/min</t>
  </si>
  <si>
    <t>den</t>
  </si>
  <si>
    <t>-1619106399</t>
  </si>
  <si>
    <t>30*2</t>
  </si>
  <si>
    <t>131351105</t>
  </si>
  <si>
    <t>Hloubení nezapažených jam a zářezů strojně s urovnáním dna do předepsaného profilu a spádu v hornině třídy těžitelnosti II skupiny 4 přes 500 do 1 000 m3</t>
  </si>
  <si>
    <t>-804869280</t>
  </si>
  <si>
    <t>"krček" 17,30*6,60</t>
  </si>
  <si>
    <t>"budova" 436,0*0,90</t>
  </si>
  <si>
    <t>"venkovní prostor" 132,0*0,90</t>
  </si>
  <si>
    <t>"šachta výtahu" 4,60*4,0</t>
  </si>
  <si>
    <t>132351254</t>
  </si>
  <si>
    <t>Hloubení nezapažených rýh šířky přes 800 do 2 000 mm strojně s urovnáním dna do předepsaného profilu a spádu v hornině třídy těžitelnosti II skupiny 4 přes 100 do 500 m3</t>
  </si>
  <si>
    <t>-2126696596</t>
  </si>
  <si>
    <t>základy</t>
  </si>
  <si>
    <t>1,0*77,0+4,30*2,50</t>
  </si>
  <si>
    <t>teplovodní přípojka</t>
  </si>
  <si>
    <t>1,10*1,0*60,0</t>
  </si>
  <si>
    <t>-1689316200</t>
  </si>
  <si>
    <t>výkopek na mezideponii</t>
  </si>
  <si>
    <t>643,78+153,75</t>
  </si>
  <si>
    <t>zpět na zásypy</t>
  </si>
  <si>
    <t>448,12</t>
  </si>
  <si>
    <t>162751137</t>
  </si>
  <si>
    <t>Vodorovné přemístění výkopku nebo sypaniny po suchu na obvyklém dopravním prostředku, bez naložení výkopku, avšak se složením bez rozhrnutí z horniny třídy těžitelnosti II na vzdálenost skupiny 4 a 5 na vzdálenost přes 9 000 do 10 000 m</t>
  </si>
  <si>
    <t>-996627170</t>
  </si>
  <si>
    <t>"přebytečný výkopek" 643,78+153,75-448,12</t>
  </si>
  <si>
    <t>167151112</t>
  </si>
  <si>
    <t>Nakládání, skládání a překládání neulehlého výkopku nebo sypaniny strojně nakládání, množství přes 100 m3, z hornin třídy těžitelnosti II, skupiny 4 a 5</t>
  </si>
  <si>
    <t>367610698</t>
  </si>
  <si>
    <t>na mezideponii</t>
  </si>
  <si>
    <t>"zemina na zásypy" 448,12</t>
  </si>
  <si>
    <t>171201221</t>
  </si>
  <si>
    <t>Poplatek za uložení stavebního odpadu na skládce (skládkovné) zeminy a kamení zatříděného do Katalogu odpadů pod kódem 17 05 04</t>
  </si>
  <si>
    <t>1375969619</t>
  </si>
  <si>
    <t>(643,78+153,75-448,12)*1,8</t>
  </si>
  <si>
    <t>-1481389391</t>
  </si>
  <si>
    <t>"výkopek na mezideponii" 643,78+153,75</t>
  </si>
  <si>
    <t>"přebytečný výkopek na skládce" 643,78+153,75-448,12</t>
  </si>
  <si>
    <t>-1772753408</t>
  </si>
  <si>
    <t>"krček" 17,30*4,40</t>
  </si>
  <si>
    <t>"kolem objektu" 77,0*1,70</t>
  </si>
  <si>
    <t>"kolem pasů" 0,90*77,0+4,30*2,0</t>
  </si>
  <si>
    <t>"venkovní prostor" 108,0*0,90</t>
  </si>
  <si>
    <t>"teplovodní přípojka" 1,10*1,0*60,0</t>
  </si>
  <si>
    <t>212755214</t>
  </si>
  <si>
    <t>Trativody bez lože z drenážních trubek plastových flexibilních D 100 mm</t>
  </si>
  <si>
    <t>-757093470</t>
  </si>
  <si>
    <t>odvod radonu</t>
  </si>
  <si>
    <t>4,35+9,40+6,10+0,60+7,15*2+2,10*6</t>
  </si>
  <si>
    <t>213141112</t>
  </si>
  <si>
    <t>Zřízení vrstvy z geotextilie filtrační, separační, odvodňovací, ochranné, výztužné nebo protierozní v rovině nebo ve sklonu do 1:5, šířky přes 3 do 6 m</t>
  </si>
  <si>
    <t>-1004489421</t>
  </si>
  <si>
    <t>6,10*4,075-1,525*1,10</t>
  </si>
  <si>
    <t>(3,95+6,10)*4,25-(0,675+1,525)*2,20</t>
  </si>
  <si>
    <t>(3,95+6,10)*3,75-(0,675+1,525)*1,10</t>
  </si>
  <si>
    <t>69311068</t>
  </si>
  <si>
    <t>geotextilie netkaná separační, ochranná, filtrační, drenážní PP 300g/m2</t>
  </si>
  <si>
    <t>805782484</t>
  </si>
  <si>
    <t>96,321*1,15 'Přepočtené koeficientem množství</t>
  </si>
  <si>
    <t>273321511</t>
  </si>
  <si>
    <t>Základy z betonu železového (bez výztuže) desky z betonu bez zvláštních nároků na prostředí tř. C 25/30</t>
  </si>
  <si>
    <t>-410148709</t>
  </si>
  <si>
    <t>"ozn. D1" 2,60*2,60*0,60*2</t>
  </si>
  <si>
    <t>"ozn. D2" 4,30*3,66*0,35</t>
  </si>
  <si>
    <t>273351121</t>
  </si>
  <si>
    <t>Bednění základů desek zřízení</t>
  </si>
  <si>
    <t>-648542928</t>
  </si>
  <si>
    <t>"ozn. D1" 2,60*4*0,60*2</t>
  </si>
  <si>
    <t>"ozn. D2" (4,30+3,66)*2*0,35</t>
  </si>
  <si>
    <t>273351122</t>
  </si>
  <si>
    <t>Bednění základů desek odstranění</t>
  </si>
  <si>
    <t>-1278658206</t>
  </si>
  <si>
    <t>273361821</t>
  </si>
  <si>
    <t>Výztuž základů desek, pasů z betonářské oceli 10 505 (R) nebo BSt 500</t>
  </si>
  <si>
    <t>1366954925</t>
  </si>
  <si>
    <t>4832,80*0,00105</t>
  </si>
  <si>
    <t>274313811</t>
  </si>
  <si>
    <t>Základy z betonu prostého pasy betonu kamenem neprokládaného tř. C 25/30</t>
  </si>
  <si>
    <t>1373315066</t>
  </si>
  <si>
    <t>0,50*0,70*2,50</t>
  </si>
  <si>
    <t>(1,39*2+1,35)*0,30*1,23</t>
  </si>
  <si>
    <t>(4,35+1,39)*0,30*1,0</t>
  </si>
  <si>
    <t>0,35*0,60*0,60+0,65*0,60*0,35</t>
  </si>
  <si>
    <t>1,25*0,60*0,60</t>
  </si>
  <si>
    <t>274321511</t>
  </si>
  <si>
    <t>Základy z betonu železového (bez výztuže) pasy z betonu bez zvláštních nároků na prostředí tř. C 25/30</t>
  </si>
  <si>
    <t>310693901</t>
  </si>
  <si>
    <t>"ozn. Z1" 0,50*0,70*19,50</t>
  </si>
  <si>
    <t>"ozn. Z2" 0,40*1,0*34,50</t>
  </si>
  <si>
    <t>"ozn. Z2ˇ" 0,40*0,60*21,50</t>
  </si>
  <si>
    <t>"ozn. Z3" 0,70*1,0*21,50</t>
  </si>
  <si>
    <t>"ozn. Z4" 0,90*1,0*21,50</t>
  </si>
  <si>
    <t>"ozn. Z5" 0,80*1,0*37,60</t>
  </si>
  <si>
    <t>"ozn. Z6" 0,90*0,60*8,50</t>
  </si>
  <si>
    <t>"ozn. Z7" 1,50*0,60*13,0</t>
  </si>
  <si>
    <t>"ozn. Z8" 1,40*0,60*4,50</t>
  </si>
  <si>
    <t>"ozn. Z9" 0,60*1,0*11,50</t>
  </si>
  <si>
    <t>274351121</t>
  </si>
  <si>
    <t>Bednění základů pasů rovné zřízení</t>
  </si>
  <si>
    <t>-1996640156</t>
  </si>
  <si>
    <t>0,70*2*2,50</t>
  </si>
  <si>
    <t>(1,39*2+1,35)*2*1,23</t>
  </si>
  <si>
    <t>(4,35+1,39)*2*1,0</t>
  </si>
  <si>
    <t>0,35*2*0,60+0,65*2*0,35</t>
  </si>
  <si>
    <t>1,25*2*0,60</t>
  </si>
  <si>
    <t>"ozn. Z1" 0,70*2*19,50</t>
  </si>
  <si>
    <t>"ozn. Z2" 1,0*2*34,50</t>
  </si>
  <si>
    <t>"ozn. Z2ˇ" 0,60*2*21,50</t>
  </si>
  <si>
    <t>"ozn. Z3" 1,0*2*21,50</t>
  </si>
  <si>
    <t>"ozn. Z4" 1,0*2*21,50</t>
  </si>
  <si>
    <t>"ozn. Z5" 1,0*2*37,60</t>
  </si>
  <si>
    <t>"ozn. Z6" 0,60*2*8,50</t>
  </si>
  <si>
    <t>"ozn. Z7" 0,60*2*13,0</t>
  </si>
  <si>
    <t>"ozn. Z8" 0,60*2*4,50</t>
  </si>
  <si>
    <t>"ozn. Z9" 1,0*2*11,50</t>
  </si>
  <si>
    <t>274351122</t>
  </si>
  <si>
    <t>Bednění základů pasů rovné odstranění</t>
  </si>
  <si>
    <t>2032895322</t>
  </si>
  <si>
    <t>274352221</t>
  </si>
  <si>
    <t>Bednění základů pasů kruhové nebo obloukové poloměru přes 1 do 2,5 m zřízení</t>
  </si>
  <si>
    <t>1806803346</t>
  </si>
  <si>
    <t>"ozn. Z1" 0,70*2*3,928</t>
  </si>
  <si>
    <t>"ozn. Z5" 1,0*2*4,32</t>
  </si>
  <si>
    <t>274352222</t>
  </si>
  <si>
    <t>Bednění základů pasů kruhové nebo obloukové poloměru přes 1 do 2,5 m odstranění</t>
  </si>
  <si>
    <t>-1564805608</t>
  </si>
  <si>
    <t>274353122</t>
  </si>
  <si>
    <t>Bednění kotevních otvorů a prostupů v základových konstrukcích v pasech včetně polohového zajištění a odbednění, popř. ztraceného bednění z pletiva apod. průřezu přes 0,02 do 0,05 m2, hl. přes 0,50 do 1,00 m</t>
  </si>
  <si>
    <t>-295203341</t>
  </si>
  <si>
    <t>274353131</t>
  </si>
  <si>
    <t>Bednění kotevních otvorů a prostupů v základových konstrukcích v pasech včetně polohového zajištění a odbednění, popř. ztraceného bednění z pletiva apod. průřezu přes 0,05 do 0,10 m2, hl. do 1,00 m</t>
  </si>
  <si>
    <t>-1715370258</t>
  </si>
  <si>
    <t>274353132</t>
  </si>
  <si>
    <t>Bednění kotevních otvorů a prostupů v základových konstrukcích v pasech včetně polohového zajištění a odbednění, popř. ztraceného bednění z pletiva apod. průřezu přes 0,05 do 0,10 m2, hl. přes 1,00 do 2,00 m</t>
  </si>
  <si>
    <t>-1364348432</t>
  </si>
  <si>
    <t>310201111</t>
  </si>
  <si>
    <t>Příplatek za zaoblení zděného zdiva o vnitřním poloměru půdorysu do 5 m</t>
  </si>
  <si>
    <t>-1738720774</t>
  </si>
  <si>
    <t>1.NP</t>
  </si>
  <si>
    <t>3,80*3,38*0,24</t>
  </si>
  <si>
    <t>311113153</t>
  </si>
  <si>
    <t>Nadzákladové zdi z tvárnic ztraceného bednění hladkých, včetně výplně z betonu třídy C 25/30, tloušťky zdiva přes 200 do 250 mm</t>
  </si>
  <si>
    <t>1399815309</t>
  </si>
  <si>
    <t>"zídka u terasy" 2,60*1,0</t>
  </si>
  <si>
    <t>311113154</t>
  </si>
  <si>
    <t>Nadzákladové zdi z tvárnic ztraceného bednění hladkých, včetně výplně z betonu třídy C 25/30, tloušťky zdiva přes 250 do 300 mm</t>
  </si>
  <si>
    <t>-1156810681</t>
  </si>
  <si>
    <t>"rampa" 5,20*0,25</t>
  </si>
  <si>
    <t>311235121</t>
  </si>
  <si>
    <t>Zdivo jednovrstvé z cihel děrovaných broušených na celoplošnou tenkovrstvou maltu, pevnost cihel do P10, tl. zdiva 200 mm</t>
  </si>
  <si>
    <t>-1656641004</t>
  </si>
  <si>
    <t>2.NP</t>
  </si>
  <si>
    <t>"atika" 38,0*0,59</t>
  </si>
  <si>
    <t>311235131</t>
  </si>
  <si>
    <t>Zdivo jednovrstvé z cihel děrovaných broušených na celoplošnou tenkovrstvou maltu, pevnost cihel do P10, tl. zdiva 240 mm</t>
  </si>
  <si>
    <t>-922663632</t>
  </si>
  <si>
    <t>48,60*3,38</t>
  </si>
  <si>
    <t>3,05*8*3,18</t>
  </si>
  <si>
    <t>-(1,53*2,70*8+6,0*2,70*2+1,25*0,75*3+1,50*2,70*3)</t>
  </si>
  <si>
    <t>68,90*3,05</t>
  </si>
  <si>
    <t>-(4,41*2,40*2+8,97*2,40+1,10*2,40+2,20*2,40)</t>
  </si>
  <si>
    <t>-(3,30*1,90+1,10*1,90+6,0*2,40)</t>
  </si>
  <si>
    <t>3.NP</t>
  </si>
  <si>
    <t>41,50*3,72</t>
  </si>
  <si>
    <t>-(1,05*2,40*2+3,06*2,40+1,05*2,40+2,25*2,40+3,30*2,40)</t>
  </si>
  <si>
    <t>311235211</t>
  </si>
  <si>
    <t>Zdivo jednovrstvé z cihel děrovaných broušených na celoplošnou tenkovrstvou maltu, pevnost cihel do P10, tl. zdiva 440 mm</t>
  </si>
  <si>
    <t>-1336875690</t>
  </si>
  <si>
    <t>(8,10+7,80+3,80)*3,38</t>
  </si>
  <si>
    <t>-(3,24*2,70*2+3,33*2,70*2+2,10*2,70)</t>
  </si>
  <si>
    <t>1,50*2,70*8</t>
  </si>
  <si>
    <t>0,45*10*3,18</t>
  </si>
  <si>
    <t>0,45*4*3,38</t>
  </si>
  <si>
    <t>(3,0+20,50)*3,38</t>
  </si>
  <si>
    <t>-(2,0*2,70+3,30*2,70+1,50*2,25+2,59*2,25*2+1,0*2,25)</t>
  </si>
  <si>
    <t>311236301</t>
  </si>
  <si>
    <t>Zdivo jednovrstvé zvukově izolační z cihel děrovaných z broušených cihel na tenkovrstvou maltu, pevnost cihel do P15, tl. zdiva 190 mm</t>
  </si>
  <si>
    <t>1598437753</t>
  </si>
  <si>
    <t>(9,20+13,60+12,30+5,70+3,40+5,70)*3,38</t>
  </si>
  <si>
    <t>(2,20+7,10+4,50+2,10)*3,38</t>
  </si>
  <si>
    <t>-(1,30*2,25*2+1,20*2,10+(0,70+0,80*2+0,90*2)*1,97)</t>
  </si>
  <si>
    <t>(13,70+19,40+10,60+2,60)*3,30</t>
  </si>
  <si>
    <t>-(1,40*2,25+1,20*2,10+2,41*2,25+3,30*2,25)</t>
  </si>
  <si>
    <t>-(0,80*1,97*3+0,90*2,25*3)</t>
  </si>
  <si>
    <t>(8,50+1,50)*3,72</t>
  </si>
  <si>
    <t>-(1,40*2,25+1,20*2,10+0,80*1,97)</t>
  </si>
  <si>
    <t>311236331</t>
  </si>
  <si>
    <t>Zdivo jednovrstvé zvukově izolační z cihel děrovaných z broušených cihel na tenkovrstvou maltu, pevnost cihel do P15, tl. zdiva 300 mm</t>
  </si>
  <si>
    <t>278475559</t>
  </si>
  <si>
    <t>7,80*3,72</t>
  </si>
  <si>
    <t>311321814</t>
  </si>
  <si>
    <t>Nadzákladové zdi z betonu železového (bez výztuže) nosné pohledového (v přírodní barvě drtí a přísad) tř. C 25/30</t>
  </si>
  <si>
    <t>1217912542</t>
  </si>
  <si>
    <t>"ozn. ST1.4" 3,77*0,30*3,45</t>
  </si>
  <si>
    <t>"opěrná zídka" 2,70*0,30*1,0</t>
  </si>
  <si>
    <t>"zídka u ohniště" 3,30*0,40*0,60</t>
  </si>
  <si>
    <t>311351411</t>
  </si>
  <si>
    <t>Bednění nadzákladových zdí nosných kruhové nebo obloukové oboustranné za každou stranu poloměru přes 1 do 2,5 m zřízení</t>
  </si>
  <si>
    <t>-1161013137</t>
  </si>
  <si>
    <t>"ozn. ST1.4" (3,77+0,30)*2*3,45</t>
  </si>
  <si>
    <t>"opěrná zídka" 2,70*2*1,0</t>
  </si>
  <si>
    <t>"zídka u ohniště" 3,30*2*0,60</t>
  </si>
  <si>
    <t>311351412</t>
  </si>
  <si>
    <t>Bednění nadzákladových zdí nosných kruhové nebo obloukové oboustranné za každou stranu poloměru přes 1 do 2,5 m odstranění</t>
  </si>
  <si>
    <t>863679952</t>
  </si>
  <si>
    <t>311351911</t>
  </si>
  <si>
    <t>Bednění nadzákladových zdí nosných Příplatek k cenám bednění za pohledový beton</t>
  </si>
  <si>
    <t>-218067276</t>
  </si>
  <si>
    <t>311361821</t>
  </si>
  <si>
    <t>Výztuž nadzákladových zdí nosných svislých nebo odkloněných od svislice, rovných nebo oblých z betonářské oceli 10 505 (R) nebo BSt 500</t>
  </si>
  <si>
    <t>-279538383</t>
  </si>
  <si>
    <t>včetně výztuže sloupů a stěn</t>
  </si>
  <si>
    <t>"1.NP" 1652,0*0,00105</t>
  </si>
  <si>
    <t>"2.NP" 1277,70*0,00105</t>
  </si>
  <si>
    <t>"zídka u terasy" 2,60*1,0*0,025</t>
  </si>
  <si>
    <t>"rampa" 5,20*0,25*0,025</t>
  </si>
  <si>
    <t>317142412</t>
  </si>
  <si>
    <t>Překlady nenosné z pórobetonu osazené do tenkého maltového lože, výšky do 250 mm, šířky překladu 75 mm, délky překladu přes 1000 do 1250 mm</t>
  </si>
  <si>
    <t>-1113050019</t>
  </si>
  <si>
    <t>"3.NP" 1</t>
  </si>
  <si>
    <t>317168011</t>
  </si>
  <si>
    <t>Překlady keramické ploché osazené do maltového lože, výšky překladu 71 mm šířky 115 mm, délky 1000 mm</t>
  </si>
  <si>
    <t>-1853952844</t>
  </si>
  <si>
    <t>"1.NP" 1</t>
  </si>
  <si>
    <t>"2.NP" 2</t>
  </si>
  <si>
    <t>317168012</t>
  </si>
  <si>
    <t>Překlady keramické ploché osazené do maltového lože, výšky překladu 71 mm šířky 115 mm, délky 1250 mm</t>
  </si>
  <si>
    <t>-311063928</t>
  </si>
  <si>
    <t>"1.NP" 6</t>
  </si>
  <si>
    <t>"2.NP" 1</t>
  </si>
  <si>
    <t>"3.NP" 2</t>
  </si>
  <si>
    <t>317168013</t>
  </si>
  <si>
    <t>Překlady keramické ploché osazené do maltového lože, výšky překladu 71 mm šířky 115 mm, délky 1500 mm</t>
  </si>
  <si>
    <t>-1641347347</t>
  </si>
  <si>
    <t>317168014</t>
  </si>
  <si>
    <t>Překlady keramické ploché osazené do maltového lože, výšky překladu 71 mm šířky 115 mm, délky 1750 mm</t>
  </si>
  <si>
    <t>-1533469964</t>
  </si>
  <si>
    <t>317168015</t>
  </si>
  <si>
    <t>Překlady keramické ploché osazené do maltového lože, výšky překladu 71 mm šířky 115 mm, délky 2000 mm</t>
  </si>
  <si>
    <t>379639321</t>
  </si>
  <si>
    <t>317168022</t>
  </si>
  <si>
    <t>Překlady keramické ploché osazené do maltového lože, výšky překladu 71 mm šířky 145 mm, délky 1250 mm</t>
  </si>
  <si>
    <t>120374425</t>
  </si>
  <si>
    <t>317168052</t>
  </si>
  <si>
    <t>Překlady keramické vysoké osazené do maltového lože, šířky překladu 70 mm výšky 238 mm, délky 1250 mm</t>
  </si>
  <si>
    <t>-1286314760</t>
  </si>
  <si>
    <t>"1.NP" 11</t>
  </si>
  <si>
    <t>"2.NP" 8</t>
  </si>
  <si>
    <t>"3.NP" 6</t>
  </si>
  <si>
    <t>317168053</t>
  </si>
  <si>
    <t>Překlady keramické vysoké osazené do maltového lože, šířky překladu 70 mm výšky 238 mm, délky 1500 mm</t>
  </si>
  <si>
    <t>1483622215</t>
  </si>
  <si>
    <t>"1.NP" 7</t>
  </si>
  <si>
    <t>"3.NP" 5</t>
  </si>
  <si>
    <t>317168054</t>
  </si>
  <si>
    <t>Překlady keramické vysoké osazené do maltového lože, šířky překladu 70 mm výšky 238 mm, délky 1750 mm</t>
  </si>
  <si>
    <t>724110656</t>
  </si>
  <si>
    <t>"2.NP" 4</t>
  </si>
  <si>
    <t>317168055</t>
  </si>
  <si>
    <t>Překlady keramické vysoké osazené do maltového lože, šířky překladu 70 mm výšky 238 mm, délky 2000 mm</t>
  </si>
  <si>
    <t>-2052939159</t>
  </si>
  <si>
    <t>"1.NP" 2</t>
  </si>
  <si>
    <t>317168057</t>
  </si>
  <si>
    <t>Překlady keramické vysoké osazené do maltového lože, šířky překladu 70 mm výšky 238 mm, délky 2500 mm</t>
  </si>
  <si>
    <t>-3017387</t>
  </si>
  <si>
    <t>"1.NP" 4</t>
  </si>
  <si>
    <t>317168058</t>
  </si>
  <si>
    <t>Překlady keramické vysoké osazené do maltového lože, šířky překladu 70 mm výšky 238 mm, délky 2750 mm</t>
  </si>
  <si>
    <t>1404688382</t>
  </si>
  <si>
    <t>"1.NP" 5</t>
  </si>
  <si>
    <t>317168059</t>
  </si>
  <si>
    <t>Překlady keramické vysoké osazené do maltového lože, šířky překladu 70 mm výšky 238 mm, délky 3000 mm</t>
  </si>
  <si>
    <t>-800768724</t>
  </si>
  <si>
    <t>55</t>
  </si>
  <si>
    <t>317168060</t>
  </si>
  <si>
    <t>Překlady keramické vysoké osazené do maltového lože, šířky překladu 70 mm výšky 238 mm, délky 3250 mm</t>
  </si>
  <si>
    <t>-1337401714</t>
  </si>
  <si>
    <t>"1.NP" 10</t>
  </si>
  <si>
    <t>56</t>
  </si>
  <si>
    <t>317168061</t>
  </si>
  <si>
    <t>Překlady keramické vysoké osazené do maltového lože, šířky překladu 70 mm výšky 238 mm, délky 3500 mm</t>
  </si>
  <si>
    <t>1441570703</t>
  </si>
  <si>
    <t>"3.NP" 3</t>
  </si>
  <si>
    <t>57</t>
  </si>
  <si>
    <t>317941123</t>
  </si>
  <si>
    <t>Osazování ocelových válcovaných nosníků na zdivu I nebo IE nebo U nebo UE nebo L č. 14 až 22 nebo výšky do 220 mm</t>
  </si>
  <si>
    <t>1072184771</t>
  </si>
  <si>
    <t>"ozn. P12" 3,65*18,80*4*0,001</t>
  </si>
  <si>
    <t>"ozn. P13" 2,55*12,90*4*0,001</t>
  </si>
  <si>
    <t>"ozn. P20" 3,70*12,90*4*0,001</t>
  </si>
  <si>
    <t>"ozn. P21" 3,47*12,90*2*0,001</t>
  </si>
  <si>
    <t>58</t>
  </si>
  <si>
    <t>13010750</t>
  </si>
  <si>
    <t>ocel profilová IPE 180 jakost 11 375</t>
  </si>
  <si>
    <t>-2054630524</t>
  </si>
  <si>
    <t>"ozn. P12" 3,65*18,80*4*0,00108</t>
  </si>
  <si>
    <t>59</t>
  </si>
  <si>
    <t>13010746</t>
  </si>
  <si>
    <t>ocel profilová IPE 140 jakost 11 375</t>
  </si>
  <si>
    <t>-592332752</t>
  </si>
  <si>
    <t>"ozn. P13" 2,55*12,90*4*0,00108</t>
  </si>
  <si>
    <t>"ozn. P20" 3,70*12,90*4*0,00108</t>
  </si>
  <si>
    <t>"ozn. P21" 3,47*12,90*2*0,00108</t>
  </si>
  <si>
    <t>60</t>
  </si>
  <si>
    <t>317998111</t>
  </si>
  <si>
    <t>Izolace tepelná mezi překlady z pěnového polystyrenu výšky 24 cm, tloušťky přes 30 do 50 mm</t>
  </si>
  <si>
    <t>1729648394</t>
  </si>
  <si>
    <t>2,0+2,50*2</t>
  </si>
  <si>
    <t>61</t>
  </si>
  <si>
    <t>317998115</t>
  </si>
  <si>
    <t>Izolace tepelná mezi překlady z pěnového polystyrenu výšky 24 cm, tloušťky 100 mm</t>
  </si>
  <si>
    <t>-408990025</t>
  </si>
  <si>
    <t>1,25*6+1,50*2+1,75*3+2,50+2,75*2</t>
  </si>
  <si>
    <t>3,0*2+3,25*3</t>
  </si>
  <si>
    <t>62</t>
  </si>
  <si>
    <t>330321515</t>
  </si>
  <si>
    <t>Sloupy, pilíře, táhla, rámové stojky, vzpěry z betonu železového (bez výztuže) pohledového pro prostředí s mrazovými cykly tř. C 25/30</t>
  </si>
  <si>
    <t>941092316</t>
  </si>
  <si>
    <t>"ozn. S1" 0,45*0,30*3,45*4</t>
  </si>
  <si>
    <t>"ozn. ST1.3" 1,525*0,30*3,45</t>
  </si>
  <si>
    <t>63</t>
  </si>
  <si>
    <t>331351121</t>
  </si>
  <si>
    <t>Bednění hranatých sloupů a pilířů včetně vzepření průřezu pravoúhlého čtyřúhelníka výšky do 4 m, průřezu přes 0,08 do 0,16 m2 zřízení</t>
  </si>
  <si>
    <t>1889069082</t>
  </si>
  <si>
    <t>"ozn. S1" (0,45+0,30)*2*3,45*4</t>
  </si>
  <si>
    <t>64</t>
  </si>
  <si>
    <t>331351122</t>
  </si>
  <si>
    <t>Bednění hranatých sloupů a pilířů včetně vzepření průřezu pravoúhlého čtyřúhelníka výšky do 4 m, průřezu přes 0,08 do 0,16 m2 odstranění</t>
  </si>
  <si>
    <t>1462116437</t>
  </si>
  <si>
    <t>65</t>
  </si>
  <si>
    <t>331351125</t>
  </si>
  <si>
    <t>Bednění hranatých sloupů a pilířů včetně vzepření průřezu pravoúhlého čtyřúhelníka výšky do 4 m, průřezu přes 0,16 m2 zřízení</t>
  </si>
  <si>
    <t>59893842</t>
  </si>
  <si>
    <t>"ozn. ST1.3" (1,525+0,30)*2*3,45</t>
  </si>
  <si>
    <t>66</t>
  </si>
  <si>
    <t>331351126</t>
  </si>
  <si>
    <t>Bednění hranatých sloupů a pilířů včetně vzepření průřezu pravoúhlého čtyřúhelníka výšky do 4 m, průřezu přes 0,16 m2 odstranění</t>
  </si>
  <si>
    <t>-340335270</t>
  </si>
  <si>
    <t>67</t>
  </si>
  <si>
    <t>331351911</t>
  </si>
  <si>
    <t>Bednění hranatých sloupů a pilířů včetně vzepření průřezu pravoúhlého čtyřúhelníka Příplatek k cenám za pohledový beton</t>
  </si>
  <si>
    <t>527585235</t>
  </si>
  <si>
    <t>20,70+12,593</t>
  </si>
  <si>
    <t>68</t>
  </si>
  <si>
    <t>331361821</t>
  </si>
  <si>
    <t>Výztuž sloupů, pilířů, rámových stojek, táhel nebo vzpěr hranatých svislých nebo šikmých (odkloněných) z betonářské oceli 10 505 (R) nebo BSt 500</t>
  </si>
  <si>
    <t>-1520756421</t>
  </si>
  <si>
    <t>Poznámka k položce:
viz položka Výztuž nadzákladových zdí</t>
  </si>
  <si>
    <t>69</t>
  </si>
  <si>
    <t>341321410</t>
  </si>
  <si>
    <t>Stěny a příčky z betonu železového (bez výztuže) nosné tř. C 25/30</t>
  </si>
  <si>
    <t>1957794794</t>
  </si>
  <si>
    <t>"ozn. ST1.1" (9,39*3,38-1,55*2,45)*0,20</t>
  </si>
  <si>
    <t>"ozn. ST1.2" 1,05*3,88*0,20*2</t>
  </si>
  <si>
    <t>"ozn. ST2" 11,91*3,05*0,20*2</t>
  </si>
  <si>
    <t>70</t>
  </si>
  <si>
    <t>341351111</t>
  </si>
  <si>
    <t>Bednění stěn a příček nosných rovné oboustranné za každou stranu zřízení</t>
  </si>
  <si>
    <t>782893238</t>
  </si>
  <si>
    <t>ozn. ST1.1</t>
  </si>
  <si>
    <t>(9,39+0,20)*2*3,38</t>
  </si>
  <si>
    <t>(1,55+2,45*2)*0,20</t>
  </si>
  <si>
    <t>ozn. ST1.2</t>
  </si>
  <si>
    <t>(1,05+0,20)*2*3,88*2</t>
  </si>
  <si>
    <t>ozn. ST2</t>
  </si>
  <si>
    <t>(11,91+0,20)*2*3,05*2</t>
  </si>
  <si>
    <t>71</t>
  </si>
  <si>
    <t>341351112</t>
  </si>
  <si>
    <t>Bednění stěn a příček nosných rovné oboustranné za každou stranu odstranění</t>
  </si>
  <si>
    <t>1512916444</t>
  </si>
  <si>
    <t>72</t>
  </si>
  <si>
    <t>341361821</t>
  </si>
  <si>
    <t>Výztuž stěn a příček nosných svislých nebo šikmých, rovných nebo oblých z betonářské oceli 10 505 (R) nebo BSt 500</t>
  </si>
  <si>
    <t>-1628156450</t>
  </si>
  <si>
    <t>73</t>
  </si>
  <si>
    <t>342241132</t>
  </si>
  <si>
    <t>Příčky nebo přizdívky jednoduché z cihel nebo příčkovek pálených na maltu MVC nebo MC lícových, včetně spárování dl. 240 mm (německý formát 240x115x71 mm) plných, tl. 115 mm</t>
  </si>
  <si>
    <t>-46268925</t>
  </si>
  <si>
    <t>1,10*1,90+6,0*2,40+1,10*2,40+8,97*2,40</t>
  </si>
  <si>
    <t>6,0*2,40+3,06*2,40</t>
  </si>
  <si>
    <t>74</t>
  </si>
  <si>
    <t>342244211</t>
  </si>
  <si>
    <t>Příčky jednoduché z cihel děrovaných broušených, na tenkovrstvou maltu, pevnost cihel do P15, tl. příčky 115 mm</t>
  </si>
  <si>
    <t>-798530840</t>
  </si>
  <si>
    <t>(3,20+2,50*3+4,0+8,70+3,70+2,20*3)*3,38</t>
  </si>
  <si>
    <t>-(1,30*2,25+(0,70+0,80*2+0,90*4)*1,97)</t>
  </si>
  <si>
    <t>(3,20+5,40+1,90+1,0+3,0+4,40)*3,30</t>
  </si>
  <si>
    <t>-(0,80*2+0,60+1,60)*1,97</t>
  </si>
  <si>
    <t>(3,10+4,90+7,30)*3,72</t>
  </si>
  <si>
    <t>-0,80*1,97*2</t>
  </si>
  <si>
    <t>75</t>
  </si>
  <si>
    <t>342244221</t>
  </si>
  <si>
    <t>Příčky jednoduché z cihel děrovaných broušených, na tenkovrstvou maltu, pevnost cihel do P15, tl. příčky 140 mm</t>
  </si>
  <si>
    <t>765826511</t>
  </si>
  <si>
    <t>5,0*3,38-0,90*1,97</t>
  </si>
  <si>
    <t>76</t>
  </si>
  <si>
    <t>342272215</t>
  </si>
  <si>
    <t>Příčky z pórobetonových tvárnic hladkých na tenké maltové lože objemová hmotnost do 500 kg/m3, tloušťka příčky 75 mm</t>
  </si>
  <si>
    <t>21332358</t>
  </si>
  <si>
    <t>(0,46+0,49+0,62+0,38+0,80)*3,38</t>
  </si>
  <si>
    <t>(2,50+1,0+0,53+0,60*2)*3,30</t>
  </si>
  <si>
    <t>(2,10+0,47+0,54)*3,72-0,70*1,97</t>
  </si>
  <si>
    <t>cvičná kuchyně</t>
  </si>
  <si>
    <t>0,90*2,0</t>
  </si>
  <si>
    <t>77</t>
  </si>
  <si>
    <t>342291111</t>
  </si>
  <si>
    <t>Ukotvení příček polyuretanovou pěnou, tl. příčky do 100 mm</t>
  </si>
  <si>
    <t>759169994</t>
  </si>
  <si>
    <t>dilatace u stropu</t>
  </si>
  <si>
    <t>0,46+0,49+0,62+0,38+0,80</t>
  </si>
  <si>
    <t>2,50+1,0+0,53+0,60*2</t>
  </si>
  <si>
    <t>2,10+0,47+0,54</t>
  </si>
  <si>
    <t>78</t>
  </si>
  <si>
    <t>342291112</t>
  </si>
  <si>
    <t>Ukotvení příček polyuretanovou pěnou, tl. příčky přes 100 mm</t>
  </si>
  <si>
    <t>-2137190552</t>
  </si>
  <si>
    <t>9,20+13,60+12,30+5,70+3,40+5,70</t>
  </si>
  <si>
    <t>2,20+7,10+4,50+2,10+5,0</t>
  </si>
  <si>
    <t>3,20+2,50*3+4,0+8,70+3,70+2,20*3</t>
  </si>
  <si>
    <t>Mezisoučet</t>
  </si>
  <si>
    <t>13,70+19,40+10,60+2,60</t>
  </si>
  <si>
    <t>3,20+5,40+1,90+1,0+3,0+4,40</t>
  </si>
  <si>
    <t>8,50+1,50+3,10+4,90+7,30</t>
  </si>
  <si>
    <t>2,0</t>
  </si>
  <si>
    <t>79</t>
  </si>
  <si>
    <t>342291121</t>
  </si>
  <si>
    <t>Ukotvení příček plochými kotvami, do konstrukce cihelné</t>
  </si>
  <si>
    <t>-1725724640</t>
  </si>
  <si>
    <t>"1.NP" 3,38*38</t>
  </si>
  <si>
    <t>"2.NP" 3,30*26</t>
  </si>
  <si>
    <t>"3.NP" 3,72*18</t>
  </si>
  <si>
    <t>"cvičná kuchyně" 0,90+2,0*2</t>
  </si>
  <si>
    <t>80</t>
  </si>
  <si>
    <t>346244381</t>
  </si>
  <si>
    <t>Plentování ocelových válcovaných nosníků jednostranné cihlami na maltu, výška stojiny do 200 mm</t>
  </si>
  <si>
    <t>-2030236312</t>
  </si>
  <si>
    <t>3,65*0,18*2</t>
  </si>
  <si>
    <t>2,55*0,14*2</t>
  </si>
  <si>
    <t>3,70*0,14*2*2</t>
  </si>
  <si>
    <t>3,47*0,14*2</t>
  </si>
  <si>
    <t>81</t>
  </si>
  <si>
    <t>346244821</t>
  </si>
  <si>
    <t>Přizdívky izolační a ochranné z cihel pálených na maltu MC-10 včetně vytvoření požlábku v ohybu izolace vodorovné na svislou, se zatřenou cementovou omítkou z malty min. MC 10 tl. 20 mm pod izolaci z cihel plných dl. 290 mm, P 10 až P 20 tl. 140 mm</t>
  </si>
  <si>
    <t>-730228843</t>
  </si>
  <si>
    <t>"šachta výtahu" 12,70*0,90</t>
  </si>
  <si>
    <t>přizdívka z překládaných cihel u otvorů fasády</t>
  </si>
  <si>
    <t>(8,97+1,0+6,0)*2,40</t>
  </si>
  <si>
    <t>(3,06+6,0)*2,40</t>
  </si>
  <si>
    <t>82</t>
  </si>
  <si>
    <t>346244831</t>
  </si>
  <si>
    <t>Přizdívky izolační a ochranné z cihel pálených na maltu MC-10 včetně vytvoření požlábku v ohybu izolace vodorovné na svislou, se zatřenou cementovou omítkou z malty min. MC 10 tl. 20 mm pod izolaci z cihel plných dl. 290 mm, P 10 až P 20 tl. 290 mm</t>
  </si>
  <si>
    <t>-289717015</t>
  </si>
  <si>
    <t>přizdívka základů u krčku</t>
  </si>
  <si>
    <t>4,30*1,40*0,29</t>
  </si>
  <si>
    <t>83</t>
  </si>
  <si>
    <t>346481111</t>
  </si>
  <si>
    <t>Zaplentování rýh, potrubí, válcovaných nosníků, výklenků nebo nik jakéhokoliv tvaru, na maltu ve stěnách nebo před stěnami rabicovým pletivem</t>
  </si>
  <si>
    <t>-1856408716</t>
  </si>
  <si>
    <t>3,29*0,45+3,65*0,20*2</t>
  </si>
  <si>
    <t>2,15*0,50+2,55*0,15*2</t>
  </si>
  <si>
    <t>(3,30*0,25+3,70*0,15*2)*2</t>
  </si>
  <si>
    <t>3,06*0,25+3,47*0,15*2</t>
  </si>
  <si>
    <t>84</t>
  </si>
  <si>
    <t>346971122</t>
  </si>
  <si>
    <t>Izolace proti šíření zvuku prováděná současně při zdění z lepenky asfaltové hadrové pod příčky jednoduchá, složená z 10 mm tl. vrstvy malty MC 5, lepenky nepískované a 10 mm vrstvy téže malty, v pruzích š. přes 100 do 200 mm</t>
  </si>
  <si>
    <t>1537085528</t>
  </si>
  <si>
    <t>85</t>
  </si>
  <si>
    <t>380321442</t>
  </si>
  <si>
    <t>Kompletní konstrukce z betonu železového bez výztuže a bednění bez zvýšených nároků na prostředí tř. C 25/30, tl. přes 150 do 300 mm</t>
  </si>
  <si>
    <t>1559461568</t>
  </si>
  <si>
    <t>výtahová šachta</t>
  </si>
  <si>
    <t>dno</t>
  </si>
  <si>
    <t>2,70*2,06*0,20</t>
  </si>
  <si>
    <t>stěny</t>
  </si>
  <si>
    <t>(2,70*2+1,70)*0,18*11,65</t>
  </si>
  <si>
    <t>strop</t>
  </si>
  <si>
    <t>86</t>
  </si>
  <si>
    <t>380356211</t>
  </si>
  <si>
    <t>Bednění kompletních konstrukcí z betonu prostého nebo železového ploch rovinných zřízení</t>
  </si>
  <si>
    <t>-651877169</t>
  </si>
  <si>
    <t>(2,70+2,06)*2*0,20</t>
  </si>
  <si>
    <t>(2,70*2+1,70)*2*11,65</t>
  </si>
  <si>
    <t>2,52*1,70</t>
  </si>
  <si>
    <t>87</t>
  </si>
  <si>
    <t>380356212</t>
  </si>
  <si>
    <t>Bednění kompletních konstrukcí z betonu prostého nebo železového ploch rovinných odstranění</t>
  </si>
  <si>
    <t>-355630538</t>
  </si>
  <si>
    <t>88</t>
  </si>
  <si>
    <t>380361006</t>
  </si>
  <si>
    <t>Výztuž kompletních konstrukcí čistíren odpadních vod, nádrží, vodojemů, kanálů z oceli 10 505 (R) nebo BSt 500</t>
  </si>
  <si>
    <t>355188646</t>
  </si>
  <si>
    <t>"výtahová šachta" 1409,30*0,00105</t>
  </si>
  <si>
    <t>89</t>
  </si>
  <si>
    <t>388129720R</t>
  </si>
  <si>
    <t>Montáž dílců prefabrikovaných kanálů ze železobetonu pro rozvody se zalitím spár šířky do 30 mm krycích desek, hmotnosti do 1 t</t>
  </si>
  <si>
    <t>1673289466</t>
  </si>
  <si>
    <t>kanál pro přeložku teplovodu</t>
  </si>
  <si>
    <t>11,50*0,50</t>
  </si>
  <si>
    <t>90</t>
  </si>
  <si>
    <t>411321414</t>
  </si>
  <si>
    <t>Stropy z betonu železového (bez výztuže) stropů deskových, plochých střech, desek balkonových, desek hřibových stropů včetně hlavic hřibových sloupů tř. C 25/30</t>
  </si>
  <si>
    <t>-40144781</t>
  </si>
  <si>
    <t>(418,50-(6,0+12,20+0,40))*0,20</t>
  </si>
  <si>
    <t>(292,0-(6,0+12,20+0,40))*0,20</t>
  </si>
  <si>
    <t>atika A2.1, A2.2</t>
  </si>
  <si>
    <t>59,20*1,27*0,20</t>
  </si>
  <si>
    <t>(109,50-(6,0+0,40))*0,16</t>
  </si>
  <si>
    <t>atika A3</t>
  </si>
  <si>
    <t>41,50*0,445*0,20</t>
  </si>
  <si>
    <t>91</t>
  </si>
  <si>
    <t>411324444</t>
  </si>
  <si>
    <t>Stropy z betonu železového (bez výztuže) pohledového stropů deskových, plochých střech, desek balkonových, desek hřibových stropů včetně hlavic hřibových sloupů tř. C 25/30</t>
  </si>
  <si>
    <t>1789885250</t>
  </si>
  <si>
    <t>(113,0-(8,0*2,0+1,20))*0,25</t>
  </si>
  <si>
    <t>atika A1</t>
  </si>
  <si>
    <t>30,40*0,325*0,20</t>
  </si>
  <si>
    <t>92</t>
  </si>
  <si>
    <t>411351011</t>
  </si>
  <si>
    <t>Bednění stropních konstrukcí - bez podpěrné konstrukce desek tloušťky stropní desky přes 5 do 25 cm zřízení</t>
  </si>
  <si>
    <t>-1455234500</t>
  </si>
  <si>
    <t>(418,50-(6,0+12,20+0,40))+(111,50+10,0+18,50+2,60)*0,20</t>
  </si>
  <si>
    <t>(292,0-(6,0+12,20+0,40))+(68,80+10,0+18,50+2,60)*0,20</t>
  </si>
  <si>
    <t>59,20*1,27*2</t>
  </si>
  <si>
    <t>(109,50-(6,0+0,40))+(41,50+10,0+2,60)*0,16</t>
  </si>
  <si>
    <t>41,50*0,445*2</t>
  </si>
  <si>
    <t>beton pohledový</t>
  </si>
  <si>
    <t>(113,0-(8,0*2,0+1,20))+(52,30+11,40*2+3,80)*0,25</t>
  </si>
  <si>
    <t>30,40*0,325*2</t>
  </si>
  <si>
    <t>93</t>
  </si>
  <si>
    <t>411351012</t>
  </si>
  <si>
    <t>Bednění stropních konstrukcí - bez podpěrné konstrukce desek tloušťky stropní desky přes 5 do 25 cm odstranění</t>
  </si>
  <si>
    <t>-515811968</t>
  </si>
  <si>
    <t>94</t>
  </si>
  <si>
    <t>411354313</t>
  </si>
  <si>
    <t>Podpěrná konstrukce stropů - desek, kleneb a skořepin výška podepření do 4 m tloušťka stropu přes 15 do 25 cm zřízení</t>
  </si>
  <si>
    <t>-20595166</t>
  </si>
  <si>
    <t>418,50-(6,0+12,20+0,40)</t>
  </si>
  <si>
    <t>292,0-(6,0+12,20+0,40)</t>
  </si>
  <si>
    <t>109,50-(6,0+0,40)</t>
  </si>
  <si>
    <t>113,0-(8,0*2,0+1,20)</t>
  </si>
  <si>
    <t>95</t>
  </si>
  <si>
    <t>411354314</t>
  </si>
  <si>
    <t>Podpěrná konstrukce stropů - desek, kleneb a skořepin výška podepření do 4 m tloušťka stropu přes 15 do 25 cm odstranění</t>
  </si>
  <si>
    <t>309179069</t>
  </si>
  <si>
    <t>96</t>
  </si>
  <si>
    <t>411359111</t>
  </si>
  <si>
    <t>Bednění stropních konstrukcí - bez podpěrné konstrukce Příplatek k cenám za pohledový beton</t>
  </si>
  <si>
    <t>359323193</t>
  </si>
  <si>
    <t>97</t>
  </si>
  <si>
    <t>411361821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</si>
  <si>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 betonářské oceli 10 505 (R) nebo BSt 500</t>
  </si>
  <si>
    <t>-2040985930</t>
  </si>
  <si>
    <t>"1.NP" 10413,50*0,00105</t>
  </si>
  <si>
    <t>"2.NP" 8196,30*0,00105</t>
  </si>
  <si>
    <t>"3.NP" 1971,10*0,00105</t>
  </si>
  <si>
    <t>98</t>
  </si>
  <si>
    <t>130 DIST110</t>
  </si>
  <si>
    <t>výztuž distanční výšky 110 mm</t>
  </si>
  <si>
    <t>4937391</t>
  </si>
  <si>
    <t>"1.NP" 800,0</t>
  </si>
  <si>
    <t>"2.NP" 540,0</t>
  </si>
  <si>
    <t>99</t>
  </si>
  <si>
    <t>130 DIST140</t>
  </si>
  <si>
    <t>výztuž distanční výšky 140 mm</t>
  </si>
  <si>
    <t>-485401169</t>
  </si>
  <si>
    <t>"1.NP" 200,0</t>
  </si>
  <si>
    <t>100</t>
  </si>
  <si>
    <t>130 DIST70</t>
  </si>
  <si>
    <t>výztuž distanční výšky 70 mm</t>
  </si>
  <si>
    <t>-2042245262</t>
  </si>
  <si>
    <t>"3.NP" 210,0</t>
  </si>
  <si>
    <t>101</t>
  </si>
  <si>
    <t>413321414</t>
  </si>
  <si>
    <t>Nosníky z betonu železového (bez výztuže) včetně stěnových i jeřábových drah, volných trámů, průvlaků, rámových příčlí, ztužidel, konzol, vodorovných táhel apod., tyčových konstrukcí tř. C 25/30</t>
  </si>
  <si>
    <t>-360613542</t>
  </si>
  <si>
    <t>"ozn. P1, P2" 0,24*0,48*(14,60+8,65)</t>
  </si>
  <si>
    <t>"ozn. P3" 0,24*0,48*8,0</t>
  </si>
  <si>
    <t>"ozn. P5" 0,25*0,28*17,539</t>
  </si>
  <si>
    <t>"ozn. P6" 0,45*0,28*17,539</t>
  </si>
  <si>
    <t>"ozn. P7" 0,45*0,28*3,0</t>
  </si>
  <si>
    <t>"ozn. Z1" 0,45*0,20*20,93</t>
  </si>
  <si>
    <t>"ozn. A2.1" 0,24*0,53*(20,93+11,39+4,15+18,30)</t>
  </si>
  <si>
    <t>"ozn. Z2" 0,50*0,25*30,0</t>
  </si>
  <si>
    <t>102</t>
  </si>
  <si>
    <t>413322424</t>
  </si>
  <si>
    <t>Nosníky z betonu železového (bez výztuže) včetně stěnových i jeřábových drah, volných trámů, průvlaků, rámových příčlí, ztužidel, konzol, vodorovných táhel apod., tyčových konstrukcí pohledového tř. C 25/30</t>
  </si>
  <si>
    <t>-905685329</t>
  </si>
  <si>
    <t>"ozn. P4" 0,24*0,28*21,35</t>
  </si>
  <si>
    <t>103</t>
  </si>
  <si>
    <t>413351111</t>
  </si>
  <si>
    <t>Bednění nosníků a průvlaků - bez podpěrné konstrukce výška nosníku po spodní líc stropní desky do 100 cm zřízení</t>
  </si>
  <si>
    <t>-828352980</t>
  </si>
  <si>
    <t>boční stěny nosníků</t>
  </si>
  <si>
    <t>"ozn. P1, P2" 0,48*2*(14,60+8,65)</t>
  </si>
  <si>
    <t>"ozn. P3" 0,48*2*8,0</t>
  </si>
  <si>
    <t>"ozn. P4" 0,28*2*21,35</t>
  </si>
  <si>
    <t>"ozn. P5" 0,28*2*17,539</t>
  </si>
  <si>
    <t>"ozn. P6" 0,28*2*17,539</t>
  </si>
  <si>
    <t>"ozn. P7" 0,28*2*3,0</t>
  </si>
  <si>
    <t>"ozn. Z1" 0,20*2*20,93</t>
  </si>
  <si>
    <t>"ozn. A2.1" 0,53*2*(20,93+11,39+4,15+18,30)</t>
  </si>
  <si>
    <t>"ozn. Z2" 0,25*2*30,0</t>
  </si>
  <si>
    <t>104</t>
  </si>
  <si>
    <t>413351112</t>
  </si>
  <si>
    <t>Bednění nosníků a průvlaků - bez podpěrné konstrukce výška nosníku po spodní líc stropní desky do 100 cm odstranění</t>
  </si>
  <si>
    <t>203553754</t>
  </si>
  <si>
    <t>105</t>
  </si>
  <si>
    <t>413351191</t>
  </si>
  <si>
    <t>Bednění nosníků a průvlaků - bez podpěrné konstrukce Příplatek k cenám za pohledový beton</t>
  </si>
  <si>
    <t>-762935356</t>
  </si>
  <si>
    <t>106</t>
  </si>
  <si>
    <t>430321717</t>
  </si>
  <si>
    <t>Schodišťové konstrukce a rampy z betonu železového (bez výztuže) stupně, schodnice, ramena, podesty s nosníky tř. C 35/45</t>
  </si>
  <si>
    <t>-1211065360</t>
  </si>
  <si>
    <t>0,60*0,351*1,50</t>
  </si>
  <si>
    <t>(3,125+3,675)*1,50*(0,28+0,43)/2</t>
  </si>
  <si>
    <t>(1,56+1,26)/2*1,50*0,28</t>
  </si>
  <si>
    <t>(3,40+3,675)*1,50*(0,28+0,43)/2</t>
  </si>
  <si>
    <t>107</t>
  </si>
  <si>
    <t>430361821</t>
  </si>
  <si>
    <t>Výztuž schodišťových konstrukcí a ramp stupňů, schodnic, ramen, podest s nosníky z betonářské oceli 10 505 (R) nebo BSt 500</t>
  </si>
  <si>
    <t>-1047551406</t>
  </si>
  <si>
    <t>1484,60*0,00105</t>
  </si>
  <si>
    <t>108</t>
  </si>
  <si>
    <t>130 DIST180</t>
  </si>
  <si>
    <t>výztuž distanční výšky 180 mm</t>
  </si>
  <si>
    <t>1343164654</t>
  </si>
  <si>
    <t>109</t>
  </si>
  <si>
    <t>431351121</t>
  </si>
  <si>
    <t>Bednění podest, podstupňových desek a ramp včetně podpěrné konstrukce výšky do 4 m půdorysně přímočarých zřízení</t>
  </si>
  <si>
    <t>-1393570962</t>
  </si>
  <si>
    <t>(0,351+0,193+3,125+1,26+3,675)*1,50</t>
  </si>
  <si>
    <t>(3,475+1,26+3,675)*1,50</t>
  </si>
  <si>
    <t>110</t>
  </si>
  <si>
    <t>431351122</t>
  </si>
  <si>
    <t>Bednění podest, podstupňových desek a ramp včetně podpěrné konstrukce výšky do 4 m půdorysně přímočarých odstranění</t>
  </si>
  <si>
    <t>-1155544057</t>
  </si>
  <si>
    <t>111</t>
  </si>
  <si>
    <t>434351141</t>
  </si>
  <si>
    <t>Bednění stupňů betonovaných na podstupňové desce nebo na terénu půdorysně přímočarých zřízení</t>
  </si>
  <si>
    <t>231482346</t>
  </si>
  <si>
    <t>(0,159+0,30)*42*1,50</t>
  </si>
  <si>
    <t>112</t>
  </si>
  <si>
    <t>434351142</t>
  </si>
  <si>
    <t>Bednění stupňů betonovaných na podstupňové desce nebo na terénu půdorysně přímočarých odstranění</t>
  </si>
  <si>
    <t>842148403</t>
  </si>
  <si>
    <t>113</t>
  </si>
  <si>
    <t>451579777</t>
  </si>
  <si>
    <t>Podklad nebo lože pod dlažbu (přídlažbu) Příplatek k cenám za každých dalších i započatých 10 mm tloušťky podkladu nebo lože přes 100 mm z kameniva těženého</t>
  </si>
  <si>
    <t>2110901309</t>
  </si>
  <si>
    <t>podlaha F/06</t>
  </si>
  <si>
    <t>"místn. 1.18" 105,50*2</t>
  </si>
  <si>
    <t>podlaha F/06a</t>
  </si>
  <si>
    <t>"vstup" 25,0</t>
  </si>
  <si>
    <t>114</t>
  </si>
  <si>
    <t>564751111</t>
  </si>
  <si>
    <t>Podklad nebo kryt z kameniva hrubého drceného vel. 32-63 mm s rozprostřením a zhutněním, po zhutnění tl. 150 mm</t>
  </si>
  <si>
    <t>1720117947</t>
  </si>
  <si>
    <t>"místn. 1.18" 105,50</t>
  </si>
  <si>
    <t>115</t>
  </si>
  <si>
    <t>564952111</t>
  </si>
  <si>
    <t>Podklad z mechanicky zpevněného kameniva MZK (minerální beton) s rozprostřením a s hutněním, po zhutnění tl. 150 mm</t>
  </si>
  <si>
    <t>205322870</t>
  </si>
  <si>
    <t>116</t>
  </si>
  <si>
    <t>596811222</t>
  </si>
  <si>
    <t>Kladení dlažby z betonových nebo kameninových dlaždic komunikací pro pěší s vyplněním spár a se smetením přebytečného materiálu na vzdálenost do 3 m s ložem z kameniva těženého tl. do 30 mm velikosti dlaždic přes 0,09 m2 do 0,25 m2, pro plochy přes 100 do 300 m2</t>
  </si>
  <si>
    <t>-702667440</t>
  </si>
  <si>
    <t>117</t>
  </si>
  <si>
    <t>59245320</t>
  </si>
  <si>
    <t>dlažba plošná betonová 400x400x40mm přírodní</t>
  </si>
  <si>
    <t>-1915909863</t>
  </si>
  <si>
    <t>105,5*1,02 'Přepočtené koeficientem množství</t>
  </si>
  <si>
    <t>118</t>
  </si>
  <si>
    <t>596811311</t>
  </si>
  <si>
    <t>Kladení velkoformátové dlažby pozemních komunikací a komunikací pro pěší s ložem z kameniva tl. 40 mm, s vyplněním spár, s hutněním, vibrováním a se smetením přebytečného materiálu tl. do 100 mm, velikosti dlaždic do 0,5 m2, pro plochy do 300 m2</t>
  </si>
  <si>
    <t>672295601</t>
  </si>
  <si>
    <t>"vstup" 25,0-2,88*1,765</t>
  </si>
  <si>
    <t>119</t>
  </si>
  <si>
    <t>59761440</t>
  </si>
  <si>
    <t>dlažba velkoformátová keramická slinutá hladká do interiéru i exteriéru pro vysoké mechanické namáhání přes 2 do 4ks/m2</t>
  </si>
  <si>
    <t>1288313329</t>
  </si>
  <si>
    <t>19,917*1,03 'Přepočtené koeficientem množství</t>
  </si>
  <si>
    <t>120</t>
  </si>
  <si>
    <t>596841220R</t>
  </si>
  <si>
    <t>Kladení dlažby z betonových nebo kameninových dlaždic komunikací pro pěší s vyplněním spár a se smetením přebytečného materiálu na vzdálenost do 3 m do flexibilního lepidla velikosti dlaždic přes 0,09 m2 do 0,25 m2, pro plochy do 50 m2</t>
  </si>
  <si>
    <t>2052923570</t>
  </si>
  <si>
    <t>podlaha F/06c</t>
  </si>
  <si>
    <t>"rampa u vstupu" 17,0</t>
  </si>
  <si>
    <t>121</t>
  </si>
  <si>
    <t>59761443</t>
  </si>
  <si>
    <t>dlažba velkoformátová keramická slinutá hladká do interiéru i exteriéru pro vysoké mechanické namáhání přes 4 do 6ks/m2</t>
  </si>
  <si>
    <t>1541962171</t>
  </si>
  <si>
    <t>17*1,03 'Přepočtené koeficientem množství</t>
  </si>
  <si>
    <t>Úpravy povrchů, podlahy a osazování výplní</t>
  </si>
  <si>
    <t>122</t>
  </si>
  <si>
    <t>611131101</t>
  </si>
  <si>
    <t>Podkladní a spojovací vrstva vnitřních omítaných ploch cementový postřik nanášený ručně celoplošně stropů</t>
  </si>
  <si>
    <t>1118925399</t>
  </si>
  <si>
    <t>"1.NP" 42,0</t>
  </si>
  <si>
    <t>"3.NP" 6,40</t>
  </si>
  <si>
    <t>123</t>
  </si>
  <si>
    <t>611131105</t>
  </si>
  <si>
    <t>Podkladní a spojovací vrstva vnitřních omítaných ploch cementový postřik nanášený ručně celoplošně schodišťových konstrukcí</t>
  </si>
  <si>
    <t>1605826570</t>
  </si>
  <si>
    <t>8,30*2*1,50</t>
  </si>
  <si>
    <t>124</t>
  </si>
  <si>
    <t>611321341</t>
  </si>
  <si>
    <t>Omítka vápenocementová vnitřních ploch nanášená strojně dvouvrstvá, tloušťky jádrové omítky do 10 mm a tloušťky štuku do 3 mm štuková vodorovných konstrukcí stropů rovných</t>
  </si>
  <si>
    <t>323698876</t>
  </si>
  <si>
    <t>125</t>
  </si>
  <si>
    <t>611321345</t>
  </si>
  <si>
    <t>Omítka vápenocementová vnitřních ploch nanášená strojně dvouvrstvá, tloušťky jádrové omítky do 10 mm a tloušťky štuku do 3 mm štuková schodišťových konstrukcí stropů, stěn, ramen nebo nosníků</t>
  </si>
  <si>
    <t>-1711176477</t>
  </si>
  <si>
    <t>126</t>
  </si>
  <si>
    <t>612131101</t>
  </si>
  <si>
    <t>Podkladní a spojovací vrstva vnitřních omítaných ploch cementový postřik nanášený ručně celoplošně stěn</t>
  </si>
  <si>
    <t>384757080</t>
  </si>
  <si>
    <t>ŽB stěny</t>
  </si>
  <si>
    <t>416,43</t>
  </si>
  <si>
    <t>zdivo</t>
  </si>
  <si>
    <t>25,50+424,40</t>
  </si>
  <si>
    <t>(32,40+14,30+6,10+47,80+29,10+359,40+15,30+208,0+38,50)*2</t>
  </si>
  <si>
    <t>((6,70+7,515+0,75+0,275)*2+0,60*4)*3,0</t>
  </si>
  <si>
    <t>-(1,0+2,40+0,90)*1,50</t>
  </si>
  <si>
    <t>127</t>
  </si>
  <si>
    <t>612135101</t>
  </si>
  <si>
    <t>Hrubá výplň rýh maltou jakékoli šířky rýhy ve stěnách</t>
  </si>
  <si>
    <t>1710965940</t>
  </si>
  <si>
    <t>(250,0+26,0)*0,07</t>
  </si>
  <si>
    <t>(150,0+14,0)*0,10</t>
  </si>
  <si>
    <t>(60,0+7,0)*0,20</t>
  </si>
  <si>
    <t>128</t>
  </si>
  <si>
    <t>612142001</t>
  </si>
  <si>
    <t>Potažení vnitřních ploch pletivem v ploše nebo pruzích, na plném podkladu sklovláknitým vtlačením do tmelu stěn</t>
  </si>
  <si>
    <t>20374067</t>
  </si>
  <si>
    <t>sjednocení podkladu pod omítky</t>
  </si>
  <si>
    <t>55,0*1,0+38,50*2</t>
  </si>
  <si>
    <t>0,90*2,0*2+15,0</t>
  </si>
  <si>
    <t>5,0</t>
  </si>
  <si>
    <t>129</t>
  </si>
  <si>
    <t>612321321</t>
  </si>
  <si>
    <t>Omítka vápenocementová vnitřních ploch nanášená strojně jednovrstvá, tloušťky do 10 mm hladká svislých konstrukcí stěn</t>
  </si>
  <si>
    <t>-1249183890</t>
  </si>
  <si>
    <t>(15,60+16,90+7,50+7,10+10,50)*2,0+5,20*0,60</t>
  </si>
  <si>
    <t>-(0,70*1,97+1,25*0,75)</t>
  </si>
  <si>
    <t>(6,20+15,40+4,60+16,60)*2,0-1,10*2,0</t>
  </si>
  <si>
    <t>(1,80+4,80)*2,20+(4,0+1,60)*0,60</t>
  </si>
  <si>
    <t>(3,0+1,60+2,50)*2,0+3,30*0,60</t>
  </si>
  <si>
    <t>2,40*1,20+5,60*1,35+7,70*1,80</t>
  </si>
  <si>
    <t>130</t>
  </si>
  <si>
    <t>612321341</t>
  </si>
  <si>
    <t>Omítka vápenocementová vnitřních ploch nanášená strojně dvouvrstvá, tloušťky jádrové omítky do 10 mm a tloušťky štuku do 3 mm štuková svislých konstrukcí stěn</t>
  </si>
  <si>
    <t>1349454096</t>
  </si>
  <si>
    <t>-257,63</t>
  </si>
  <si>
    <t>-(2,40*1,20+5,60*1,35+7,70*1,80)</t>
  </si>
  <si>
    <t>131</t>
  </si>
  <si>
    <t>619991011</t>
  </si>
  <si>
    <t>Zakrytí vnitřních ploch před znečištěním včetně pozdějšího odkrytí konstrukcí a prvků obalením fólií a přelepením páskou</t>
  </si>
  <si>
    <t>970945443</t>
  </si>
  <si>
    <t>okna, dveře, stěny</t>
  </si>
  <si>
    <t>1,525*2,30*4+1,525*2,70*4+1,25*0,75*3</t>
  </si>
  <si>
    <t>6,0*2,70*2+1,50*2,70*3</t>
  </si>
  <si>
    <t>3,24*2,70*2+3,33*2,70*5+2,10*2,70</t>
  </si>
  <si>
    <t>1,10*1,90*2+4,41*2,40*2+1,50*2,40+8,97*2,40</t>
  </si>
  <si>
    <t>1,10*2,40*2+2,20*2,40+2,20*1,90</t>
  </si>
  <si>
    <t>6,0*2,40</t>
  </si>
  <si>
    <t>3,06*2,40+2,25*2,40+3,30*2,40</t>
  </si>
  <si>
    <t>1,05*2,40*3</t>
  </si>
  <si>
    <t>2,20*(2,40+1,0)</t>
  </si>
  <si>
    <t>multismyslová místnost</t>
  </si>
  <si>
    <t>2,20*2,40</t>
  </si>
  <si>
    <t>132</t>
  </si>
  <si>
    <t>622142001</t>
  </si>
  <si>
    <t>Potažení vnějších ploch pletivem v ploše nebo pruzích, na plném podkladu sklovláknitým vtlačením do tmelu stěn</t>
  </si>
  <si>
    <t>-549460846</t>
  </si>
  <si>
    <t>fasáda W/01</t>
  </si>
  <si>
    <t>2,70*17,30+3,40*(24,40+3,30)</t>
  </si>
  <si>
    <t>-(1,53*2,30*4+1,53*2,70*4+3,24*2,70)</t>
  </si>
  <si>
    <t>-(2,10*2,70+3,33*2,70*6)</t>
  </si>
  <si>
    <t>(1,53*8+2,30*8+1,53*4+2,70*8+3,24)*0,30</t>
  </si>
  <si>
    <t>(2,70*2+2,10+2,70*2+3,33*6+2,70*12)*0,30</t>
  </si>
  <si>
    <t>133</t>
  </si>
  <si>
    <t>622143004</t>
  </si>
  <si>
    <t>Montáž omítkových profilů plastových, pozinkovaných nebo dřevěných upevněných vtlačením do podkladní vrstvy nebo přibitím začišťovacích samolepících pro vytvoření dilatujícího spoje s okenním rámem</t>
  </si>
  <si>
    <t>943523160</t>
  </si>
  <si>
    <t>(1,525*4+2,30*4+1,525*4+2,70*4+1,25*3)*2</t>
  </si>
  <si>
    <t>(0,75*3+6,0*2+2,70*2+1,50*3+2,70*3)*2</t>
  </si>
  <si>
    <t>3,24*2+2,70*4+3,33*5+2,70*10+2,10+2,70*2</t>
  </si>
  <si>
    <t>(1,10*2+1,90*2+4,41*2+2,40*2+1,50+2,40+8,97)*2</t>
  </si>
  <si>
    <t>(2,40+1,10*2+2,40*2+2,20+2,40+2,20+1,90)*2</t>
  </si>
  <si>
    <t>6,0+2,40*2</t>
  </si>
  <si>
    <t>(3,06+2,40+2,25+2,40+3,30+2,40)*2</t>
  </si>
  <si>
    <t>1,05*3+2,40*6</t>
  </si>
  <si>
    <t>2,20*4+2,40*2+1,0*2</t>
  </si>
  <si>
    <t>2,20*2+2,40*2</t>
  </si>
  <si>
    <t>134</t>
  </si>
  <si>
    <t>59051516</t>
  </si>
  <si>
    <t>profil začišťovací PVC pro ostění vnitřních omítek</t>
  </si>
  <si>
    <t>-291344107</t>
  </si>
  <si>
    <t>390,78*1,05 'Přepočtené koeficientem množství</t>
  </si>
  <si>
    <t>135</t>
  </si>
  <si>
    <t>622211021</t>
  </si>
  <si>
    <t>Montáž kontaktního zateplení lepením a mechanickým kotvením z polystyrenových desek nebo z kombinovaných desek na vnější stěny, tloušťky desek přes 80 do 120 mm</t>
  </si>
  <si>
    <t>1248674791</t>
  </si>
  <si>
    <t>sokl W/03 - XPS tl. 100 mm</t>
  </si>
  <si>
    <t>49,50*1,20</t>
  </si>
  <si>
    <t>136</t>
  </si>
  <si>
    <t>28376443</t>
  </si>
  <si>
    <t>deska z polystyrénu XPS, hrana rovná a strukturovaný povrch 300kPa tl 100mm</t>
  </si>
  <si>
    <t>375976288</t>
  </si>
  <si>
    <t>59,4*1,02 'Přepočtené koeficientem množství</t>
  </si>
  <si>
    <t>137</t>
  </si>
  <si>
    <t>622211211</t>
  </si>
  <si>
    <t>Montáž druhé vrstvy kontaktního zateplení lepením a mechanickým kotvením na vnější stěny, z desek polystyrenových, celkové tloušťky izolace přes 200 do 240 mm</t>
  </si>
  <si>
    <t>23479346</t>
  </si>
  <si>
    <t>sokl W/03 - XPS tl. 110 mm</t>
  </si>
  <si>
    <t>49,50*0,30</t>
  </si>
  <si>
    <t>138</t>
  </si>
  <si>
    <t>28376444x</t>
  </si>
  <si>
    <t>deska z polystyrénu XPS, hrana rovná a strukturovaný povrch 300kPa tl 110mm</t>
  </si>
  <si>
    <t>-41008889</t>
  </si>
  <si>
    <t>14,85*1,02 'Přepočtené koeficientem množství</t>
  </si>
  <si>
    <t>139</t>
  </si>
  <si>
    <t>622221131</t>
  </si>
  <si>
    <t>Montáž kontaktního zateplení lepením a mechanickým kotvením z desek z minerální vlny s kolmou orientací vláken na vnější stěny, tloušťky desek přes 120 do 160 mm</t>
  </si>
  <si>
    <t>-1203522119</t>
  </si>
  <si>
    <t>fasáda W/04</t>
  </si>
  <si>
    <t>6,0*2,40*2</t>
  </si>
  <si>
    <t>fasáda W/06</t>
  </si>
  <si>
    <t>4,0*12,10+6,0*2,40</t>
  </si>
  <si>
    <t>-(1,05*2,40+3,30*2,40)</t>
  </si>
  <si>
    <t>atika W/12</t>
  </si>
  <si>
    <t>0,80*12,10</t>
  </si>
  <si>
    <t>140</t>
  </si>
  <si>
    <t>63151532</t>
  </si>
  <si>
    <t>deska tepelně izolační minerální kontaktních fasád kolmé vlákno λ=0,041 tl 140mm</t>
  </si>
  <si>
    <t>-1283175642</t>
  </si>
  <si>
    <t>"fasáda W/04" 28,80</t>
  </si>
  <si>
    <t>28,8*1,02 'Přepočtené koeficientem množství</t>
  </si>
  <si>
    <t>141</t>
  </si>
  <si>
    <t>63151533</t>
  </si>
  <si>
    <t>deska tepelně izolační minerální kontaktních fasád kolmé vlákno λ=0,041 tl 160mm</t>
  </si>
  <si>
    <t>1944249265</t>
  </si>
  <si>
    <t>"fasáda W/06" 52,36</t>
  </si>
  <si>
    <t>"atika W/12" 9,68</t>
  </si>
  <si>
    <t>62,04*1,02 'Přepočtené koeficientem množství</t>
  </si>
  <si>
    <t>142</t>
  </si>
  <si>
    <t>622221141</t>
  </si>
  <si>
    <t>Montáž kontaktního zateplení lepením a mechanickým kotvením z desek z minerální vlny s kolmou orientací vláken na vnější stěny, tloušťky desek přes 160 do 200 mm</t>
  </si>
  <si>
    <t>-1038121712</t>
  </si>
  <si>
    <t>atika W/08</t>
  </si>
  <si>
    <t>1,20*20,50</t>
  </si>
  <si>
    <t>fasáda W/14</t>
  </si>
  <si>
    <t>0,58*21,40</t>
  </si>
  <si>
    <t>143</t>
  </si>
  <si>
    <t>63151535</t>
  </si>
  <si>
    <t>deska tepelně izolační minerální kontaktních fasád kolmé vlákno λ=0,041 tl 200mm</t>
  </si>
  <si>
    <t>1146500676</t>
  </si>
  <si>
    <t>37,012*1,02 'Přepočtené koeficientem množství</t>
  </si>
  <si>
    <t>144</t>
  </si>
  <si>
    <t>622221151</t>
  </si>
  <si>
    <t>Montáž kontaktního zateplení lepením a mechanickým kotvením z desek z minerální vlny s kolmou orientací vláken na vnější stěny, tloušťky desek přes 200 mm</t>
  </si>
  <si>
    <t>-997615886</t>
  </si>
  <si>
    <t>fasáda W/02</t>
  </si>
  <si>
    <t>3,10*49,50</t>
  </si>
  <si>
    <t>-(1,25*0,75*3+1,50*2,70*3+6,0*2,70*2)</t>
  </si>
  <si>
    <t>fasáda W/05</t>
  </si>
  <si>
    <t>3,80*31,50</t>
  </si>
  <si>
    <t>-(1,05*2,40*2+3,06*2,40+2,25*2,40)</t>
  </si>
  <si>
    <t>atika W/10</t>
  </si>
  <si>
    <t>1,55*57,10</t>
  </si>
  <si>
    <t>atika W/11</t>
  </si>
  <si>
    <t>0,80*31,50</t>
  </si>
  <si>
    <t>atika W/15</t>
  </si>
  <si>
    <t>0,42*3,25</t>
  </si>
  <si>
    <t>145</t>
  </si>
  <si>
    <t>63151535x</t>
  </si>
  <si>
    <t>deska tepelně izolační minerální kontaktních fasád kolmé vlákno λ=0,041 tl 210mm</t>
  </si>
  <si>
    <t>1002072176</t>
  </si>
  <si>
    <t>"fasáda W/02" 106,087</t>
  </si>
  <si>
    <t>106,087*1,02 'Přepočtené koeficientem množství</t>
  </si>
  <si>
    <t>146</t>
  </si>
  <si>
    <t>63151543</t>
  </si>
  <si>
    <t>deska tepelně izolační minerální kontaktních fasád kolmé vlákno λ=0,041 tl 260mm</t>
  </si>
  <si>
    <t>-2034053617</t>
  </si>
  <si>
    <t>"fasáda W/05" 101,916</t>
  </si>
  <si>
    <t>"atika W/10" 88,505</t>
  </si>
  <si>
    <t>"atika W/11" 25,20</t>
  </si>
  <si>
    <t>215,621*1,02 'Přepočtené koeficientem množství</t>
  </si>
  <si>
    <t>147</t>
  </si>
  <si>
    <t>622222001</t>
  </si>
  <si>
    <t>Montáž kontaktního zateplení vnějšího ostění, nadpraží nebo parapetu lepením z desek z minerální vlny s podélnou nebo kolmou orientací vláken hloubky špalet do 200 mm, tloušťky desek do 40 mm</t>
  </si>
  <si>
    <t>1663905293</t>
  </si>
  <si>
    <t>hl. 160 mm</t>
  </si>
  <si>
    <t>1,05+2,40*2+3,30+2,40*2</t>
  </si>
  <si>
    <t>148</t>
  </si>
  <si>
    <t>63151507</t>
  </si>
  <si>
    <t>deska tepelně izolační minerální kontaktních fasád kolmé vlákno λ=0,041 tl 40mm</t>
  </si>
  <si>
    <t>-154810075</t>
  </si>
  <si>
    <t>13,95*0,16</t>
  </si>
  <si>
    <t>2,232*1,1 'Přepočtené koeficientem množství</t>
  </si>
  <si>
    <t>149</t>
  </si>
  <si>
    <t>622222051</t>
  </si>
  <si>
    <t>Montáž kontaktního zateplení vnějšího ostění, nadpraží nebo parapetu lepením z desek z minerální vlny s podélnou nebo kolmou orientací vláken hloubky špalet přes 200 do 400 mm, tloušťky desek do 40 mm</t>
  </si>
  <si>
    <t>428402381</t>
  </si>
  <si>
    <t>fasáda W/02 - hl. 420 mm</t>
  </si>
  <si>
    <t>1,25*6+0,75*6+1,50*3+2,70*6+6,0*2+2,70*4</t>
  </si>
  <si>
    <t>fasáda W/05 - hl. 260 mm</t>
  </si>
  <si>
    <t>1,05*2+2,40*4+3,06+2,40*2+2,25+2,40*2</t>
  </si>
  <si>
    <t>150</t>
  </si>
  <si>
    <t>1687957904</t>
  </si>
  <si>
    <t>55,50*0,42</t>
  </si>
  <si>
    <t>26,61*0,26</t>
  </si>
  <si>
    <t>30,229*1,1 'Přepočtené koeficientem množství</t>
  </si>
  <si>
    <t>151</t>
  </si>
  <si>
    <t>622251001</t>
  </si>
  <si>
    <t>Montáž kontaktního zateplení lepením a mechanickým kotvením Příplatek k cenám za montáž pod keramický obklad na vnější stěny</t>
  </si>
  <si>
    <t>1252934919</t>
  </si>
  <si>
    <t>pohled východní</t>
  </si>
  <si>
    <t>14,65*5,40+10,11*3,26</t>
  </si>
  <si>
    <t>-6,0*2,40*2</t>
  </si>
  <si>
    <t>pohled západní</t>
  </si>
  <si>
    <t>14,65*5,40+10,11*4,36</t>
  </si>
  <si>
    <t>-(10,75*2,40+1,10*2,40)</t>
  </si>
  <si>
    <t>(2,40*2*2+1,0)*0,30</t>
  </si>
  <si>
    <t>pohled jižní</t>
  </si>
  <si>
    <t>21,55*5,40+12,10*4,36</t>
  </si>
  <si>
    <t>-(8,97*2,40+1,10*2,40+3,30*2,40)</t>
  </si>
  <si>
    <t>2,40*2*3*0,30</t>
  </si>
  <si>
    <t>-(3,06*2,40+3,30*2,40)</t>
  </si>
  <si>
    <t>2,40*2*2*0,30</t>
  </si>
  <si>
    <t>pohled severní</t>
  </si>
  <si>
    <t>21,55*4,40+12,10*4,36</t>
  </si>
  <si>
    <t>-(3,30*1,90+1,10*1,90+6,0*1,90)</t>
  </si>
  <si>
    <t>(1,90*2*3+3,30+1,10+6,0)*0,30</t>
  </si>
  <si>
    <t>-(3,30*2,40+1,05*2,40)</t>
  </si>
  <si>
    <t>(2,40*2*2+3,30+1,05)*0,20</t>
  </si>
  <si>
    <t>152</t>
  </si>
  <si>
    <t>622252001</t>
  </si>
  <si>
    <t>Montáž profilů kontaktního zateplení zakládacích soklových připevněných hmoždinkami</t>
  </si>
  <si>
    <t>-81537744</t>
  </si>
  <si>
    <t>tl. 160 mm</t>
  </si>
  <si>
    <t>12,10+6,0+12,10</t>
  </si>
  <si>
    <t>tl. 210 mm</t>
  </si>
  <si>
    <t>49,50+21,40+3,25</t>
  </si>
  <si>
    <t>tl. 260 mm</t>
  </si>
  <si>
    <t>70,80+31,50+57,10+31,50</t>
  </si>
  <si>
    <t>153</t>
  </si>
  <si>
    <t>59051653</t>
  </si>
  <si>
    <t>profil zakládací Al tl 0,7mm pro ETICS pro izolant tl 160mm</t>
  </si>
  <si>
    <t>1841425460</t>
  </si>
  <si>
    <t>30,2*1,05 'Přepočtené koeficientem množství</t>
  </si>
  <si>
    <t>154</t>
  </si>
  <si>
    <t>59051658x</t>
  </si>
  <si>
    <t>profil zakládací Al tl 0,7mm pro ETICS pro izolant tl 210mm</t>
  </si>
  <si>
    <t>-12502345</t>
  </si>
  <si>
    <t>74,15*1,05 'Přepočtené koeficientem množství</t>
  </si>
  <si>
    <t>155</t>
  </si>
  <si>
    <t>59051660x</t>
  </si>
  <si>
    <t>profil zakládací Al tl 0,7mm pro ETICS pro izolant tl 260mm</t>
  </si>
  <si>
    <t>922959057</t>
  </si>
  <si>
    <t>190,9*1,05 'Přepočtené koeficientem množství</t>
  </si>
  <si>
    <t>156</t>
  </si>
  <si>
    <t>622252002</t>
  </si>
  <si>
    <t>Montáž profilů kontaktního zateplení ostatních stěnových, dilatačních apod. lepených do tmelu</t>
  </si>
  <si>
    <t>-1647024257</t>
  </si>
  <si>
    <t>lišta rohová</t>
  </si>
  <si>
    <t>(1,525*4+2,30*4+1,515*4+2,70*4+1,25*3)*2</t>
  </si>
  <si>
    <t>6,0+1,90*2+1,10+1,90*2+3,30+1,90*2+6,0+2,40*2</t>
  </si>
  <si>
    <t>3,30+2,40*2+1,10+2,40*2+8,97+2,40*2</t>
  </si>
  <si>
    <t>10,75+2,40*2</t>
  </si>
  <si>
    <t>1,05+2,40*2+(3,0+2,40*2)*2</t>
  </si>
  <si>
    <t>3,06+2,40*2+1,0+2,40*2</t>
  </si>
  <si>
    <t>rohy objektu</t>
  </si>
  <si>
    <t>11,30*2+4,40*2+8,50*2</t>
  </si>
  <si>
    <t>lišta parapetní</t>
  </si>
  <si>
    <t>1,25*3+3,05*2</t>
  </si>
  <si>
    <t>6,0+3,30*2+1,10+8,97+10,75</t>
  </si>
  <si>
    <t>3,30*2+3,06</t>
  </si>
  <si>
    <t>lišta dilatační</t>
  </si>
  <si>
    <t>3,90*2</t>
  </si>
  <si>
    <t>157</t>
  </si>
  <si>
    <t>63127464</t>
  </si>
  <si>
    <t>profil rohový Al 15x15mm s výztužnou tkaninou š 100mm pro ETICS</t>
  </si>
  <si>
    <t>2077301442</t>
  </si>
  <si>
    <t>364,18*1,05 'Přepočtené koeficientem množství</t>
  </si>
  <si>
    <t>158</t>
  </si>
  <si>
    <t>59051512</t>
  </si>
  <si>
    <t>profil začišťovací s okapnicí PVC s výztužnou tkaninou pro parapet ETICS</t>
  </si>
  <si>
    <t>770994710</t>
  </si>
  <si>
    <t>52,93*1,05 'Přepočtené koeficientem množství</t>
  </si>
  <si>
    <t>159</t>
  </si>
  <si>
    <t>59051500</t>
  </si>
  <si>
    <t>profil dilatační stěnový PVC s výztužnou tkaninou pro ETICS</t>
  </si>
  <si>
    <t>492308738</t>
  </si>
  <si>
    <t>7,8*1,05 'Přepočtené koeficientem množství</t>
  </si>
  <si>
    <t>160</t>
  </si>
  <si>
    <t>622511129R</t>
  </si>
  <si>
    <t>Omítka organická dvouvrstvá vnějších ploch ve vzhledu betonu tl. 5 mm, včetně penetrace podkladu, stěn</t>
  </si>
  <si>
    <t>-1643811341</t>
  </si>
  <si>
    <t>fasáda W/02 - ostění</t>
  </si>
  <si>
    <t>(1,25*6+0,75*6+1,50*3+2,70*6+6,0*2+2,70*4)*0,42</t>
  </si>
  <si>
    <t>sokl W/03</t>
  </si>
  <si>
    <t>161</t>
  </si>
  <si>
    <t>629991011</t>
  </si>
  <si>
    <t>Zakrytí vnějších ploch před znečištěním včetně pozdějšího odkrytí výplní otvorů a svislých ploch fólií přilepenou lepící páskou</t>
  </si>
  <si>
    <t>-1389573327</t>
  </si>
  <si>
    <t>162</t>
  </si>
  <si>
    <t>631311123</t>
  </si>
  <si>
    <t>Mazanina z betonu prostého bez zvýšených nároků na prostředí tl. přes 80 do 120 mm tř. C 12/15</t>
  </si>
  <si>
    <t>1037136568</t>
  </si>
  <si>
    <t>pod ŽB základy</t>
  </si>
  <si>
    <t>"ozn. Z1" 0,50*0,10*19,50</t>
  </si>
  <si>
    <t>"ozn. Z2" 0,40*0,10*34,50</t>
  </si>
  <si>
    <t>"ozn. Z2ˇ" 0,40*0,10*21,50</t>
  </si>
  <si>
    <t>"ozn. Z3" 0,70*0,10*21,50</t>
  </si>
  <si>
    <t>"ozn. Z4" 0,90*0,10*21,50</t>
  </si>
  <si>
    <t>"ozn. Z5" 0,80*0,10*37,60</t>
  </si>
  <si>
    <t>"ozn. Z6" 0,90*0,10*8,50</t>
  </si>
  <si>
    <t>"ozn. Z7" 1,50*0,10*13,0</t>
  </si>
  <si>
    <t>"ozn. Z8" 1,40*0,10*4,50</t>
  </si>
  <si>
    <t>"ozn. Z9" 0,60*0,10*11,50</t>
  </si>
  <si>
    <t>"ozn. D1" 2,60*2,60*0,10*2</t>
  </si>
  <si>
    <t>"ozn. D2" 4,30*3,66*0,10</t>
  </si>
  <si>
    <t>163</t>
  </si>
  <si>
    <t>631311135</t>
  </si>
  <si>
    <t>Mazanina z betonu prostého bez zvýšených nároků na prostředí tl. přes 120 do 240 mm tř. C 20/25</t>
  </si>
  <si>
    <t>2050008893</t>
  </si>
  <si>
    <t>"cvičná kuchyně" 1,25*0,15</t>
  </si>
  <si>
    <t>"stávající třída" 11,05*0,50*0,15</t>
  </si>
  <si>
    <t>164</t>
  </si>
  <si>
    <t>631311136</t>
  </si>
  <si>
    <t>Mazanina z betonu prostého bez zvýšených nároků na prostředí tl. přes 120 do 240 mm tř. C 25/30</t>
  </si>
  <si>
    <t>-1682855300</t>
  </si>
  <si>
    <t>podkladní beton</t>
  </si>
  <si>
    <t>435,0*0,15</t>
  </si>
  <si>
    <t>165</t>
  </si>
  <si>
    <t>631319175</t>
  </si>
  <si>
    <t>Příplatek k cenám mazanin za stržení povrchu spodní vrstvy mazaniny latí před vložením výztuže nebo pletiva pro tl. obou vrstev mazaniny přes 120 do 240 mm</t>
  </si>
  <si>
    <t>-214823101</t>
  </si>
  <si>
    <t>166</t>
  </si>
  <si>
    <t>631362021</t>
  </si>
  <si>
    <t>Výztuž mazanin ze svařovaných sítí z drátů typu KARI</t>
  </si>
  <si>
    <t>-1946348856</t>
  </si>
  <si>
    <t>435,0*4,44*0,0011</t>
  </si>
  <si>
    <t>167</t>
  </si>
  <si>
    <t>632441220</t>
  </si>
  <si>
    <t>Potěr anhydritový samonivelační litý tř. C 25, tl. přes 45 do 50 mm</t>
  </si>
  <si>
    <t>-2132065884</t>
  </si>
  <si>
    <t>včetně zalití trubek podlahovéo vytápění</t>
  </si>
  <si>
    <t>"podlaha F/01" 123,40</t>
  </si>
  <si>
    <t>"podlaha F/02" 120,80</t>
  </si>
  <si>
    <t>"podlaha F/03" 72,60</t>
  </si>
  <si>
    <t>"podlaha F/04" 14,90</t>
  </si>
  <si>
    <t>"podlaha F/05" 13,60</t>
  </si>
  <si>
    <t>"podlaha F/07" 169,60</t>
  </si>
  <si>
    <t>"podlaha F/08" 27,0</t>
  </si>
  <si>
    <t>"podlaha F/09" 61,80</t>
  </si>
  <si>
    <t>"podlaha F/10" 25,60</t>
  </si>
  <si>
    <t>"podlaha F/11" 6,40</t>
  </si>
  <si>
    <t>"podlaha F/12" 24,80</t>
  </si>
  <si>
    <t>"podlaha F/13" 30,20</t>
  </si>
  <si>
    <t>168</t>
  </si>
  <si>
    <t>632441292</t>
  </si>
  <si>
    <t>Potěr anhydritový samonivelační litý Příplatek k cenám za každých dalších i započatých 5 mm tloušťky přes 50 mm tř. C 25</t>
  </si>
  <si>
    <t>-1873890624</t>
  </si>
  <si>
    <t>"podlaha F/11" 6,40*2</t>
  </si>
  <si>
    <t>169</t>
  </si>
  <si>
    <t>633811111</t>
  </si>
  <si>
    <t>Broušení betonových podlah nerovností do 2 mm (stržení šlemu)</t>
  </si>
  <si>
    <t>-486218597</t>
  </si>
  <si>
    <t>170</t>
  </si>
  <si>
    <t>635111242</t>
  </si>
  <si>
    <t>Násyp ze štěrkopísku, písku nebo kameniva pod podlahy se zhutněním z kameniva hrubého 16-32</t>
  </si>
  <si>
    <t>-1667279655</t>
  </si>
  <si>
    <t>(6,10*4,075-1,525*1,10)*0,15</t>
  </si>
  <si>
    <t>((3,95+6,10)*4,25-(0,675+1,525)*2,20)*0,15</t>
  </si>
  <si>
    <t>((3,95+6,10)*3,75-(0,675+1,525)*1,10)*0,15</t>
  </si>
  <si>
    <t>171</t>
  </si>
  <si>
    <t>636311115</t>
  </si>
  <si>
    <t>Kladení dlažby z betonových dlaždic na sucho na terče z umělé hmoty o rozměru dlažby 40x40 cm, o výšce terče přes 150 mm</t>
  </si>
  <si>
    <t>-1651969195</t>
  </si>
  <si>
    <t>střecha</t>
  </si>
  <si>
    <t>"ozn. R/01" 165,0</t>
  </si>
  <si>
    <t>172</t>
  </si>
  <si>
    <t>1269645358</t>
  </si>
  <si>
    <t>165*1,02 'Přepočtené koeficientem množství</t>
  </si>
  <si>
    <t>173</t>
  </si>
  <si>
    <t>637121111</t>
  </si>
  <si>
    <t>Okapový chodník z kameniva s udusáním a urovnáním povrchu z kačírku tl. 100 mm</t>
  </si>
  <si>
    <t>-1945953361</t>
  </si>
  <si>
    <t>15,0+10,0</t>
  </si>
  <si>
    <t>174</t>
  </si>
  <si>
    <t>637311131</t>
  </si>
  <si>
    <t>Okapový chodník z obrubníků betonových zahradních, se zalitím spár cementovou maltou do lože z betonu prostého</t>
  </si>
  <si>
    <t>2105596224</t>
  </si>
  <si>
    <t>15,0+31,0</t>
  </si>
  <si>
    <t>175</t>
  </si>
  <si>
    <t>642942111</t>
  </si>
  <si>
    <t>Osazování zárubní nebo rámů kovových dveřních lisovaných nebo z úhelníků bez dveřních křídel na cementovou maltu, plochy otvoru do 2,5 m2</t>
  </si>
  <si>
    <t>-812022641</t>
  </si>
  <si>
    <t>"ozn. D110" 1</t>
  </si>
  <si>
    <t>"ozn. D111" 1</t>
  </si>
  <si>
    <t>"ozn. D116" 1</t>
  </si>
  <si>
    <t>"ozn. D117" 1</t>
  </si>
  <si>
    <t>"ozn. D124" 1</t>
  </si>
  <si>
    <t>"ozn. D125" 1</t>
  </si>
  <si>
    <t>"ozn. D126" 1</t>
  </si>
  <si>
    <t>"ozn. D127" 1</t>
  </si>
  <si>
    <t>"ozn. D128" 1</t>
  </si>
  <si>
    <t>"ozn. D129" 1</t>
  </si>
  <si>
    <t>"ozn. D130" 1</t>
  </si>
  <si>
    <t>"ozn. D204" 1</t>
  </si>
  <si>
    <t>"ozn. D205" 1</t>
  </si>
  <si>
    <t>"ozn. D206" 1</t>
  </si>
  <si>
    <t>"ozn. D207" 1</t>
  </si>
  <si>
    <t>"ozn. D208" 1</t>
  </si>
  <si>
    <t>"ozn. D209" 1</t>
  </si>
  <si>
    <t xml:space="preserve">"ozn. D211" 1 </t>
  </si>
  <si>
    <t>"ozn. D212" 1</t>
  </si>
  <si>
    <t>"ozn. D301" 1</t>
  </si>
  <si>
    <t>"ozn. D302" 1</t>
  </si>
  <si>
    <t>"ozn. D303" 1</t>
  </si>
  <si>
    <t>176</t>
  </si>
  <si>
    <t>55331563x</t>
  </si>
  <si>
    <t>zárubeň jednokřídlá ocelová pro zdění s protipožární úpravou tl stěny 110-150mm rozměru 900/2200mm, práškové lakování</t>
  </si>
  <si>
    <t>194632997</t>
  </si>
  <si>
    <t>177</t>
  </si>
  <si>
    <t>55331493x</t>
  </si>
  <si>
    <t>zárubeň jednokřídlá ocelová bezfalcová pro zdění tl stěny 160-200mm rozměru 900/1970, 2100mm, práškové lakování</t>
  </si>
  <si>
    <t>-1677948540</t>
  </si>
  <si>
    <t>178</t>
  </si>
  <si>
    <t>55331488x</t>
  </si>
  <si>
    <t>zárubeň jednokřídlá ocelová bezfalcová pro zdění tl stěny 110-150mm rozměru 900/1970, 2100mm, práškové lakování</t>
  </si>
  <si>
    <t>826228592</t>
  </si>
  <si>
    <t>179</t>
  </si>
  <si>
    <t>55331488y</t>
  </si>
  <si>
    <t>zárubeň jednokřídlá ocelová pro zdění tl stěny 110-150mm rozměru 900/1970, 2100mm, práškové lakování</t>
  </si>
  <si>
    <t>-1240678101</t>
  </si>
  <si>
    <t>180</t>
  </si>
  <si>
    <t>55331487x</t>
  </si>
  <si>
    <t>zárubeň jednokřídlá ocelová bezfalcová pro zdění tl stěny 110-150mm rozměru 800/1970, 2100mm, práškové lakování</t>
  </si>
  <si>
    <t>1884612264</t>
  </si>
  <si>
    <t>181</t>
  </si>
  <si>
    <t>55331492x</t>
  </si>
  <si>
    <t>zárubeň jednokřídlá ocelová bezfalcová pro zdění tl stěny 160-200mm rozměru 800/1970, 2100mm, práškové lakování</t>
  </si>
  <si>
    <t>2132434570</t>
  </si>
  <si>
    <t>182</t>
  </si>
  <si>
    <t>55331486y</t>
  </si>
  <si>
    <t>zárubeň jednokřídlá ocelová pro zdění tl stěny 110-150mm rozměru 700/1970, 2100mm, práškové lakování</t>
  </si>
  <si>
    <t>-390276122</t>
  </si>
  <si>
    <t>183</t>
  </si>
  <si>
    <t>55331485x</t>
  </si>
  <si>
    <t>zárubeň jednokřídlá ocelová bezfalcová pro zdění tl stěny 110-150mm rozměru 600/1970, 2100mm, práškové lakování</t>
  </si>
  <si>
    <t>-1593853205</t>
  </si>
  <si>
    <t>184</t>
  </si>
  <si>
    <t>55331568z</t>
  </si>
  <si>
    <t>zárubeň jednokřídlá ocelová pro zdění s protipožární úpravou tl stěny 160-200mm rozměru 900/2250 mm, práškové lakování</t>
  </si>
  <si>
    <t>637648847</t>
  </si>
  <si>
    <t>185</t>
  </si>
  <si>
    <t>55331562y</t>
  </si>
  <si>
    <t>zárubeň jednokřídlá ocelová pro zdění s protipožární úpravou tl stěny 110-150mm rozměru 800/1970, 2100mm, práškové lakování</t>
  </si>
  <si>
    <t>1227478918</t>
  </si>
  <si>
    <t>186</t>
  </si>
  <si>
    <t>55331486x</t>
  </si>
  <si>
    <t>zárubeň jednokřídlá ocelová bezfalcová pro zdění tl stěny 110-150mm rozměru 700/1970, 2100mm, práškové lakování</t>
  </si>
  <si>
    <t>509720979</t>
  </si>
  <si>
    <t>187</t>
  </si>
  <si>
    <t>642946111</t>
  </si>
  <si>
    <t>Osazení stavebního pouzdra posuvných dveří do zděné příčky s jednou kapsou pro jedno dveřní křídlo průchozí šířky do 800 mm</t>
  </si>
  <si>
    <t>1803578339</t>
  </si>
  <si>
    <t>"ozn. D213" 1</t>
  </si>
  <si>
    <t>188</t>
  </si>
  <si>
    <t>55331612</t>
  </si>
  <si>
    <t>pouzdro stavební posuvných dveří jednopouzdrové 800mm standardní rozměr</t>
  </si>
  <si>
    <t>-1008275604</t>
  </si>
  <si>
    <t>189</t>
  </si>
  <si>
    <t>642946112</t>
  </si>
  <si>
    <t>Osazení stavebního pouzdra posuvných dveří do zděné příčky s jednou kapsou pro jedno dveřní křídlo průchozí šířky přes 800 do 1200 mm</t>
  </si>
  <si>
    <t>-2031595911</t>
  </si>
  <si>
    <t>"ozn. D114" 1</t>
  </si>
  <si>
    <t>"ozn. D115" 1</t>
  </si>
  <si>
    <t>190</t>
  </si>
  <si>
    <t>55331680x</t>
  </si>
  <si>
    <t>pouzdro stavební posuvných dveří dvojitých s jednosměrným posunem atypický rozměr křídla 1000x2185 mm</t>
  </si>
  <si>
    <t>1060449100</t>
  </si>
  <si>
    <t>191</t>
  </si>
  <si>
    <t>55331613</t>
  </si>
  <si>
    <t>pouzdro stavební posuvných dveří jednopouzdrové 900mm standardní rozměr</t>
  </si>
  <si>
    <t>1272061109</t>
  </si>
  <si>
    <t>192</t>
  </si>
  <si>
    <t>642946211</t>
  </si>
  <si>
    <t>Osazení stavebního pouzdra posuvných dveří do zděné příčky se dvěma kapsami pro dvě dveřní křídla průchozí šířky přes 1200 do 1650 mm</t>
  </si>
  <si>
    <t>-1906587146</t>
  </si>
  <si>
    <t>"ozn. D210" 1</t>
  </si>
  <si>
    <t>"ozn. D306" 1</t>
  </si>
  <si>
    <t>193</t>
  </si>
  <si>
    <t>55331632</t>
  </si>
  <si>
    <t>pouzdro stavební posuvných dveří dvoupouzdrové 1650mm standardní rozměr</t>
  </si>
  <si>
    <t>1838033867</t>
  </si>
  <si>
    <t>194</t>
  </si>
  <si>
    <t>1365074323</t>
  </si>
  <si>
    <t>"ozn. OS40" 1</t>
  </si>
  <si>
    <t>"ozn. OS41" 2</t>
  </si>
  <si>
    <t>195</t>
  </si>
  <si>
    <t>40445625</t>
  </si>
  <si>
    <t>informativní značky provozní IP8, IP9, IP11-IP13 500x700mm</t>
  </si>
  <si>
    <t>-2130863604</t>
  </si>
  <si>
    <t>196</t>
  </si>
  <si>
    <t>40445620</t>
  </si>
  <si>
    <t>zákazové, příkazové dopravní značky B1-B34, C1-15 700mm</t>
  </si>
  <si>
    <t>47855482</t>
  </si>
  <si>
    <t>"ozn. OS41" 1</t>
  </si>
  <si>
    <t>197</t>
  </si>
  <si>
    <t>40445649</t>
  </si>
  <si>
    <t>dodatkové tabulky E3-E5, E8, E14-E16 500x150mm</t>
  </si>
  <si>
    <t>-1812897192</t>
  </si>
  <si>
    <t>198</t>
  </si>
  <si>
    <t>919735112</t>
  </si>
  <si>
    <t>Řezání stávajícího živičného krytu nebo podkladu hloubky přes 50 do 100 mm</t>
  </si>
  <si>
    <t>1979943911</t>
  </si>
  <si>
    <t>(10,0+1,10)*2</t>
  </si>
  <si>
    <t>199</t>
  </si>
  <si>
    <t>941111121</t>
  </si>
  <si>
    <t>Montáž lešení řadového trubkového lehkého pracovního s podlahami s provozním zatížením tř. 3 do 200 kg/m2 šířky tř. W09 přes 0,9 do 1,2 m, výšky do 10 m</t>
  </si>
  <si>
    <t>-1874907170</t>
  </si>
  <si>
    <t>(11,30-1,80)*12,40+(4,50-1,80)*34,80</t>
  </si>
  <si>
    <t>(8,10-1,80)*37,90+(4,80-1,80)*23,40</t>
  </si>
  <si>
    <t>(3,90-1,80)*51,40</t>
  </si>
  <si>
    <t>200</t>
  </si>
  <si>
    <t>941111221</t>
  </si>
  <si>
    <t>Montáž lešení řadového trubkového lehkého pracovního s podlahami s provozním zatížením tř. 3 do 200 kg/m2 Příplatek za první a každý další den použití lešení k ceně -1121</t>
  </si>
  <si>
    <t>-1457790724</t>
  </si>
  <si>
    <t>628,67*30*5</t>
  </si>
  <si>
    <t>201</t>
  </si>
  <si>
    <t>941111821</t>
  </si>
  <si>
    <t>Demontáž lešení řadového trubkového lehkého pracovního s podlahami s provozním zatížením tř. 3 do 200 kg/m2 šířky tř. W09 přes 0,9 do 1,2 m, výšky do 10 m</t>
  </si>
  <si>
    <t>1219389596</t>
  </si>
  <si>
    <t>202</t>
  </si>
  <si>
    <t>944511111</t>
  </si>
  <si>
    <t>Montáž ochranné sítě zavěšené na konstrukci lešení z textilie z umělých vláken</t>
  </si>
  <si>
    <t>-1501870050</t>
  </si>
  <si>
    <t>203</t>
  </si>
  <si>
    <t>944511211</t>
  </si>
  <si>
    <t>Montáž ochranné sítě Příplatek za první a každý další den použití sítě k ceně -1111</t>
  </si>
  <si>
    <t>1654107138</t>
  </si>
  <si>
    <t>204</t>
  </si>
  <si>
    <t>944511811</t>
  </si>
  <si>
    <t>Demontáž ochranné sítě zavěšené na konstrukci lešení z textilie z umělých vláken</t>
  </si>
  <si>
    <t>211985489</t>
  </si>
  <si>
    <t>205</t>
  </si>
  <si>
    <t>944711113</t>
  </si>
  <si>
    <t>Montáž záchytné stříšky zřizované současně s lehkým nebo těžkým lešením, šířky přes 2,0 do 2,5 m</t>
  </si>
  <si>
    <t>-76750973</t>
  </si>
  <si>
    <t>3,30*3+2,10</t>
  </si>
  <si>
    <t>206</t>
  </si>
  <si>
    <t>944711213</t>
  </si>
  <si>
    <t>Montáž záchytné stříšky Příplatek za první a každý další den použití záchytné stříšky k ceně -1113</t>
  </si>
  <si>
    <t>130741114</t>
  </si>
  <si>
    <t>12,0*30*5</t>
  </si>
  <si>
    <t>207</t>
  </si>
  <si>
    <t>944711813</t>
  </si>
  <si>
    <t>Demontáž záchytné stříšky zřizované současně s lehkým nebo těžkým lešením, šířky přes 2,0 do 2,5 m</t>
  </si>
  <si>
    <t>1356338800</t>
  </si>
  <si>
    <t>208</t>
  </si>
  <si>
    <t>949101111</t>
  </si>
  <si>
    <t>Lešení pomocné pracovní pro objekty pozemních staveb pro zatížení do 150 kg/m2, o výšce lešeňové podlahy do 1,9 m</t>
  </si>
  <si>
    <t>-1303233734</t>
  </si>
  <si>
    <t>"1.NP" 348,40</t>
  </si>
  <si>
    <t>"2.NP" 239,40</t>
  </si>
  <si>
    <t>"3.NP" 73,50</t>
  </si>
  <si>
    <t>209</t>
  </si>
  <si>
    <t>949101112</t>
  </si>
  <si>
    <t>Lešení pomocné pracovní pro objekty pozemních staveb pro zatížení do 150 kg/m2, o výšce lešeňové podlahy přes 1,9 do 3,5 m</t>
  </si>
  <si>
    <t>-1175436388</t>
  </si>
  <si>
    <t>schodiště</t>
  </si>
  <si>
    <t>7,56*1,50*2</t>
  </si>
  <si>
    <t>210</t>
  </si>
  <si>
    <t>949311112</t>
  </si>
  <si>
    <t>Montáž lešení trubkového do šachet (výtahových, potrubních) o půdorysné ploše do 6 m2, výšky přes 10 do 20 m</t>
  </si>
  <si>
    <t>-179281019</t>
  </si>
  <si>
    <t>"výtahová šachta" 11,65</t>
  </si>
  <si>
    <t>211</t>
  </si>
  <si>
    <t>949311211</t>
  </si>
  <si>
    <t>Montáž lešení trubkového do šachet (výtahových, potrubních) Příplatek za první a každý další den použití lešení k ceně -1111, -1112 nebo -1113</t>
  </si>
  <si>
    <t>-914286679</t>
  </si>
  <si>
    <t>11,65*60</t>
  </si>
  <si>
    <t>212</t>
  </si>
  <si>
    <t>949311812</t>
  </si>
  <si>
    <t>Demontáž lešení trubkového do šachet (výtahových, potrubních) o půdorysné ploše do 6 m2, výšky přes 10 do 20 m</t>
  </si>
  <si>
    <t>-1623672285</t>
  </si>
  <si>
    <t>213</t>
  </si>
  <si>
    <t>952901111</t>
  </si>
  <si>
    <t>Vyčištění budov nebo objektů před předáním do užívání budov bytové nebo občanské výstavby, světlé výšky podlaží do 4 m</t>
  </si>
  <si>
    <t>-52551461</t>
  </si>
  <si>
    <t>21,45*17,75+17,24*3,37+2,40*4,10</t>
  </si>
  <si>
    <t>21,40*5,05*1/3</t>
  </si>
  <si>
    <t>21,55*14,65</t>
  </si>
  <si>
    <t>12,10*10,11+159,50*1/3</t>
  </si>
  <si>
    <t>214</t>
  </si>
  <si>
    <t>953241211</t>
  </si>
  <si>
    <t>Osazení smykových trnů do dilatačních spár jednoduchých pro nižší zatížení z nerezové nebo pozinkované oceli s pouzdrem z nerezové oceli nebo plastu, průměr 20 mm</t>
  </si>
  <si>
    <t>-1008349304</t>
  </si>
  <si>
    <t>215</t>
  </si>
  <si>
    <t>54879272</t>
  </si>
  <si>
    <t>trn pro přenos smykové síly u dilatačních spár pro nižší zatížení nerez s nerezovým kombinovaným pouzdrem D 20mm</t>
  </si>
  <si>
    <t>-930443061</t>
  </si>
  <si>
    <t>216</t>
  </si>
  <si>
    <t>953312115</t>
  </si>
  <si>
    <t>Vložky svislé do dilatačních spár z polystyrenových desek fasádních včetně dodání a osazení, v jakémkoliv zdivu přes 30 do 50 mm</t>
  </si>
  <si>
    <t>1145416992</t>
  </si>
  <si>
    <t>spojovací krček</t>
  </si>
  <si>
    <t>5,20*14,05</t>
  </si>
  <si>
    <t>9,92*11,70-1,70*2,30*3</t>
  </si>
  <si>
    <t>217</t>
  </si>
  <si>
    <t>953332119R</t>
  </si>
  <si>
    <t>Vložky svislé do dilatačních spár z profilů dilatačních Al+PVC kladené do omítky, včetně dodání a osazení, v jakémkoliv zdivu, profil 30x10 mm</t>
  </si>
  <si>
    <t>241934561</t>
  </si>
  <si>
    <t>Poznámka k položce:
podrobnosti viz tabulka Výpis ostatních výrobků</t>
  </si>
  <si>
    <t>"ozn. OS23" 25,0</t>
  </si>
  <si>
    <t>218</t>
  </si>
  <si>
    <t>953731114</t>
  </si>
  <si>
    <t>Odvětrání svislé plastovými troubami ve stropních prostupech s obetonováním vnitřního průměru přes 110 do 140 mm</t>
  </si>
  <si>
    <t>1817033130</t>
  </si>
  <si>
    <t>"odvětrání radonu" 12,10</t>
  </si>
  <si>
    <t>219</t>
  </si>
  <si>
    <t>953731311</t>
  </si>
  <si>
    <t>Odvětrání svislé plastovými troubami montáž větrací hlavice, vnitřního průměru do 160 mm</t>
  </si>
  <si>
    <t>-232583179</t>
  </si>
  <si>
    <t>220</t>
  </si>
  <si>
    <t>55349579x</t>
  </si>
  <si>
    <t>odvětrávací hlavice pro odvětrání potrubí DN 125mm</t>
  </si>
  <si>
    <t>1096351805</t>
  </si>
  <si>
    <t>221</t>
  </si>
  <si>
    <t>953941209</t>
  </si>
  <si>
    <t>Osazování drobných kovových předmětů, do vysekaných kapes nebo připravených otvorů revizních dvířek</t>
  </si>
  <si>
    <t>962480372</t>
  </si>
  <si>
    <t>"ozn. OS12" 9</t>
  </si>
  <si>
    <t>"ozn. OS13" 3</t>
  </si>
  <si>
    <t>"ozn. OS14" 9</t>
  </si>
  <si>
    <t>222</t>
  </si>
  <si>
    <t>553 OS12</t>
  </si>
  <si>
    <t>dvířka revizní pod obklad 300x300 mm</t>
  </si>
  <si>
    <t>-1136980939</t>
  </si>
  <si>
    <t>223</t>
  </si>
  <si>
    <t>553 OS13</t>
  </si>
  <si>
    <t>1942743998</t>
  </si>
  <si>
    <t>224</t>
  </si>
  <si>
    <t>553 OS14</t>
  </si>
  <si>
    <t>dvířka revizní kovová lakovaná 150x150 mm</t>
  </si>
  <si>
    <t>531342276</t>
  </si>
  <si>
    <t>225</t>
  </si>
  <si>
    <t>953943211</t>
  </si>
  <si>
    <t>Osazování drobných kovových předmětů kotvených do stěny hasicího přístroje</t>
  </si>
  <si>
    <t>-1210813807</t>
  </si>
  <si>
    <t>"ozn. OS1" 3</t>
  </si>
  <si>
    <t>"ozn. OS2" 6</t>
  </si>
  <si>
    <t>"ozn. OS4" 1</t>
  </si>
  <si>
    <t>226</t>
  </si>
  <si>
    <t>44932114</t>
  </si>
  <si>
    <t>přístroj hasicí ruční práškový PG 6 LE</t>
  </si>
  <si>
    <t>-161515014</t>
  </si>
  <si>
    <t>227</t>
  </si>
  <si>
    <t>953961213</t>
  </si>
  <si>
    <t>Kotvy chemické s vyvrtáním otvoru do betonu, železobetonu nebo tvrdého kamene chemická patrona, velikost M 12, hloubka 110 mm</t>
  </si>
  <si>
    <t>83463988</t>
  </si>
  <si>
    <t>kotvení konstrukce pod VZT jednotky na střeše</t>
  </si>
  <si>
    <t>"ozn. Z14" 4*4</t>
  </si>
  <si>
    <t>228</t>
  </si>
  <si>
    <t>953961215R</t>
  </si>
  <si>
    <t>Kotvy chemické s vyvrtáním otvoru do betonu, železobetonu nebo tvrdého kamene chemická patrona, velikost M 18, hloubka 200 mm</t>
  </si>
  <si>
    <t>-1430467397</t>
  </si>
  <si>
    <t>"kotvení schodiště" 8</t>
  </si>
  <si>
    <t>229</t>
  </si>
  <si>
    <t>953965121</t>
  </si>
  <si>
    <t>Kotvy chemické s vyvrtáním otvoru kotevní šrouby pro chemické kotvy, velikost M 12, délka 160 mm</t>
  </si>
  <si>
    <t>-2045549714</t>
  </si>
  <si>
    <t>230</t>
  </si>
  <si>
    <t>95399 001R</t>
  </si>
  <si>
    <t>Lišta smyková JDA-2/10/155-240 - D+M</t>
  </si>
  <si>
    <t>1995492796</t>
  </si>
  <si>
    <t>"2.NP" 46</t>
  </si>
  <si>
    <t>231</t>
  </si>
  <si>
    <t>95399 002R</t>
  </si>
  <si>
    <t>Lišta smyková JDA-3/10/155-360 - D+M</t>
  </si>
  <si>
    <t>-649572378</t>
  </si>
  <si>
    <t>"1.NP" 26</t>
  </si>
  <si>
    <t>"2.NP" 60</t>
  </si>
  <si>
    <t>232</t>
  </si>
  <si>
    <t>95399 OS8</t>
  </si>
  <si>
    <t>Květináč betonový prefa 2700x1000x750 mm, pohledový beton mrazuvzdorný - D+M</t>
  </si>
  <si>
    <t>2137128223</t>
  </si>
  <si>
    <t>"ozn. OS8" 4</t>
  </si>
  <si>
    <t>233</t>
  </si>
  <si>
    <t>95399 OS9</t>
  </si>
  <si>
    <t>Květináč betonový prefa 2700x1000x750 mm kónický, pohledový beton mrazuvzdorný - D+M</t>
  </si>
  <si>
    <t>-1506315357</t>
  </si>
  <si>
    <t>"ozn. OS9" 4</t>
  </si>
  <si>
    <t>234</t>
  </si>
  <si>
    <t>95399 OS10</t>
  </si>
  <si>
    <t>Květináč betonový monolit 26900x400x500 mm, pohledový beton mrazuvzdorný - D+M</t>
  </si>
  <si>
    <t>167792577</t>
  </si>
  <si>
    <t>"ozn. OS10" 1</t>
  </si>
  <si>
    <t>235</t>
  </si>
  <si>
    <t>95399 OS24</t>
  </si>
  <si>
    <t>Vybavení koupelny pro TP nerez broušený - D+M</t>
  </si>
  <si>
    <t>-707602412</t>
  </si>
  <si>
    <t>Poznámka k položce:
1x madlo sklopné tvaru U dl. 650 mm
1x madlo pevné dl. 800 mm
1x madlo sklopné tvaru U dl. 813 mm
1x madlo pevné tvaru L
1x madlo pevné svislé dl. 500 mm
1x sedátko sklopné nerezové
podrobnosti viz tabulka Výpis ostatních výrobků</t>
  </si>
  <si>
    <t>"ozn. OS24" 1</t>
  </si>
  <si>
    <t>236</t>
  </si>
  <si>
    <t>95399 OS25</t>
  </si>
  <si>
    <t>Vybavení WC pro TP nerez broušený - D+M</t>
  </si>
  <si>
    <t>1008562208</t>
  </si>
  <si>
    <t>Poznámka k položce:
1x madlo sklopné tvaru U dl. 650 mm
1x madlo pevné přechod z vodorovného na svislé
1x madlo pevné svislé dl. 500 mm
podrobnosti viz tabulka Výpis ostatních výrobků</t>
  </si>
  <si>
    <t>"ozn. OS25" 1</t>
  </si>
  <si>
    <t>237</t>
  </si>
  <si>
    <t>95399 OS32</t>
  </si>
  <si>
    <t>Zrcadlo výklopné pro TP nerez broušený - D+M</t>
  </si>
  <si>
    <t>-993421493</t>
  </si>
  <si>
    <t>"ozn. OS32" 2</t>
  </si>
  <si>
    <t>238</t>
  </si>
  <si>
    <t>95399 OS35</t>
  </si>
  <si>
    <t>Umývátko venkovní závěsné litinové - D+M</t>
  </si>
  <si>
    <t>115559080</t>
  </si>
  <si>
    <t>"ozn. OS35" 1</t>
  </si>
  <si>
    <t>239</t>
  </si>
  <si>
    <t>95399 OS38</t>
  </si>
  <si>
    <t>Žebřík teleskopický dl. 3,2 m - D+M</t>
  </si>
  <si>
    <t>1969552733</t>
  </si>
  <si>
    <t>"ozn. OS38" 1</t>
  </si>
  <si>
    <t>240</t>
  </si>
  <si>
    <t>95399 OS43</t>
  </si>
  <si>
    <t>Chodník hmatový 5150x1050 mm - D+M</t>
  </si>
  <si>
    <t>-1318705427</t>
  </si>
  <si>
    <t>Poznámka k položce:
rám - betonový obrubník zahradní
výplň polí - oblázky v lepidle, dřevo kulatina, betonové kostky, polena, písek
podrobnosti viz tabulka Výpis ostatních výrobků</t>
  </si>
  <si>
    <t>241</t>
  </si>
  <si>
    <t>1429243038</t>
  </si>
  <si>
    <t>stávající objekt</t>
  </si>
  <si>
    <t>(64,30+6,50+2,80)*0,50*1,0</t>
  </si>
  <si>
    <t>242</t>
  </si>
  <si>
    <t>962031133</t>
  </si>
  <si>
    <t>Bourání příček z cihel, tvárnic nebo příčkovek z cihel pálených, plných nebo dutých na maltu vápennou nebo vápenocementovou, tl. do 150 mm</t>
  </si>
  <si>
    <t>-490276334</t>
  </si>
  <si>
    <t>(6,515+3,545)*3,0-0,80*1,97</t>
  </si>
  <si>
    <t>243</t>
  </si>
  <si>
    <t>963015111R</t>
  </si>
  <si>
    <t>Demontáž prefabrikovaných krycích desek kanálů, šachet nebo žump hmotnosti do 0,06 t</t>
  </si>
  <si>
    <t>518443423</t>
  </si>
  <si>
    <t>stávající třída - kanál pro přeložku teplovodu</t>
  </si>
  <si>
    <t>244</t>
  </si>
  <si>
    <t>963042819</t>
  </si>
  <si>
    <t>Bourání schodišťových stupňů betonových zhotovených na místě</t>
  </si>
  <si>
    <t>1885236298</t>
  </si>
  <si>
    <t>"u krčku" 1,20*2</t>
  </si>
  <si>
    <t>245</t>
  </si>
  <si>
    <t>965042231</t>
  </si>
  <si>
    <t>Bourání mazanin betonových nebo z litého asfaltu tl. přes 100 mm, plochy do 4 m2</t>
  </si>
  <si>
    <t>991134396</t>
  </si>
  <si>
    <t>246</t>
  </si>
  <si>
    <t>965042241</t>
  </si>
  <si>
    <t>Bourání mazanin betonových nebo z litého asfaltu tl. přes 100 mm, plochy přes 4 m2</t>
  </si>
  <si>
    <t>-176936704</t>
  </si>
  <si>
    <t>11,50*0,50*0,15</t>
  </si>
  <si>
    <t>247</t>
  </si>
  <si>
    <t>965046111</t>
  </si>
  <si>
    <t>Broušení stávajících betonových podlah úběr do 3 mm</t>
  </si>
  <si>
    <t>-1568752617</t>
  </si>
  <si>
    <t>dočištění povrchu po odbourání dlažby</t>
  </si>
  <si>
    <t>"cvičná kuchyně - cca 50%" 42,20*0,50</t>
  </si>
  <si>
    <t>248</t>
  </si>
  <si>
    <t>965081213</t>
  </si>
  <si>
    <t>Bourání podlah z dlaždic bez podkladního lože nebo mazaniny, s jakoukoliv výplní spár keramických nebo xylolitových tl. do 10 mm, plochy přes 1 m2</t>
  </si>
  <si>
    <t>-459049673</t>
  </si>
  <si>
    <t>42,20+45,0*0,10</t>
  </si>
  <si>
    <t>249</t>
  </si>
  <si>
    <t>967031132</t>
  </si>
  <si>
    <t>Přisekání (špicování) plošné nebo rovných ostění zdiva z cihel pálených rovných ostění, bez odstupu, po hrubém vybourání otvorů, na maltu vápennou nebo vápenocementovou</t>
  </si>
  <si>
    <t>519141441</t>
  </si>
  <si>
    <t>0,15*3,0*4</t>
  </si>
  <si>
    <t>250</t>
  </si>
  <si>
    <t>968062357</t>
  </si>
  <si>
    <t>Vybourání dřevěných rámů oken s křídly, dveřních zárubní, vrat, stěn, ostění nebo obkladů rámů oken s křídly dvojitých, plochy přes 4 m2</t>
  </si>
  <si>
    <t>2121031673</t>
  </si>
  <si>
    <t>251</t>
  </si>
  <si>
    <t>968072455</t>
  </si>
  <si>
    <t>Vybourání kovových rámů oken s křídly, dveřních zárubní, vrat, stěn, ostění nebo obkladů dveřních zárubní, plochy do 2 m2</t>
  </si>
  <si>
    <t>221463460</t>
  </si>
  <si>
    <t>0,80*1,97*3</t>
  </si>
  <si>
    <t>252</t>
  </si>
  <si>
    <t>968072456</t>
  </si>
  <si>
    <t>Vybourání kovových rámů oken s křídly, dveřních zárubní, vrat, stěn, ostění nebo obkladů dveřních zárubní, plochy přes 2 m2</t>
  </si>
  <si>
    <t>1120286194</t>
  </si>
  <si>
    <t>2,0*2,20</t>
  </si>
  <si>
    <t>253</t>
  </si>
  <si>
    <t>971038331</t>
  </si>
  <si>
    <t>Vybourání otvorů ve zdivu základovém nebo nadzákladovém z cihel, tvárnic, příčkovek dutých tvárnic nebo příčkovek, velikosti plochy do 0,09 m2, tl. do 150 mm</t>
  </si>
  <si>
    <t>-1060188502</t>
  </si>
  <si>
    <t>"objekt" 14</t>
  </si>
  <si>
    <t>"cvičná kuchyně" 3</t>
  </si>
  <si>
    <t>254</t>
  </si>
  <si>
    <t>971038341</t>
  </si>
  <si>
    <t>Vybourání otvorů ve zdivu základovém nebo nadzákladovém z cihel, tvárnic, příčkovek dutých tvárnic nebo příčkovek, velikosti plochy do 0,09 m2, tl. do 300 mm</t>
  </si>
  <si>
    <t>-644222094</t>
  </si>
  <si>
    <t>"objekt" 10</t>
  </si>
  <si>
    <t>255</t>
  </si>
  <si>
    <t>971038431</t>
  </si>
  <si>
    <t>Vybourání otvorů ve zdivu základovém nebo nadzákladovém z cihel, tvárnic, příčkovek dutých tvárnic nebo příčkovek, velikosti plochy do 0,25 m2, tl. do 150 mm</t>
  </si>
  <si>
    <t>-1940792765</t>
  </si>
  <si>
    <t>"objekt" 11</t>
  </si>
  <si>
    <t>"cvičná kuchyně" 2</t>
  </si>
  <si>
    <t>256</t>
  </si>
  <si>
    <t>971038441</t>
  </si>
  <si>
    <t>Vybourání otvorů ve zdivu základovém nebo nadzákladovém z cihel, tvárnic, příčkovek dutých tvárnic nebo příčkovek, velikosti plochy do 0,25 m2, tl. do 300 mm</t>
  </si>
  <si>
    <t>733708566</t>
  </si>
  <si>
    <t>"objekt" 7</t>
  </si>
  <si>
    <t>257</t>
  </si>
  <si>
    <t>973031325</t>
  </si>
  <si>
    <t>Vysekání výklenků nebo kapes ve zdivu z cihel na maltu vápennou nebo vápenocementovou kapes, plochy do 0,10 m2, hl. do 300 mm</t>
  </si>
  <si>
    <t>1431185247</t>
  </si>
  <si>
    <t>258</t>
  </si>
  <si>
    <t>973031335</t>
  </si>
  <si>
    <t>Vysekání výklenků nebo kapes ve zdivu z cihel na maltu vápennou nebo vápenocementovou kapes, plochy do 0,16 m2, hl. do 300 mm</t>
  </si>
  <si>
    <t>-117387593</t>
  </si>
  <si>
    <t>259</t>
  </si>
  <si>
    <t>973031345</t>
  </si>
  <si>
    <t>Vysekání výklenků nebo kapes ve zdivu z cihel na maltu vápennou nebo vápenocementovou kapes, plochy do 0,25 m2, hl. do 300 mm</t>
  </si>
  <si>
    <t>-376519604</t>
  </si>
  <si>
    <t>260</t>
  </si>
  <si>
    <t>974031122</t>
  </si>
  <si>
    <t>Vysekání rýh ve zdivu cihelném na maltu vápennou nebo vápenocementovou do hl. 30 mm a šířky do 70 mm</t>
  </si>
  <si>
    <t>798968468</t>
  </si>
  <si>
    <t>"objekt" 250,0</t>
  </si>
  <si>
    <t>"cvičná kuchyně" 26,0</t>
  </si>
  <si>
    <t>261</t>
  </si>
  <si>
    <t>974031133</t>
  </si>
  <si>
    <t>Vysekání rýh ve zdivu cihelném na maltu vápennou nebo vápenocementovou do hl. 50 mm a šířky do 100 mm</t>
  </si>
  <si>
    <t>-209265353</t>
  </si>
  <si>
    <t>"objekt" 150,0</t>
  </si>
  <si>
    <t>"cvičná kuchyně" 14,0</t>
  </si>
  <si>
    <t>262</t>
  </si>
  <si>
    <t>974031165</t>
  </si>
  <si>
    <t>Vysekání rýh ve zdivu cihelném na maltu vápennou nebo vápenocementovou do hl. 150 mm a šířky do 200 mm</t>
  </si>
  <si>
    <t>-600460781</t>
  </si>
  <si>
    <t>"objekt" 60,0</t>
  </si>
  <si>
    <t>"cvičná kuchyně" 7,0</t>
  </si>
  <si>
    <t>263</t>
  </si>
  <si>
    <t>977151114</t>
  </si>
  <si>
    <t>Jádrové vrty diamantovými korunkami do stavebních materiálů (železobetonu, betonu, cihel, obkladů, dlažeb, kamene) průměru přes 50 do 60 mm</t>
  </si>
  <si>
    <t>-651349914</t>
  </si>
  <si>
    <t>2,50+2,0</t>
  </si>
  <si>
    <t>264</t>
  </si>
  <si>
    <t>977151116</t>
  </si>
  <si>
    <t>Jádrové vrty diamantovými korunkami do stavebních materiálů (železobetonu, betonu, cihel, obkladů, dlažeb, kamene) průměru přes 70 do 80 mm</t>
  </si>
  <si>
    <t>-190616197</t>
  </si>
  <si>
    <t>2,0+1,50</t>
  </si>
  <si>
    <t>265</t>
  </si>
  <si>
    <t>977151118</t>
  </si>
  <si>
    <t>Jádrové vrty diamantovými korunkami do stavebních materiálů (železobetonu, betonu, cihel, obkladů, dlažeb, kamene) průměru přes 90 do 100 mm</t>
  </si>
  <si>
    <t>-1065444393</t>
  </si>
  <si>
    <t>1,50+1,0</t>
  </si>
  <si>
    <t>266</t>
  </si>
  <si>
    <t>977151122</t>
  </si>
  <si>
    <t>Jádrové vrty diamantovými korunkami do stavebních materiálů (železobetonu, betonu, cihel, obkladů, dlažeb, kamene) průměru přes 120 do 130 mm</t>
  </si>
  <si>
    <t>-1812904368</t>
  </si>
  <si>
    <t>267</t>
  </si>
  <si>
    <t>977311113</t>
  </si>
  <si>
    <t>Řezání stávajících betonových mazanin bez vyztužení hloubky přes 100 do 150 mm</t>
  </si>
  <si>
    <t>-1733204187</t>
  </si>
  <si>
    <t>13,40</t>
  </si>
  <si>
    <t>(11,50+0,50)*2</t>
  </si>
  <si>
    <t>268</t>
  </si>
  <si>
    <t>978013191</t>
  </si>
  <si>
    <t>Otlučení vápenných nebo vápenocementových omítek vnitřních ploch stěn s vyškrabáním spar, s očištěním zdiva, v rozsahu přes 50 do 100 %</t>
  </si>
  <si>
    <t>1737772423</t>
  </si>
  <si>
    <t>30,0*3,0+15,0*1,0</t>
  </si>
  <si>
    <t>269</t>
  </si>
  <si>
    <t>978059541</t>
  </si>
  <si>
    <t>Odsekání obkladů stěn včetně otlučení podkladní omítky až na zdivo z obkládaček vnitřních, z jakýchkoliv materiálů, plochy přes 1 m2</t>
  </si>
  <si>
    <t>313973904</t>
  </si>
  <si>
    <t>"cvičná kuchyně" 15,0*2,0</t>
  </si>
  <si>
    <t>270</t>
  </si>
  <si>
    <t>997013153</t>
  </si>
  <si>
    <t>Vnitrostaveništní doprava suti a vybouraných hmot vodorovně do 50 m svisle s omezením mechanizace pro budovy a haly výšky přes 9 do 12 m</t>
  </si>
  <si>
    <t>-415983978</t>
  </si>
  <si>
    <t>271</t>
  </si>
  <si>
    <t>997013501</t>
  </si>
  <si>
    <t>Odvoz suti a vybouraných hmot na skládku nebo meziskládku se složením, na vzdálenost do 1 km</t>
  </si>
  <si>
    <t>1986334312</t>
  </si>
  <si>
    <t>272</t>
  </si>
  <si>
    <t>997013509</t>
  </si>
  <si>
    <t>Odvoz suti a vybouraných hmot na skládku nebo meziskládku se složením, na vzdálenost Příplatek k ceně za každý další i započatý 1 km přes 1 km</t>
  </si>
  <si>
    <t>-184602881</t>
  </si>
  <si>
    <t>108,073*10 'Přepočtené koeficientem množství</t>
  </si>
  <si>
    <t>273</t>
  </si>
  <si>
    <t>997013601</t>
  </si>
  <si>
    <t>Poplatek za uložení stavebního odpadu na skládce (skládkovné) z prostého betonu zatříděného do Katalogu odpadů pod kódem 17 01 01</t>
  </si>
  <si>
    <t>-907320079</t>
  </si>
  <si>
    <t>274</t>
  </si>
  <si>
    <t>997013602</t>
  </si>
  <si>
    <t>Poplatek za uložení stavebního odpadu na skládce (skládkovné) z armovaného betonu zatříděného do Katalogu odpadů pod kódem 17 01 01</t>
  </si>
  <si>
    <t>1459579777</t>
  </si>
  <si>
    <t>275</t>
  </si>
  <si>
    <t>997013603</t>
  </si>
  <si>
    <t>Poplatek za uložení stavebního odpadu na skládce (skládkovné) cihelného zatříděného do Katalogu odpadů pod kódem 17 01 02</t>
  </si>
  <si>
    <t>1007457215</t>
  </si>
  <si>
    <t>276</t>
  </si>
  <si>
    <t>-217317815</t>
  </si>
  <si>
    <t>277</t>
  </si>
  <si>
    <t>997013645</t>
  </si>
  <si>
    <t>Poplatek za uložení stavebního odpadu na skládce (skládkovné) asfaltového bez obsahu dehtu zatříděného do Katalogu odpadů pod kódem 17 03 02</t>
  </si>
  <si>
    <t>-1478267188</t>
  </si>
  <si>
    <t>278</t>
  </si>
  <si>
    <t>997013813</t>
  </si>
  <si>
    <t>Poplatek za uložení stavebního odpadu na skládce (skládkovné) z plastických hmot zatříděného do Katalogu odpadů pod kódem 17 02 03</t>
  </si>
  <si>
    <t>-662030815</t>
  </si>
  <si>
    <t>279</t>
  </si>
  <si>
    <t>998011002</t>
  </si>
  <si>
    <t>Přesun hmot pro budovy občanské výstavby, bydlení, výrobu a služby s nosnou svislou konstrukcí zděnou z cihel, tvárnic nebo kamene vodorovná dopravní vzdálenost do 100 m pro budovy výšky přes 6 do 12 m</t>
  </si>
  <si>
    <t>-665639648</t>
  </si>
  <si>
    <t>280</t>
  </si>
  <si>
    <t>711111001</t>
  </si>
  <si>
    <t>Provedení izolace proti zemní vlhkosti natěradly a tmely za studena na ploše vodorovné V nátěrem penetračním</t>
  </si>
  <si>
    <t>1416042110</t>
  </si>
  <si>
    <t>"podkladní beton" 435,0</t>
  </si>
  <si>
    <t>281</t>
  </si>
  <si>
    <t>11163150</t>
  </si>
  <si>
    <t>lak penetrační asfaltový</t>
  </si>
  <si>
    <t>-1231659876</t>
  </si>
  <si>
    <t>435*0,0003 'Přepočtené koeficientem množství</t>
  </si>
  <si>
    <t>282</t>
  </si>
  <si>
    <t>711112001</t>
  </si>
  <si>
    <t>Provedení izolace proti zemní vlhkosti natěradly a tmely za studena na ploše svislé S nátěrem penetračním</t>
  </si>
  <si>
    <t>162046609</t>
  </si>
  <si>
    <t>šachta výtahu</t>
  </si>
  <si>
    <t>12,70*1,10</t>
  </si>
  <si>
    <t>283</t>
  </si>
  <si>
    <t>1468165529</t>
  </si>
  <si>
    <t>28,82*0,00035 'Přepočtené koeficientem množství</t>
  </si>
  <si>
    <t>284</t>
  </si>
  <si>
    <t>711141559</t>
  </si>
  <si>
    <t>Provedení izolace proti zemní vlhkosti pásy přitavením NAIP na ploše vodorovné V</t>
  </si>
  <si>
    <t>-357688757</t>
  </si>
  <si>
    <t>dvě vrstvy</t>
  </si>
  <si>
    <t>"podkladní beton" 435,0*2</t>
  </si>
  <si>
    <t>285</t>
  </si>
  <si>
    <t>62853004</t>
  </si>
  <si>
    <t>pás asfaltový natavitelný modifikovaný SBS tl 4,0mm s vložkou ze skleněné tkaniny a spalitelnou PE fólií nebo jemnozrnným minerálním posypem na horním povrchu</t>
  </si>
  <si>
    <t>4240485</t>
  </si>
  <si>
    <t>435*1,15 'Přepočtené koeficientem množství</t>
  </si>
  <si>
    <t>286</t>
  </si>
  <si>
    <t>62855001</t>
  </si>
  <si>
    <t>pás asfaltový natavitelný modifikovaný SBS tl 4,0mm s vložkou z polyesterové rohože a spalitelnou PE fólií nebo jemnozrnným minerálním posypem na horním povrchu</t>
  </si>
  <si>
    <t>-461346320</t>
  </si>
  <si>
    <t>287</t>
  </si>
  <si>
    <t>711142559</t>
  </si>
  <si>
    <t>Provedení izolace proti zemní vlhkosti pásy přitavením NAIP na ploše svislé S</t>
  </si>
  <si>
    <t>-2046066214</t>
  </si>
  <si>
    <t>49,50*0,30*2</t>
  </si>
  <si>
    <t>12,70*1,10*2</t>
  </si>
  <si>
    <t>288</t>
  </si>
  <si>
    <t>211304014</t>
  </si>
  <si>
    <t>28,82*1,2 'Přepočtené koeficientem množství</t>
  </si>
  <si>
    <t>289</t>
  </si>
  <si>
    <t>1663895911</t>
  </si>
  <si>
    <t>290</t>
  </si>
  <si>
    <t>711161212</t>
  </si>
  <si>
    <t>Izolace proti zemní vlhkosti a beztlakové vodě nopovými fóliemi na ploše svislé S vrstva ochranná, odvětrávací a drenážní výška nopku 8,0 mm, tl. fólie do 0,6 mm</t>
  </si>
  <si>
    <t>838695200</t>
  </si>
  <si>
    <t>sokl pod terénem</t>
  </si>
  <si>
    <t>291</t>
  </si>
  <si>
    <t>711491272</t>
  </si>
  <si>
    <t>Provedení doplňků izolace proti vodě textilií na ploše svislé S vrstva ochranná</t>
  </si>
  <si>
    <t>1636127248</t>
  </si>
  <si>
    <t>292</t>
  </si>
  <si>
    <t>1363117301</t>
  </si>
  <si>
    <t>59,4*1,05 'Přepočtené koeficientem množství</t>
  </si>
  <si>
    <t>293</t>
  </si>
  <si>
    <t>998711102</t>
  </si>
  <si>
    <t>Přesun hmot pro izolace proti vodě, vlhkosti a plynům stanovený z hmotnosti přesunovaného materiálu vodorovná dopravní vzdálenost do 50 m v objektech výšky přes 6 do 12 m</t>
  </si>
  <si>
    <t>871023865</t>
  </si>
  <si>
    <t>712</t>
  </si>
  <si>
    <t>Povlakové krytiny</t>
  </si>
  <si>
    <t>294</t>
  </si>
  <si>
    <t>712311101</t>
  </si>
  <si>
    <t>Provedení povlakové krytiny střech plochých do 10° natěradly a tmely za studena nátěrem lakem penetračním nebo asfaltovým</t>
  </si>
  <si>
    <t>-1436666958</t>
  </si>
  <si>
    <t>střechy</t>
  </si>
  <si>
    <t>"ozn. R/02" 102,0</t>
  </si>
  <si>
    <t>"ozn. R/03" 98,0</t>
  </si>
  <si>
    <t>"ozn. R/04" 113,0</t>
  </si>
  <si>
    <t>295</t>
  </si>
  <si>
    <t>-1150013515</t>
  </si>
  <si>
    <t>478*0,0003 'Přepočtené koeficientem množství</t>
  </si>
  <si>
    <t>296</t>
  </si>
  <si>
    <t>712341659</t>
  </si>
  <si>
    <t>Provedení povlakové krytiny střech plochých do 10° pásy přitavením NAIP bodově</t>
  </si>
  <si>
    <t>-147794134</t>
  </si>
  <si>
    <t>parotěsná zábrana</t>
  </si>
  <si>
    <t>"ozn. R01" 165,0</t>
  </si>
  <si>
    <t>"ozn. R02" 102,0</t>
  </si>
  <si>
    <t>297</t>
  </si>
  <si>
    <t>1935063680</t>
  </si>
  <si>
    <t>478*1,15 'Přepočtené koeficientem množství</t>
  </si>
  <si>
    <t>298</t>
  </si>
  <si>
    <t>712361701</t>
  </si>
  <si>
    <t>Provedení povlakové krytiny střech plochých do 10° fólií položenou volně s přilepením spojů</t>
  </si>
  <si>
    <t>2087212388</t>
  </si>
  <si>
    <t>přířezy pod terče</t>
  </si>
  <si>
    <t>"ozn. R/01" 165,0*0,20</t>
  </si>
  <si>
    <t>299</t>
  </si>
  <si>
    <t>28343012</t>
  </si>
  <si>
    <t>fólie hydroizolační střešní mPVC určená ke stabilizaci přitížením a do vegetačních střech tl 1,5mm</t>
  </si>
  <si>
    <t>-1412864189</t>
  </si>
  <si>
    <t>33*1,15 'Přepočtené koeficientem množství</t>
  </si>
  <si>
    <t>300</t>
  </si>
  <si>
    <t>712363504</t>
  </si>
  <si>
    <t>Provedení povlakové krytiny střech plochých do 10° s mechanicky kotvenou izolací včetně položení fólie a horkovzdušného svaření tl. tepelné izolace přes 140 mm do 200 mm budovy výšky do 18 m, kotvené do betonu vnitřní pole</t>
  </si>
  <si>
    <t>-1548499549</t>
  </si>
  <si>
    <t>"ozn. R/04" 113,0*0,65</t>
  </si>
  <si>
    <t>301</t>
  </si>
  <si>
    <t>712363505</t>
  </si>
  <si>
    <t>Provedení povlakové krytiny střech plochých do 10° s mechanicky kotvenou izolací včetně položení fólie a horkovzdušného svaření tl. tepelné izolace přes 140 mm do 200 mm budovy výšky do 18 m, kotvené do betonu krajní pole</t>
  </si>
  <si>
    <t>-452769883</t>
  </si>
  <si>
    <t>"ozn. R/04" 113,0*0,25</t>
  </si>
  <si>
    <t>302</t>
  </si>
  <si>
    <t>712363506</t>
  </si>
  <si>
    <t>Provedení povlakové krytiny střech plochých do 10° s mechanicky kotvenou izolací včetně položení fólie a horkovzdušného svaření tl. tepelné izolace přes 140 mm do 200 mm budovy výšky do 18 m, kotvené do betonu rohové pole</t>
  </si>
  <si>
    <t>1616654017</t>
  </si>
  <si>
    <t>"ozn. R/04" 113,0*0,10</t>
  </si>
  <si>
    <t>303</t>
  </si>
  <si>
    <t>1937305988</t>
  </si>
  <si>
    <t>113*1,15 'Přepočtené koeficientem množství</t>
  </si>
  <si>
    <t>304</t>
  </si>
  <si>
    <t>712363604</t>
  </si>
  <si>
    <t>Provedení povlakové krytiny střech plochých do 10° s mechanicky kotvenou izolací včetně položení fólie a horkovzdušného svaření tl. tepelné izolace přes 240 mm budovy výšky do 18 m, kotvené do betonu vnitřní pole</t>
  </si>
  <si>
    <t>-1499813337</t>
  </si>
  <si>
    <t>"ozn. R/01" 165,0*0,65</t>
  </si>
  <si>
    <t>"ozn. R/02" 102,0*0,65</t>
  </si>
  <si>
    <t>"ozn. R/03" 98,0*0,65</t>
  </si>
  <si>
    <t>305</t>
  </si>
  <si>
    <t>712363605</t>
  </si>
  <si>
    <t>Provedení povlakové krytiny střech plochých do 10° s mechanicky kotvenou izolací včetně položení fólie a horkovzdušného svaření tl. tepelné izolace přes 240 mm budovy výšky do 18 m, kotvené do betonu krajní pole</t>
  </si>
  <si>
    <t>-419974401</t>
  </si>
  <si>
    <t>"ozn. R/01" 165,0*0,25</t>
  </si>
  <si>
    <t>"ozn. R/02" 102,0*0,25</t>
  </si>
  <si>
    <t>"ozn. R/03" 98,0*0,25</t>
  </si>
  <si>
    <t>306</t>
  </si>
  <si>
    <t>712363606</t>
  </si>
  <si>
    <t>Provedení povlakové krytiny střech plochých do 10° s mechanicky kotvenou izolací včetně položení fólie a horkovzdušného svaření tl. tepelné izolace přes 240 mm budovy výšky do 18 m, kotvené do betonu rohové pole</t>
  </si>
  <si>
    <t>-236568338</t>
  </si>
  <si>
    <t>"ozn. R/01" 165,0*0,10</t>
  </si>
  <si>
    <t>"ozn. R/02" 102,0*0,10</t>
  </si>
  <si>
    <t>"ozn. R/03" 98,0*0,10</t>
  </si>
  <si>
    <t>307</t>
  </si>
  <si>
    <t>1347524676</t>
  </si>
  <si>
    <t>263*1,15 'Přepočtené koeficientem množství</t>
  </si>
  <si>
    <t>308</t>
  </si>
  <si>
    <t>28322011</t>
  </si>
  <si>
    <t>fólie hydroizolační střešní mPVC mechanicky kotvená tl 1,8mm šedá</t>
  </si>
  <si>
    <t>-764218767</t>
  </si>
  <si>
    <t>102*1,15 'Přepočtené koeficientem množství</t>
  </si>
  <si>
    <t>309</t>
  </si>
  <si>
    <t>712391171</t>
  </si>
  <si>
    <t>Provedení povlakové krytiny střech plochých do 10° -ostatní práce provedení vrstvy textilní podkladní</t>
  </si>
  <si>
    <t>-134221777</t>
  </si>
  <si>
    <t>"ozn. R/01" 165,0+32,60*0,50</t>
  </si>
  <si>
    <t>"ozn. R/03" 98,0+21,50*0,30</t>
  </si>
  <si>
    <t>atiky</t>
  </si>
  <si>
    <t>"ozn. W/07" 31,0*0,40</t>
  </si>
  <si>
    <t>"ozn. W/08" 20,50*1,20</t>
  </si>
  <si>
    <t>"ozn. W/09" 17,50*0,60</t>
  </si>
  <si>
    <t>"ozn. W/11" 31,50*0,80</t>
  </si>
  <si>
    <t>"ozn. W/12" 12,10*0,80</t>
  </si>
  <si>
    <t>"ozn. W/15" 3,25*0,42</t>
  </si>
  <si>
    <t>310</t>
  </si>
  <si>
    <t>69311020</t>
  </si>
  <si>
    <t>geotextilie netkaná separační, ochranná, filtrační, drenážní PP 130g/m2</t>
  </si>
  <si>
    <t>-13243373</t>
  </si>
  <si>
    <t>584,495*1,15 'Přepočtené koeficientem množství</t>
  </si>
  <si>
    <t>311</t>
  </si>
  <si>
    <t>712391172</t>
  </si>
  <si>
    <t>Provedení povlakové krytiny střech plochých do 10° -ostatní práce provedení vrstvy textilní ochranné</t>
  </si>
  <si>
    <t>427304645</t>
  </si>
  <si>
    <t>312</t>
  </si>
  <si>
    <t>597029521</t>
  </si>
  <si>
    <t>211*1,15 'Přepočtené koeficientem množství</t>
  </si>
  <si>
    <t>313</t>
  </si>
  <si>
    <t>712391382</t>
  </si>
  <si>
    <t>Provedení povlakové krytiny střech plochých do 10° -ostatní práce dokončení izolace násypem z hrubého kameniva frakce 16 - 22, tl. 50 mm</t>
  </si>
  <si>
    <t>-1733654001</t>
  </si>
  <si>
    <t>314</t>
  </si>
  <si>
    <t>58337403</t>
  </si>
  <si>
    <t>kamenivo dekorační (kačírek) frakce 16/32</t>
  </si>
  <si>
    <t>1891071213</t>
  </si>
  <si>
    <t>211*0,0825 'Přepočtené koeficientem množství</t>
  </si>
  <si>
    <t>315</t>
  </si>
  <si>
    <t>712811101</t>
  </si>
  <si>
    <t>Provedení povlakové krytiny střech samostatným vytažením izolačního povlaku za studena na konstrukce převyšující úroveň střechy, nátěrem penetračním</t>
  </si>
  <si>
    <t>-973784377</t>
  </si>
  <si>
    <t>"ozn. R/01" 32,60*0,50</t>
  </si>
  <si>
    <t>"ozn. R/03" 21,50*0,30</t>
  </si>
  <si>
    <t>316</t>
  </si>
  <si>
    <t>-1117871353</t>
  </si>
  <si>
    <t>106,495*0,00035 'Přepočtené koeficientem množství</t>
  </si>
  <si>
    <t>317</t>
  </si>
  <si>
    <t>712841559</t>
  </si>
  <si>
    <t>Provedení povlakové krytiny střech samostatným vytažením izolačního povlaku pásy přitavením na konstrukce převyšující úroveň střechy, NAIP</t>
  </si>
  <si>
    <t>195400111</t>
  </si>
  <si>
    <t>318</t>
  </si>
  <si>
    <t>1116696982</t>
  </si>
  <si>
    <t>22,75*1,2 'Přepočtené koeficientem množství</t>
  </si>
  <si>
    <t>319</t>
  </si>
  <si>
    <t>712861703</t>
  </si>
  <si>
    <t>Provedení povlakové krytiny střech samostatným vytažením izolačního povlaku fólií na konstrukce převyšující úroveň střechy, přilepenou lepidlem v plné ploše</t>
  </si>
  <si>
    <t>-117151243</t>
  </si>
  <si>
    <t>320</t>
  </si>
  <si>
    <t>-2103628526</t>
  </si>
  <si>
    <t>106,495*1,2 'Přepočtené koeficientem množství</t>
  </si>
  <si>
    <t>321</t>
  </si>
  <si>
    <t>712998202</t>
  </si>
  <si>
    <t>Provedení povlakové krytiny střech - ostatní práce montáž odvodňovacího prvku nouzového atikového přepadu z PVC na dešťovou vodu DN 125</t>
  </si>
  <si>
    <t>-1280207994</t>
  </si>
  <si>
    <t>"ozn. OS36" 1</t>
  </si>
  <si>
    <t>"ozn. OS39" 4</t>
  </si>
  <si>
    <t>322</t>
  </si>
  <si>
    <t>28342475x</t>
  </si>
  <si>
    <t>přepad bezpečnostní atikový DN 100 s manžetou pro hydroizolaci z PVC-P</t>
  </si>
  <si>
    <t>2009181154</t>
  </si>
  <si>
    <t>323</t>
  </si>
  <si>
    <t>28342773</t>
  </si>
  <si>
    <t>přepad bezpečnostní atikový DN 125 s manžetou pro hydroizolaci z PVC-P</t>
  </si>
  <si>
    <t>-525609061</t>
  </si>
  <si>
    <t>324</t>
  </si>
  <si>
    <t>712999002</t>
  </si>
  <si>
    <t>Provedení povlakové krytiny střech - ostatní práce montáž tvarovky pro utěsnění prostupu z PVC, výška do 300 mm</t>
  </si>
  <si>
    <t>-241740951</t>
  </si>
  <si>
    <t>"ozn. OS37" 5</t>
  </si>
  <si>
    <t>"ozn. OS42" 1</t>
  </si>
  <si>
    <t>325</t>
  </si>
  <si>
    <t>28342047</t>
  </si>
  <si>
    <t>Prostup pro kabely s integrovaným límcem o průměru 50mm k hydroizolaci z PVC</t>
  </si>
  <si>
    <t>-1941179102</t>
  </si>
  <si>
    <t>326</t>
  </si>
  <si>
    <t>28342054</t>
  </si>
  <si>
    <t>komínek střešní odvětrávací s integrovanou manžetou z PVC DN 125</t>
  </si>
  <si>
    <t>-220973577</t>
  </si>
  <si>
    <t>327</t>
  </si>
  <si>
    <t>998712102</t>
  </si>
  <si>
    <t>Přesun hmot pro povlakové krytiny stanovený z hmotnosti přesunovaného materiálu vodorovná dopravní vzdálenost do 50 m v objektech výšky přes 6 do 12 m</t>
  </si>
  <si>
    <t>-1051249330</t>
  </si>
  <si>
    <t>713</t>
  </si>
  <si>
    <t>Izolace tepelné</t>
  </si>
  <si>
    <t>328</t>
  </si>
  <si>
    <t>713121111</t>
  </si>
  <si>
    <t>Montáž tepelné izolace podlah rohožemi, pásy, deskami, dílci, bloky (izolační materiál ve specifikaci) kladenými volně jednovrstvá</t>
  </si>
  <si>
    <t>933638075</t>
  </si>
  <si>
    <t>EPS tl. 120 mm</t>
  </si>
  <si>
    <t>kročejová izolace tl. 40 mm</t>
  </si>
  <si>
    <t>329</t>
  </si>
  <si>
    <t>28375915</t>
  </si>
  <si>
    <t>deska EPS 150 do plochých střech a podlah λ=0,035 tl 120mm</t>
  </si>
  <si>
    <t>-48335183</t>
  </si>
  <si>
    <t>375,5*1,02 'Přepočtené koeficientem množství</t>
  </si>
  <si>
    <t>330</t>
  </si>
  <si>
    <t>28376554</t>
  </si>
  <si>
    <t>deska polystyrénová pro snížení kročejového hluku (max. zatížení 4 kN/m2) tl 40mm</t>
  </si>
  <si>
    <t>731401</t>
  </si>
  <si>
    <t>345,3*1,02 'Přepočtené koeficientem množství</t>
  </si>
  <si>
    <t>331</t>
  </si>
  <si>
    <t>713121211</t>
  </si>
  <si>
    <t>Montáž tepelné izolace podlah okrajovými pásky kladenými volně</t>
  </si>
  <si>
    <t>1706544504</t>
  </si>
  <si>
    <t>375,50*0,8</t>
  </si>
  <si>
    <t>315,20*0,8</t>
  </si>
  <si>
    <t>332</t>
  </si>
  <si>
    <t>28375812</t>
  </si>
  <si>
    <t>deska EPS pro aplikace bez zatížení tl 10mm</t>
  </si>
  <si>
    <t>1878708468</t>
  </si>
  <si>
    <t>375,50*0,8*0,20</t>
  </si>
  <si>
    <t>315,20*0,8*0,12</t>
  </si>
  <si>
    <t>90,339*1,1 'Přepočtené koeficientem množství</t>
  </si>
  <si>
    <t>333</t>
  </si>
  <si>
    <t>713131141</t>
  </si>
  <si>
    <t>Montáž tepelné izolace stěn rohožemi, pásy, deskami, dílci, bloky (izolační materiál ve specifikaci) lepením celoplošně</t>
  </si>
  <si>
    <t>-248922964</t>
  </si>
  <si>
    <t>"ozn. W/10" 57,10*1,55</t>
  </si>
  <si>
    <t>334</t>
  </si>
  <si>
    <t>63151511</t>
  </si>
  <si>
    <t>deska tepelně izolační minerální kontaktních fasád kolmé vlákno λ=0,041 tl 80mm</t>
  </si>
  <si>
    <t>1276917402</t>
  </si>
  <si>
    <t>36,465*1,05 'Přepočtené koeficientem množství</t>
  </si>
  <si>
    <t>335</t>
  </si>
  <si>
    <t>28376012</t>
  </si>
  <si>
    <t>deska perimetrická fasádní soklová 150kPa λ=0,035 tl 40mm</t>
  </si>
  <si>
    <t>-1815042423</t>
  </si>
  <si>
    <t>88,505*1,05 'Přepočtené koeficientem množství</t>
  </si>
  <si>
    <t>336</t>
  </si>
  <si>
    <t>28376021</t>
  </si>
  <si>
    <t>deska perimetrická fasádní soklová 150kPa λ=0,035 tl 160mm</t>
  </si>
  <si>
    <t>793397524</t>
  </si>
  <si>
    <t>34,88*1,05 'Přepočtené koeficientem množství</t>
  </si>
  <si>
    <t>337</t>
  </si>
  <si>
    <t>713141131</t>
  </si>
  <si>
    <t>Montáž tepelné izolace střech plochých rohožemi, pásy, deskami, dílci, bloky (izolační materiál ve specifikaci) přilepenými za studena zplna, jednovrstvá</t>
  </si>
  <si>
    <t>-1946699436</t>
  </si>
  <si>
    <t>spádová izolační deska PIR tl. 20-160 mm</t>
  </si>
  <si>
    <t>izolační deska PIR tl. 120 mm</t>
  </si>
  <si>
    <t>spádová izolační deska EPS 200</t>
  </si>
  <si>
    <t>"ozn. R/02 - tl. 20-160 mm" 102,0</t>
  </si>
  <si>
    <t>"ozn. R/03 - tl. 20-170 mm" 98,0</t>
  </si>
  <si>
    <t>"ozn. R/04 - tl. 40-160 mm" 113,0</t>
  </si>
  <si>
    <t>izolační deska EPS 200</t>
  </si>
  <si>
    <t>"ozn. R/02 - tl. 180 mm" 102,0</t>
  </si>
  <si>
    <t>"ozn. R/03 - tl. 180+60 mm" 98,0*2</t>
  </si>
  <si>
    <t>338</t>
  </si>
  <si>
    <t>28376115x</t>
  </si>
  <si>
    <t>klín izolační z PIR desek</t>
  </si>
  <si>
    <t>-1795894031</t>
  </si>
  <si>
    <t>izolační deska PIR tl. 20-160 mm</t>
  </si>
  <si>
    <t>"ozn. R/01" 165,0*(0,02+0,16)/2*1,175</t>
  </si>
  <si>
    <t>17,449*1,02 'Přepočtené koeficientem množství</t>
  </si>
  <si>
    <t>339</t>
  </si>
  <si>
    <t>28376503</t>
  </si>
  <si>
    <t>deska izolační PIR s oboustranným textilním rounem 1200x600x120mm</t>
  </si>
  <si>
    <t>-350295283</t>
  </si>
  <si>
    <t>340</t>
  </si>
  <si>
    <t>28376143</t>
  </si>
  <si>
    <t>klín izolační z pěnového polystyrenu EPS 200 spádový</t>
  </si>
  <si>
    <t>1307033899</t>
  </si>
  <si>
    <t>"ozn. R/02 - tl. 20-160 mm" 102,0*(0,02+0,16)/2*1,175</t>
  </si>
  <si>
    <t>"ozn. R/03 - tl. 20-170 mm" 98,0*(0,02+0,17)/2*1,175</t>
  </si>
  <si>
    <t>"ozn. R/04 - tl. 40-160 mm" 113,0*(0,04+0,16)/2*1,175</t>
  </si>
  <si>
    <t>341</t>
  </si>
  <si>
    <t>28375962</t>
  </si>
  <si>
    <t>deska EPS 200 do plochých střech a podlah λ=0,034 tl 180mm</t>
  </si>
  <si>
    <t>765572244</t>
  </si>
  <si>
    <t>200*1,02 'Přepočtené koeficientem množství</t>
  </si>
  <si>
    <t>342</t>
  </si>
  <si>
    <t>28375922</t>
  </si>
  <si>
    <t>deska EPS 200 do plochých střech a podlah λ=0,034 tl 60mm</t>
  </si>
  <si>
    <t>1305760619</t>
  </si>
  <si>
    <t>98*1,02 'Přepočtené koeficientem množství</t>
  </si>
  <si>
    <t>343</t>
  </si>
  <si>
    <t>998713102</t>
  </si>
  <si>
    <t>Přesun hmot pro izolace tepelné stanovený z hmotnosti přesunovaného materiálu vodorovná dopravní vzdálenost do 50 m v objektech výšky přes 6 m do 12 m</t>
  </si>
  <si>
    <t>1217302596</t>
  </si>
  <si>
    <t>722</t>
  </si>
  <si>
    <t>Zdravotechnika - vnitřní vodovod</t>
  </si>
  <si>
    <t>344</t>
  </si>
  <si>
    <t>722254115</t>
  </si>
  <si>
    <t>Požární příslušenství a armatury hydrantové skříně vnitřní s výzbrojí D 25 (polyesterová hadice)</t>
  </si>
  <si>
    <t>soubor</t>
  </si>
  <si>
    <t>1996165839</t>
  </si>
  <si>
    <t>"ozn. OS15" 3</t>
  </si>
  <si>
    <t>345</t>
  </si>
  <si>
    <t>998722102</t>
  </si>
  <si>
    <t>Přesun hmot pro vnitřní vodovod stanovený z hmotnosti přesunovaného materiálu vodorovná dopravní vzdálenost do 50 m v objektech výšky přes 6 do 12 m</t>
  </si>
  <si>
    <t>1561428915</t>
  </si>
  <si>
    <t>762</t>
  </si>
  <si>
    <t>Konstrukce tesařské</t>
  </si>
  <si>
    <t>346</t>
  </si>
  <si>
    <t>762361313</t>
  </si>
  <si>
    <t>Konstrukční vrstva pod klempířské prvky pro oplechování horních ploch zdí a nadezdívek (atik) z desek dřevoštěpkových šroubovaných do podkladu, tloušťky desky 25 mm</t>
  </si>
  <si>
    <t>-1033253752</t>
  </si>
  <si>
    <t>20,50*0,53+17,50*0,30</t>
  </si>
  <si>
    <t>57,10*0,55+31,50*0,61</t>
  </si>
  <si>
    <t>12,10*0,51</t>
  </si>
  <si>
    <t>347</t>
  </si>
  <si>
    <t>998762102</t>
  </si>
  <si>
    <t>Přesun hmot pro konstrukce tesařské stanovený z hmotnosti přesunovaného materiálu vodorovná dopravní vzdálenost do 50 m v objektech výšky přes 6 do 12 m</t>
  </si>
  <si>
    <t>1104040288</t>
  </si>
  <si>
    <t>763</t>
  </si>
  <si>
    <t>Konstrukce suché výstavby</t>
  </si>
  <si>
    <t>348</t>
  </si>
  <si>
    <t>763111414</t>
  </si>
  <si>
    <t>Příčka ze sádrokartonových desek s nosnou konstrukcí z jednoduchých ocelových profilů UW, CW dvojitě opláštěná deskami standardními A tl. 2 x 12,5 mm s izolací, EI 60, příčka tl. 125 mm, profil 75, Rw do 53 dB</t>
  </si>
  <si>
    <t>1726628221</t>
  </si>
  <si>
    <t>3,72*3,0*2-1,50*1,96*2</t>
  </si>
  <si>
    <t>349</t>
  </si>
  <si>
    <t>763111458</t>
  </si>
  <si>
    <t>Příčka ze sádrokartonových desek s nosnou konstrukcí z jednoduchých ocelových profilů UW, CW dvojitě opláštěná deskami akustickými tl. 2 x 12,5 mm s izolací, EI 90, příčka tl. 100 mm, profil 50, Rw do 57 dB</t>
  </si>
  <si>
    <t>-547876916</t>
  </si>
  <si>
    <t>5,42*3,0-0,80*1,97</t>
  </si>
  <si>
    <t>350</t>
  </si>
  <si>
    <t>763111717</t>
  </si>
  <si>
    <t>Příčka ze sádrokartonových desek ostatní konstrukce a práce na příčkách ze sádrokartonových desek základní penetrační nátěr (oboustranný)</t>
  </si>
  <si>
    <t>1692134805</t>
  </si>
  <si>
    <t>16,44+14,684</t>
  </si>
  <si>
    <t>351</t>
  </si>
  <si>
    <t>763121455</t>
  </si>
  <si>
    <t>Stěna předsazená ze sádrokartonových desek s nosnou konstrukcí z ocelových profilů CW, UW dvojitě opláštěná deskami protipožárními DF tl. 2 x 12,5 mm bez izolace, EI 30, stěna tl. 125 mm, profil 100</t>
  </si>
  <si>
    <t>-342210924</t>
  </si>
  <si>
    <t>5,0*3,38-1,30*2,25</t>
  </si>
  <si>
    <t>0,90*3,72</t>
  </si>
  <si>
    <t>352</t>
  </si>
  <si>
    <t>763121467</t>
  </si>
  <si>
    <t>Stěna předsazená ze sádrokartonových desek s nosnou konstrukcí z ocelových profilů CW, UW dvojitě opláštěná deskami protipožárními impregnovanými DFH2 tl. 2 x 12,5 mm s izolací, EI 45, stěna tl. 125 mm, profil 100</t>
  </si>
  <si>
    <t>-496909578</t>
  </si>
  <si>
    <t>0,93*1,25*2+1,90*3,38*3</t>
  </si>
  <si>
    <t>(1,90+0,95)*3,30</t>
  </si>
  <si>
    <t>353</t>
  </si>
  <si>
    <t>763121481</t>
  </si>
  <si>
    <t>Stěna předsazená ze sádrokartonových desek s nosnou konstrukcí z ocelových profilů CW, UW dvojitě opláštěná deskami akustickými tl. 2 x 12,5 mm s izolací, EI 30, Rw do 28 dB, stěna tl. 77,5 mm, profil 50</t>
  </si>
  <si>
    <t>-169497944</t>
  </si>
  <si>
    <t>(5,42+5,713*2)*2,70</t>
  </si>
  <si>
    <t>354</t>
  </si>
  <si>
    <t>763121714</t>
  </si>
  <si>
    <t>Stěna předsazená ze sádrokartonových desek ostatní konstrukce a práce na předsazených stěnách ze sádrokartonových desek základní penetrační nátěr</t>
  </si>
  <si>
    <t>-1137561222</t>
  </si>
  <si>
    <t>17,323+30,996+45,484</t>
  </si>
  <si>
    <t>355</t>
  </si>
  <si>
    <t>763131421</t>
  </si>
  <si>
    <t>Podhled ze sádrokartonových desek dvouvrstvá zavěšená spodní konstrukce z ocelových profilů CD, UD dvojitě opláštěná deskami standardními A, tl. 2 x 12,5 mm, bez izolace</t>
  </si>
  <si>
    <t>-1925235530</t>
  </si>
  <si>
    <t>"1.NP" 183,95</t>
  </si>
  <si>
    <t>"2.NP" 66,46</t>
  </si>
  <si>
    <t>"3.NP" 9,66</t>
  </si>
  <si>
    <t>"závětří u krčku" 6,60</t>
  </si>
  <si>
    <t>"cvičná kuchyně" 12,10</t>
  </si>
  <si>
    <t>"multismyslová místnost" 28,50</t>
  </si>
  <si>
    <t>356</t>
  </si>
  <si>
    <t>763131461</t>
  </si>
  <si>
    <t>Podhled ze sádrokartonových desek dvouvrstvá zavěšená spodní konstrukce z ocelových profilů CD, UD dvojitě opláštěná deskami impregnovanou H2, tl. 2 x 12,5 mm, bez izolace</t>
  </si>
  <si>
    <t>-1606122457</t>
  </si>
  <si>
    <t>"1.NP" 6,75</t>
  </si>
  <si>
    <t>357</t>
  </si>
  <si>
    <t>763131491R</t>
  </si>
  <si>
    <t>Podhled ze sádrokartonových desek dvouvrstvá zavěšená spodní konstrukce z ocelových profilů CD, UD jednoduše opláštěná deskou perforovanou, tl. 12,5 mm, bez izolace, REI do 90</t>
  </si>
  <si>
    <t>-821351857</t>
  </si>
  <si>
    <t>ozn. P.3</t>
  </si>
  <si>
    <t>"1.NP" 149,84</t>
  </si>
  <si>
    <t>"2.NP" 90,59</t>
  </si>
  <si>
    <t>"3.NP" 7,71</t>
  </si>
  <si>
    <t>"cvičná kuchyně" 43,20</t>
  </si>
  <si>
    <t>358</t>
  </si>
  <si>
    <t>763131492R</t>
  </si>
  <si>
    <t>Podhled ze sádrokartonových desek dvouvrstvá zavěšená spodní konstrukce z ocelových profilů CD, UD dvojitě opláštěná deskou akustickou perforovanou, tl. 12,5 mm, bez izolace, REI do 90</t>
  </si>
  <si>
    <t>-1553900620</t>
  </si>
  <si>
    <t>"multismyslová místnost" 17,20</t>
  </si>
  <si>
    <t>359</t>
  </si>
  <si>
    <t>763131714</t>
  </si>
  <si>
    <t>Podhled ze sádrokartonových desek ostatní práce a konstrukce na podhledech ze sádrokartonových desek základní penetrační nátěr</t>
  </si>
  <si>
    <t>-1052078016</t>
  </si>
  <si>
    <t>307,27+6,75</t>
  </si>
  <si>
    <t>360</t>
  </si>
  <si>
    <t>763131721R</t>
  </si>
  <si>
    <t>Podhled ze sádrokartonových desek ostatní práce a konstrukce na podhledech ze sádrokartonových desek rampa v podhledu</t>
  </si>
  <si>
    <t>-1608810710</t>
  </si>
  <si>
    <t>"3.NP" 15,90</t>
  </si>
  <si>
    <t>"cvičná kuchyně" 16,10</t>
  </si>
  <si>
    <t>361</t>
  </si>
  <si>
    <t>763131821</t>
  </si>
  <si>
    <t>Demontáž podhledu nebo samostatného požárního předělu ze sádrokartonových desek s nosnou konstrukcí dvouvrstvou z ocelových profilů, opláštění jednoduché</t>
  </si>
  <si>
    <t>1742969194</t>
  </si>
  <si>
    <t>"cvičná kuchyně" 42,20</t>
  </si>
  <si>
    <t>362</t>
  </si>
  <si>
    <t>763172311</t>
  </si>
  <si>
    <t>Instalační technika pro konstrukce ze sádrokartonových desek montáž revizních dvířek velikost 200 x 200 mm</t>
  </si>
  <si>
    <t>-847655332</t>
  </si>
  <si>
    <t>"ozn. OS16" 1</t>
  </si>
  <si>
    <t>363</t>
  </si>
  <si>
    <t>59030710</t>
  </si>
  <si>
    <t>dvířka revizní s automatickým zámkem 200x200mm</t>
  </si>
  <si>
    <t>-1167929034</t>
  </si>
  <si>
    <t>364</t>
  </si>
  <si>
    <t>763173111</t>
  </si>
  <si>
    <t>Instalační technika pro konstrukce ze sádrokartonových desek montáž nosičů zařizovacích předmětů úchytu pro umyvadlo</t>
  </si>
  <si>
    <t>-1260045849</t>
  </si>
  <si>
    <t>365</t>
  </si>
  <si>
    <t>59030729</t>
  </si>
  <si>
    <t>konstrukce pro uchycení umyvadla s nástěnnými bateriemi osová rozteč CW profilů 450-625mm</t>
  </si>
  <si>
    <t>1338069240</t>
  </si>
  <si>
    <t>366</t>
  </si>
  <si>
    <t>763173112</t>
  </si>
  <si>
    <t>Instalační technika pro konstrukce ze sádrokartonových desek montáž nosičů zařizovacích předmětů úchytu pro pisoár</t>
  </si>
  <si>
    <t>1161259710</t>
  </si>
  <si>
    <t>367</t>
  </si>
  <si>
    <t>59030728</t>
  </si>
  <si>
    <t>konstrukce pro uchycení pisoáru osová rozteč CW profilů 450-625mm</t>
  </si>
  <si>
    <t>1425146114</t>
  </si>
  <si>
    <t>368</t>
  </si>
  <si>
    <t>763173113</t>
  </si>
  <si>
    <t>Instalační technika pro konstrukce ze sádrokartonových desek montáž nosičů zařizovacích předmětů úchytu pro WC</t>
  </si>
  <si>
    <t>-1802000006</t>
  </si>
  <si>
    <t>369</t>
  </si>
  <si>
    <t>59030731</t>
  </si>
  <si>
    <t>konstrukce pro uchycení WC osová rozteč CW profilů 450-625mm</t>
  </si>
  <si>
    <t>-298363170</t>
  </si>
  <si>
    <t>370</t>
  </si>
  <si>
    <t>763174133R</t>
  </si>
  <si>
    <t>Montáž kolejnice do SDK podhledu - konstrukce pro těžké závěsy</t>
  </si>
  <si>
    <t>787634692</t>
  </si>
  <si>
    <t>"ozn. OS11" 13,65</t>
  </si>
  <si>
    <t>371</t>
  </si>
  <si>
    <t>553 OS11</t>
  </si>
  <si>
    <t>konstrukce pro těžké závěsy - hliníková kolejnice pro montáž do SDK pohledu</t>
  </si>
  <si>
    <t>-1538838596</t>
  </si>
  <si>
    <t>13,65*1,05 'Přepočtené koeficientem množství</t>
  </si>
  <si>
    <t>372</t>
  </si>
  <si>
    <t>763412114</t>
  </si>
  <si>
    <t>Sanitární příčky vhodné do suchého prostředí dělící z dřevotřískových desek laminovaných tl. 32 mm</t>
  </si>
  <si>
    <t>-575689856</t>
  </si>
  <si>
    <t>ozn. OS5</t>
  </si>
  <si>
    <t>((1,875+1,40)*2,10-0,70*1,97*2)*3</t>
  </si>
  <si>
    <t>ozn. OS6</t>
  </si>
  <si>
    <t>(1,50*2,10-0,70*1,97)*2</t>
  </si>
  <si>
    <t>373</t>
  </si>
  <si>
    <t>763412124</t>
  </si>
  <si>
    <t>Sanitární příčky vhodné do suchého prostředí dveře vnitřní do sanitárních příček šířky do 800 mm, výšky do 2 000 mm z dřevotřískových desek laminovaných včetně nerezového kování tl. 32 mm</t>
  </si>
  <si>
    <t>-567050584</t>
  </si>
  <si>
    <t>"ozn. OS5" 2*3</t>
  </si>
  <si>
    <t>"ozn. OS6" 1*2</t>
  </si>
  <si>
    <t>374</t>
  </si>
  <si>
    <t>763431011</t>
  </si>
  <si>
    <t>Montáž podhledu minerálního včetně zavěšeného roštu polozapuštěného s panely vyjímatelnými, velikosti panelů do 0,36 m2</t>
  </si>
  <si>
    <t>-546486896</t>
  </si>
  <si>
    <t>ozn. P.1</t>
  </si>
  <si>
    <t>"1.NP" 32,91</t>
  </si>
  <si>
    <t>"2.NP" 22,06</t>
  </si>
  <si>
    <t>"3.NP" 59,0</t>
  </si>
  <si>
    <t>375</t>
  </si>
  <si>
    <t>59036080x</t>
  </si>
  <si>
    <t>panel akustický do vlhkého prostředí polozapuštěná hrana viditelný rošt š 15mm bílá tl 15mm</t>
  </si>
  <si>
    <t>2030289361</t>
  </si>
  <si>
    <t>Poznámka k položce:
laminivaný povrch s nástřikem
podrobnosti viz výkres A.151</t>
  </si>
  <si>
    <t>113,97*1,05 'Přepočtené koeficientem množství</t>
  </si>
  <si>
    <t>376</t>
  </si>
  <si>
    <t>998763302</t>
  </si>
  <si>
    <t>Přesun hmot pro konstrukce montované z desek sádrokartonových, sádrovláknitých, cementovláknitých nebo cementových stanovený z hmotnosti přesunovaného materiálu vodorovná dopravní vzdálenost do 50 m v objektech výšky přes 6 do 12 m</t>
  </si>
  <si>
    <t>1202190437</t>
  </si>
  <si>
    <t>764</t>
  </si>
  <si>
    <t>Konstrukce klempířské</t>
  </si>
  <si>
    <t>377</t>
  </si>
  <si>
    <t>764011611</t>
  </si>
  <si>
    <t>Podkladní plech z pozinkovaného plechu s povrchovou úpravou rš 150 mm</t>
  </si>
  <si>
    <t>-1444624498</t>
  </si>
  <si>
    <t>"ozn. K18" 30,04+43,63+60,923</t>
  </si>
  <si>
    <t>378</t>
  </si>
  <si>
    <t>764224405</t>
  </si>
  <si>
    <t>Oplechování horních ploch zdí a nadezdívek (atik) z hliníkového plechu mechanicky kotvené rš 400 mm</t>
  </si>
  <si>
    <t>260238724</t>
  </si>
  <si>
    <t>"ozn. K17" 30,383</t>
  </si>
  <si>
    <t>379</t>
  </si>
  <si>
    <t>764224406R</t>
  </si>
  <si>
    <t>Oplechování horních ploch zdí a nadezdívek (atik) z hliníkového plechu mechanicky kotvené rš 550 mm</t>
  </si>
  <si>
    <t>1403564601</t>
  </si>
  <si>
    <t>380</t>
  </si>
  <si>
    <t>764224408</t>
  </si>
  <si>
    <t>Oplechování horních ploch zdí a nadezdívek (atik) z hliníkového plechu mechanicky kotvené rš 750 mm</t>
  </si>
  <si>
    <t>-1426363643</t>
  </si>
  <si>
    <t>"ozn. K14" 60,923</t>
  </si>
  <si>
    <t>"ozn. K15" 20,458</t>
  </si>
  <si>
    <t>381</t>
  </si>
  <si>
    <t>764224409</t>
  </si>
  <si>
    <t>Oplechování horních ploch zdí a nadezdívek (atik) z hliníkového plechu mechanicky kotvené rš 800 mm</t>
  </si>
  <si>
    <t>-906839044</t>
  </si>
  <si>
    <t>"ozn. K16" 3,25</t>
  </si>
  <si>
    <t>382</t>
  </si>
  <si>
    <t>764224411</t>
  </si>
  <si>
    <t>Oplechování horních ploch zdí a nadezdívek (atik) z hliníkového plechu mechanicky kotvené přes rš 800 mm</t>
  </si>
  <si>
    <t>1168637785</t>
  </si>
  <si>
    <t>"ozn. K12" 30,04*0,86</t>
  </si>
  <si>
    <t>383</t>
  </si>
  <si>
    <t>764226404</t>
  </si>
  <si>
    <t>Oplechování parapetů z hliníkového plechu rovných mechanicky kotvené, bez rohů rš 330 mm</t>
  </si>
  <si>
    <t>-38331716</t>
  </si>
  <si>
    <t>"ozn. K01" 1,30*3</t>
  </si>
  <si>
    <t>"ozn. K02" 3,20</t>
  </si>
  <si>
    <t>"ozn. K03" 1,55</t>
  </si>
  <si>
    <t>"ozn. K04" 6,05*2</t>
  </si>
  <si>
    <t>"ozn. K05" 3,10*2</t>
  </si>
  <si>
    <t>384</t>
  </si>
  <si>
    <t>764226405</t>
  </si>
  <si>
    <t>Oplechování parapetů z hliníkového plechu rovných mechanicky kotvené, bez rohů rš 400 mm</t>
  </si>
  <si>
    <t>858775795</t>
  </si>
  <si>
    <t>"ozn. K06" 3,35*2</t>
  </si>
  <si>
    <t>"ozn. K07" 10,80</t>
  </si>
  <si>
    <t>"ozn. K08" 9,02</t>
  </si>
  <si>
    <t>"ozn. K09" 1,15*2</t>
  </si>
  <si>
    <t>"ozn. K10" 6,05</t>
  </si>
  <si>
    <t>"ozn. K11" 3,11</t>
  </si>
  <si>
    <t>385</t>
  </si>
  <si>
    <t>998764102</t>
  </si>
  <si>
    <t>Přesun hmot pro konstrukce klempířské stanovený z hmotnosti přesunovaného materiálu vodorovná dopravní vzdálenost do 50 m v objektech výšky přes 6 do 12 m</t>
  </si>
  <si>
    <t>237339730</t>
  </si>
  <si>
    <t>766</t>
  </si>
  <si>
    <t>Konstrukce truhlářské</t>
  </si>
  <si>
    <t>386</t>
  </si>
  <si>
    <t>766 D110</t>
  </si>
  <si>
    <t>Dveře vnitřní dřevěné laminované 1kř 900x2200 mm, EW 30 DP3-C2, D+M</t>
  </si>
  <si>
    <t>-1518028994</t>
  </si>
  <si>
    <t>Poznámka k položce:
kování nerez klika-klika
madlo, samozavírač, skryté závěsy
systém generálního klíče
min. Rw = 32 dB
podrobnosti viz tabulka Výpis dveří</t>
  </si>
  <si>
    <t>387</t>
  </si>
  <si>
    <t>766 D111</t>
  </si>
  <si>
    <t>Dveře vnitřní dřevěné laminované 1kř 900x1970 mm, D+M</t>
  </si>
  <si>
    <t>-1699996655</t>
  </si>
  <si>
    <t>Poznámka k položce:
kování nerez klika-klika
madlo, skryté závěsy
systém generálního klíče
podrobnosti viz tabulka Výpis dveří</t>
  </si>
  <si>
    <t>388</t>
  </si>
  <si>
    <t>766 D115</t>
  </si>
  <si>
    <t>Dveře vnitřní dřevěné laminované 1kř posuvné do pouzdra 900x1970 mm, D+M</t>
  </si>
  <si>
    <t>-1575031931</t>
  </si>
  <si>
    <t>Poznámka k položce:
kování madlo nerez
ozdobný hliníkový rámeček
podrobnosti viz tabulka Výpis dveří</t>
  </si>
  <si>
    <t>389</t>
  </si>
  <si>
    <t>766 D116</t>
  </si>
  <si>
    <t>-565886762</t>
  </si>
  <si>
    <t>390</t>
  </si>
  <si>
    <t>766 D117</t>
  </si>
  <si>
    <t>-2024525236</t>
  </si>
  <si>
    <t>Poznámka k položce:
kování nerez klika-klika
skryté závěsy
systém generálního klíče
min. Rw = 37 dB
podrobnosti viz tabulka Výpis dveří</t>
  </si>
  <si>
    <t>391</t>
  </si>
  <si>
    <t>766 D124</t>
  </si>
  <si>
    <t>1509943480</t>
  </si>
  <si>
    <t>392</t>
  </si>
  <si>
    <t>766 D125</t>
  </si>
  <si>
    <t>Dveře vnitřní dřevěné laminované 1kř 900x1970 mm, EI 30 DP3-SC3, D+M</t>
  </si>
  <si>
    <t>268842941</t>
  </si>
  <si>
    <t>Poznámka k položce:
kování nerez klika-klika, 1x samozavírač
skryté závěsy
čidlo otevření
systém generálního klíče
podrobnosti viz tabulka Výpis dveří</t>
  </si>
  <si>
    <t>393</t>
  </si>
  <si>
    <t>766 D126</t>
  </si>
  <si>
    <t>Dveře vnitřní dřevěné laminované 1kř 800x1970 mm, D+M</t>
  </si>
  <si>
    <t>1360701235</t>
  </si>
  <si>
    <t>Poznámka k položce:
kování nerez klika-klika
skryté závěsy, VZT mřížka
systém generálního klíče
podrobnosti viz tabulka Výpis dveří</t>
  </si>
  <si>
    <t>394</t>
  </si>
  <si>
    <t>766 D127</t>
  </si>
  <si>
    <t>462711246</t>
  </si>
  <si>
    <t>395</t>
  </si>
  <si>
    <t>766 D128</t>
  </si>
  <si>
    <t>143753281</t>
  </si>
  <si>
    <t>396</t>
  </si>
  <si>
    <t>766 D129</t>
  </si>
  <si>
    <t>-833868727</t>
  </si>
  <si>
    <t>397</t>
  </si>
  <si>
    <t>766 D130</t>
  </si>
  <si>
    <t>Dveře vnitřní dřevěné laminované 1kř 700x1970 mm, EW 30 DP3, D+M</t>
  </si>
  <si>
    <t>-1677497106</t>
  </si>
  <si>
    <t>Poznámka k položce:
kování nerez klika-klika
skryté závěsy
systém generálního klíče
podrobnosti viz tabulka Výpis dveří</t>
  </si>
  <si>
    <t>398</t>
  </si>
  <si>
    <t>766 D204</t>
  </si>
  <si>
    <t>1800112165</t>
  </si>
  <si>
    <t>399</t>
  </si>
  <si>
    <t>766 D205</t>
  </si>
  <si>
    <t>Dveře vnitřní dřevěné laminované 1kř 600x1970 mm, D+M</t>
  </si>
  <si>
    <t>-1446246410</t>
  </si>
  <si>
    <t>400</t>
  </si>
  <si>
    <t>766 D206</t>
  </si>
  <si>
    <t>1553058824</t>
  </si>
  <si>
    <t>401</t>
  </si>
  <si>
    <t>766 D207</t>
  </si>
  <si>
    <t>Dveře vnitřní dřevěné laminované částečně prosklené 1kř 900x2250 mm, EW 30 DP3-C2, D+M</t>
  </si>
  <si>
    <t>1063120912</t>
  </si>
  <si>
    <t>Poznámka k položce:
bezpečnostní sklo
kování nerez klika-klika, 1x samozavírač
skryté závěsy
systém generálního klíče
podrobnosti viz tabulka Výpis dveří</t>
  </si>
  <si>
    <t>402</t>
  </si>
  <si>
    <t>766 D208</t>
  </si>
  <si>
    <t>Dveře vnitřní dřevěné laminované 1kř s bočním dílem 900x2250+300x2300 mm, EW 30 DP3-C2, D+M</t>
  </si>
  <si>
    <t>934492576</t>
  </si>
  <si>
    <t>403</t>
  </si>
  <si>
    <t>766 D209</t>
  </si>
  <si>
    <t>-1066165176</t>
  </si>
  <si>
    <t>404</t>
  </si>
  <si>
    <t>766 D210</t>
  </si>
  <si>
    <t>Dveře vnitřní dřevěné laminované 2kř posuvné do pouzdra 2x750x1962 mm, D+M</t>
  </si>
  <si>
    <t>1321243340</t>
  </si>
  <si>
    <t>405</t>
  </si>
  <si>
    <t>766 D211</t>
  </si>
  <si>
    <t>-1667273229</t>
  </si>
  <si>
    <t>Poznámka k položce:
kování nerez klika-klika, zámek magnetický
skryté závěsy, VZT mřížka
systém generálního klíče
podrobnosti viz tabulka Výpis dveří</t>
  </si>
  <si>
    <t>406</t>
  </si>
  <si>
    <t>766 D212</t>
  </si>
  <si>
    <t>911333158</t>
  </si>
  <si>
    <t>407</t>
  </si>
  <si>
    <t>766 D213</t>
  </si>
  <si>
    <t>Dveře vnitřní dřevěné laminované 1kř posuvné do pouzdra 800x1970 mm, D+M</t>
  </si>
  <si>
    <t>-825535937</t>
  </si>
  <si>
    <t>408</t>
  </si>
  <si>
    <t>766 D301</t>
  </si>
  <si>
    <t>Dveře vnitřní dřevěné laminované 1kř 800x1970 mm, EI 30 DP3-SC3, D+M</t>
  </si>
  <si>
    <t>618631333</t>
  </si>
  <si>
    <t>Poznámka k položce:
kování nerez klika-klika, zámek magnetický, 1x samozavírač
madlo, skryté závěsy
systém generálního klíče
podrobnosti viz tabulka Výpis dveří</t>
  </si>
  <si>
    <t>409</t>
  </si>
  <si>
    <t>766 D302</t>
  </si>
  <si>
    <t>-911798169</t>
  </si>
  <si>
    <t>410</t>
  </si>
  <si>
    <t>766 D303</t>
  </si>
  <si>
    <t>Dveře vnitřní dřevěné laminované 1kř 700x1970 mm, D+M</t>
  </si>
  <si>
    <t>2028530539</t>
  </si>
  <si>
    <t>411</t>
  </si>
  <si>
    <t>766 D306</t>
  </si>
  <si>
    <t>-1887121176</t>
  </si>
  <si>
    <t>412</t>
  </si>
  <si>
    <t>766691914</t>
  </si>
  <si>
    <t>Ostatní práce vyvěšení nebo zavěšení křídel s případným uložením a opětovným zavěšením po provedení stavebních změn dřevěných dveřních, plochy do 2 m2</t>
  </si>
  <si>
    <t>121055156</t>
  </si>
  <si>
    <t>413</t>
  </si>
  <si>
    <t>766691915</t>
  </si>
  <si>
    <t>Ostatní práce vyvěšení nebo zavěšení křídel s případným uložením a opětovným zavěšením po provedení stavebních změn dřevěných dveřních, plochy přes 2 m2</t>
  </si>
  <si>
    <t>-2024922906</t>
  </si>
  <si>
    <t>414</t>
  </si>
  <si>
    <t>766694112</t>
  </si>
  <si>
    <t>Montáž ostatních truhlářských konstrukcí parapetních desek dřevěných nebo plastových šířky do 300 mm, délky přes 1000 do 1600 mm</t>
  </si>
  <si>
    <t>542711981</t>
  </si>
  <si>
    <t>"ozn. T01" 3</t>
  </si>
  <si>
    <t>"ozn. T04" 1</t>
  </si>
  <si>
    <t>415</t>
  </si>
  <si>
    <t>766694114</t>
  </si>
  <si>
    <t>Montáž ostatních truhlářských konstrukcí parapetních desek dřevěných nebo plastových šířky do 300 mm, délky přes 2600 mm</t>
  </si>
  <si>
    <t>-1949478171</t>
  </si>
  <si>
    <t>"ozn. T02" 2</t>
  </si>
  <si>
    <t>"ozn. T03" 1</t>
  </si>
  <si>
    <t>"ozn. T05" 1</t>
  </si>
  <si>
    <t>416</t>
  </si>
  <si>
    <t>60794100x</t>
  </si>
  <si>
    <t>deska parapetní dřevotřísková vnitřní 160x1000mm</t>
  </si>
  <si>
    <t>-1475817702</t>
  </si>
  <si>
    <t>"ozn. T01" 1,25*3</t>
  </si>
  <si>
    <t>"ozn. T03" 3,30</t>
  </si>
  <si>
    <t>"ozn. T04" 1,10</t>
  </si>
  <si>
    <t>"ozn. T05" 6,0</t>
  </si>
  <si>
    <t>417</t>
  </si>
  <si>
    <t>60794101</t>
  </si>
  <si>
    <t>deska parapetní dřevotřísková vnitřní 200x1000mm</t>
  </si>
  <si>
    <t>1077655110</t>
  </si>
  <si>
    <t>"ozn. T02" 3,05*2</t>
  </si>
  <si>
    <t>418</t>
  </si>
  <si>
    <t>998766102</t>
  </si>
  <si>
    <t>Přesun hmot pro konstrukce truhlářské stanovený z hmotnosti přesunovaného materiálu vodorovná dopravní vzdálenost do 50 m v objektech výšky přes 6 do 12 m</t>
  </si>
  <si>
    <t>721433351</t>
  </si>
  <si>
    <t>767</t>
  </si>
  <si>
    <t>Konstrukce zámečnické</t>
  </si>
  <si>
    <t>419</t>
  </si>
  <si>
    <t>767 D101</t>
  </si>
  <si>
    <t>Dveře vstupní Al 2kř s nadsvětlíkem 1950x2700 mm, D+M</t>
  </si>
  <si>
    <t>640918650</t>
  </si>
  <si>
    <t>Poznámka k položce:
bezpečnostní izolační trojsklo
kování nerez, paniková hrazda, zámek elektrický
systém generálního klíče
zárubeň Al s prahem ve výšce podlahy, skryté závěsy
podrobnosti viz tabulka Výpis dveří</t>
  </si>
  <si>
    <t>420</t>
  </si>
  <si>
    <t>767 D102</t>
  </si>
  <si>
    <t>Dveře vstupní Al 2kř s nadsvětlíkem a bočním dílem 2880x2700 mm, D+M</t>
  </si>
  <si>
    <t>1883565136</t>
  </si>
  <si>
    <t>421</t>
  </si>
  <si>
    <t>767 D103</t>
  </si>
  <si>
    <t>Dveře vstupní Al 2kř s nadsvětlíkem a bočním dílem 3290x2700 mm, D+M</t>
  </si>
  <si>
    <t>-144409814</t>
  </si>
  <si>
    <t>422</t>
  </si>
  <si>
    <t>767 D104</t>
  </si>
  <si>
    <t>Dveře vstupní Al 1kř s nadsvětlíkem a bočním dílem 3330x2700 mm, D+M</t>
  </si>
  <si>
    <t>1538864612</t>
  </si>
  <si>
    <t>423</t>
  </si>
  <si>
    <t>767 D105</t>
  </si>
  <si>
    <t>-930450272</t>
  </si>
  <si>
    <t>424</t>
  </si>
  <si>
    <t>767 D106</t>
  </si>
  <si>
    <t>Dveře interiérové Al 2kř s bočním dílem 2600x2300 mm, EI 30 DP3-SC3, D+M</t>
  </si>
  <si>
    <t>1001915111</t>
  </si>
  <si>
    <t>Poznámka k položce:
bezpečnostní izolační dvojsklo
kování nerez, paniková hrazda, 2x samozavírač
systém generálního klíče
zárubeň Al bez prahu, skryté závěsy
podrobnosti viz tabulka Výpis dveří</t>
  </si>
  <si>
    <t>425</t>
  </si>
  <si>
    <t>767 D107</t>
  </si>
  <si>
    <t>Dveře interiérové Al 2kř 2150x2300 mm, EI 30 DP3-SC3, D+M</t>
  </si>
  <si>
    <t>1685549588</t>
  </si>
  <si>
    <t>Poznámka k položce:
bezpečnostní izolační dvojsklo
kování nerez, 2x samozavírač
systém generálního klíče
zárubeň Al bez prahu, skryté závěsy
podrobnosti viz tabulka Výpis dveří</t>
  </si>
  <si>
    <t>426</t>
  </si>
  <si>
    <t>767 D108</t>
  </si>
  <si>
    <t>Dveře interiérové Al 2kř s nadsvětlíky a bočním dílem 3300x2980 mm, D+M</t>
  </si>
  <si>
    <t>8078796</t>
  </si>
  <si>
    <t>Poznámka k položce:
bezpečnostní izolační dvojsklo
konstrukce nad podhledem plná s VZT výústkou
kování nerez, paniková hrazda
systém generálního klíče
zárubeň Al bez prahu, skryté závěsy
podrobnosti viz tabulka Výpis dveří</t>
  </si>
  <si>
    <t>427</t>
  </si>
  <si>
    <t>767 D109</t>
  </si>
  <si>
    <t>Dveře interiérové Al 2kř 2100x2300 mm, EW 30 DP1-C2, D+M</t>
  </si>
  <si>
    <t>1790628650</t>
  </si>
  <si>
    <t>Poznámka k položce:
bezpečnostní izolační dvojsklo
kování nerez, 1x samozavírač
systém generálního klíče
zárubeň Al bez prahu, skryté závěsy
podrobnosti viz tabulka Výpis dveří</t>
  </si>
  <si>
    <t>428</t>
  </si>
  <si>
    <t>767 D112</t>
  </si>
  <si>
    <t>Dveře interiérové ocelové 3kř posuvné 2580x2185 mm, D+M</t>
  </si>
  <si>
    <t>1667905877</t>
  </si>
  <si>
    <t>Poznámka k položce:
ocelový rám + ochranná mříž, lakované
madlo nerez, zámek obyčejný
systém generálního klíče
zárubeň ocelová + horní a dolní kolejnice
podrobnosti viz tabulka Výpis dveří</t>
  </si>
  <si>
    <t>429</t>
  </si>
  <si>
    <t>767 D113</t>
  </si>
  <si>
    <t>522421010</t>
  </si>
  <si>
    <t>430</t>
  </si>
  <si>
    <t>767 D114</t>
  </si>
  <si>
    <t>Dveře interiérové ocelové 1kř posuvné do pouzdra 1000x2185 mm, D+M</t>
  </si>
  <si>
    <t>-2016304678</t>
  </si>
  <si>
    <t>Poznámka k položce:
ocelový rám + ochranná mříž, lakované
madlo nerez, zámek obyčejný
systém generálního klíče
ozdobný hliníkový rámeček
podrobnosti viz tabulka Výpis dveří</t>
  </si>
  <si>
    <t>431</t>
  </si>
  <si>
    <t>767 D118</t>
  </si>
  <si>
    <t>Dveře interiérové Al 1kř s bočním dílem 1650x2300 mm, EW 30 DP3-C2, D+M</t>
  </si>
  <si>
    <t>317941372</t>
  </si>
  <si>
    <t>Poznámka k položce:
bezpečnostní izolační dvojsklo
kování nerez, paniková hrazda, 1x samozavírač
systém generálního klíče
zárubeň Al bez prahu, skryté závěsy
min. Rw = 32 dB
podrobnosti viz tabulka Výpis dveří</t>
  </si>
  <si>
    <t>432</t>
  </si>
  <si>
    <t>767 D119</t>
  </si>
  <si>
    <t>Dveře interiérové Al 1kř s bočním dílem 1525x2300 mm, D+M</t>
  </si>
  <si>
    <t>341791878</t>
  </si>
  <si>
    <t>Poznámka k položce:
bezpečnostní izolační dvojsklo
madlo, kování nerez klika-klika
systém generálního klíče
zárubeň Al bez prahu, skryté závěsy
podrobnosti viz tabulka Výpis dveří</t>
  </si>
  <si>
    <t>433</t>
  </si>
  <si>
    <t>767 D120</t>
  </si>
  <si>
    <t>-1810669067</t>
  </si>
  <si>
    <t>434</t>
  </si>
  <si>
    <t>767 D121</t>
  </si>
  <si>
    <t>Dveře interiérové Al 1kř s bočním dílem 1650x2300 mm, EI 30 DP3-SC3, D+M</t>
  </si>
  <si>
    <t>-1602498686</t>
  </si>
  <si>
    <t>Poznámka k položce:
bezpečnostní izolační dvojsklo
kování nerez, paniková hrazda, 1x samozavírač
systém generálního klíče
zárubeň Al bez prahu, skryté závěsy
podrobnosti viz tabulka Výpis dveří</t>
  </si>
  <si>
    <t>435</t>
  </si>
  <si>
    <t>767 D122</t>
  </si>
  <si>
    <t>Dveře interiérové Al 1kř s bočním dílem 1600x2300 mm, EI 30 DP3-SC3, D+M</t>
  </si>
  <si>
    <t>1062265351</t>
  </si>
  <si>
    <t>436</t>
  </si>
  <si>
    <t>767 D123</t>
  </si>
  <si>
    <t>Dveře interiérové Al 1kř s bočním dílem 1600x2300 mm, D+M</t>
  </si>
  <si>
    <t>1037046297</t>
  </si>
  <si>
    <t>Poznámka k položce:
bezpečnostní izolační dvojsklo
kování nerez, paniková hrazda, 1x samozavírač
systém generálního klíče
min. Rw = 32dB
zárubeň Al bez prahu, skryté závěsy
podrobnosti viz tabulka Výpis dveří</t>
  </si>
  <si>
    <t>437</t>
  </si>
  <si>
    <t>767 D201</t>
  </si>
  <si>
    <t>Dveře interiérové Al 1kř s bočním dílem 1625x2300 mm, EI 30 DP3-SC3, D+M</t>
  </si>
  <si>
    <t>272380103</t>
  </si>
  <si>
    <t>438</t>
  </si>
  <si>
    <t>767 D202</t>
  </si>
  <si>
    <t>Dveře interiérové Al 2kř 1950x2300 mm, EI 30 DP3-SC3, D+M</t>
  </si>
  <si>
    <t>1297881695</t>
  </si>
  <si>
    <t>439</t>
  </si>
  <si>
    <t>767 D203</t>
  </si>
  <si>
    <t>Dveře interiérové Al 1kř s nadsvětlíky a bočnímy díly 3300x2930 mm,EI 30 DP3-SC3 a EI 45 DP1, D+M</t>
  </si>
  <si>
    <t>-1629580321</t>
  </si>
  <si>
    <t>Poznámka k položce:
bezpečnostní izolační dvojsklo
konstrukce nad podhledem plná
kování nerez klika-klika
systém generálního klíče
min. Rw = 32 dB
zárubeň Al bez prahu, skryté závěsy
podrobnosti viz tabulka Výpis dveří</t>
  </si>
  <si>
    <t>440</t>
  </si>
  <si>
    <t>767 D304</t>
  </si>
  <si>
    <t>-1964537439</t>
  </si>
  <si>
    <t>Poznámka k položce:
bezpečnostní sklo
kování nerez klika-klika, zámek magnetický, 1x samozavírač
systém generálního klíče
min. Rw = 37 dB
zárubeň Al bez prahu, skryté závěsy
podrobnosti viz tabulka Výpis dveří</t>
  </si>
  <si>
    <t>441</t>
  </si>
  <si>
    <t>767 D305</t>
  </si>
  <si>
    <t>Dveře vstupní Al 1kř s nadsvětlíkem a bočním dílem 3300x2400 mm, D+M</t>
  </si>
  <si>
    <t>-2035722521</t>
  </si>
  <si>
    <t>Poznámka k položce:
bezpečnostní izolační trojsklo
kování nerez klika-klika, zámek magnetický
systém generálního klíče
zárubeň Al s prahem, skryté závěsy
podrobnosti viz tabulka Výpis dveří</t>
  </si>
  <si>
    <t>442</t>
  </si>
  <si>
    <t>767 D307</t>
  </si>
  <si>
    <t>Dveře vstupní Al 1kř plné zateplené 1050x2400 mm, D+M</t>
  </si>
  <si>
    <t>-229565996</t>
  </si>
  <si>
    <t>Poznámka k položce:
kování nerez klika-klika, zámek magnetický
systém generálního klíče
zárubeň Al s prahem, skryté závěsy
podrobnosti viz tabulka Výpis dveří</t>
  </si>
  <si>
    <t>443</t>
  </si>
  <si>
    <t>767 D308</t>
  </si>
  <si>
    <t>-807886881</t>
  </si>
  <si>
    <t>444</t>
  </si>
  <si>
    <t>767 D309</t>
  </si>
  <si>
    <t>-413767106</t>
  </si>
  <si>
    <t>445</t>
  </si>
  <si>
    <t>767 O01</t>
  </si>
  <si>
    <t>Okno Al 1kř S 1250x750 mm, D+M</t>
  </si>
  <si>
    <t>-637343754</t>
  </si>
  <si>
    <t>Poznámka k položce:
izolační trojsklo, pákové ovládání nerez
podrobnosti viz tabulka Výpis oken</t>
  </si>
  <si>
    <t>446</t>
  </si>
  <si>
    <t>767 O02</t>
  </si>
  <si>
    <t>Okno Al 4kř 2xOS+2xS 3150x2700 mm, D+M</t>
  </si>
  <si>
    <t>516544870</t>
  </si>
  <si>
    <t>Poznámka k položce:
bezpečnostní izolační trojsklo
podrobnosti viz tabulka Výpis oken</t>
  </si>
  <si>
    <t>447</t>
  </si>
  <si>
    <t>767 O03</t>
  </si>
  <si>
    <t>Okno Al 2kř OS+S 1500x2700 mm, D+M</t>
  </si>
  <si>
    <t>897472702</t>
  </si>
  <si>
    <t>448</t>
  </si>
  <si>
    <t>767 O04</t>
  </si>
  <si>
    <t>Okno Al 2kř fix 3330x2700 mm, D+M</t>
  </si>
  <si>
    <t>2120567101</t>
  </si>
  <si>
    <t>449</t>
  </si>
  <si>
    <t>767 O05</t>
  </si>
  <si>
    <t>Okno Al 8kř 2xOS+2xS+4x fix 6000x2700 mm, D+M</t>
  </si>
  <si>
    <t>-931621882</t>
  </si>
  <si>
    <t>450</t>
  </si>
  <si>
    <t>767 O06</t>
  </si>
  <si>
    <t>Okno Al 8kř fix 6000x2700 mm, D+M</t>
  </si>
  <si>
    <t>697095257</t>
  </si>
  <si>
    <t>451</t>
  </si>
  <si>
    <t>767 O07</t>
  </si>
  <si>
    <t>Okno Al 2kř fix 3050x2700 mm, D+M</t>
  </si>
  <si>
    <t>-299531673</t>
  </si>
  <si>
    <t>452</t>
  </si>
  <si>
    <t>767 O08</t>
  </si>
  <si>
    <t>Okno Al 1kř OS 1100x1900 mm, D+M</t>
  </si>
  <si>
    <t>1835622796</t>
  </si>
  <si>
    <t>453</t>
  </si>
  <si>
    <t>767 O09</t>
  </si>
  <si>
    <t>Okno Al 2kř OS+fix 3300x1900 mm, D+M</t>
  </si>
  <si>
    <t>1457905889</t>
  </si>
  <si>
    <t>Poznámka k položce:
bezpečnostní izolační trojsklo
klika se zámkem
podrobnosti viz tabulka Výpis oken</t>
  </si>
  <si>
    <t>454</t>
  </si>
  <si>
    <t>767 O10</t>
  </si>
  <si>
    <t>Okno Al 4kř 2xOS+2x fix 6000x1900 mm, D+M</t>
  </si>
  <si>
    <t>268053996</t>
  </si>
  <si>
    <t>455</t>
  </si>
  <si>
    <t>767 O11</t>
  </si>
  <si>
    <t>Okno Al 12kř 2xS+10x fix 8970x2400 mm, D+M</t>
  </si>
  <si>
    <t>-401394323</t>
  </si>
  <si>
    <t>Poznámka k položce:
bezpečnostní izolační trojsklo
pákové ovládání nerez
podrobnosti viz tabulka Výpis oken</t>
  </si>
  <si>
    <t>456</t>
  </si>
  <si>
    <t>767 O12</t>
  </si>
  <si>
    <t>Okno Al 10kř 5xS+5x fix 10720x2400 mm, D+M</t>
  </si>
  <si>
    <t>1512864766</t>
  </si>
  <si>
    <t>Poznámka k položce:
bezpečnostní izolační trojsklo se zábradelní funkcí
pákové ovládání nerez
podrobnosti viz tabulka Výpis oken</t>
  </si>
  <si>
    <t>457</t>
  </si>
  <si>
    <t>767 O13</t>
  </si>
  <si>
    <t>Okno Al 2kř OS+fix 3060x2400 mm, D+M</t>
  </si>
  <si>
    <t>2076361970</t>
  </si>
  <si>
    <t>458</t>
  </si>
  <si>
    <t>767 O14</t>
  </si>
  <si>
    <t>Okno Al 2kř S+fix 1100x2400 mm, D+M</t>
  </si>
  <si>
    <t>-439946090</t>
  </si>
  <si>
    <t>459</t>
  </si>
  <si>
    <t>767 O15</t>
  </si>
  <si>
    <t>Okno Al 4kř 2xS+2x fix 3300x2400 mm, D+M</t>
  </si>
  <si>
    <t>1923010622</t>
  </si>
  <si>
    <t>460</t>
  </si>
  <si>
    <t>767 O16</t>
  </si>
  <si>
    <t>Okno Al 2kř fix 3050x2300 mm, D+M</t>
  </si>
  <si>
    <t>1215702295</t>
  </si>
  <si>
    <t>461</t>
  </si>
  <si>
    <t>767 Z04</t>
  </si>
  <si>
    <t>Zábradlí na terase - ocelové sloupky, ocelová lanka, vrbové proutí, kotvení - D+M</t>
  </si>
  <si>
    <t>393865881</t>
  </si>
  <si>
    <t>Poznámka k položce:
podrobnosti viz tabulka Výpis zámečnických výrobků</t>
  </si>
  <si>
    <t>462</t>
  </si>
  <si>
    <t>767 Z05</t>
  </si>
  <si>
    <t>Zábradlí na schodišti - ocelový rám, nerezová síť, kotvení - D+M</t>
  </si>
  <si>
    <t>-1297645883</t>
  </si>
  <si>
    <t>8,704*2</t>
  </si>
  <si>
    <t>463</t>
  </si>
  <si>
    <t>767 Z06</t>
  </si>
  <si>
    <t>Zábradlí na podestě - ocelový rám, nerezová síť, kotvení - D+M</t>
  </si>
  <si>
    <t>-431851519</t>
  </si>
  <si>
    <t>464</t>
  </si>
  <si>
    <t>767 Z07</t>
  </si>
  <si>
    <t>2079164249</t>
  </si>
  <si>
    <t>465</t>
  </si>
  <si>
    <t>767 Z08</t>
  </si>
  <si>
    <t>Tyč na cvičební balony - nerez prům. 10 mm dl. 4450 mm, nerez koncovka, kotvení - D+M</t>
  </si>
  <si>
    <t>1637122823</t>
  </si>
  <si>
    <t>466</t>
  </si>
  <si>
    <t>767 Z09</t>
  </si>
  <si>
    <t>Zábradlí atiky - trubka prům. 40/2 mm pozink+práškové lakování, sloupky v. 330 mm, kotvení - D+M</t>
  </si>
  <si>
    <t>-189525497</t>
  </si>
  <si>
    <t>467</t>
  </si>
  <si>
    <t>767 Z10</t>
  </si>
  <si>
    <t>Madlo na schodišti - nerez 40x40x2 mm, nerez držáky do zdiva, kotvení - D+M</t>
  </si>
  <si>
    <t>1233487833</t>
  </si>
  <si>
    <t>(3,75+1,26+3,75)*2</t>
  </si>
  <si>
    <t>468</t>
  </si>
  <si>
    <t>767 Z11</t>
  </si>
  <si>
    <t>-1913189029</t>
  </si>
  <si>
    <t>(1,77+3,60)*2</t>
  </si>
  <si>
    <t>469</t>
  </si>
  <si>
    <t>767 Z12</t>
  </si>
  <si>
    <t>Zábradlí rampy v propojovacím krčku - nerez sloupky prům. 40 mm, 3x madlo prům. 50 mm, kotvení - D+M</t>
  </si>
  <si>
    <t>64751551</t>
  </si>
  <si>
    <t>470</t>
  </si>
  <si>
    <t>767 Z13</t>
  </si>
  <si>
    <t>Zábradlí venkovní rampy - nerez sloupky prům. 20 mm, 3x madlo prům. 42,5 mm, kotvení - D+M</t>
  </si>
  <si>
    <t>-948025947</t>
  </si>
  <si>
    <t>471</t>
  </si>
  <si>
    <t>767531111</t>
  </si>
  <si>
    <t>Montáž vstupních čistících zón z rohoží kovových nebo plastových</t>
  </si>
  <si>
    <t>1705114217</t>
  </si>
  <si>
    <t>"ozn. Z01" 2,88*3,18</t>
  </si>
  <si>
    <t>"ozn. Z02" 1,50*2,80</t>
  </si>
  <si>
    <t>472</t>
  </si>
  <si>
    <t>69752005x</t>
  </si>
  <si>
    <t>rohož vstupní provedení hliník extra 22 mm</t>
  </si>
  <si>
    <t>-1942812061</t>
  </si>
  <si>
    <t>473</t>
  </si>
  <si>
    <t>69752100</t>
  </si>
  <si>
    <t>rohož textilní provedení 100% PP, zatavený do měkčeného PVC</t>
  </si>
  <si>
    <t>-1100430376</t>
  </si>
  <si>
    <t>474</t>
  </si>
  <si>
    <t>767531121</t>
  </si>
  <si>
    <t>Montáž vstupních čistících zón z rohoží osazení rámu mosazného nebo hliníkového zapuštěného z L profilů</t>
  </si>
  <si>
    <t>-329576653</t>
  </si>
  <si>
    <t>"ozn. Z01" (2,88+3,18)*2</t>
  </si>
  <si>
    <t>"ozn. Z02" (1,50+2,80)*2</t>
  </si>
  <si>
    <t>475</t>
  </si>
  <si>
    <t>69752160</t>
  </si>
  <si>
    <t>rám pro zapuštění profil L-30/30 25/25 20/30 15/30-Al</t>
  </si>
  <si>
    <t>-33945195</t>
  </si>
  <si>
    <t>20,72*1,1 'Přepočtené koeficientem množství</t>
  </si>
  <si>
    <t>476</t>
  </si>
  <si>
    <t>767584153R</t>
  </si>
  <si>
    <t>Montáž kovových podhledů kazetových, plochy přes 20 m2</t>
  </si>
  <si>
    <t>1625889108</t>
  </si>
  <si>
    <t>ozn. P.4</t>
  </si>
  <si>
    <t>"1.NP" 23,52</t>
  </si>
  <si>
    <t>"2.NP" 30,12</t>
  </si>
  <si>
    <t>"3.NP" 20,40</t>
  </si>
  <si>
    <t>ozn. P.5</t>
  </si>
  <si>
    <t>"1.NP" 82,80</t>
  </si>
  <si>
    <t>477</t>
  </si>
  <si>
    <t>553 P4</t>
  </si>
  <si>
    <t>lamela kovová akustická s mikroperforací 400x1200 mm</t>
  </si>
  <si>
    <t>1325716942</t>
  </si>
  <si>
    <t>Poznámka k položce:
podrobnosti viz výkres A.151</t>
  </si>
  <si>
    <t>74,04*1,05 'Přepočtené koeficientem množství</t>
  </si>
  <si>
    <t>478</t>
  </si>
  <si>
    <t>553 P5</t>
  </si>
  <si>
    <t>lamela kovová akustická s mikroperforací 400x1800 mm</t>
  </si>
  <si>
    <t>-673885248</t>
  </si>
  <si>
    <t>82,8*1,05 'Přepočtené koeficientem množství</t>
  </si>
  <si>
    <t>479</t>
  </si>
  <si>
    <t>767661503</t>
  </si>
  <si>
    <t>Montáž požárního uzávěru textilního roletového umístěného na otvor nebo do otvoru ve stěnách přes 13 do 20 m2</t>
  </si>
  <si>
    <t>1110585639</t>
  </si>
  <si>
    <t>"ozn. OS7" 1</t>
  </si>
  <si>
    <t>480</t>
  </si>
  <si>
    <t>59081015x</t>
  </si>
  <si>
    <t>uzávěr požární textilní roletový EI 30 DP3-SC 4700x3200mm</t>
  </si>
  <si>
    <t>-624028715</t>
  </si>
  <si>
    <t>481</t>
  </si>
  <si>
    <t>767881112</t>
  </si>
  <si>
    <t>Montáž záchytného systému proti pádu bodů samostatných nebo v systému s poddajným kotvícím vedením do železobetonu chemickou kotvou</t>
  </si>
  <si>
    <t>-2022751717</t>
  </si>
  <si>
    <t>"ozn. OS21" 4</t>
  </si>
  <si>
    <t>482</t>
  </si>
  <si>
    <t>70921329</t>
  </si>
  <si>
    <t>kotvicí bod pro betonové konstrukce pomocí rozpěrné kotvy nebo chemické kotvy dl 500mm</t>
  </si>
  <si>
    <t>129652999</t>
  </si>
  <si>
    <t>483</t>
  </si>
  <si>
    <t>767881141</t>
  </si>
  <si>
    <t>Montáž záchytného systému proti pádu bodů samostatných nebo v systému s poddajným kotvícím vedením do železobetonu mechanickými kotvami</t>
  </si>
  <si>
    <t>-661401459</t>
  </si>
  <si>
    <t>"ozn. OS20" 18</t>
  </si>
  <si>
    <t>"ozn. OS22" 7</t>
  </si>
  <si>
    <t>484</t>
  </si>
  <si>
    <t>70921324</t>
  </si>
  <si>
    <t>kotvicí bod pro betonové konstrukce pomocí integrované hmoždinky dl 500mm</t>
  </si>
  <si>
    <t>733241642</t>
  </si>
  <si>
    <t>485</t>
  </si>
  <si>
    <t>70921325</t>
  </si>
  <si>
    <t>kotvicí bod pro betonové konstrukce pomocí integrované hmoždinky dl 600mm</t>
  </si>
  <si>
    <t>958541361</t>
  </si>
  <si>
    <t>486</t>
  </si>
  <si>
    <t>767881161</t>
  </si>
  <si>
    <t>Montáž záchytného systému proti pádu nástavců určených k upevnění na sloupky nebo body v systému poddajného kotvícího vedení montáž lana uchycení lana k nástavcům</t>
  </si>
  <si>
    <t>111108145</t>
  </si>
  <si>
    <t>Poznámka k položce:
včetně dodání příslušenství
podrobnosti viz tabulka Výpis ostatních výrobků</t>
  </si>
  <si>
    <t>18+4+7</t>
  </si>
  <si>
    <t>487</t>
  </si>
  <si>
    <t>31452200</t>
  </si>
  <si>
    <t>nerezové lano určené pro systémy s požadavkem na permanentní kotvicí vedení tl 6mm</t>
  </si>
  <si>
    <t>7709559</t>
  </si>
  <si>
    <t>"ozn. OS19" 27,0</t>
  </si>
  <si>
    <t>488</t>
  </si>
  <si>
    <t>767995113</t>
  </si>
  <si>
    <t>Montáž ostatních atypických zámečnických konstrukcí hmotnosti přes 10 do 20 kg</t>
  </si>
  <si>
    <t>-833506082</t>
  </si>
  <si>
    <t>konstrukce pro předstěnu z cihelného zdiva</t>
  </si>
  <si>
    <t>"ozn. Z15/L profil" 16,50*4</t>
  </si>
  <si>
    <t>"ozn. Z17/L profil" 20,0*4</t>
  </si>
  <si>
    <t>489</t>
  </si>
  <si>
    <t>767995114</t>
  </si>
  <si>
    <t>Montáž ostatních atypických zámečnických konstrukcí hmotnosti přes 20 do 50 kg</t>
  </si>
  <si>
    <t>730180695</t>
  </si>
  <si>
    <t>"ozn. Z15/T profil" 25,80*8+26,40</t>
  </si>
  <si>
    <t>"ozn. Z15/L profil" 28,50+46,0*2+35,25*6+36,0</t>
  </si>
  <si>
    <t>ostatní ocelové konstrukce</t>
  </si>
  <si>
    <t>"ozn. Z16" 550,0</t>
  </si>
  <si>
    <t>490</t>
  </si>
  <si>
    <t>767995115</t>
  </si>
  <si>
    <t>Montáž ostatních atypických zámečnických konstrukcí hmotnosti přes 50 do 100 kg</t>
  </si>
  <si>
    <t>-1963009062</t>
  </si>
  <si>
    <t>"ozn. Z15/L profil" 90,0*4</t>
  </si>
  <si>
    <t>491</t>
  </si>
  <si>
    <t>767995116</t>
  </si>
  <si>
    <t>Montáž ostatních atypických zámečnických konstrukcí hmotnosti přes 100 do 250 kg</t>
  </si>
  <si>
    <t>1027088298</t>
  </si>
  <si>
    <t>konstrukce pod VZT jednotky na střeše</t>
  </si>
  <si>
    <t>"ozn. Z14" 160,0</t>
  </si>
  <si>
    <t>"ozn. Z15/L profil" 134,55*2</t>
  </si>
  <si>
    <t>492</t>
  </si>
  <si>
    <t>553 Z14</t>
  </si>
  <si>
    <t>konstrukce ocelová pod VZT jednotky na střeše</t>
  </si>
  <si>
    <t>-966711735</t>
  </si>
  <si>
    <t>493</t>
  </si>
  <si>
    <t>553 Z15</t>
  </si>
  <si>
    <t>konstrukce pro předstěnu z cihelného zdiva, včetně povrchové úpravy</t>
  </si>
  <si>
    <t>765525666</t>
  </si>
  <si>
    <t>T profil 120x10x80x6 mm</t>
  </si>
  <si>
    <t>25,80*8+26,40</t>
  </si>
  <si>
    <t>L profil 65x10x120 mm</t>
  </si>
  <si>
    <t>134,55*2+28,50+90,0*4</t>
  </si>
  <si>
    <t>16,50*4+46,0*2+32,25*6+36,0</t>
  </si>
  <si>
    <t>kotevní materiál</t>
  </si>
  <si>
    <t>1277,90*0,05</t>
  </si>
  <si>
    <t>494</t>
  </si>
  <si>
    <t>553 Z16</t>
  </si>
  <si>
    <t>ostatní ocelové konstrukce, včetně povrchové úpravy</t>
  </si>
  <si>
    <t>1703201857</t>
  </si>
  <si>
    <t>550*1,05 'Přepočtené koeficientem množství</t>
  </si>
  <si>
    <t>495</t>
  </si>
  <si>
    <t>553 Z17</t>
  </si>
  <si>
    <t>-1018343650</t>
  </si>
  <si>
    <t>L profil 240x290x240x10 mm</t>
  </si>
  <si>
    <t>20,0*4</t>
  </si>
  <si>
    <t>80,0*0,05</t>
  </si>
  <si>
    <t>496</t>
  </si>
  <si>
    <t>998767102</t>
  </si>
  <si>
    <t>Přesun hmot pro zámečnické konstrukce stanovený z hmotnosti přesunovaného materiálu vodorovná dopravní vzdálenost do 50 m v objektech výšky přes 6 do 12 m</t>
  </si>
  <si>
    <t>1296980073</t>
  </si>
  <si>
    <t>771</t>
  </si>
  <si>
    <t>Podlahy z dlaždic</t>
  </si>
  <si>
    <t>497</t>
  </si>
  <si>
    <t>771111011</t>
  </si>
  <si>
    <t>Příprava podkladu před provedením dlažby vysátí podlah</t>
  </si>
  <si>
    <t>463532876</t>
  </si>
  <si>
    <t>"podlaha F/06c" 10,40</t>
  </si>
  <si>
    <t>498</t>
  </si>
  <si>
    <t>771121011</t>
  </si>
  <si>
    <t>Příprava podkladu před provedením dlažby nátěr penetrační na podlahu</t>
  </si>
  <si>
    <t>-1737257225</t>
  </si>
  <si>
    <t>499</t>
  </si>
  <si>
    <t>771151022</t>
  </si>
  <si>
    <t>Příprava podkladu před provedením dlažby samonivelační stěrka min.pevnosti 30 MPa, tloušťky přes 3 do 5 mm</t>
  </si>
  <si>
    <t>-1916877649</t>
  </si>
  <si>
    <t>500</t>
  </si>
  <si>
    <t>771474113</t>
  </si>
  <si>
    <t>Montáž soklů z dlaždic keramických lepených flexibilním lepidlem rovných, výšky přes 90 do 120 mm</t>
  </si>
  <si>
    <t>-36439651</t>
  </si>
  <si>
    <t>501</t>
  </si>
  <si>
    <t>771576132</t>
  </si>
  <si>
    <t>Montáž podlah z dlaždic keramických lepených flexibilním rychletuhnoucím lepidlem velkoformátových pro vysoké mechanické zatížení hladkých přes 2 do 4 ks/m2</t>
  </si>
  <si>
    <t>-1238886080</t>
  </si>
  <si>
    <t>502</t>
  </si>
  <si>
    <t>59761415</t>
  </si>
  <si>
    <t>dlažba velkoformátová keramická slinutá protiskluzná do interiéru i exteriéru pro vysoké mechanické namáhání přes 2 do 4ks/m2</t>
  </si>
  <si>
    <t>1295111291</t>
  </si>
  <si>
    <t>40,5*1,1 'Přepočtené koeficientem množství</t>
  </si>
  <si>
    <t>503</t>
  </si>
  <si>
    <t>771576142</t>
  </si>
  <si>
    <t>Montáž podlah z dlaždic keramických lepených flexibilním rychletuhnoucím lepidlem velkoformátových pro vysoké mechanické zatížení protiskluzných nebo reliéfních (bezbariérových) přes 4 do 6 ks/m2</t>
  </si>
  <si>
    <t>1273575611</t>
  </si>
  <si>
    <t>504</t>
  </si>
  <si>
    <t>59761420</t>
  </si>
  <si>
    <t>dlažba velkoformátová keramická slinutá protiskluzná do interiéru i exteriéru pro vysoké mechanické namáhání přes 4 do 6ks/m2</t>
  </si>
  <si>
    <t>838038737</t>
  </si>
  <si>
    <t>"sokly" 41,0*0,10</t>
  </si>
  <si>
    <t>"podlahy" 10,40</t>
  </si>
  <si>
    <t>14,5*1,1 'Přepočtené koeficientem množství</t>
  </si>
  <si>
    <t>505</t>
  </si>
  <si>
    <t>771591112</t>
  </si>
  <si>
    <t>Izolace podlahy pod dlažbu nátěrem nebo stěrkou ve dvou vrstvách</t>
  </si>
  <si>
    <t>-820129368</t>
  </si>
  <si>
    <t>506</t>
  </si>
  <si>
    <t>771591115</t>
  </si>
  <si>
    <t>Podlahy - dokončovací práce spárování silikonem</t>
  </si>
  <si>
    <t>-353049267</t>
  </si>
  <si>
    <t>507</t>
  </si>
  <si>
    <t>771591185</t>
  </si>
  <si>
    <t>Podlahy - dokončovací práce pracnější řezání dlaždic keramických rovné</t>
  </si>
  <si>
    <t>-911155158</t>
  </si>
  <si>
    <t>"sokly" 41,0/0,30</t>
  </si>
  <si>
    <t>508</t>
  </si>
  <si>
    <t>998771102</t>
  </si>
  <si>
    <t>Přesun hmot pro podlahy z dlaždic stanovený z hmotnosti přesunovaného materiálu vodorovná dopravní vzdálenost do 50 m v objektech výšky přes 6 do 12 m</t>
  </si>
  <si>
    <t>1403438900</t>
  </si>
  <si>
    <t>776</t>
  </si>
  <si>
    <t>Podlahy povlakové</t>
  </si>
  <si>
    <t>509</t>
  </si>
  <si>
    <t>776111111</t>
  </si>
  <si>
    <t>Příprava podkladu broušení podlah nového podkladu anhydritového</t>
  </si>
  <si>
    <t>-1090769114</t>
  </si>
  <si>
    <t>510</t>
  </si>
  <si>
    <t>776111311</t>
  </si>
  <si>
    <t>Příprava podkladu vysátí podlah</t>
  </si>
  <si>
    <t>1508813530</t>
  </si>
  <si>
    <t>"cvičná kuchyně" 43,50</t>
  </si>
  <si>
    <t>511</t>
  </si>
  <si>
    <t>776121321</t>
  </si>
  <si>
    <t>Příprava podkladu penetrace neředěná podlah</t>
  </si>
  <si>
    <t>-1102281410</t>
  </si>
  <si>
    <t>512</t>
  </si>
  <si>
    <t>776141122</t>
  </si>
  <si>
    <t>Příprava podkladu vyrovnání samonivelační stěrkou podlah min.pevnosti 30 MPa, tloušťky přes 3 do 5 mm</t>
  </si>
  <si>
    <t>-1386986655</t>
  </si>
  <si>
    <t>513</t>
  </si>
  <si>
    <t>776201812</t>
  </si>
  <si>
    <t>Demontáž povlakových podlahovin lepených ručně s podložkou</t>
  </si>
  <si>
    <t>674371698</t>
  </si>
  <si>
    <t>514</t>
  </si>
  <si>
    <t>776211211</t>
  </si>
  <si>
    <t>Montáž textilních podlahovin lepením čtverců standardních</t>
  </si>
  <si>
    <t>-54411721</t>
  </si>
  <si>
    <t>"multismyslová místnost" 29,50</t>
  </si>
  <si>
    <t>515</t>
  </si>
  <si>
    <t>69751079</t>
  </si>
  <si>
    <t>koberec velur čtverce 500x500mm, vlákno 100% PA, hm 950g/m2, zátěž 33, Bfl S1, útlum 27dB, záda PVC</t>
  </si>
  <si>
    <t>-2041970124</t>
  </si>
  <si>
    <t>"sokl" 18,40*0,05</t>
  </si>
  <si>
    <t>55,22*1,1 'Přepočtené koeficientem množství</t>
  </si>
  <si>
    <t>516</t>
  </si>
  <si>
    <t>776221111</t>
  </si>
  <si>
    <t>Montáž podlahovin z PVC lepením standardním lepidlem z pásů standardních</t>
  </si>
  <si>
    <t>-481718936</t>
  </si>
  <si>
    <t>"stávající třída" 11,50*0,50</t>
  </si>
  <si>
    <t>517</t>
  </si>
  <si>
    <t>28412245</t>
  </si>
  <si>
    <t>krytina podlahová heterogenní š 1,5m tl 2mm</t>
  </si>
  <si>
    <t>616505415</t>
  </si>
  <si>
    <t>5,75*1,1 'Přepočtené koeficientem množství</t>
  </si>
  <si>
    <t>518</t>
  </si>
  <si>
    <t>776231111</t>
  </si>
  <si>
    <t>Montáž podlahovin z vinylu lepením lamel nebo čtverců standardním lepidlem</t>
  </si>
  <si>
    <t>1037413338</t>
  </si>
  <si>
    <t>519</t>
  </si>
  <si>
    <t>28411051x</t>
  </si>
  <si>
    <t>podlahovina vinylová tl 2,6mm, nášlapná vrstva 0,7mm, úprava PUR, třída zátěže 23/33/42, otlak 0,05mm, R10, třída otěru T, hořlavost Bfl S1, bez ftalátů</t>
  </si>
  <si>
    <t>-1487905452</t>
  </si>
  <si>
    <t>"sokly" 390,0*0,05</t>
  </si>
  <si>
    <t>"schodiště" (0,30+0,159)*1,50*44</t>
  </si>
  <si>
    <t>570,594*1,1 'Přepočtené koeficientem množství</t>
  </si>
  <si>
    <t>520</t>
  </si>
  <si>
    <t>28411112x</t>
  </si>
  <si>
    <t>podlahovina vinylová zátěžová pro sportovní podlahy tl 6,2mm, nášlapná vrstva 0.7mm, hořlavost Cfl-s1, smykové tření µ 0.5, třída zátěže 34/42, rozměrová stálost ≤0.15</t>
  </si>
  <si>
    <t>-493305585</t>
  </si>
  <si>
    <t>"sokl" 18,0*0,05</t>
  </si>
  <si>
    <t>73,5*1,1 'Přepočtené koeficientem množství</t>
  </si>
  <si>
    <t>521</t>
  </si>
  <si>
    <t>776241111</t>
  </si>
  <si>
    <t>Montáž podlahovin ze sametového vinylu lepením pásů hladkých (bez vzoru)</t>
  </si>
  <si>
    <t>312715597</t>
  </si>
  <si>
    <t>"multismyslová místnost" 13,70</t>
  </si>
  <si>
    <t>522</t>
  </si>
  <si>
    <t>28411080</t>
  </si>
  <si>
    <t>vinyl sametový vyrobený systémem vločkování tl 4,3mm, nylon 6.6, hustota vlákna 70mil/m2, zátěž 33, R10, hořlavost Bfl S1, útlum 20dB</t>
  </si>
  <si>
    <t>-898873077</t>
  </si>
  <si>
    <t>"podlaha" 75,40</t>
  </si>
  <si>
    <t>"sokl" 53,0*0,05</t>
  </si>
  <si>
    <t>91,75*1,1 'Přepočtené koeficientem množství</t>
  </si>
  <si>
    <t>523</t>
  </si>
  <si>
    <t>776341111</t>
  </si>
  <si>
    <t>Montáž podlahovin ze sametového vinylu na schodišťové stupně stupnic, šířky do 300 mm</t>
  </si>
  <si>
    <t>-430194978</t>
  </si>
  <si>
    <t>1,50*44</t>
  </si>
  <si>
    <t>524</t>
  </si>
  <si>
    <t>776341121</t>
  </si>
  <si>
    <t>Montáž podlahovin ze sametového vinylu na schodišťové stupně podstupnic, výšky do 200 mm</t>
  </si>
  <si>
    <t>-1290541854</t>
  </si>
  <si>
    <t>525</t>
  </si>
  <si>
    <t>776421111</t>
  </si>
  <si>
    <t>Montáž lišt obvodových lepených</t>
  </si>
  <si>
    <t>1386731885</t>
  </si>
  <si>
    <t>526</t>
  </si>
  <si>
    <t>28411008</t>
  </si>
  <si>
    <t>lišta soklová PVC 16x60mm</t>
  </si>
  <si>
    <t>-791065620</t>
  </si>
  <si>
    <t>450,8*1,05 'Přepočtené koeficientem množství</t>
  </si>
  <si>
    <t>527</t>
  </si>
  <si>
    <t>776421711</t>
  </si>
  <si>
    <t>Montáž lišt vložení pásků z podlahoviny do lišt včetně nařezání</t>
  </si>
  <si>
    <t>826114488</t>
  </si>
  <si>
    <t>528</t>
  </si>
  <si>
    <t>776551111</t>
  </si>
  <si>
    <t>Montáž podlahovin z přírodního linolea (marmolea) na stěnu lepením pásů, výšky do 2 m</t>
  </si>
  <si>
    <t>653090308</t>
  </si>
  <si>
    <t>"cvičná kuchyně - nástěnka" 0,90*2,0</t>
  </si>
  <si>
    <t>529</t>
  </si>
  <si>
    <t>60756141x</t>
  </si>
  <si>
    <t>linoleum přírodní akustické tl 6mm, hořlavost Cfl-s1, smykové tření µ ≥0.5, třída zátěže 33/41, útlum 19dB</t>
  </si>
  <si>
    <t>-1437975174</t>
  </si>
  <si>
    <t>1,8*1,1 'Přepočtené koeficientem množství</t>
  </si>
  <si>
    <t>530</t>
  </si>
  <si>
    <t>776591112R</t>
  </si>
  <si>
    <t>Izolace podlahy pod vinyl nátěrem nebo stěrkou ve dvou vrstvách, systémové řešení včetně izolace koutů, rohů</t>
  </si>
  <si>
    <t>-249999115</t>
  </si>
  <si>
    <t>"podlaha F/01" 126,30*1,1</t>
  </si>
  <si>
    <t>"podlaha F/08" 27,0*1,1</t>
  </si>
  <si>
    <t>531</t>
  </si>
  <si>
    <t>998776102</t>
  </si>
  <si>
    <t>Přesun hmot pro podlahy povlakové stanovený z hmotnosti přesunovaného materiálu vodorovná dopravní vzdálenost do 50 m v objektech výšky přes 6 do 12 m</t>
  </si>
  <si>
    <t>-1601412024</t>
  </si>
  <si>
    <t>777</t>
  </si>
  <si>
    <t>Podlahy lité</t>
  </si>
  <si>
    <t>532</t>
  </si>
  <si>
    <t>777131101</t>
  </si>
  <si>
    <t>Penetrační nátěr podlahy epoxidový na podklad suchý a vyzrálý</t>
  </si>
  <si>
    <t>-1027844917</t>
  </si>
  <si>
    <t>"podlaha F/11" 6,40+9,30*0,10</t>
  </si>
  <si>
    <t>533</t>
  </si>
  <si>
    <t>777511101</t>
  </si>
  <si>
    <t>Krycí stěrka dekorativní epoxidová, tloušťky do 1 mm</t>
  </si>
  <si>
    <t>-1361158511</t>
  </si>
  <si>
    <t>534</t>
  </si>
  <si>
    <t>777611101</t>
  </si>
  <si>
    <t>Krycí nátěr podlahy dekorativní epoxidový</t>
  </si>
  <si>
    <t>-908060125</t>
  </si>
  <si>
    <t>535</t>
  </si>
  <si>
    <t>998777102</t>
  </si>
  <si>
    <t>Přesun hmot pro podlahy lité stanovený z hmotnosti přesunovaného materiálu vodorovná dopravní vzdálenost do 50 m v objektech výšky přes 6 do 12 m</t>
  </si>
  <si>
    <t>-2112176469</t>
  </si>
  <si>
    <t>781</t>
  </si>
  <si>
    <t>Dokončovací práce - obklady</t>
  </si>
  <si>
    <t>536</t>
  </si>
  <si>
    <t>781121011</t>
  </si>
  <si>
    <t>Příprava podkladu před provedením obkladu nátěr penetrační na stěnu</t>
  </si>
  <si>
    <t>456401511</t>
  </si>
  <si>
    <t>(15,60+16,90+7,50+7,10+10,50)*2,0</t>
  </si>
  <si>
    <t>5,20*0,60</t>
  </si>
  <si>
    <t>-(0,70*1,90+1,25*0,75)</t>
  </si>
  <si>
    <t>(6,50+15,40+4,60+16,60)*2,0</t>
  </si>
  <si>
    <t>-1,10*2,0</t>
  </si>
  <si>
    <t>(3,0+1,60+2,50)*2,0</t>
  </si>
  <si>
    <t>3,30*0,60</t>
  </si>
  <si>
    <t>537</t>
  </si>
  <si>
    <t>781131112</t>
  </si>
  <si>
    <t>Izolace stěny pod obklad izolace nátěrem nebo stěrkou ve dvou vrstvách</t>
  </si>
  <si>
    <t>-1045023429</t>
  </si>
  <si>
    <t>27,0*1,50+3,10*2,0</t>
  </si>
  <si>
    <t>538</t>
  </si>
  <si>
    <t>781474154</t>
  </si>
  <si>
    <t>Montáž obkladů vnitřních stěn z dlaždic keramických lepených flexibilním lepidlem velkoformátových hladkých přes 4 do 6 ks/m2</t>
  </si>
  <si>
    <t>-879941096</t>
  </si>
  <si>
    <t>539</t>
  </si>
  <si>
    <t>59761001</t>
  </si>
  <si>
    <t>obklad velkoformátový keramický hladký přes 4 do 6ks/m2</t>
  </si>
  <si>
    <t>1427443427</t>
  </si>
  <si>
    <t>258,412*1,1 'Přepočtené koeficientem množství</t>
  </si>
  <si>
    <t>540</t>
  </si>
  <si>
    <t>781491012</t>
  </si>
  <si>
    <t>Montáž zrcadel lepených silikonovým tmelem na podkladní omítku, plochy přes 1 m2</t>
  </si>
  <si>
    <t>270158782</t>
  </si>
  <si>
    <t>"ozn. OS33" 2,10*1,20*2</t>
  </si>
  <si>
    <t>"ozn. OS34" 0,90*1,20*4</t>
  </si>
  <si>
    <t>541</t>
  </si>
  <si>
    <t>63465126</t>
  </si>
  <si>
    <t>zrcadlo nemontované čiré tl 5mm max rozměr 3210x2250mm</t>
  </si>
  <si>
    <t>815440287</t>
  </si>
  <si>
    <t>9,36*1,1 'Přepočtené koeficientem množství</t>
  </si>
  <si>
    <t>542</t>
  </si>
  <si>
    <t>781734112</t>
  </si>
  <si>
    <t>Montáž obkladů vnějších stěn z obkladaček cihelných lepených flexibilním lepidlem přes 50 do 85 ks/m2</t>
  </si>
  <si>
    <t>1227162454</t>
  </si>
  <si>
    <t>543</t>
  </si>
  <si>
    <t>59623113</t>
  </si>
  <si>
    <t>pásek obkladový cihlový hladký 240x71x14mm červený</t>
  </si>
  <si>
    <t>1877517510</t>
  </si>
  <si>
    <t>436,879/0,01875</t>
  </si>
  <si>
    <t>23300,213*1,1 'Přepočtené koeficientem množství</t>
  </si>
  <si>
    <t>544</t>
  </si>
  <si>
    <t>998781102</t>
  </si>
  <si>
    <t>Přesun hmot pro obklady keramické stanovený z hmotnosti přesunovaného materiálu vodorovná dopravní vzdálenost do 50 m v objektech výšky přes 6 do 12 m</t>
  </si>
  <si>
    <t>-1040631224</t>
  </si>
  <si>
    <t>783</t>
  </si>
  <si>
    <t>Dokončovací práce - nátěry</t>
  </si>
  <si>
    <t>545</t>
  </si>
  <si>
    <t>783923161</t>
  </si>
  <si>
    <t>Penetrační nátěr betonových podlah pórovitých ( např. z cihelné dlažby, betonu apod.) akrylátový</t>
  </si>
  <si>
    <t>-146950751</t>
  </si>
  <si>
    <t>dojezd výtahu</t>
  </si>
  <si>
    <t>(2,52*2+1,70)*1,05</t>
  </si>
  <si>
    <t>546</t>
  </si>
  <si>
    <t>783927161</t>
  </si>
  <si>
    <t>Krycí (uzavírací) nátěr betonových podlah dvojnásobný akrylátový</t>
  </si>
  <si>
    <t>1145041457</t>
  </si>
  <si>
    <t>784</t>
  </si>
  <si>
    <t>Dokončovací práce - malby a tapety</t>
  </si>
  <si>
    <t>547</t>
  </si>
  <si>
    <t>784181101</t>
  </si>
  <si>
    <t>Penetrace podkladu jednonásobná základní akrylátová v místnostech výšky do 3,80 m</t>
  </si>
  <si>
    <t>-1201051173</t>
  </si>
  <si>
    <t>SDK stropy</t>
  </si>
  <si>
    <t>"ozn. P.1" 183,95</t>
  </si>
  <si>
    <t>"ozn. P.6" 6,75</t>
  </si>
  <si>
    <t>místn. 1.01a</t>
  </si>
  <si>
    <t>((4,615+2,80)*2-3,30)*2,70</t>
  </si>
  <si>
    <t>-(2,80*2,70+2,15*2,70+2,60*2,30-4,0*3)</t>
  </si>
  <si>
    <t>místn. 1.01b</t>
  </si>
  <si>
    <t>(15,695+2,80)*2*2,70</t>
  </si>
  <si>
    <t>-(3,33*2,70*4+2,60*2,30-4,0*5)</t>
  </si>
  <si>
    <t>-(2,58*2,25*2+1,95*2,70-4,0*3)</t>
  </si>
  <si>
    <t>místn. 1.02</t>
  </si>
  <si>
    <t>(3,60*2+2,645+2,545*3)*2*2,90</t>
  </si>
  <si>
    <t>-(2,58*2,25*2-4,0*2)</t>
  </si>
  <si>
    <t>místn. 1.03</t>
  </si>
  <si>
    <t>(3,30+9,575*2)*2,90</t>
  </si>
  <si>
    <t>-(6,0*2,70-4,0)</t>
  </si>
  <si>
    <t>místn. 1.04a</t>
  </si>
  <si>
    <t>(2,335+2,16)*2*0,75+4,0</t>
  </si>
  <si>
    <t>místn. 1.04b</t>
  </si>
  <si>
    <t>(1,635+1,96)*2*2,75</t>
  </si>
  <si>
    <t>místn. 1.05a</t>
  </si>
  <si>
    <t>(2,075+2,16)*2*0,75+4,0</t>
  </si>
  <si>
    <t>místn. 1.05b</t>
  </si>
  <si>
    <t>(3,50+1,875)*2*0,75+4,0</t>
  </si>
  <si>
    <t>místn. 1.06</t>
  </si>
  <si>
    <t>(1,90+2,16)*2*0,75+4,0</t>
  </si>
  <si>
    <t>místn. 1.07a</t>
  </si>
  <si>
    <t>(2,035+2,16)*2*0,75+4,0</t>
  </si>
  <si>
    <t>místn. 1.07b</t>
  </si>
  <si>
    <t>(2,90+1,875)*2*0,75+4,0</t>
  </si>
  <si>
    <t>místn. 1.08</t>
  </si>
  <si>
    <t>(5,20+1,70+0,20)*2*2,90</t>
  </si>
  <si>
    <t>místn. 1.09</t>
  </si>
  <si>
    <t>(4,50+3,30+0,935*2+2,10+3,14*2,40/2+0,90)*2,90</t>
  </si>
  <si>
    <t>-(1,50*2,70-4,0)</t>
  </si>
  <si>
    <t>místn. 1.10</t>
  </si>
  <si>
    <t>(6,975+10,825+0,935+0,85*2)*2*2,90</t>
  </si>
  <si>
    <t>místn. 1.11</t>
  </si>
  <si>
    <t>(2,20+2,81)*2*2,90</t>
  </si>
  <si>
    <t>místn. 1.12</t>
  </si>
  <si>
    <t>(2,06+2,545)*2*2,90</t>
  </si>
  <si>
    <t>místn. 1.13</t>
  </si>
  <si>
    <t>(5,20+1,65+0,565)*2*2,90</t>
  </si>
  <si>
    <t>místn. 1.14</t>
  </si>
  <si>
    <t>(2,05+3,01)*2*2,90</t>
  </si>
  <si>
    <t>místn. 1.15</t>
  </si>
  <si>
    <t>(2,165+3,01)*2*0,90+4,0</t>
  </si>
  <si>
    <t>místn. 1.16</t>
  </si>
  <si>
    <t>(4,50+4,055)*2*2,90</t>
  </si>
  <si>
    <t>místn. 1.17</t>
  </si>
  <si>
    <t>(4,50+2,655)*2*2,90</t>
  </si>
  <si>
    <t>místn. 1.19</t>
  </si>
  <si>
    <t>(19,289+3,59+0,25*4)*2*2,70</t>
  </si>
  <si>
    <t>-(3,29*2,70+3,05*2,70*2+3,05*2,30*2-4,0*5)</t>
  </si>
  <si>
    <t>-(2,10*2,30+3,29*2,70+2,15*2,70-4,0*3)</t>
  </si>
  <si>
    <t>"ozn. P.1" 66,46</t>
  </si>
  <si>
    <t>místn. 2.01</t>
  </si>
  <si>
    <t>(3,30+10,41*2)*2,83</t>
  </si>
  <si>
    <t>-(3,30*1,90+1,95*2,30-4,0*2)</t>
  </si>
  <si>
    <t>místn. 2.02</t>
  </si>
  <si>
    <t>(5,225+7,685+3,0+0,59+0,40)*2*2,83</t>
  </si>
  <si>
    <t>-(1,95*2,30-4,0)</t>
  </si>
  <si>
    <t>místn. 2.03</t>
  </si>
  <si>
    <t>((3,985+3,025)*2-3,30)*2,68</t>
  </si>
  <si>
    <t>-(3,30*2,40-4,0)</t>
  </si>
  <si>
    <t>místn. 2.04a</t>
  </si>
  <si>
    <t>(2,785+0,95)*2*0,68+4,0</t>
  </si>
  <si>
    <t>místn. 2.04b</t>
  </si>
  <si>
    <t>(3,875+1,875)*2*0,68+4,0</t>
  </si>
  <si>
    <t>místn. 2.05</t>
  </si>
  <si>
    <t>(1,175+2,525)*2*0,68+4,0</t>
  </si>
  <si>
    <t>místn. 2.06a</t>
  </si>
  <si>
    <t>(3,20+0,90)*2*0,68+4,0</t>
  </si>
  <si>
    <t>místn. 2.06b</t>
  </si>
  <si>
    <t>(3,20+1,50)*2*0,68+4,0</t>
  </si>
  <si>
    <t>místn. 2.07a</t>
  </si>
  <si>
    <t>(8,96+4,40+1,0)*2*2,68</t>
  </si>
  <si>
    <t>-(6,0*1,90+4,80*2,20-4,0*2)</t>
  </si>
  <si>
    <t>místn. 2.07b</t>
  </si>
  <si>
    <t>(3,20+4,40)*2*2,68</t>
  </si>
  <si>
    <t>-(4,40*2,40-4,0)</t>
  </si>
  <si>
    <t>místn. 2.08</t>
  </si>
  <si>
    <t>(11,55+4,45)*2*2,68</t>
  </si>
  <si>
    <t>-(4,41*2,40-4,0)</t>
  </si>
  <si>
    <t>místn. 2.09</t>
  </si>
  <si>
    <t>(12,20+4,30+9,80+3,14*2,40/2+1,90)*2,68</t>
  </si>
  <si>
    <t>-(8,97*2,40-4,0)</t>
  </si>
  <si>
    <t>místn. 2.10</t>
  </si>
  <si>
    <t>(1,50+0,95)*2*0,68+4,0</t>
  </si>
  <si>
    <t>"ozn. P.1" 9,66</t>
  </si>
  <si>
    <t>místn. 3.01</t>
  </si>
  <si>
    <t>(3,30+9,11)*2*3,26</t>
  </si>
  <si>
    <t>-(3,30*2,40*2-4,0*2)</t>
  </si>
  <si>
    <t>místn. 3.02</t>
  </si>
  <si>
    <t>(2,80+2,96)*2*3,26</t>
  </si>
  <si>
    <t>místn. 3.03</t>
  </si>
  <si>
    <t>(4,40+5,76+3,25+3,15*1,15/2+4,61)*3,08</t>
  </si>
  <si>
    <t>-(3,06*2,40-4,0)</t>
  </si>
  <si>
    <t>místn. 3.04</t>
  </si>
  <si>
    <t>(1,90+2,0)*2*3,26</t>
  </si>
  <si>
    <t>místn. 3.05</t>
  </si>
  <si>
    <t>(0,90+1,875)*2*3,26</t>
  </si>
  <si>
    <t>-((0,515+0,90+1,50)*2,0-4,0)</t>
  </si>
  <si>
    <t>místn. 3.06</t>
  </si>
  <si>
    <t>(5,36+3,05)*2*3,26</t>
  </si>
  <si>
    <t>-((1,60+3,05)*2,0+2,37*0,60-4,0)</t>
  </si>
  <si>
    <t>místn. 3.07</t>
  </si>
  <si>
    <t>2,10*3,05</t>
  </si>
  <si>
    <t>(2,10+3,05)*2*3,60</t>
  </si>
  <si>
    <t>(6,70+7,515)*2*2,75</t>
  </si>
  <si>
    <t>-(7,90*0,95+5,965*1,45-4,0*2)</t>
  </si>
  <si>
    <t>multismyslová místnost - předsíňka</t>
  </si>
  <si>
    <t>(5,42+2,613*2+0,40*4)*2,70</t>
  </si>
  <si>
    <t>548</t>
  </si>
  <si>
    <t>784181107</t>
  </si>
  <si>
    <t>Penetrace podkladu jednonásobná základní akrylátová na schodišti o výšce podlaží do 3,80 m</t>
  </si>
  <si>
    <t>714374563</t>
  </si>
  <si>
    <t>549</t>
  </si>
  <si>
    <t>784211101</t>
  </si>
  <si>
    <t>Malby z malířských směsí otěruvzdorných za mokra dvojnásobné, bílé za mokra otěruvzdorné výborně v místnostech výšky do 3,80 m</t>
  </si>
  <si>
    <t>-57358456</t>
  </si>
  <si>
    <t>550</t>
  </si>
  <si>
    <t>784221101</t>
  </si>
  <si>
    <t>Malby z malířských směsí otěruvzdorných za sucha dvojnásobné, bílé za sucha otěruvzdorné dobře v místnostech výšky do 3,80 m</t>
  </si>
  <si>
    <t>711355423</t>
  </si>
  <si>
    <t>551</t>
  </si>
  <si>
    <t>784221107</t>
  </si>
  <si>
    <t>Malby z malířských směsí otěruvzdorných za sucha dvojnásobné, bílé za sucha otěruvzdorné dobře na schodišti o výšce podlaží do 3,80 m</t>
  </si>
  <si>
    <t>-1271354697</t>
  </si>
  <si>
    <t>786</t>
  </si>
  <si>
    <t>Dokončovací práce - čalounické úpravy</t>
  </si>
  <si>
    <t>552</t>
  </si>
  <si>
    <t>786629121R</t>
  </si>
  <si>
    <t>Montáž a dodávka zastiňujících žaluzií lamelových venkovních předokenních s el. ovládáním, podomítkový tepelně izolační box z PIR</t>
  </si>
  <si>
    <t>-1319250331</t>
  </si>
  <si>
    <t>"ozn. OS26" 1,50*2,70*5</t>
  </si>
  <si>
    <t>"ozn. OS27" 3,0*2,70</t>
  </si>
  <si>
    <t>"ozn. OS28" 1,50*2,40</t>
  </si>
  <si>
    <t>"ozn. OS29" 4,40*2,40*2</t>
  </si>
  <si>
    <t>"ozn. OS30" 1,10*2,40*2</t>
  </si>
  <si>
    <t>"ozn. OS31" 2,25*2,40*2</t>
  </si>
  <si>
    <t>553</t>
  </si>
  <si>
    <t>786631160</t>
  </si>
  <si>
    <t>Montáž zatemňovacích zařízení</t>
  </si>
  <si>
    <t>-788609383</t>
  </si>
  <si>
    <t>"ozn. OS18" 3,07*2,40</t>
  </si>
  <si>
    <t>554</t>
  </si>
  <si>
    <t>611 OS18</t>
  </si>
  <si>
    <t>roleta zatemňovací vnitřní 3070x2400 mm s elektrickým ovládáním</t>
  </si>
  <si>
    <t>1958120488</t>
  </si>
  <si>
    <t>555</t>
  </si>
  <si>
    <t>998786102</t>
  </si>
  <si>
    <t>Přesun hmot pro čalounické úpravy stanovený z hmotnosti přesunovaného materiálu vodorovná dopravní vzdálenost do 50 m v objektech výšky (hloubky) přes 6 do 12 m</t>
  </si>
  <si>
    <t>-1300842032</t>
  </si>
  <si>
    <t>Práce a dodávky M</t>
  </si>
  <si>
    <t>33-M</t>
  </si>
  <si>
    <t>Montáže dopr.zaříz.,sklad. zař. a váh</t>
  </si>
  <si>
    <t>556</t>
  </si>
  <si>
    <t>330 01</t>
  </si>
  <si>
    <t>Evakuační výtah 3stanice/3nástupiště, 15 osob (1150 kg), 1,0 m/s, kabina 1200/2100/2200 mm</t>
  </si>
  <si>
    <t>142823996</t>
  </si>
  <si>
    <t>Poznámka k položce:
včetně instalačních a kotvících prvků, pomocných a ostatních konstrukcí
včetně dílenské dokumentace
podrobnosti viz tabulka Výpis ostatních výrobků</t>
  </si>
  <si>
    <t>HZS</t>
  </si>
  <si>
    <t>Hodinové zúčtovací sazby</t>
  </si>
  <si>
    <t>557</t>
  </si>
  <si>
    <t>HZS1291</t>
  </si>
  <si>
    <t>Hodinové zúčtovací sazby profesí HSV zemní a pomocné práce pomocný stavební dělník</t>
  </si>
  <si>
    <t>500032689</t>
  </si>
  <si>
    <t>558</t>
  </si>
  <si>
    <t>HZS1292</t>
  </si>
  <si>
    <t>Hodinové zúčtovací sazby profesí HSV zemní a pomocné práce stavební dělník</t>
  </si>
  <si>
    <t>734709213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</si>
  <si>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</si>
  <si>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</si>
  <si>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</si>
  <si>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VRN5 - Finanční náklady</t>
  </si>
  <si>
    <t>VRN1</t>
  </si>
  <si>
    <t>Průzkumné, geodetické a projektové práce</t>
  </si>
  <si>
    <t>012103000</t>
  </si>
  <si>
    <t>Geodetické práce před výstavbou - vytýčení stávajících sítí</t>
  </si>
  <si>
    <t>-160962199</t>
  </si>
  <si>
    <t>012303000</t>
  </si>
  <si>
    <t>Geodetické práce po výstavbě - zaměření skutečného provedení</t>
  </si>
  <si>
    <t>-519364963</t>
  </si>
  <si>
    <t>013254000</t>
  </si>
  <si>
    <t>Dokumentace skutečného provedení stavby</t>
  </si>
  <si>
    <t>-1787156815</t>
  </si>
  <si>
    <t>VRN3</t>
  </si>
  <si>
    <t>Zařízení staveniště</t>
  </si>
  <si>
    <t>032002000</t>
  </si>
  <si>
    <t>Vybudování zařízení staveniště</t>
  </si>
  <si>
    <t>1010669553</t>
  </si>
  <si>
    <t>034002000</t>
  </si>
  <si>
    <t>Ochrana stávajících sítí na staveništi</t>
  </si>
  <si>
    <t>1819143663</t>
  </si>
  <si>
    <t>034503000</t>
  </si>
  <si>
    <t>Informační tabule na staveništi - billboard</t>
  </si>
  <si>
    <t>850978994</t>
  </si>
  <si>
    <t>velkoplošný informační billboard v místě realizace</t>
  </si>
  <si>
    <t>vel. 5,10x2,40 m z odolného materiálu</t>
  </si>
  <si>
    <t>instalace po celou dobu realizace projektu</t>
  </si>
  <si>
    <t>"dle odsouhlaseného vzoru" 1</t>
  </si>
  <si>
    <t>035002000</t>
  </si>
  <si>
    <t>Provoz zařízení staveniště</t>
  </si>
  <si>
    <t>-1747840917</t>
  </si>
  <si>
    <t>039002000</t>
  </si>
  <si>
    <t>Zrušení zařízení staveniště</t>
  </si>
  <si>
    <t>929940948</t>
  </si>
  <si>
    <t>VRN4</t>
  </si>
  <si>
    <t>Inženýrská činnost</t>
  </si>
  <si>
    <t>049303000</t>
  </si>
  <si>
    <t>Předání a převzetí díla</t>
  </si>
  <si>
    <t>1538137124</t>
  </si>
  <si>
    <t>VRN5</t>
  </si>
  <si>
    <t>Finanční náklady</t>
  </si>
  <si>
    <t>051103000</t>
  </si>
  <si>
    <t>Pojištění dodavatele a pojištění díla</t>
  </si>
  <si>
    <t>514899481</t>
  </si>
  <si>
    <t>náklady spojené s povinným pojištěním dodavatele</t>
  </si>
  <si>
    <t>nebo stavebního díla či jeho části</t>
  </si>
  <si>
    <t>"v rozsahu dle návrhu smlouvy o dílo" 1</t>
  </si>
  <si>
    <t>051303000</t>
  </si>
  <si>
    <t>Bankovní záruky za řádné provedení díla</t>
  </si>
  <si>
    <t>1373149255</t>
  </si>
  <si>
    <t>náklady zhotovitele spojené se zabezpečením</t>
  </si>
  <si>
    <t>a poskytnutím zajišťovacích bankovních záruk za</t>
  </si>
  <si>
    <t>řádné provedení díla, pokud je zadavatel požaduje</t>
  </si>
  <si>
    <t>v obchodních podmínkách</t>
  </si>
  <si>
    <t>051403000</t>
  </si>
  <si>
    <t>Bankovní záruky za splnění záručních podmínek</t>
  </si>
  <si>
    <t>-1261066924</t>
  </si>
  <si>
    <t>splnění záručních podmínek, pokud je zadavatel</t>
  </si>
  <si>
    <t>požaduje v obchodních podmínkách</t>
  </si>
  <si>
    <t>091304000</t>
  </si>
  <si>
    <t>Publicita - pamětní deska</t>
  </si>
  <si>
    <t>-309831729</t>
  </si>
  <si>
    <t>stálá pamětní deska v místě realizace</t>
  </si>
  <si>
    <t>vel. 0,30x0,40 m z odolného a trvalého materiálu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</si>
  <si>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</si>
  <si>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</si>
  <si>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</si>
  <si>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</si>
  <si>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</si>
  <si>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</si>
  <si>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</si>
  <si>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</si>
  <si>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</si>
  <si>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</si>
  <si>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</si>
  <si>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</si>
  <si>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</si>
  <si>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</si>
  <si>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</si>
  <si>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</si>
  <si>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</si>
  <si>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</si>
  <si>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</si>
  <si>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</si>
  <si>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</si>
  <si>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</si>
  <si>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</si>
  <si>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</si>
  <si>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</si>
  <si>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</si>
  <si>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</si>
  <si>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</si>
  <si>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</si>
  <si>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</si>
  <si>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</si>
  <si>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</si>
  <si>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</si>
  <si>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</si>
  <si>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</si>
  <si>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</si>
  <si>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</si>
  <si>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</si>
  <si>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</si>
  <si>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</si>
  <si>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</si>
  <si>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</si>
  <si>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</si>
  <si>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</si>
  <si>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</si>
  <si>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</si>
  <si>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</si>
  <si>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</si>
  <si>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</si>
  <si>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</si>
  <si>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</si>
  <si>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</si>
  <si>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</si>
  <si>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</si>
  <si>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</si>
  <si>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</si>
  <si>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</si>
  <si>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</si>
  <si>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</si>
  <si>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</si>
  <si>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</si>
  <si>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</si>
  <si>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</si>
  <si>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</si>
  <si>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</si>
  <si>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</si>
  <si>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</si>
  <si>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</si>
  <si>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</si>
  <si>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</si>
  <si>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</si>
  <si>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</si>
  <si>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</si>
  <si>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</si>
  <si>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</si>
  <si>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</si>
  <si>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</si>
  <si>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</si>
  <si>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</si>
  <si>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</si>
  <si>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</si>
  <si>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</si>
  <si>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</si>
  <si>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</si>
  <si>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</si>
  <si>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</si>
  <si>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</si>
  <si>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</si>
  <si>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</si>
  <si>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</si>
  <si>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</si>
  <si>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</si>
  <si>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</si>
  <si>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</si>
  <si>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</si>
  <si>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</si>
  <si>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</si>
  <si>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</si>
  <si>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</si>
  <si>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</si>
  <si>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</si>
  <si>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</si>
  <si>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</si>
  <si>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</si>
  <si>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</si>
  <si>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</si>
  <si>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</si>
  <si>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</si>
  <si>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</si>
  <si>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</si>
  <si>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</si>
  <si>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</si>
  <si>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</si>
  <si>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</si>
  <si>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</si>
  <si>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</si>
  <si>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</si>
  <si>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</si>
  <si>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</si>
  <si>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</si>
  <si>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</si>
  <si>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</si>
  <si>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</si>
  <si>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</si>
  <si>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</si>
  <si>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</si>
  <si>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</si>
  <si>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</si>
  <si>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</si>
  <si>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</si>
  <si>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</si>
  <si>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</si>
  <si>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</si>
  <si>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</si>
  <si>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</si>
  <si>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</si>
  <si>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</si>
  <si>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</si>
  <si>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</si>
  <si>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</si>
  <si>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</si>
  <si>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</si>
  <si>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</si>
  <si>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</si>
  <si>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</si>
  <si>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</si>
  <si>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</si>
  <si>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</si>
  <si>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</si>
  <si>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</si>
  <si>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</si>
  <si>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</si>
  <si>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</si>
  <si>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</si>
  <si>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</si>
  <si>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</si>
  <si>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</si>
  <si>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</si>
  <si>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</si>
  <si>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</si>
  <si>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</si>
  <si>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</si>
  <si>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</si>
  <si>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</si>
  <si>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</si>
  <si>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</si>
  <si>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</si>
  <si>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</si>
  <si>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</si>
  <si>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</si>
  <si>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</si>
  <si>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</si>
  <si>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</si>
  <si>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</si>
  <si>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</si>
  <si>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</si>
  <si>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</si>
  <si>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</si>
  <si>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</si>
  <si>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</si>
  <si>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</si>
  <si>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</si>
  <si>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</si>
  <si>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</si>
  <si>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</si>
  <si>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t xml:space="preserve">Položkový rozpočet </t>
  </si>
  <si>
    <t>Stavba :</t>
  </si>
  <si>
    <t>Speciální MŠ, ZŠ a prakt. škola Pardubice-Integrační centrum a modernizace odborných učeben</t>
  </si>
  <si>
    <t>Rozpočet:</t>
  </si>
  <si>
    <t>Objekt :</t>
  </si>
  <si>
    <t>SO 01 - Zdravotně technické instalace</t>
  </si>
  <si>
    <t>P.č.</t>
  </si>
  <si>
    <t>Číslo položky</t>
  </si>
  <si>
    <t>Název položky</t>
  </si>
  <si>
    <t>množství</t>
  </si>
  <si>
    <t>cena / MJ</t>
  </si>
  <si>
    <t>Celkem</t>
  </si>
  <si>
    <t>Cen. soustava</t>
  </si>
  <si>
    <t>Díl:</t>
  </si>
  <si>
    <t>000</t>
  </si>
  <si>
    <t>Upozornění</t>
  </si>
  <si>
    <t>000000000T00</t>
  </si>
  <si>
    <t xml:space="preserve">Upozornění !!! </t>
  </si>
  <si>
    <t>1. R-položky jsou oceněny jako kompletizované včetně:</t>
  </si>
  <si>
    <t>všech potřebných prací a materiálů, přesunů hmot atd.:</t>
  </si>
  <si>
    <t>2. Při nejasnostech kontaktujte projektanta !:</t>
  </si>
  <si>
    <t>3. Rozpočet je zpracován v cenové soustavě RTS DATA,:</t>
  </si>
  <si>
    <t>cenová úroveň 2019/I (1.pololetí 2019).:</t>
  </si>
  <si>
    <t>Cenové a technické podmínky lze nalézt na adrese:</t>
  </si>
  <si>
    <t>www.cenovasoustava.cz.:</t>
  </si>
  <si>
    <t>4. Položky vlastní jsou položky s přponou T.xx, U.xx, V.xx a :</t>
  </si>
  <si>
    <t>všechny R-položky. Jejich cena byla stanovena na základě:</t>
  </si>
  <si>
    <t>dlouholetých zkušeností rozpočtářky, podle vyhledávání:</t>
  </si>
  <si>
    <t>aktuálních cen materiálu na internetu, podle srovnatelných:</t>
  </si>
  <si>
    <t>montážních položek RTS, podle dostupných cenových:</t>
  </si>
  <si>
    <t>nabídek různých zhotovitelů na podobných stavbách.:0</t>
  </si>
  <si>
    <t>Celkem za</t>
  </si>
  <si>
    <t>132201111R00</t>
  </si>
  <si>
    <t xml:space="preserve">Hloubení rýh š.do 60 cm v hor.3 do 100 m3, STROJNĚ </t>
  </si>
  <si>
    <t>RTS_I/2019</t>
  </si>
  <si>
    <t>60*0,6*1</t>
  </si>
  <si>
    <t>62*0,6*1,3</t>
  </si>
  <si>
    <t>161101101R00</t>
  </si>
  <si>
    <t xml:space="preserve">Svislé přemístění výkopku z hor.1-4 do 2,5 m </t>
  </si>
  <si>
    <t>162201102R00</t>
  </si>
  <si>
    <t xml:space="preserve">Vodorovné přemístění výkopku z hor.1-4 do 50 m </t>
  </si>
  <si>
    <t>162701105R00</t>
  </si>
  <si>
    <t xml:space="preserve">Vodorovné přemístění výkopku z hor.1-4 do 10000 m </t>
  </si>
  <si>
    <t>167101101R00</t>
  </si>
  <si>
    <t xml:space="preserve">Nakládání výkopku z hor.1-4 v množství do 100 m3 </t>
  </si>
  <si>
    <t>171201201R00</t>
  </si>
  <si>
    <t xml:space="preserve">Uložení sypaniny na skl.-sypanina na výšku přes 2m </t>
  </si>
  <si>
    <t>174101101R00</t>
  </si>
  <si>
    <t xml:space="preserve">Zásyp jam, rýh, šachet se zhutněním </t>
  </si>
  <si>
    <t>175101101RT2</t>
  </si>
  <si>
    <t>Obsyp potrubí bez prohození sypaniny s dodáním štěrkopísku frakce 0 - 22 mm</t>
  </si>
  <si>
    <t>132*0,6*0,35</t>
  </si>
  <si>
    <t>175101109R00</t>
  </si>
  <si>
    <t xml:space="preserve">Příplatek za prohození sypaniny pro obsyp potrubí </t>
  </si>
  <si>
    <t>199000002R00</t>
  </si>
  <si>
    <t xml:space="preserve">Poplatek za skládku horniny 1- 4 </t>
  </si>
  <si>
    <t>Podkladní a vedlejší konstrukce</t>
  </si>
  <si>
    <t>451572111RK4</t>
  </si>
  <si>
    <t>Lože pod potrubí z kameniva těženého 0 - 4 mm kraj Královehradecký</t>
  </si>
  <si>
    <t>132*0,6*0,1</t>
  </si>
  <si>
    <t>Ostatní konstrukce na trubním vedení</t>
  </si>
  <si>
    <t>892561111R00</t>
  </si>
  <si>
    <t xml:space="preserve">Zkouška těsnosti kanalizace DN do 125, vodou </t>
  </si>
  <si>
    <t>892571111R00</t>
  </si>
  <si>
    <t xml:space="preserve">Zkouška těsnosti kanalizace DN do 200, vodou </t>
  </si>
  <si>
    <t>894432111R00</t>
  </si>
  <si>
    <t xml:space="preserve">Osazení plastové šachty revizní prům.315 mm, ***** </t>
  </si>
  <si>
    <t>899101111R00</t>
  </si>
  <si>
    <t xml:space="preserve">Osazení poklopu s rámem do 50 kg </t>
  </si>
  <si>
    <t>28697104</t>
  </si>
  <si>
    <t>Dno šachtové pro KG 315/150 mm přímý tok T1 PP</t>
  </si>
  <si>
    <t>286971400</t>
  </si>
  <si>
    <t>Roura šachtová korugovaná  bez hrdla 315/2000 mm</t>
  </si>
  <si>
    <t>28697143</t>
  </si>
  <si>
    <t>Poklop pachotěsný s madlem 315 mm PP h=95 mm</t>
  </si>
  <si>
    <t>28697145</t>
  </si>
  <si>
    <t>Poklop do šachtové roury 315 mm/1,5 T PP</t>
  </si>
  <si>
    <t>28697147</t>
  </si>
  <si>
    <t>Spojka šachtové roury 315 mm PVC vč. těsnění</t>
  </si>
  <si>
    <t>Staveništní přesun hmot</t>
  </si>
  <si>
    <t>998276101R00</t>
  </si>
  <si>
    <t xml:space="preserve">Přesun hmot, trubní vedení plastová, otevř. výkop </t>
  </si>
  <si>
    <t>999</t>
  </si>
  <si>
    <t>Výpočty ploch</t>
  </si>
  <si>
    <t>R 999-01</t>
  </si>
  <si>
    <t xml:space="preserve">Pomocné výpočty k zemním pracím </t>
  </si>
  <si>
    <t>Lože z písku:132*0,6*0,1</t>
  </si>
  <si>
    <t>Obsyp potrubí:132*0,6*0,35</t>
  </si>
  <si>
    <t>Výtlak potrubí:132*0,0023</t>
  </si>
  <si>
    <t>Zásyp do v.40 cm pod +-0:132*0,6*0,4</t>
  </si>
  <si>
    <t>celkový odvoz:</t>
  </si>
  <si>
    <t>- písek:7,92</t>
  </si>
  <si>
    <t>- obsyp:27,72</t>
  </si>
  <si>
    <t>- výtlak:0,3036</t>
  </si>
  <si>
    <t>- 40 cm:31,68</t>
  </si>
  <si>
    <t>zbytek na zásyp:84,36-67,62</t>
  </si>
  <si>
    <t>721</t>
  </si>
  <si>
    <t>Vnitřní kanalizace</t>
  </si>
  <si>
    <t>721176101R00</t>
  </si>
  <si>
    <t xml:space="preserve">Potrubí HT připojovací D 32 x 1,8 mm </t>
  </si>
  <si>
    <t>721176103R00</t>
  </si>
  <si>
    <t xml:space="preserve">Potrubí HT připojovací D 50 x 1,8 mm </t>
  </si>
  <si>
    <t>721176105R00</t>
  </si>
  <si>
    <t xml:space="preserve">Potrubí HT připojovací D 110 x 2,7 mm </t>
  </si>
  <si>
    <t>721176113R00</t>
  </si>
  <si>
    <t xml:space="preserve">Potrubí HT odpadní svislé D 50 x 1,8 mm </t>
  </si>
  <si>
    <t>721176114R00</t>
  </si>
  <si>
    <t xml:space="preserve">Potrubí HT odpadní svislé D 75 x 1,9 mm </t>
  </si>
  <si>
    <t>721176115R00</t>
  </si>
  <si>
    <t xml:space="preserve">Potrubí HT odpadní svislé D 110 x 2,7 mm </t>
  </si>
  <si>
    <t>721176116R00</t>
  </si>
  <si>
    <t xml:space="preserve">Potrubí HT odpadní svislé D 125 x 3,1 mm </t>
  </si>
  <si>
    <t>721176134R00</t>
  </si>
  <si>
    <t xml:space="preserve">Potrubí HT svodné (ležaté) zavěšené D 75 x 1,9 mm </t>
  </si>
  <si>
    <t>721176135R00</t>
  </si>
  <si>
    <t xml:space="preserve">Potrubí HT svodné (ležaté) zavěšené D 110 x 2,7 mm </t>
  </si>
  <si>
    <t>721176136R00</t>
  </si>
  <si>
    <t xml:space="preserve">Potrubí HT svodné (ležaté) zavěšené D 125 x 3,1 mm </t>
  </si>
  <si>
    <t>kanalizační:4</t>
  </si>
  <si>
    <t>dešťové:18</t>
  </si>
  <si>
    <t>721176145R00</t>
  </si>
  <si>
    <t xml:space="preserve">Potrubí HT dešťové (svislé) D 110 x 2,7 mm </t>
  </si>
  <si>
    <t>721176146R00</t>
  </si>
  <si>
    <t xml:space="preserve">Potrubí HT dešťové (svislé) D 125 x 3,1 mm </t>
  </si>
  <si>
    <t>721176222R00</t>
  </si>
  <si>
    <t xml:space="preserve">Potrubí KG svodné (ležaté) v zemi D 110 x 3,2 mm </t>
  </si>
  <si>
    <t>721176223R00</t>
  </si>
  <si>
    <t xml:space="preserve">Potrubí KG svodné (ležaté) v zemi D 125 x 3,2 mm </t>
  </si>
  <si>
    <t>721176224R00</t>
  </si>
  <si>
    <t xml:space="preserve">Potrubí KG svodné (ležaté) v zemi D 160 x 4,0 mm </t>
  </si>
  <si>
    <t>721194103R00</t>
  </si>
  <si>
    <t xml:space="preserve">Vyvedení odpadních výpustek D 32 x 1,8 </t>
  </si>
  <si>
    <t>721194105R00</t>
  </si>
  <si>
    <t xml:space="preserve">Vyvedení odpadních výpustek D 50 x 1,8 </t>
  </si>
  <si>
    <t>721194109R00</t>
  </si>
  <si>
    <t xml:space="preserve">Vyvedení odpadních výpustek D 110 x 2,3 </t>
  </si>
  <si>
    <t>721223423R00</t>
  </si>
  <si>
    <t xml:space="preserve">Vpusť podlahová se zápachovou uzávěrkou ***** </t>
  </si>
  <si>
    <t>721234104RT1</t>
  </si>
  <si>
    <t>Vtok střešní PP ***** pro plochou střechu živičný pás, záchytný koš vyhřívaný D 75,110,125mm</t>
  </si>
  <si>
    <t>721234114RT1</t>
  </si>
  <si>
    <t>Vtok střešní PP ***** pro pochůznou střechu živičný pás, nerez mřížka vyhřívaná D 75,110,125mm</t>
  </si>
  <si>
    <t>721273200RT2</t>
  </si>
  <si>
    <t>Souprava ventilační střešní ** souprava větrací hlavice PP *****  D 75 mm</t>
  </si>
  <si>
    <t>721273200RT3</t>
  </si>
  <si>
    <t>Souprava ventilační střešní ** souprava větrací hlavice PP *****  D 110 mm</t>
  </si>
  <si>
    <t>721290111R00</t>
  </si>
  <si>
    <t xml:space="preserve">Zkouška těsnosti kanalizace vodou DN 125 </t>
  </si>
  <si>
    <t>18+31+15+20+28+76+8+3+4+4+18+11+49+23+75</t>
  </si>
  <si>
    <t>721290112R00</t>
  </si>
  <si>
    <t xml:space="preserve">Zkouška těsnosti kanalizace vodou DN 200 </t>
  </si>
  <si>
    <t>28650010</t>
  </si>
  <si>
    <t>Manžeta protipožární ***** RS 10  50-60 mm</t>
  </si>
  <si>
    <t>28650012</t>
  </si>
  <si>
    <t>Manžeta protipožární ***** RS 10  75-60 mm</t>
  </si>
  <si>
    <t>28650014</t>
  </si>
  <si>
    <t>Manžeta protipožární ***** RS 10  110-60 mm</t>
  </si>
  <si>
    <t>28650015</t>
  </si>
  <si>
    <t>Manžeta protipožární ***** RS 10  125-60 mm</t>
  </si>
  <si>
    <t>998721102R00</t>
  </si>
  <si>
    <t xml:space="preserve">Přesun hmot pro vnitřní kanalizaci, výšky do 12 m </t>
  </si>
  <si>
    <t>Vnitřní vodovod</t>
  </si>
  <si>
    <t>722131215R00</t>
  </si>
  <si>
    <t xml:space="preserve">Potrubí ocel. vně pozink. ***** D 28x1,5 mm </t>
  </si>
  <si>
    <t>722131216R00</t>
  </si>
  <si>
    <t xml:space="preserve">Potrubí ocel. vně pozink. ***** D 35x1,5 mm </t>
  </si>
  <si>
    <t>722172311R00</t>
  </si>
  <si>
    <t xml:space="preserve">Potrubí z PPR, studená, D 20x2,8 mm, vč.zed.výpom. </t>
  </si>
  <si>
    <t>722172312R00</t>
  </si>
  <si>
    <t xml:space="preserve">Potrubí z PPR, studená, D 25x3,5 mm, vč.zed.výpom. </t>
  </si>
  <si>
    <t>722172313R00</t>
  </si>
  <si>
    <t xml:space="preserve">Potrubí z PPR, studená, D 32x4,4 mm, vč.zed.výpom. </t>
  </si>
  <si>
    <t>722172314R00</t>
  </si>
  <si>
    <t xml:space="preserve">Potrubí z PPR, studená, D 40x5,5 mm, vč.zed.výpom. </t>
  </si>
  <si>
    <t>722172331R00</t>
  </si>
  <si>
    <t xml:space="preserve">Potrubí z PPR, teplá, D 20x3,4 mm, vč. zed. výpom. </t>
  </si>
  <si>
    <t>722172332R00</t>
  </si>
  <si>
    <t xml:space="preserve">Potrubí z PPR, teplá, D 25x4,2 mm, vč. zed. výpom. </t>
  </si>
  <si>
    <t>722172333R00</t>
  </si>
  <si>
    <t xml:space="preserve">Potrubí z PPR, teplá, D 32x5,4 mm, vč. zed. výpom. </t>
  </si>
  <si>
    <t>722181113R00</t>
  </si>
  <si>
    <t xml:space="preserve">Ochrana potrubí plstěnými pásy DN 25 </t>
  </si>
  <si>
    <t>722181114R00</t>
  </si>
  <si>
    <t xml:space="preserve">Ochrana potrubí plstěnými pásy DN 40 </t>
  </si>
  <si>
    <t>722181211RT7</t>
  </si>
  <si>
    <t>Izolace návleková ***** tl. stěny 6 mm vnitřní průměr 22 mm</t>
  </si>
  <si>
    <t>722181211RT8</t>
  </si>
  <si>
    <t>Izolace návleková ***** tl. stěny 6 mm vnitřní průměr 25 mm</t>
  </si>
  <si>
    <t>722181211RU1</t>
  </si>
  <si>
    <t>Izolace návleková ***** tl. stěny 6 mm vnitřní průměr 32 mm</t>
  </si>
  <si>
    <t>722181211RV9</t>
  </si>
  <si>
    <t>Izolace návleková ***** tl. stěny 6 mm vnitřní průměr 40 mm</t>
  </si>
  <si>
    <t>722190401R00</t>
  </si>
  <si>
    <t xml:space="preserve">Vyvedení a upevnění výpustek DN 15 </t>
  </si>
  <si>
    <t>722190402R00</t>
  </si>
  <si>
    <t xml:space="preserve">Vyvedení a upevnění výpustek DN 20 </t>
  </si>
  <si>
    <t>722191112R00</t>
  </si>
  <si>
    <t xml:space="preserve">Hadice flexibilní k baterii,DN 15 x M10,délka 0,5m </t>
  </si>
  <si>
    <t>722191113R00</t>
  </si>
  <si>
    <t xml:space="preserve">Hadice flexibilní k baterii,DN 15 x M10,délka 0,6m </t>
  </si>
  <si>
    <t>722220111R00</t>
  </si>
  <si>
    <t xml:space="preserve">Nástěnka K 247, pro výtokový ventil G 1/2 </t>
  </si>
  <si>
    <t>722220112R00</t>
  </si>
  <si>
    <t xml:space="preserve">Nástěnka K 247, pro výtokový ventil G 3/4 </t>
  </si>
  <si>
    <t>722220121R00</t>
  </si>
  <si>
    <t xml:space="preserve">Nástěnka K 247, pro baterii G 1/2 </t>
  </si>
  <si>
    <t>pár</t>
  </si>
  <si>
    <t>722224111R00</t>
  </si>
  <si>
    <t xml:space="preserve">Kohouty plnicí a vypouštěcí DN 15 </t>
  </si>
  <si>
    <t>722224212R00</t>
  </si>
  <si>
    <t xml:space="preserve">Ventil mrazuvzdorný ***** plus DN 20 </t>
  </si>
  <si>
    <t>722231164R00</t>
  </si>
  <si>
    <t xml:space="preserve">Ventil vod.pojistný pružinový P10-237-616, G 5/4 </t>
  </si>
  <si>
    <t>722235111R00</t>
  </si>
  <si>
    <t xml:space="preserve">Kohout vod.kul.,vnitř.-vnitř.z.***** DN 15 </t>
  </si>
  <si>
    <t>722235112R00</t>
  </si>
  <si>
    <t xml:space="preserve">Kohout vod.kul.,vnitř.-vnitř.z.***** DN 20 </t>
  </si>
  <si>
    <t>722235113R00</t>
  </si>
  <si>
    <t xml:space="preserve">Kohout vod.kul.,vnitř.-vnitř.z.***** DN 25 </t>
  </si>
  <si>
    <t>722235114R00</t>
  </si>
  <si>
    <t xml:space="preserve">Kohout vod.kul.,vnitř.-vnitř.z.***** DN 32 </t>
  </si>
  <si>
    <t>722235115R00</t>
  </si>
  <si>
    <t xml:space="preserve">Kohout vod.kul.,vnitř.-vnitř.z.***** DN 40 </t>
  </si>
  <si>
    <t>722235524R00</t>
  </si>
  <si>
    <t xml:space="preserve">Filtr,vod.vnitřní-vnitřní z.*****.08412 DN 32 </t>
  </si>
  <si>
    <t>722235641R00</t>
  </si>
  <si>
    <t xml:space="preserve">Klapka vod.zpětná vodorovná *****.08406 DN 15 </t>
  </si>
  <si>
    <t>722235643R00</t>
  </si>
  <si>
    <t xml:space="preserve">Klapka vod.zpětná vodorovná *****.08406 DN 25 </t>
  </si>
  <si>
    <t>722235644R00</t>
  </si>
  <si>
    <t xml:space="preserve">Klapka vod.zpětná vodorovná *****.08406 DN 32 </t>
  </si>
  <si>
    <t>722235812R00</t>
  </si>
  <si>
    <t xml:space="preserve">Ventil redukční s manometrem PN 25,*****5350 DN 20 </t>
  </si>
  <si>
    <t>722235814R00</t>
  </si>
  <si>
    <t xml:space="preserve">Ventil redukční s manometrem PN 25,*****5350 DN 32 </t>
  </si>
  <si>
    <t>722254201V01</t>
  </si>
  <si>
    <t>Hydrantový systém, box s plnými dveřmi průměr 19/30, stálotvará hadice, bez dveří !</t>
  </si>
  <si>
    <t>722259991R00</t>
  </si>
  <si>
    <t xml:space="preserve">Tlaková zkouška nástěnného požárního hydrantu </t>
  </si>
  <si>
    <t>722259994R00</t>
  </si>
  <si>
    <t xml:space="preserve">Revize nástěnného požárního hydrantu </t>
  </si>
  <si>
    <t>722259995R00</t>
  </si>
  <si>
    <t xml:space="preserve">Vystavení revizní zprávy-nástěnný požární hydrant </t>
  </si>
  <si>
    <t>722280106R00</t>
  </si>
  <si>
    <t xml:space="preserve">Tlaková zkouška vodovodního potrubí DN 32 </t>
  </si>
  <si>
    <t>722280107R00</t>
  </si>
  <si>
    <t xml:space="preserve">Tlaková zkouška vodovodního potrubí DN 40 </t>
  </si>
  <si>
    <t>722290234R00</t>
  </si>
  <si>
    <t xml:space="preserve">Proplach a dezinfekce vodovod.potrubí DN 80 </t>
  </si>
  <si>
    <t>R 722-01</t>
  </si>
  <si>
    <t xml:space="preserve">D+M potrubního oddělovače BA DN 40 </t>
  </si>
  <si>
    <t>R 722-02</t>
  </si>
  <si>
    <t xml:space="preserve">D+M cirkulačního čerpadla s časovým spínačem </t>
  </si>
  <si>
    <t>R 722-03</t>
  </si>
  <si>
    <t xml:space="preserve">D+M expanzní nádoby 30 l </t>
  </si>
  <si>
    <t>R 722-04</t>
  </si>
  <si>
    <t>D+M kondenzačního sifonu DN 40 pro odvod kondenzátu (dle požadavku VZT)</t>
  </si>
  <si>
    <t>998722102R00</t>
  </si>
  <si>
    <t xml:space="preserve">Přesun hmot pro vnitřní vodovod, výšky do 12 m </t>
  </si>
  <si>
    <t>725</t>
  </si>
  <si>
    <t>Zařizovací předměty</t>
  </si>
  <si>
    <t>725119306R00</t>
  </si>
  <si>
    <t xml:space="preserve">Montáž klozetu závěsného </t>
  </si>
  <si>
    <t>725119402R00</t>
  </si>
  <si>
    <t xml:space="preserve">Montáž předstěnových systémů do sádrokartonu </t>
  </si>
  <si>
    <t>WC:10</t>
  </si>
  <si>
    <t>výlevky:3</t>
  </si>
  <si>
    <t>725139102R00</t>
  </si>
  <si>
    <t xml:space="preserve">Montáž kombifix pisoáru </t>
  </si>
  <si>
    <t>725219401R00</t>
  </si>
  <si>
    <t xml:space="preserve">Montáž umyvadel na šrouby do zdiva </t>
  </si>
  <si>
    <t>725314290R00</t>
  </si>
  <si>
    <t xml:space="preserve">Příslušenství k dřezu v kuchyňské sestavě </t>
  </si>
  <si>
    <t>725319101R00</t>
  </si>
  <si>
    <t xml:space="preserve">Montáž dřezů jednoduchých </t>
  </si>
  <si>
    <t>725339101R00</t>
  </si>
  <si>
    <t xml:space="preserve">Montáž výlevky diturvitové, bez nádrže a armatur </t>
  </si>
  <si>
    <t>725814101R00</t>
  </si>
  <si>
    <t xml:space="preserve">Ventil rohový s filtrem ***** **** DN 15 x DN 10 </t>
  </si>
  <si>
    <t>725823121V01</t>
  </si>
  <si>
    <t>Baterie umyvadlová stoján. ruční, vč. otvír.odpadu pouze montáž</t>
  </si>
  <si>
    <t>725829201R00</t>
  </si>
  <si>
    <t xml:space="preserve">Montáž baterie umyv.a dřezové nástěnné chromové </t>
  </si>
  <si>
    <t>725849200R00</t>
  </si>
  <si>
    <t xml:space="preserve">Montáž baterií sprchových, nastavitelná výška </t>
  </si>
  <si>
    <t>725860180RT1</t>
  </si>
  <si>
    <t>Sifon pračkový *****, D 40/50 mm nerezový podomítková uzávěrka, krycí deska nerez 160x110 mm</t>
  </si>
  <si>
    <t>725860184RT1</t>
  </si>
  <si>
    <t>Sifon pračkový *****, D 40/50 mm podomítkový, pochromovaný výtokový ventil 1/2 "</t>
  </si>
  <si>
    <t>725860222V01</t>
  </si>
  <si>
    <t>Sifon sprchový PP HL514SN, D 40/50 mm pouze montáž</t>
  </si>
  <si>
    <t>725869101R00</t>
  </si>
  <si>
    <t xml:space="preserve">Montáž uzávěrek zápach.umyvadlových D 32 </t>
  </si>
  <si>
    <t>725869204R00</t>
  </si>
  <si>
    <t xml:space="preserve">Montáž uzávěrek zápach.dřez.jednoduchý D 40 </t>
  </si>
  <si>
    <t>R 725-01</t>
  </si>
  <si>
    <t>Dodávka+doprava - klozet závěsný+montážní prvek pro SDRK + tlačítko</t>
  </si>
  <si>
    <t>R 725-02</t>
  </si>
  <si>
    <t>Dodávka+doprava - klozet závěsný pro handicapované vč.montáž.prvku a tlačítka</t>
  </si>
  <si>
    <t>R 725-03</t>
  </si>
  <si>
    <t>Dod+dopr - umyvadlo se skříňkou + sifon úsporný + výpusť + baterie stojánková</t>
  </si>
  <si>
    <t>R 725-04</t>
  </si>
  <si>
    <t>Dod+dopr - umyvadlo na šrouby + sifon + výpusť + baterie stojánková</t>
  </si>
  <si>
    <t>R 725-05</t>
  </si>
  <si>
    <t>Dod+dopr - umyvadlo zápustné + sifon + výpusť + baterie stojánková</t>
  </si>
  <si>
    <t>R 725-06</t>
  </si>
  <si>
    <t xml:space="preserve">Dod+dopr - pisoár závěsný + automatický splachovač </t>
  </si>
  <si>
    <t>R 725-07</t>
  </si>
  <si>
    <t>Dod+dopr - podlahový sprchový žlab+ rošt+ baterie+ sprchová souprava</t>
  </si>
  <si>
    <t>R 725-08</t>
  </si>
  <si>
    <t xml:space="preserve">Dod +mont sprchové zástěny </t>
  </si>
  <si>
    <t>R 725-09</t>
  </si>
  <si>
    <t>Dod+dopr - dřez + sifon + baterie stojánková + výpusť</t>
  </si>
  <si>
    <t>998725102R00</t>
  </si>
  <si>
    <t xml:space="preserve">Přesun hmot pro zařizovací předměty, výšky do 12 m </t>
  </si>
  <si>
    <t>726</t>
  </si>
  <si>
    <t>Instalační prefabrikáty</t>
  </si>
  <si>
    <t>726212341R00</t>
  </si>
  <si>
    <t xml:space="preserve">Modul-PRO URINAL SYSTEM, pro urinál </t>
  </si>
  <si>
    <t>998726122R00</t>
  </si>
  <si>
    <t xml:space="preserve">Přesun hmot pro předstěnové systémy, výšky do 12 m </t>
  </si>
  <si>
    <t>SO 01 - Vytápění</t>
  </si>
  <si>
    <t>713.1</t>
  </si>
  <si>
    <t>Montáž izolace potrubí z PE</t>
  </si>
  <si>
    <t>713.2</t>
  </si>
  <si>
    <t>Tepelná izolace potrubí - návleková trubice  z pěnového polyetylénu v šedočerné barvě s uzavřenou buněčnou strukturou laminované zesílenou hliníkovou fólií. 18x13 mm</t>
  </si>
  <si>
    <t>713.3</t>
  </si>
  <si>
    <t>Tepelná izolace potrubí - návleková trubice  z pěnového polyetylénu v šedočerné barvě s uzavřenou buněčnou strukturou laminované zesílenou hliníkovou fólií. 22x20 mm</t>
  </si>
  <si>
    <t>713.4</t>
  </si>
  <si>
    <t>Tepelná izolace potrubí - návleková trubice  z pěnového polyetylénu v šedočerné barvě s uzavřenou buněčnou strukturou laminované zesílenou hliníkovou fólií. 28x25 mm</t>
  </si>
  <si>
    <t>713.5</t>
  </si>
  <si>
    <t>Tvarovky a ohyby izolace z polyethylénu, součinitel tepelné vodivosti min. 0,038 W/mK</t>
  </si>
  <si>
    <t>%</t>
  </si>
  <si>
    <t>713.6</t>
  </si>
  <si>
    <t>Montáž izolace potrubí z minerální vlny</t>
  </si>
  <si>
    <t>713.7</t>
  </si>
  <si>
    <t>Kašírovaná potrubní izolační pouzdra z minerální vlny a hliníkovou fólií na povrchu  800, 35 x 40 mm</t>
  </si>
  <si>
    <t>713.8</t>
  </si>
  <si>
    <t>Kašírovaná potrubní izolační pouzdra z minerální vlny a hliníkovou fólií na povrchu  800, 42 x 40 mm</t>
  </si>
  <si>
    <t>713.9</t>
  </si>
  <si>
    <t>Kašírovaná potrubní izolační pouzdra z minerální vlny a hliníkovou fólií na povrchu  800, 54 x 50 mm</t>
  </si>
  <si>
    <t>713.10</t>
  </si>
  <si>
    <t>Tvarovky a ohyby izolace z minerální vlny a hliníkovou fólií na povrchu  TZB 800</t>
  </si>
  <si>
    <t>713.11</t>
  </si>
  <si>
    <t>Tepelná izolace armatur snímatelná IKA</t>
  </si>
  <si>
    <t>Přesun hmot tonážní pro izolace tepelné v objektech v do 12 m</t>
  </si>
  <si>
    <t>732</t>
  </si>
  <si>
    <t>Strojovny</t>
  </si>
  <si>
    <t>732.1</t>
  </si>
  <si>
    <t>RS KOMBI rozdělovač, MODUL 100, PN 6, Tmax=105°C, l=1400mm, m=29,1kg</t>
  </si>
  <si>
    <t>732.2</t>
  </si>
  <si>
    <t>Stavitelný stojan 80/150,l=420-670, m=7,0kg </t>
  </si>
  <si>
    <t>732.3</t>
  </si>
  <si>
    <t>Tepelná PUR izolace M 100, m=0,2kg</t>
  </si>
  <si>
    <t>732199100</t>
  </si>
  <si>
    <t>Montáž orientačního štítku</t>
  </si>
  <si>
    <t>732.4</t>
  </si>
  <si>
    <t>tabule orientační z plastu malá</t>
  </si>
  <si>
    <t>732429212</t>
  </si>
  <si>
    <t>Montáž čerpadla oběhového mokroběžného závitového DN 25</t>
  </si>
  <si>
    <t>732429225</t>
  </si>
  <si>
    <t>Montáž čerpadla oběhového mokroběžného přírubového DN 50 jednodílné</t>
  </si>
  <si>
    <t>732.5</t>
  </si>
  <si>
    <t>Čerpadlo  25/1-6, 0,86 m3/hod, 4 m, 40 W / 1 x 230 V</t>
  </si>
  <si>
    <t>732.6</t>
  </si>
  <si>
    <t>Čerpadlo  50/0,5-8, 3,9 m3/hod, 6 m, 305 W / 1 x 230 V</t>
  </si>
  <si>
    <t>732211113</t>
  </si>
  <si>
    <t>Ohřívač stacionární zásobníkový s jedním výměníkem PN 0,6/1,0 o objemu 148 l v.pl. 1,45 m2</t>
  </si>
  <si>
    <t>998732101</t>
  </si>
  <si>
    <t>Přesun hmot tonážní pro strojovny v objektech v do 6 m</t>
  </si>
  <si>
    <t>733</t>
  </si>
  <si>
    <t>Rozvod potrubí</t>
  </si>
  <si>
    <t>733223103</t>
  </si>
  <si>
    <t>Potrubí měděné tvrdé spojované měkkým pájením D 18x1</t>
  </si>
  <si>
    <t>733223104</t>
  </si>
  <si>
    <t>Potrubí měděné tvrdé spojované měkkým pájením D 22x1</t>
  </si>
  <si>
    <t>733223105</t>
  </si>
  <si>
    <t>Potrubí měděné tvrdé spojované měkkým pájením D 28x1,5</t>
  </si>
  <si>
    <t>733223106</t>
  </si>
  <si>
    <t>Potrubí měděné tvrdé spojované měkkým pájením D 35x1,5</t>
  </si>
  <si>
    <t>733223107</t>
  </si>
  <si>
    <t>Potrubí měděné tvrdé spojované měkkým pájením D 42x1,5</t>
  </si>
  <si>
    <t>733223108</t>
  </si>
  <si>
    <t>Potrubí měděné tvrdé spojované měkkým pájením D 54x2</t>
  </si>
  <si>
    <t>733291101</t>
  </si>
  <si>
    <t>Zkouška těsnosti potrubí měděné do D 35x1,5</t>
  </si>
  <si>
    <t>733291102</t>
  </si>
  <si>
    <t>Zkouška těsnosti potrubí měděné do D 64x2</t>
  </si>
  <si>
    <t>733.1</t>
  </si>
  <si>
    <t>Proplach potrubí 2x</t>
  </si>
  <si>
    <t>998733102</t>
  </si>
  <si>
    <t>Přesun hmot tonážní pro rozvody potrubí v objektech v do 12 m</t>
  </si>
  <si>
    <t>734</t>
  </si>
  <si>
    <t>Armatury</t>
  </si>
  <si>
    <t>734209113</t>
  </si>
  <si>
    <t>Montáž armatury závitové s dvěma závity G 1/2</t>
  </si>
  <si>
    <t>734209114</t>
  </si>
  <si>
    <t>Montáž armatury závitové s dvěma závity G 3/4</t>
  </si>
  <si>
    <t>734209115</t>
  </si>
  <si>
    <t>Montáž armatury závitové s dvěma závity G 1</t>
  </si>
  <si>
    <t>734209117</t>
  </si>
  <si>
    <t>Montáž armatury závitové s dvěma závity G 6/4</t>
  </si>
  <si>
    <t>734209118</t>
  </si>
  <si>
    <t>Montáž armatury závitové s dvěma závity G 2</t>
  </si>
  <si>
    <t>Ventil závitový odvzdušňovací G 1/2 PN 14 do 120°C automatický</t>
  </si>
  <si>
    <t>Kohout plnící a vypouštěcí G 1/2 PN 10 do 110°C závitový</t>
  </si>
  <si>
    <t>734242414</t>
  </si>
  <si>
    <t>Ventil závitový zpětný přímý G 1 PN 16 do 110°C</t>
  </si>
  <si>
    <t>734242416</t>
  </si>
  <si>
    <t>Ventil závitový zpětný přímý G 6/4 PN 16 do 110°C</t>
  </si>
  <si>
    <t>734242417</t>
  </si>
  <si>
    <t>Ventil závitový zpětný přímý G 2 PN 16 do 110°C</t>
  </si>
  <si>
    <t>734291244</t>
  </si>
  <si>
    <t>Filtr závitový přímý G 1 PN 16 do 130°C s vnitřními závity</t>
  </si>
  <si>
    <t>734291246</t>
  </si>
  <si>
    <t>Filtr závitový přímý G 1 1/2 PN 16 do 130°C s vnitřními závity</t>
  </si>
  <si>
    <t>734291247</t>
  </si>
  <si>
    <t>Filtr závitový přímý G 2 PN 16 do 130°C s vnitřními závity</t>
  </si>
  <si>
    <t>734292715</t>
  </si>
  <si>
    <t>Kohout kulový přímý G 1 PN 42 do 185°C vnitřní závit</t>
  </si>
  <si>
    <t>734292716</t>
  </si>
  <si>
    <t>Kohout kulový přímý G 1 1/4 PN 42 do 185°C vnitřní závit</t>
  </si>
  <si>
    <t>734292717</t>
  </si>
  <si>
    <t>Kohout kulový přímý G 1 1/2 PN 42 do 185°C vnitřní závit</t>
  </si>
  <si>
    <t>734292718</t>
  </si>
  <si>
    <t>Kohout kulový přímý G 2 PN 42 do 185°C vnitřní závit</t>
  </si>
  <si>
    <t>734.1</t>
  </si>
  <si>
    <t>Vyvažovací ventil  s vypouštěním DN 15</t>
  </si>
  <si>
    <t>734.2</t>
  </si>
  <si>
    <t>Vyvažovací ventil  s vypouštěním DN 20</t>
  </si>
  <si>
    <t>734.3</t>
  </si>
  <si>
    <t>Vyvažovací ventil  s vypouštěním DN 25</t>
  </si>
  <si>
    <t>734.4</t>
  </si>
  <si>
    <t>Vyvažovací ventil  s vypouštěním DN 40</t>
  </si>
  <si>
    <t>734.5</t>
  </si>
  <si>
    <t>Vyvažovací ventil  s vypouštěním DN 50</t>
  </si>
  <si>
    <t>734209125</t>
  </si>
  <si>
    <t>Montáž armatury závitové s třemi závity G 1</t>
  </si>
  <si>
    <t>734411102</t>
  </si>
  <si>
    <t>Teploměr technický s pevným stonkem a jímkou zadní připojení průměr 63 mm délky 75 mm, 0-120 °C</t>
  </si>
  <si>
    <t>734.6</t>
  </si>
  <si>
    <t>Termomanometr 20-120 C, 0 až 0.6 MPa</t>
  </si>
  <si>
    <t xml:space="preserve">Tlakoměr deformační 0-600 kPa D 100 </t>
  </si>
  <si>
    <t>734424912</t>
  </si>
  <si>
    <t>Příslušenství tlakoměrů kohout čepový PN 25 do 50°C s nátrubkovou přípojkou M 20x1,5 mm</t>
  </si>
  <si>
    <t>998734101</t>
  </si>
  <si>
    <t>Přesun hmot tonážní pro armatury v objektech v do 6 m</t>
  </si>
  <si>
    <t>736</t>
  </si>
  <si>
    <t>Podlahové vytápění</t>
  </si>
  <si>
    <t>06432H</t>
  </si>
  <si>
    <t>Trubky HR-PB DD 18x2,0 gabomax, polybutenová trubka trojnásobně koextrudovaný polybuten s kyslíkovou bariérou, odpovídající technickým podmínkám podle DIN 4726 a EN 15876.</t>
  </si>
  <si>
    <t>Press-spojka z mosazi GT-M-PK 15/15, pro napojení PB trubek gabotherm® hetta. Rozměry trubky: 15 × 1,5 mm.</t>
  </si>
  <si>
    <t>Ochranná trubka GT-SR 25 nutná při nástěnné montáži rozdělovače jako přechod od podlahy k rozdělovači v místech, kde není žádoucí přenos tepla nebo jako ochrana při křížení dilatační spáry v betonu.</t>
  </si>
  <si>
    <t>08479</t>
  </si>
  <si>
    <t>Rozdělovač GTF-VSV 6 1" pro systémy podlahového vytápění 1" s ventily pro přívodní a vratné potrubí, vhodné pro napojení pomocí adaptérů a pressadaptérů. Sestává ze dvou korozivzdorných mosazných těles osazených do protihlukově izolovaných držáků, s vývody 3/4" – eurokužel, včetně odvzdušňovací a plnicí soupravy. Regulace průtoku pomocí průtokoměru.</t>
  </si>
  <si>
    <t>08558</t>
  </si>
  <si>
    <t>Rozdělovač GTF-VSV 7 1" pro systémy podlahového vytápění 1" s ventily pro přívodní a vratné potrubí, vhodné pro napojení pomocí adaptérů a pressadaptérů. Sestává ze dvou korozivzdorných mosazných těles osazených do protihlukově izolovaných držáků, s vývody 3/4" – eurokužel, včetně odvzdušňovací a plnicí soupravy. Regulace průtoku pomocí průtokoměru.</t>
  </si>
  <si>
    <t>08564</t>
  </si>
  <si>
    <t>Rozdělovač GTF-VSV 9 1" pro systémy podlahového vytápění 1" s ventily pro přívodní a vratné potrubí, vhodné pro napojení pomocí adaptérů a pressadaptérů. Sestává ze dvou korozivzdorných mosazných těles osazených do protihlukově izolovaných držáků, s vývody 3/4" – eurokužel, včetně odvzdušňovací a plnicí soupravy. Regulace průtoku pomocí průtokoměru.</t>
  </si>
  <si>
    <t>Skříňka GT-VKM 7 pro podomítkovou instalaci pro rozdělovač se 7 topnými okruhy. Skříňka se usazuje do vysekaného otvoru ve stěně. Přední rám s dvířky doporučujeme osadit až po kompletním dokončení podlah a stěn. Viditelný povrch je lakovaný práškovou barvou (RAL 9010).</t>
  </si>
  <si>
    <t>Skříňka GT-VKM 10 pro předstěnovou instalaci pro rozdělovač s 9 topnými okruhy. Skříňka se usazuje pře stěnu. Přední rám s dvířky doporučujeme osadit až po kompletním dokončení podlah a stěn. Viditelný povrch je lakovaný práškovou barvou (RAL 9010).</t>
  </si>
  <si>
    <t>00877</t>
  </si>
  <si>
    <t>Adaptér GT-M-KA 18 × 2 z mosazi, s eurokuželem 3/4", sestává ze základního tělesa s o-kroužkem, svěrného kroužku a převlečné matice 3/4", pro napojení trubek gabotherm® na rozdělovací stanici.</t>
  </si>
  <si>
    <t>Uzavírací kohout GT-AVR 1" s teploměrem pro uzavření rozdělovače.</t>
  </si>
  <si>
    <t>Systémová deska 1•2•3® -deska 35/32 s kročejovou izolací systémová deska pro podlahové vytápění podle DIN 4109 a DIN 4725, s integrovanou tepelnou izolací, kročejovou izolací 28 dB a izolací proti vlhkosti, vhodná pro obytné prostory, materiál: polystyren EPS-T 5000, Rλ = 0,75 m2 K/W, max. zatížitelnost 500 kg/m2, délka 1350 mm, šířka 750 mm, výška 30-2 mm, výstupky pro uchycení trubek d 15–18 mm, rozestup uložení 7,5 cm nebo vícenásobný, prodejní jednotka 6,075 m2.</t>
  </si>
  <si>
    <t>12696</t>
  </si>
  <si>
    <t>Systémový pás TAC z polystyrenu, s integrovanou tepelnou a protihlukovou izolaci, s izolační fólií proti vlhkosti s natištěným rastrem. Jednostranný přesah okraje fólie. Délka 10 m, šířka 1 m. Skupina tepelné vodivosti 040, certifikovaný označení: GTF-TAC 30-2 (zatížení do 500 kg/m2), materiál EPS T 5000</t>
  </si>
  <si>
    <t>09722</t>
  </si>
  <si>
    <t>TAC kotvicí spona na TAC fólii s rastrem z nárazuvzdorného plastu na bezpečné upevnění topné trubky,</t>
  </si>
  <si>
    <t>12706</t>
  </si>
  <si>
    <t>Systémová fólie GTF–TAC s rastrem pro položení přímo na tepelnou izolaci, rastr 50 mm. Délka 50 m, role o šířce 1 m</t>
  </si>
  <si>
    <t>00193</t>
  </si>
  <si>
    <t>Dilatační pás GTF-RDS z pěnového polyetylenu, tloušťka cca 8 mm, výška 150 mm, s nalepenou fólií a jednostranným přesahem fólie, samolepicí pruh na zadní straně, prostor pro dilataci 5 mm podle DIN 18560.</t>
  </si>
  <si>
    <t>09743</t>
  </si>
  <si>
    <t>Dilatační pás GTF-DFS 100 z vlnité lepenky podle DIN 18560, pro bezpečné dilatování potěrů a při přechodech přes dveře, délka 1 m.</t>
  </si>
  <si>
    <t>07151</t>
  </si>
  <si>
    <t>Plastifikátor gabolith GTF-EZ 5 - přísada do potěru, pro plastifikaci potěru, v kanystru, dávkování cca 0,2 kg/m2. PJ: 1 ks. - 5 kg</t>
  </si>
  <si>
    <t>39754</t>
  </si>
  <si>
    <t>Připojovací elektrická lišta 230 V - WFHC-BAS 230V, 6 Z, ANC k jednoduchému propojení prostorových termostatů řady BT elektrotermických pohonů, napájení 230 V, pro 6 prostorových termostatů a 12 elektrotermických pohonů, Druh ochrany IP 20, třída ochrany I, možnost spínání zdroje tepla a oběhového čerpadla.</t>
  </si>
  <si>
    <t>21125</t>
  </si>
  <si>
    <t>Rozšíření připojovací elektrické lišty 230 V - WFHC-EXT 230 VAC, 4 Z, ANC k rozšíření připojovací elektrické lišty WFHC-BAS 230V, 6 Z o možnost připojení dalších 4 prostorových termostatů a 8 elektrotermických pohonů. Druh ochrany IP 20, třída ochrany I</t>
  </si>
  <si>
    <t>40776</t>
  </si>
  <si>
    <t>Elektrotermický pohon 230 V - VTZ 22CX-230NC2 230V; NC bez proudu uzavřen, ukazatel stavu otevření, druh ochrany IP 44, třída ochrany II, výkon 2,5 W, přípojné vedení 2 x 0,75 mm (1,0 m dlouhé), 230 V. Otevírací čas 3 min. 230 V.</t>
  </si>
  <si>
    <t>25807</t>
  </si>
  <si>
    <t>Digitální prostorový termostat s časovým programem BT-DP, 2-žilové připojení max. 1,5 mm2, pouze spínací kontakt pro napájení 230 V, napájení baterie 2 x LR03 AAA 1,5 V, životnost baterie 2 roky, jako digitální nástěnný přístroj s časovým programem k regulaci prostorové teploty, ve spojení s elektrickou lištou k ovládání max. 4 elektrotermických pohonů na rozdělovači, týdenní program nebo denní program, normální a snížená teplota, protimrazová ochrana, grafické zobrazení symbolu programu na displeji včetně zobrazení času a teploty. Termostat neumí časové řídit ostatní termostaty, pouze sám sebe. Montáž na instalační krabici KU 68. IP 30, třída ochrany II. Rozměry V x Š x H: 80 x 83 x 27 mm, barva bílá.</t>
  </si>
  <si>
    <t>736.1</t>
  </si>
  <si>
    <t>Montáž podl. vytápění</t>
  </si>
  <si>
    <t>998735101</t>
  </si>
  <si>
    <t>Přesun hmot tonážní pro otopná tělesa v objektech v do 6 m</t>
  </si>
  <si>
    <t>UT-J01_22</t>
  </si>
  <si>
    <t>Jednoduchý závěs na potrubí do stropní konstrukce tvořený: upevňovacím šroubem HUS3-I 6 s vnitřním závitem závitovou tyčí AM10, maticí M10 a potrubní objímkou MP-L-I 22.</t>
  </si>
  <si>
    <t>UT-J01_35</t>
  </si>
  <si>
    <t>Jednoduchý závěs na potrubí do stropní konstrukce tvořený: upevňovacím šroubem HUS3-I 6 s vnitřním závitem závitovou tyčí AM10, maticí M10 a potrubní objímkou MP-L-I 35.</t>
  </si>
  <si>
    <t>UT-J01_42</t>
  </si>
  <si>
    <t>Jednoduchý závěs na potrubí do stropní konstrukce tvořený: upevňovacím šroubem HUS3-I 6 s vnitřním závitem závitovou tyčí AM10, maticí M10 a potrubní objímkou MP-L-I 42.</t>
  </si>
  <si>
    <t>UT-J01_54</t>
  </si>
  <si>
    <t>Jednoduchý závěs na potrubí do stropní konstrukce tvořený: upevňovacím šroubem HUS3-I 6 s vnitřním závitem závitovou tyčí AM10, maticí M10 a potrubní objímkou MP-L-I 54.</t>
  </si>
  <si>
    <t>767.1</t>
  </si>
  <si>
    <t>tyčová ocel</t>
  </si>
  <si>
    <t>767995111</t>
  </si>
  <si>
    <t>Montáž atypických zámečnických konstrukcí hmotnosti do 5 kg</t>
  </si>
  <si>
    <t>Montáž atypických zámečnických konstrukcí hmotnosti do 20 kg</t>
  </si>
  <si>
    <t>Přesun hmot tonážní pro zámečnické konstrukce v objektech v do 12 m</t>
  </si>
  <si>
    <t>Nátěry</t>
  </si>
  <si>
    <t>783317101</t>
  </si>
  <si>
    <t>Krycí jednonásobný syntetický standardní nátěr zámečnických konstrukcí</t>
  </si>
  <si>
    <t>783324101</t>
  </si>
  <si>
    <t>Základní jednonásobný  akrylátový nátěr zámečnických konstrukcí</t>
  </si>
  <si>
    <t>731-01</t>
  </si>
  <si>
    <t>731-03</t>
  </si>
  <si>
    <t>Topná zkouška (72 hod)</t>
  </si>
  <si>
    <t>731-05</t>
  </si>
  <si>
    <t xml:space="preserve">Dokumentace skutečného stavu včetně fotodokumentace skrytých a těžko přístupných částí </t>
  </si>
  <si>
    <t>731-06</t>
  </si>
  <si>
    <t>Napuštění topného systému upravenou vodou, včetně odvzdušnění</t>
  </si>
  <si>
    <t>HZS2212</t>
  </si>
  <si>
    <t>Zaregulování a zprovoznění systému</t>
  </si>
  <si>
    <t>Položkový rozpočet</t>
  </si>
  <si>
    <t>SO 01 - Vzduchotechnika a Chlazení</t>
  </si>
  <si>
    <t>VZDUCHOTECHNIKA</t>
  </si>
  <si>
    <t>1.</t>
  </si>
  <si>
    <t>Hlavní provozní větrání</t>
  </si>
  <si>
    <t>001</t>
  </si>
  <si>
    <t>Vzduchotechnická jednotka s rekuperací přívod/odtah 1700m3/h 240/240 Pa, rek účinnost 93,6% při te -15 a tp22, to=20 40% r.v. s výparníkem pro chlazení a ohřev a záložním ele ohřevem, s vlastní regulací přímo z výroby včetně týdenního plánu a napojení na BMS s možností přístupu přes modbus IP i bez BMS a to bez dodatečné instalace logiky řízení na stavbě,  dle TZ a přílohy TZ č1, kanálového čidla, venkovního čidla.  Součástí je sada náhradních filtrů a zprovoznění jednotky autorizovaným partnerem výrobce.</t>
  </si>
  <si>
    <t>002</t>
  </si>
  <si>
    <t>Kabeláž pro ovladač včetně otrubkování</t>
  </si>
  <si>
    <t>003</t>
  </si>
  <si>
    <t>Nástěnný ovladač dotykový včetně termostatu s programováním časového plánu pro letní a zimní provoz nastavením výstupní teploty apod, přístupem pro servis.</t>
  </si>
  <si>
    <t>004</t>
  </si>
  <si>
    <t>Venkovní chladící kondenzační jednotka Qchl = do 3,5kW. Split systém chlazení -20° až 50°C. Výparník součástí VZT jednotky. Včetně nástěnných pozinkovaných konzolí a antivibračních podložek.</t>
  </si>
  <si>
    <t>005</t>
  </si>
  <si>
    <t>Modul pro ovládání venkovní chladící kondenzační jednotky 0-10V</t>
  </si>
  <si>
    <t>006</t>
  </si>
  <si>
    <t>Vakuování potrubí CU před naplněním chladiva</t>
  </si>
  <si>
    <t>007</t>
  </si>
  <si>
    <t>Doplnění chladiva</t>
  </si>
  <si>
    <t>008</t>
  </si>
  <si>
    <t>Uzavřený ochranný žlab pro vedení CU potrubí, 
kotvící prvky - dodávka stavby</t>
  </si>
  <si>
    <t>009</t>
  </si>
  <si>
    <t>Cu potrubí svazek: kapalina = 9,52mm, plyn = 15,88mm, komunikační kabeláž.</t>
  </si>
  <si>
    <t>051</t>
  </si>
  <si>
    <t>Kulisový tlumič do 500x300x1000mm, šířka kulisy 100 až 200mm</t>
  </si>
  <si>
    <t>Regulační klapka do kruhového potrubí DN160, ruční</t>
  </si>
  <si>
    <t>Regulační klapka do kruhového potrubí DN200, ruční</t>
  </si>
  <si>
    <t>Regulační klapka do kruhového potrubí DN250, ruční</t>
  </si>
  <si>
    <t xml:space="preserve">Přívodní talířový ventil DN 160 z oceli opatřený práškovým nátěrem vč. montážního kroužku z nerezové oceli, RAL dle arch. </t>
  </si>
  <si>
    <t>Odvodní talířový ventil DN 160 z oceli opatřený práškovým nátěrem vč. montážního kroužku z nerezové oceli, RAL dle arch.</t>
  </si>
  <si>
    <t>Dveřní mřížka 525x125 s RAL dle architekta včetně rámečku</t>
  </si>
  <si>
    <t>Požární klapka kruhová s atestem DN160, požární odolnost 90 minut, ruční</t>
  </si>
  <si>
    <t>Požární klapka kruhová s atestem DN200, požární odolnost 90 minut, ruční</t>
  </si>
  <si>
    <t>601</t>
  </si>
  <si>
    <t>Hluktlumící hadice DN 160 - Velmi odolná ohebná Al laminátová hadice s vnitřním uspořádáním jako Aluflex MO navíc s vnitřním děrováním, s tepelnou izolací z vrstvy ekologické nedráždivé minerální vaty tloušťky 25 mm, 16 kg/m3, !parozábrana! – zpevněný Al laminá. – zpevněný Al laminát. Napojení koncových elementů bude řešeno vždy v délce min. 1m</t>
  </si>
  <si>
    <t>701</t>
  </si>
  <si>
    <r>
      <t>Potrubí kruhové pozinkované - spiro, třída těsnosti II, tvarovky 30% 
- průměru 160mm, včetně těsnícího a spojovacího materiálu.</t>
    </r>
  </si>
  <si>
    <t>702</t>
  </si>
  <si>
    <r>
      <t>Potrubí kruhové pozinkované - spiro, třída těsnosti II, tvarovky 30% 
- průměru 200mm, včetně těsnícího a spojovacího materiálu.</t>
    </r>
  </si>
  <si>
    <t>703</t>
  </si>
  <si>
    <r>
      <t>Potrubí kruhové pozinkované - spiro, třída těsnosti II, tvarovky 30% 
- průměru 250mm, včetně těsnícího a spojovacího materiálu.</t>
    </r>
  </si>
  <si>
    <t>801</t>
  </si>
  <si>
    <t>Potrubí čtyřhranné pozinkované rovné, sk. 1, třída těsnosti II</t>
  </si>
  <si>
    <t>802</t>
  </si>
  <si>
    <t>Potrubí čtyřhranné pozinkované tvarovky, sk. 1, třída těsnosti II</t>
  </si>
  <si>
    <t>901</t>
  </si>
  <si>
    <t xml:space="preserve">Kaučuková tepelná izolace přívodu vzduchu, tl. 25mm samolepící s Al polepem včetně lepících pásků </t>
  </si>
  <si>
    <t>902</t>
  </si>
  <si>
    <t xml:space="preserve">Tepelná izolace odvodu vzduchu, tl. 40 mm samolepící s Al polepem včetně lepících pásků </t>
  </si>
  <si>
    <t>903</t>
  </si>
  <si>
    <t>Požární izolace s odolností 30 min  minerální s Al polepem s vlastnostmi dle TZ</t>
  </si>
  <si>
    <t>904</t>
  </si>
  <si>
    <t>Tepelná a hluková izolace tl. 100 mm pod oplechování</t>
  </si>
  <si>
    <t>905</t>
  </si>
  <si>
    <t>Oplechování potrubí v exteriéru</t>
  </si>
  <si>
    <t>951</t>
  </si>
  <si>
    <t>Komletní montáž oddílu č.1</t>
  </si>
  <si>
    <t>952</t>
  </si>
  <si>
    <t xml:space="preserve">Hzs zařízení č. 1 - Hlavní provozní větrání - zednické výpomoci vrty, prostupy, drážky, přípomoci během transportu potrubí, koordinace vůči ostatním profesím, koordinace při etapizaci prací </t>
  </si>
  <si>
    <t>953</t>
  </si>
  <si>
    <t>Přesun hmot pro vzduchotechniku, výšky do 25 m</t>
  </si>
  <si>
    <t>sada</t>
  </si>
  <si>
    <t>1. Hlavní provozní větrání</t>
  </si>
  <si>
    <t>2.</t>
  </si>
  <si>
    <t xml:space="preserve">Větrací jednotky učebny 2.np - zař. 2.07, 2.08, 2.09 </t>
  </si>
  <si>
    <t>Podstropní vzduchotechnická jednotka s rekuperací, s vlastní regulací, s integrovaným předehřevem, Přívod/Odvod = 300/300m3/h 2 výkonová křivka 105 Pa, 35dB, Filtrace sání F7, výfuk G4 včetně náhradní sady filtrů a vlastního ovládání, součástí je zprovoznění autorizovaným partnerem výrobce.</t>
  </si>
  <si>
    <t>Přívod a odtah je řešen v rámci zařízení – kompaktní jednotka včetně hluktlumících opatření. 
Součástí dodávky VZT jednotky bude možnost napojení nadřazené profese MaR prostřednictvím modbus, nicméně jednotku bude možné provozovat v rámci vlastního řízení. Jednotka umožňuje plynulou regulaci výkonu a dohřevu, má plynulý bypass, má možnost nastavení předtlak podtlak, má indikaci zanesení filtrů, BOOST režim, volné chlazení v rámci nočního větrání, případně je možné řešit PIR čidlo v případě nepřítomnosti osob (zde není využito).  Ovladač a kabeláž k ovladači s trubkováním bude součástí dodávky jednotky, jedná se o dotykový ovladač pro každou samostatnou učebnu, s integrovaným čidlem CO2. Třída filtrace F7- přívod, G4 odtah. 
 Nadřazená MaR může dále jednotku integrovat přes BMS protokolem modbus RTU, TCP</t>
  </si>
  <si>
    <t>Protidešťová sací žaluzie 300x300mm, připojení D250, včetně síta proti hmyzu, RAL dle požadavku architekta - nechat odsouhlasit před objednáním</t>
  </si>
  <si>
    <t>Protidešťová výfuková žaluzie 300x300mm, připojení D250, včetně síta proti hmyzu, RAL dle požadavku architekta - nechat odsouhlasit před objednáním</t>
  </si>
  <si>
    <t>Komletní montáž oddílu č.2</t>
  </si>
  <si>
    <t xml:space="preserve">Hzs zařízení č. 2 - Větrání dílen - zednické výpomoci vrty, prostupy, drážky, přípomoci během transportu potrubí, koordinace vůči ostatním profesím, koordinace při etapizaci prací </t>
  </si>
  <si>
    <t xml:space="preserve">2. Větrací jednotky učebny 2.np - zař. 2.07, 2.08, 2.09 </t>
  </si>
  <si>
    <t>3.</t>
  </si>
  <si>
    <t>Větrání hyg. zázemí tréninkového bytu</t>
  </si>
  <si>
    <t>Potrubní radiální ventilátor DN100, O-120m3/h, 2x napojovací pružná manžeta pro připojení na potrubí, říditelný regulátorem otáček REB</t>
  </si>
  <si>
    <t>Zpětná klapka DN 160, těsná</t>
  </si>
  <si>
    <t>Protidešťová výfuková žaluzie 200x200mm, připojení D160, včetně síta proti hmyzu, RAL dle požadavku architekta - nechat odsouhlasit před objednáním</t>
  </si>
  <si>
    <t>Komletní montáž oddílu č.3</t>
  </si>
  <si>
    <t xml:space="preserve">Hzs zařízení č. 3 - Větrání hygienického zázemí tréninkového bytu - zednické výpomoci vrty, prostupy, drážky, přípomoci během transportu potrubí, koordinace vůči ostatním profesím, koordinace při etapizaci prací </t>
  </si>
  <si>
    <t>3. Větrání hyg. zázemí tréninkového bytu</t>
  </si>
  <si>
    <t>CHÚC.</t>
  </si>
  <si>
    <t>Větrání CHÚC</t>
  </si>
  <si>
    <t>Axiální ventilátor kovový do kruhového potrubí, množství vzduchu Vmax=12000m3/h, pextmax=400Pa, 2950 ot./min., P=4,0kW, I=7,6A, 400V, včetně pružných připojovacích manžet</t>
  </si>
  <si>
    <t>Přetlaková klapka 400x200, zapracovat do dveří, řešit certifikaci</t>
  </si>
  <si>
    <t>Regulační klapka 400x200 škrtící u přetlakové klapky</t>
  </si>
  <si>
    <t>Regulační klapka 400x200 se servopohonem 230V bez napětí uzavřeno, lamely parotěsně izolovat proti zabránění kondenzace</t>
  </si>
  <si>
    <t>Přetlaková klapka 500x250</t>
  </si>
  <si>
    <t>Regulační klapka 500x250 škrtící u přetlakové klapky</t>
  </si>
  <si>
    <t>Regulační klapka 500x250 se servopohonem 230V bez napětí uzavřeno, lamely parotěsně izolovat proti zabránění kondenzace</t>
  </si>
  <si>
    <t>Čtyřhranná vyústka 1000x500 s pevnými lamelami pro osazení na volné konce potrubí</t>
  </si>
  <si>
    <t>Stěnová mřížka 400x200</t>
  </si>
  <si>
    <t>Protidešťová  žaluzie 1000x500mm, včetně síta proti hmyzu a připojovacího rámečku, RAL dle požadavku architekta - nechat odsouhlasit před objednáním</t>
  </si>
  <si>
    <r>
      <t>Potrubí kruhové pozinkované - spiro, třída těsnosti II, tvarovky 30% 
- průměru 500mm, včetně těsnícího a spojovacího materiálu.</t>
    </r>
  </si>
  <si>
    <t xml:space="preserve">Parotěsná izolace tl. 25 mm samolepící </t>
  </si>
  <si>
    <t xml:space="preserve">Požární izolace/kapotáž s odolností 30 min   EI30DP1 </t>
  </si>
  <si>
    <t>Komletní montáž oddílu č.CHÚC</t>
  </si>
  <si>
    <t xml:space="preserve">Hzs zařízení č. CHÚC - Větrání CHÚC - zednické výpomoci vrty, prostupy, drážky, přípomoci během transportu potrubí, koordinace vůči ostatním profesím, koordinace při etapizaci prací </t>
  </si>
  <si>
    <t>CHÚC. Větrání CHÚC</t>
  </si>
  <si>
    <t>900.</t>
  </si>
  <si>
    <t>Ostatní položky</t>
  </si>
  <si>
    <t>Zprovoznění, vyregulování a zaškolení obsluhy</t>
  </si>
  <si>
    <t>Funkční zkoušky</t>
  </si>
  <si>
    <t>Štítky pro označení</t>
  </si>
  <si>
    <t xml:space="preserve">Montážní materiál </t>
  </si>
  <si>
    <t xml:space="preserve">Těsnící materiál </t>
  </si>
  <si>
    <t>906</t>
  </si>
  <si>
    <t xml:space="preserve">Spojovací materiál </t>
  </si>
  <si>
    <t>907</t>
  </si>
  <si>
    <t>Požární dotěsnění atestovaným tmelem</t>
  </si>
  <si>
    <t>bm</t>
  </si>
  <si>
    <t>908</t>
  </si>
  <si>
    <t>Měření hluku</t>
  </si>
  <si>
    <t>909</t>
  </si>
  <si>
    <t>Doprava</t>
  </si>
  <si>
    <t>910</t>
  </si>
  <si>
    <t>Jeřáb (bude využit staveništní)</t>
  </si>
  <si>
    <t>stání</t>
  </si>
  <si>
    <t>911</t>
  </si>
  <si>
    <t>Montážní pojízdné lešení</t>
  </si>
  <si>
    <t>dny</t>
  </si>
  <si>
    <t>912</t>
  </si>
  <si>
    <t>Realizační - dodavatelská dokumentace</t>
  </si>
  <si>
    <t>913</t>
  </si>
  <si>
    <t>Dokumentace skutečného stavu</t>
  </si>
  <si>
    <t>900 Ostatní položky</t>
  </si>
  <si>
    <t>V jednotlivých cenách musí být zahrnuty náklady na vlastní montáž, odvoz, skládkovné, veškeré přesuny materiálu, protiprašná opatření, trvalý úklid všech prostor dotčených stavbou, opatření BOZP a to zejména zabezpečení všech stavebních prostupů proti propadnutí.</t>
  </si>
  <si>
    <t>Ceny v nabídce musí vycházet nejen z předloženého soupisu výkonů, ale i ze znalosti celého prováděcího projektu. Prostudování kompletní dokumentace je nutnou podmínkou předložení nabídky.</t>
  </si>
  <si>
    <t>Součástí dodávky je kompletní uvedení do provozu a zaregulování zařízení a jeho armatur, nastavení provozních parametrů jako i všech rozvodných a regulačních zařízení, až do přejímky a garance.  V případě, že ten, kdo s dokumentací pracuje, shledá disproporci mezi částmi dokumentace (výkresová část, technická zpráva a výkaz výměr), je nutno vzít v úvahu takovou variantu, za kterou dodavatel vzhledem ke své odbornosti převezme plné garance. Dtto, když dodavatel zjistí určité řešení, za které nemůže vzít garance ve vztahu k požadovanému výsledku, v tomto případě je povinen v ceně počítat s nápravou řešení a investora upozornit. Před zahájením dodávek a montáží je nutno provést kontrolu, zda stav na stavbě odpovídá projektové dokumentaci. Bez provedení kontroly není možno držet záruky za škody vzniklé vynecháním kontroly</t>
  </si>
  <si>
    <t>Dodavatel musí zpracovat realizační dokumentaci stavby - dodavatelskou dokumentaci stavby, a musí ji předložit stavebníkovi a autorskému dozoru před realizací ke kontrole.</t>
  </si>
  <si>
    <t>SO 01 - Silnoproudé instalace</t>
  </si>
  <si>
    <t>EL</t>
  </si>
  <si>
    <t>SO 01 - INTEGRAČNÍ CENTRUM</t>
  </si>
  <si>
    <t>Stavební práce při elektromontážích</t>
  </si>
  <si>
    <t>460680203</t>
  </si>
  <si>
    <t>Vybourání otvorů ve zdivu betonovém plochy do 0,02 m2, tloušťky do 45 cm</t>
  </si>
  <si>
    <t>460600061.2</t>
  </si>
  <si>
    <t>Odvoz suti a vybouraných hmot do 1 km</t>
  </si>
  <si>
    <t>460600071</t>
  </si>
  <si>
    <t>Příplatek k odvozu suti a vybouraných hmot za každý další 1 km (15km)</t>
  </si>
  <si>
    <t>997221111</t>
  </si>
  <si>
    <t>Vodorovná doprava suti ze sypkých materiálů nošením do 50 m</t>
  </si>
  <si>
    <t>997221119</t>
  </si>
  <si>
    <t>Příplatek ZKD 10 m u vodorovné dopravy suti ze sypkých materiálů nošením</t>
  </si>
  <si>
    <t>997221131</t>
  </si>
  <si>
    <t>Vodorovná doprava vybouraných hmot nošením do 50 m</t>
  </si>
  <si>
    <t>997221139</t>
  </si>
  <si>
    <t>Příplatek ZKD 10 m u vodorovné dopravy vybouraných hmot nošením</t>
  </si>
  <si>
    <t>997221141</t>
  </si>
  <si>
    <t>Vodorovná doprava suti ze sypkých materiálů stavebním kolečkem do 50 m</t>
  </si>
  <si>
    <t>997221149</t>
  </si>
  <si>
    <t>Příplatek ZKD 10 m u vodorovné dopravy suti ze sypkých materiálů stavebním kolečkem</t>
  </si>
  <si>
    <t>997221612</t>
  </si>
  <si>
    <t>Nakládání vybouraných hmot na dopravní prostředky pro vodorovnou dopravu</t>
  </si>
  <si>
    <t>997221815</t>
  </si>
  <si>
    <t>Poplatek za uložení betonového odpadu na skládce (skládkovné)</t>
  </si>
  <si>
    <t>21-M.4</t>
  </si>
  <si>
    <t>Kabeláž</t>
  </si>
  <si>
    <t>210021056</t>
  </si>
  <si>
    <t>Montáž příchytek kovových typ Sonap profil do 54 mm</t>
  </si>
  <si>
    <t>354325550</t>
  </si>
  <si>
    <t>příchytka kabelová Sonap 637554 D41-54 mm</t>
  </si>
  <si>
    <t>210100001</t>
  </si>
  <si>
    <t>Ukončení vodičů v rozváděči nebo na přístroji včetně zapojení průřezu žíly do 2,5 mm2</t>
  </si>
  <si>
    <t>210100002</t>
  </si>
  <si>
    <t>Ukončení vodičů v rozváděči nebo na přístroji včetně zapojení průřezu žíly do 6 mm2</t>
  </si>
  <si>
    <t>210100003</t>
  </si>
  <si>
    <t>Ukončení vodičů v rozváděči nebo na přístroji včetně zapojení průřezu žíly do 16 mm2</t>
  </si>
  <si>
    <t>210100005</t>
  </si>
  <si>
    <t>Ukončení vodičů v rozváděči nebo na přístroji včetně zapojení průřezu žíly do 35 mm2</t>
  </si>
  <si>
    <t>210100008</t>
  </si>
  <si>
    <t>Ukončení vodičů v rozváděči nebo na přístroji včetně zapojení průřezu žíly do 50 mm2</t>
  </si>
  <si>
    <t>210100009</t>
  </si>
  <si>
    <t>Ukončení vodičů v rozváděči nebo na přístroji včetně zapojení průřezu žíly do 120 mm2</t>
  </si>
  <si>
    <t>210800051</t>
  </si>
  <si>
    <t>Montáž měděných vodičů CYY, CMA, CY, CYA, HO5V, HO7V 1,5 mm2 pod omítku ve stropě, nebo ve žlabech</t>
  </si>
  <si>
    <t>341110300</t>
  </si>
  <si>
    <t>kabel silový s Cu jádrem CYKY 3x1,5 mm2</t>
  </si>
  <si>
    <t>341095150v</t>
  </si>
  <si>
    <t>kabel silový s Cu jádrem, oválný 1-CXKH-V 3x1,5 mm2</t>
  </si>
  <si>
    <t>210800052</t>
  </si>
  <si>
    <t>Montáž měděných vodičů CYY, CMA, CY, CYA, HO5V, HO7V 2,5 mm2 pod omítku ve stropě, nebo ve žlabech</t>
  </si>
  <si>
    <t>341095170</t>
  </si>
  <si>
    <t>kabel silový s Cu jádrem, CYKY 3x2,5 mm2</t>
  </si>
  <si>
    <t>341095170v</t>
  </si>
  <si>
    <t>kabel silový s Cu jádrem, oválný 1-CXKH-V 3x2,5 mm2</t>
  </si>
  <si>
    <t>210800116</t>
  </si>
  <si>
    <t>Montáž měděných kabelů CYKY,CYBY,CYMY,NYM,CYKYLS,CYKYLo 5x2,5 mm2</t>
  </si>
  <si>
    <t>341110940</t>
  </si>
  <si>
    <t>kabel silový s Cu jádrem CYKY 5x2,5 mm2</t>
  </si>
  <si>
    <t>210800528</t>
  </si>
  <si>
    <t>Montáž měděných vodičů CY, HO5V, HO7V, NYY, YY 10 mm2 uložených volně</t>
  </si>
  <si>
    <t>341111000</t>
  </si>
  <si>
    <t>kabel silový s Cu jádrem CYKY 5x10 mm2</t>
  </si>
  <si>
    <t>210810055</t>
  </si>
  <si>
    <t>Montáž měděných kabelů CYKY, CYKYD, CYKYDY, NYM, NYY, YSLY 750 V 5x1,5 mm2 uložených pevně</t>
  </si>
  <si>
    <t>341110900</t>
  </si>
  <si>
    <t>kabel silový s Cu jádrem CYKY 5x1,5 mm2</t>
  </si>
  <si>
    <t>341110900-V</t>
  </si>
  <si>
    <t>kabel silový s Cu jádrem CXKH-V 5x2,5 mm2</t>
  </si>
  <si>
    <t>210812001</t>
  </si>
  <si>
    <t>Montáž kabel Cu plný kulatý do 1 kV 2x1,5 až 6 mm2 uložený volně nebo v liště (CYKY)</t>
  </si>
  <si>
    <t>34111042</t>
  </si>
  <si>
    <t>kabel silový s Cu jádrem 1 kV 3x4mm2</t>
  </si>
  <si>
    <t>210812031</t>
  </si>
  <si>
    <t>Montáž kabel Cu plný kulatý do 1 kV 4x1,5 až 4 mm2 uložený volně nebo v liště (CYKY)</t>
  </si>
  <si>
    <t>34111064-V2</t>
  </si>
  <si>
    <t>CXKH-V 3x4</t>
  </si>
  <si>
    <t>210812063</t>
  </si>
  <si>
    <t>Montáž kabel Cu plný kulatý do 1 kV 5x4 až 6 mm2 uložený volně nebo v liště (CYKY)</t>
  </si>
  <si>
    <t>34111100.PKB</t>
  </si>
  <si>
    <t>CYKY-J 5x4</t>
  </si>
  <si>
    <t>210812063.1</t>
  </si>
  <si>
    <t>34111098</t>
  </si>
  <si>
    <t>kabel silový s Cu jádrem 1 kV 5x10mm2</t>
  </si>
  <si>
    <t>210812065</t>
  </si>
  <si>
    <t>Montáž kabel Cu plný kulatý do 1 kV 5x10 až 16 mm2 uložený volně nebo v liště (CYKY)</t>
  </si>
  <si>
    <t>34111100.2</t>
  </si>
  <si>
    <t>CYKY-J 5x6</t>
  </si>
  <si>
    <t>210813051</t>
  </si>
  <si>
    <t>Montáž kabel Cu plný kulatý do 1 kV 3x35+25 až 50+35mm2 uložený pevně (CYKY)</t>
  </si>
  <si>
    <t>34111637</t>
  </si>
  <si>
    <t>kabel silový s Cu jádrem 1 kV 5X35mm2</t>
  </si>
  <si>
    <t>210901234</t>
  </si>
  <si>
    <t>Montáž měděných kabelů CYKY,CYBY,CYMY,NYM,CYKYLS,CYKYLo 4x35 mm2</t>
  </si>
  <si>
    <t>341132170v</t>
  </si>
  <si>
    <t>kabel silový s Al jádrem 1-CXKH-V 4x35 mm2</t>
  </si>
  <si>
    <t>210902117</t>
  </si>
  <si>
    <t>Montáž kabelu Al do 1 kV plný kulatý průřezu 4x120 mm2 uložených pevně (AYKY)</t>
  </si>
  <si>
    <t>34113223</t>
  </si>
  <si>
    <t>kabel silový s Al jádrem 1 kV  4x95m2</t>
  </si>
  <si>
    <t>210950101</t>
  </si>
  <si>
    <t>Další štítek označovací na kabel</t>
  </si>
  <si>
    <t>735345120</t>
  </si>
  <si>
    <t>tabulka bezpečnostní s tiskem 2 barvy A7 105x74 mm</t>
  </si>
  <si>
    <t>210950202</t>
  </si>
  <si>
    <t>Příplatek na zatahování kabelů hmotnosti do 2 kg do tvárnicových tras a kolektorů</t>
  </si>
  <si>
    <t>210950203</t>
  </si>
  <si>
    <t>Příplatek na zatahování kabelů hmotnosti do 4 kg do tvárnicových tras a kolektorů</t>
  </si>
  <si>
    <t>210950204</t>
  </si>
  <si>
    <t>Příplatek na zatahování kabelů hmotnosti do 6 kg do tvárnicových tras a kolektorů</t>
  </si>
  <si>
    <t>21-M</t>
  </si>
  <si>
    <t>Elektromontáže</t>
  </si>
  <si>
    <t>210010301</t>
  </si>
  <si>
    <t>Montáž krabic přístrojových zapuštěných plastových kruhových KU 68/1, KU68/1301, KP67, KP68/2</t>
  </si>
  <si>
    <t>34571523</t>
  </si>
  <si>
    <t>krabice přístrojová odbočná s víčkem z PH, D 103 mm x 50 mm</t>
  </si>
  <si>
    <t>345715110.1</t>
  </si>
  <si>
    <t>krabice přístrojová instalační KP 68/2</t>
  </si>
  <si>
    <t>210010311</t>
  </si>
  <si>
    <t>Montáž krabic odbočných zapuštěných plastových kruhových KU68-1902/KO68, KO97/KO97V</t>
  </si>
  <si>
    <t>345715190</t>
  </si>
  <si>
    <t>krabice univerzální z PH KU 68/2-1902s víčkem KO68</t>
  </si>
  <si>
    <t>210010311.1</t>
  </si>
  <si>
    <t>Montáž krabic odbočných nástěnných, s funkční schopností při požáru</t>
  </si>
  <si>
    <t>345715110.2</t>
  </si>
  <si>
    <t>krabice univerzální s funkčností při požáru El60, na stěnu/strop, vč. svorek</t>
  </si>
  <si>
    <t>210010322</t>
  </si>
  <si>
    <t>Montáž rozvodek zapuštěných plastových kruhových 1906/V68</t>
  </si>
  <si>
    <t>RZ01TI</t>
  </si>
  <si>
    <t xml:space="preserve">ZÁSUVKA 2P+PE, 1F/230V/16A </t>
  </si>
  <si>
    <t>KUS</t>
  </si>
  <si>
    <t>RZ02TI</t>
  </si>
  <si>
    <t>ZÁSUVKA 2P+PE, 1F/230V/16A, IP54</t>
  </si>
  <si>
    <t>RZ03TI</t>
  </si>
  <si>
    <t>DVOJZÁSUVKA 2x(2P+PE), 1F/230V/16A, DO STĚNY</t>
  </si>
  <si>
    <t>RZ04TA</t>
  </si>
  <si>
    <t>ZÁSUVKA 2P+PE, 1F/230V/16A, +SPD3,DO STĚNY</t>
  </si>
  <si>
    <t>RZ05TI</t>
  </si>
  <si>
    <t>DVOJZÁSUVKA 2x(2P+PE), 1F/230V/16A, +SPD3,DO STĚNY</t>
  </si>
  <si>
    <t>34555124013-s</t>
  </si>
  <si>
    <t>Spínač 3pól s instalační karbicí, 3F/16A/400V, 5P, s vypínačem a doutnavkou - sporáková kombinace</t>
  </si>
  <si>
    <t>210010522</t>
  </si>
  <si>
    <t>Otevření nebo uzavření krabice víčkem na 2 šrouby</t>
  </si>
  <si>
    <t>210110001.1</t>
  </si>
  <si>
    <t>Montáž nástěnný vypínač nn nebo PIR, prostředí základní nebo vlhké, min. IP44</t>
  </si>
  <si>
    <t>345355120.2</t>
  </si>
  <si>
    <t>spínač řazení 1, 10A, barva dle požadavků architekta</t>
  </si>
  <si>
    <t>345355720.2</t>
  </si>
  <si>
    <t>spínač řazení 5, 10A, barva dle požadavků architekta</t>
  </si>
  <si>
    <t>345355520</t>
  </si>
  <si>
    <t>spínač řazení 6, 10A, barva dle požadavků architekta</t>
  </si>
  <si>
    <t>34535555</t>
  </si>
  <si>
    <t>TOUCH DIM tlačítko, nástěnné, stmívatelné, řízení DALI</t>
  </si>
  <si>
    <t>345355550</t>
  </si>
  <si>
    <t xml:space="preserve">PIR, pohybové čidlo, 360st., vnitřní </t>
  </si>
  <si>
    <t>R_SV_001.b</t>
  </si>
  <si>
    <t>Ovládač tlačítkový, řazení 1/0, vč. rámečku, barva dle požadavků architekta</t>
  </si>
  <si>
    <t>R-0101</t>
  </si>
  <si>
    <t>Pětipolohový mechanický spínač pro ovládání žaluzií.</t>
  </si>
  <si>
    <t>vlastní 16</t>
  </si>
  <si>
    <t>časové relé s doběhem, pod vypínač</t>
  </si>
  <si>
    <t>Kus</t>
  </si>
  <si>
    <t>210110001.1.1</t>
  </si>
  <si>
    <t>Montáž nástěnný vypínač nn nebo PIR, prostředí základní nebo vlhké</t>
  </si>
  <si>
    <t>382261000v</t>
  </si>
  <si>
    <t>tlačítko požární GW 42-201 12x12x 5cm červené se sklem</t>
  </si>
  <si>
    <t>x952</t>
  </si>
  <si>
    <t>UPS MASTERYS Green Power 2.0, 20 kVA/20 kW, 400V (MGP4GP320TLC3), interní bateriový modul 45 minut, životnost AKU 10 let, výstupní účiník 1 (kVA=kW), certifikovaná provozní účinnost 96%, režim ECO mód 98%, vč.osazení a zapojení</t>
  </si>
  <si>
    <t>742111001</t>
  </si>
  <si>
    <t>Montáž příchytky pro kabely samostatné ohniodolné</t>
  </si>
  <si>
    <t>231701530</t>
  </si>
  <si>
    <t>pěna montážní protipožární polyuretanová SOUDAFOAM FR-B1 jednosložková 750 ml, požární odolnost více než 360 minut</t>
  </si>
  <si>
    <t>v_06</t>
  </si>
  <si>
    <t>Požární ucpávky prostupů El90</t>
  </si>
  <si>
    <t>742190004</t>
  </si>
  <si>
    <t>Požárně těsnící materiál do prostupu</t>
  </si>
  <si>
    <t>R-02-16.1</t>
  </si>
  <si>
    <t>Osazení podlahové krabice do vinylové podlahy, vč. víka, prostupů, výzbroje</t>
  </si>
  <si>
    <t>R-02-16.2</t>
  </si>
  <si>
    <t>Podlahová krabice, vč. výzbroje 4x230V, 1x230V s přep. ochranou a prostorem pro datové zásvky (dodávka SLP), +víko do daného typu podlahy</t>
  </si>
  <si>
    <t>R-02-16.3</t>
  </si>
  <si>
    <t>Podlahová krabice, vč. výzbroje 1x400V, +víko do daného typu podlahy</t>
  </si>
  <si>
    <t>R-020-01</t>
  </si>
  <si>
    <t>Instalační krabice se SPD3 na přechodu zón</t>
  </si>
  <si>
    <t>21-M.2</t>
  </si>
  <si>
    <t>Požární zařízení</t>
  </si>
  <si>
    <t>210190001</t>
  </si>
  <si>
    <t>Montáž rozvodnic běžných oceloplechových nebo plastových do 20 kg</t>
  </si>
  <si>
    <t>R-003</t>
  </si>
  <si>
    <t>Rozvaděč R2 - viz schéma a specifikace</t>
  </si>
  <si>
    <t>R-004</t>
  </si>
  <si>
    <t>Rozvaděč R3 - viz schéma a specifikace</t>
  </si>
  <si>
    <t>R-005</t>
  </si>
  <si>
    <t>Rozvaděč RPO - viz schéma a specifikace</t>
  </si>
  <si>
    <t>210190003.1</t>
  </si>
  <si>
    <t>Montáž rozvodnic běžných oceloplechových nebo plastových do 200 kg</t>
  </si>
  <si>
    <t>357118066.1</t>
  </si>
  <si>
    <t>rozvaděč R1, volně stojící, vč. osazení, zapojení, výzbroje, dle schématu a specifikace</t>
  </si>
  <si>
    <t>220110641</t>
  </si>
  <si>
    <t>Závěrečné práce ve skříni KS I</t>
  </si>
  <si>
    <t>22-M</t>
  </si>
  <si>
    <t>Montáže technologických zařízení pro dopravní stavby</t>
  </si>
  <si>
    <t>210220020</t>
  </si>
  <si>
    <t>Montáž uzemňovacího vedení vodičů FeZn pomocí svorek v zemi páskou do 120 mm2 ve městské zástavbě</t>
  </si>
  <si>
    <t>354420620.1</t>
  </si>
  <si>
    <t>páska zemnící 30 x 4 mm FeZn</t>
  </si>
  <si>
    <t>354419860.1</t>
  </si>
  <si>
    <t>svorka odbočovací a spojovací SR 2a pro pásek 30x4 mm    FeZn</t>
  </si>
  <si>
    <t>1140522</t>
  </si>
  <si>
    <t>PROPOJKA DILATACNI PRO ZAKLAD.ZEMNICE NIRO 700X /308150/</t>
  </si>
  <si>
    <t>1163288</t>
  </si>
  <si>
    <t>Štítek označení č.X, plast</t>
  </si>
  <si>
    <t>1143114</t>
  </si>
  <si>
    <t>PODSTAVEC BETON. 240MM/8,5KG KLIN</t>
  </si>
  <si>
    <t>1143194</t>
  </si>
  <si>
    <t>Držák do stěny</t>
  </si>
  <si>
    <t>210220101</t>
  </si>
  <si>
    <t>Montáž hromosvodného vedení svodových vodičů s podpěrami průměru do 10 mm</t>
  </si>
  <si>
    <t>10.660.644</t>
  </si>
  <si>
    <t>Drát uzem. AL pr.8 AlMgSi+PVC měkký</t>
  </si>
  <si>
    <t>1142661</t>
  </si>
  <si>
    <t>SVORKA KS SE SROUBEM M10 RD 6-10MM</t>
  </si>
  <si>
    <t>210220231</t>
  </si>
  <si>
    <t>Montáž tyčí jímacích délky do 3 m na stojan</t>
  </si>
  <si>
    <t>354411240</t>
  </si>
  <si>
    <t>tyč jímací s rovným koncem JT 2,0</t>
  </si>
  <si>
    <t>354411240.2</t>
  </si>
  <si>
    <t>tyč jímací s rovným koncem JT 1,0</t>
  </si>
  <si>
    <t>210220301</t>
  </si>
  <si>
    <t>Montáž svorek hromosvodných typu SS, SR 03 se 2 šrouby</t>
  </si>
  <si>
    <t>354420280</t>
  </si>
  <si>
    <t>svorka křížová SK, Cu pro zemnící drát</t>
  </si>
  <si>
    <t>354418850</t>
  </si>
  <si>
    <t xml:space="preserve">svorka spojovací SS </t>
  </si>
  <si>
    <t>210220301.1</t>
  </si>
  <si>
    <t>354420280.1</t>
  </si>
  <si>
    <t>svorka uzemnění  SR 3c Cu pro zemnící pásku a drát</t>
  </si>
  <si>
    <t>354418850.1</t>
  </si>
  <si>
    <t>svorka spojovací SS pro lano D8-10 mm</t>
  </si>
  <si>
    <t>10.067.555</t>
  </si>
  <si>
    <t>Svorkovnice EPS 2 ekvipotencionální</t>
  </si>
  <si>
    <t>210220372</t>
  </si>
  <si>
    <t>Montáž ochranných prvků - úhelníků nebo trubek do zdiva</t>
  </si>
  <si>
    <t>35441831</t>
  </si>
  <si>
    <t>úhelník ochranný na ochranu svodu - 2000 mm, FeZn</t>
  </si>
  <si>
    <t>35441860</t>
  </si>
  <si>
    <t>svorka FeZn k jímací tyči - 4 šrouby</t>
  </si>
  <si>
    <t>35441925</t>
  </si>
  <si>
    <t>svorka zkušební pro lano D 6-12 mm, FeZn</t>
  </si>
  <si>
    <t>35441865</t>
  </si>
  <si>
    <t>svorka FeZn k zemnící tyči - D 28 mm</t>
  </si>
  <si>
    <t>35441875</t>
  </si>
  <si>
    <t>svorka křížová pro vodič D 6-10 mm</t>
  </si>
  <si>
    <t>35441895</t>
  </si>
  <si>
    <t>svorka připojovací k připojení kovových částí</t>
  </si>
  <si>
    <t>1138718</t>
  </si>
  <si>
    <t>DEHNGRIP PODPORA VEDENI PV</t>
  </si>
  <si>
    <t>210800004</t>
  </si>
  <si>
    <t>Montáž měděných vodičů CYY 6 mm2</t>
  </si>
  <si>
    <t>341421570</t>
  </si>
  <si>
    <t>vodič silový s Cu jádrem CYA H07 V-K 6 mm2</t>
  </si>
  <si>
    <t>210800005</t>
  </si>
  <si>
    <t>Montáž měděných vodičů CYY 10 mm2</t>
  </si>
  <si>
    <t>341421580</t>
  </si>
  <si>
    <t>vodič silový s Cu jádrem CYA H07 V-K 10 mm2</t>
  </si>
  <si>
    <t>210800006</t>
  </si>
  <si>
    <t>Montáž měděných vodičů CYY 16 mm2</t>
  </si>
  <si>
    <t>341413590</t>
  </si>
  <si>
    <t>vodič silový s Cu jádrem CYA H07 V-K 16 mm2</t>
  </si>
  <si>
    <t>210800007</t>
  </si>
  <si>
    <t>Montáž měděných vodičů CYY 35 mm2</t>
  </si>
  <si>
    <t>341413600</t>
  </si>
  <si>
    <t>vodič silový s Cu jádrem CYA H07 V-K 35 mm2</t>
  </si>
  <si>
    <t>220111741</t>
  </si>
  <si>
    <t>Montáž svorka rozpojovací zkušební</t>
  </si>
  <si>
    <t>R-001</t>
  </si>
  <si>
    <t>Montáž ochranné svorkovnice</t>
  </si>
  <si>
    <t>R-002</t>
  </si>
  <si>
    <t>Ochranná ekvipotenciální svorkovnice</t>
  </si>
  <si>
    <t>46-M</t>
  </si>
  <si>
    <t>Zednické práce při extr.mont.pracích</t>
  </si>
  <si>
    <t>460680501</t>
  </si>
  <si>
    <t>Vysekání rýh pro montáž trubek a kabelů ve zdivu betonovém hloubky do 3 cm a šířky do 3 cm</t>
  </si>
  <si>
    <t>460680502</t>
  </si>
  <si>
    <t>Vysekání rýh pro montáž trubek a kabelů ve zdivu betonovém hloubky do 3 cm a šířky do 5 cm</t>
  </si>
  <si>
    <t>460680513</t>
  </si>
  <si>
    <t>Vysekání rýh pro montáž trubek a kabelů ve zdivu betonovém hloubky do 5 cm a šířky do 7 cm</t>
  </si>
  <si>
    <t>460680562</t>
  </si>
  <si>
    <t>Vysekání rýh pro montáž trubek a kabelů v betonových podlahách a mazaninách hl do 5 cm a š do 5 cm</t>
  </si>
  <si>
    <t>58-M</t>
  </si>
  <si>
    <t>Revize vyhrazených technických zařízení</t>
  </si>
  <si>
    <t>210280001</t>
  </si>
  <si>
    <t>Revize, vypínán zařízení, dozor správce</t>
  </si>
  <si>
    <t>210280002</t>
  </si>
  <si>
    <t>Výchozí revize</t>
  </si>
  <si>
    <t>210280003</t>
  </si>
  <si>
    <t>Zkoušky a prohlídky el rozvodů a zařízení celková prohlídka pro objem mtž prací do 1 000 000 Kč</t>
  </si>
  <si>
    <t>210280010</t>
  </si>
  <si>
    <t>Příplatek k celkové prohlídce za dalších i započatých 500 000 Kč přes 1 000 000 Kč</t>
  </si>
  <si>
    <t>210280101</t>
  </si>
  <si>
    <t>Kontrola rozváděčů nn silových hmotnosti do 200 kg</t>
  </si>
  <si>
    <t>210280161</t>
  </si>
  <si>
    <t>Oživení jednoho pole rozváděče se složitou výzbrojí</t>
  </si>
  <si>
    <t>210290891</t>
  </si>
  <si>
    <t>Doplnění orientačních štítků na kabel (při revizi)</t>
  </si>
  <si>
    <t>580101004</t>
  </si>
  <si>
    <t>Kontrola stavu rozvaděče přes 30 přístrojů rozvodných zařízení</t>
  </si>
  <si>
    <t>pole</t>
  </si>
  <si>
    <t>580103003</t>
  </si>
  <si>
    <t>Kontrola stavu elektrického okruhu přes 10 vývodů v prostoru bezpečném</t>
  </si>
  <si>
    <t>okruh</t>
  </si>
  <si>
    <t>580105033</t>
  </si>
  <si>
    <t>Kontrola stavu ochrany před úderem blesku kombinované soustavy přes 8 svodů</t>
  </si>
  <si>
    <t>svod</t>
  </si>
  <si>
    <t>580106002</t>
  </si>
  <si>
    <t>Měření izolačních odporů okruhu celého rozvaděče nebo rozvodnice</t>
  </si>
  <si>
    <t>měření</t>
  </si>
  <si>
    <t>580106013</t>
  </si>
  <si>
    <t>Měření, zkoušení a prověření ochrany chráničem napěťovým nebo proudovým</t>
  </si>
  <si>
    <t>580106031</t>
  </si>
  <si>
    <t xml:space="preserve">Zkouška přepěťové ochrany </t>
  </si>
  <si>
    <t>R-099</t>
  </si>
  <si>
    <t>Revizní zpráva</t>
  </si>
  <si>
    <t>Hod.sazba2</t>
  </si>
  <si>
    <t>Pomocné zednické práce</t>
  </si>
  <si>
    <t>Hod.sazba3</t>
  </si>
  <si>
    <t>Pomocné nekvalifikované práce</t>
  </si>
  <si>
    <t>Hod.sazba5</t>
  </si>
  <si>
    <t>Zabezpečení pracoviště</t>
  </si>
  <si>
    <t>Hod.sazba6</t>
  </si>
  <si>
    <t>Koordinace postupu prací s ost. profesemi</t>
  </si>
  <si>
    <t>HZS2221</t>
  </si>
  <si>
    <t>Hodinová zúčtovací sazba elektrikář</t>
  </si>
  <si>
    <t>HZS2222</t>
  </si>
  <si>
    <t>Hodinová zúčtovací sazba elektrikář odborný</t>
  </si>
  <si>
    <t>HZS4211</t>
  </si>
  <si>
    <t>Hodinová zúčtovací sazba revizní technik</t>
  </si>
  <si>
    <t>HZS4212</t>
  </si>
  <si>
    <t>Hodinová zúčtovací sazba revizní technik specialista</t>
  </si>
  <si>
    <t>HZS4232</t>
  </si>
  <si>
    <t>Hodinová zúčtovací sazba technik odborný</t>
  </si>
  <si>
    <t>N01</t>
  </si>
  <si>
    <t>Spotřební materiál</t>
  </si>
  <si>
    <t>N1.2</t>
  </si>
  <si>
    <t>Podružný materiál</t>
  </si>
  <si>
    <t>751</t>
  </si>
  <si>
    <t>Kabelové žlaby</t>
  </si>
  <si>
    <t>210020011</t>
  </si>
  <si>
    <t>Montáž kabelových závěsů hřebenových do 5 kabelů</t>
  </si>
  <si>
    <t>210020012</t>
  </si>
  <si>
    <t>Montáž kabelových závěsů hřebenových do 10 kabelů</t>
  </si>
  <si>
    <t>210020301.1</t>
  </si>
  <si>
    <t>Montáž žlabů kovových, šířky do 50 mm s víkem</t>
  </si>
  <si>
    <t>345754910.1.b</t>
  </si>
  <si>
    <t>Kabelový pozinkovaný žlab, plný,  s integ. spojkou 50x50, vč. lomových a rozbočovacích dílů, materiálu pro zavěšení, s víkem</t>
  </si>
  <si>
    <t>210020310.1</t>
  </si>
  <si>
    <t>Montáž žlabů kovových šířky do 600 mm, vč. víka</t>
  </si>
  <si>
    <t>345754930.1</t>
  </si>
  <si>
    <t>Kabelový pozinkovaný žlab, plný,  s integ. spojkou 100x100, vč. lomových a rozbočovacích dílů, materiálu pro zavěšení, s víkem</t>
  </si>
  <si>
    <t>345754930.2</t>
  </si>
  <si>
    <t>Kabelový žlab s požární odolností EI60, plný, 100x100, vč. lomových a rozbočovacích dílů, materiálu pro zavěšení, s víkem</t>
  </si>
  <si>
    <t>345754940.1</t>
  </si>
  <si>
    <t>Kabelový pozinkovaný žlab, plný,  s integ. spojkou 200x100, vč. lomových a rozbočovacích dílů, materiálu pro zavěšení, s víkem</t>
  </si>
  <si>
    <t>345754940a.1</t>
  </si>
  <si>
    <t>Kabelový pozinkovaný žlab, plný,  s integ. spojkou 500x100, vč. lomových a rozbočovacích dílů, materiálu pro zavěšení, s víkem</t>
  </si>
  <si>
    <t>742190003</t>
  </si>
  <si>
    <t>Vyvazování kabeláže ve žlabech</t>
  </si>
  <si>
    <t>741</t>
  </si>
  <si>
    <t>Elektroinstalace - silnoproud</t>
  </si>
  <si>
    <t>210010108</t>
  </si>
  <si>
    <t>Montáž lišt vkládacích s víčkem šířky do 40 mm</t>
  </si>
  <si>
    <t>345721140</t>
  </si>
  <si>
    <t>lišta elektroinstalační vkládací z PVC LV 40x15</t>
  </si>
  <si>
    <t>210021074.1</t>
  </si>
  <si>
    <t>Montáž příchytek KHF</t>
  </si>
  <si>
    <t>210021074b.1</t>
  </si>
  <si>
    <t>Příchytka KHF</t>
  </si>
  <si>
    <t>741110001</t>
  </si>
  <si>
    <t>Montáž trubka plastová tuhá D přes 16 do 23 mm uložená pevně</t>
  </si>
  <si>
    <t>34571092</t>
  </si>
  <si>
    <t>trubka elektroinstalační tuhá z PVC D 17,4/20 mm, délka 3 m</t>
  </si>
  <si>
    <t>741110002</t>
  </si>
  <si>
    <t>Montáž trubka plastová tuhá D přes 23 do 35 mm uložená pevně</t>
  </si>
  <si>
    <t>34571094</t>
  </si>
  <si>
    <t>trubka elektroinstalační tuhá z PVC D 28,6/32 mm, délka 3 m</t>
  </si>
  <si>
    <t>741110003</t>
  </si>
  <si>
    <t>Montáž trubka plastová tuhá D přes 35 mm uložená pevně</t>
  </si>
  <si>
    <t>34571096</t>
  </si>
  <si>
    <t>trubka elektroinstalační tuhá z PVC D 45,9/50 mm, délka 3 m</t>
  </si>
  <si>
    <t>34571097</t>
  </si>
  <si>
    <t>trubka elektroinstalační tuhá z PVC D 58,4/63mm</t>
  </si>
  <si>
    <t>741110041</t>
  </si>
  <si>
    <t>Montáž trubka plastová ohebná D přes 11 do 23 mm uložená pevně</t>
  </si>
  <si>
    <t>34571063</t>
  </si>
  <si>
    <t>trubka elektroinstalační ohebná z PVC (ČSN) 2323</t>
  </si>
  <si>
    <t>741110043</t>
  </si>
  <si>
    <t>Montáž trubka plastová ohebná D přes 35 mm uložená pevně</t>
  </si>
  <si>
    <t>34571066</t>
  </si>
  <si>
    <t>trubka elektroinstalační ohebná z PVC (ČSN) 2348</t>
  </si>
  <si>
    <t>vlastní 11</t>
  </si>
  <si>
    <t>Utěsnění kabelu RDS vaky</t>
  </si>
  <si>
    <t>vlastni 10</t>
  </si>
  <si>
    <t>RDS vaky</t>
  </si>
  <si>
    <t>vlastní 8</t>
  </si>
  <si>
    <t>Utěsnění kabelů v prostupu pěnou</t>
  </si>
  <si>
    <t>vlastní 9</t>
  </si>
  <si>
    <t>Montážní pěna</t>
  </si>
  <si>
    <t>748</t>
  </si>
  <si>
    <t>Elektromontáže - osvětlovací zařízení a svítidla</t>
  </si>
  <si>
    <t>210201025</t>
  </si>
  <si>
    <t>Montáž svítidel, přisazených/závěsných, vnitřních/venkovních</t>
  </si>
  <si>
    <t>x999</t>
  </si>
  <si>
    <t>svítidla - dle samostatné specifikace - viz příloha rozpočtu</t>
  </si>
  <si>
    <t>SO 01 INTEGRAČNÍ CENTRUM</t>
  </si>
  <si>
    <t>m.č. A.1.21</t>
  </si>
  <si>
    <t>Montáž kabel Cu plný kulatý do 1 kV 5x10 až 50+35mm2 uložený pevně (CYKY)</t>
  </si>
  <si>
    <t>kabel silový s Cu jádrem 1 kV 5X16mm2</t>
  </si>
  <si>
    <t>spínač řazení 6+6, 10A, barva dle požadavků architekta</t>
  </si>
  <si>
    <t>ROzvaděče</t>
  </si>
  <si>
    <t>Rozvaděč RK - viz schéma a specifikace</t>
  </si>
  <si>
    <t>x1</t>
  </si>
  <si>
    <t>svítidlo, typ 1, dle specifikace</t>
  </si>
  <si>
    <t>x2</t>
  </si>
  <si>
    <t>svítidlo, typ 2, dle specifikace</t>
  </si>
  <si>
    <t>x3</t>
  </si>
  <si>
    <t>LED pásek, dle specifikace</t>
  </si>
  <si>
    <t>x4</t>
  </si>
  <si>
    <t>LED1  pásek, dle specifikace</t>
  </si>
  <si>
    <t>Multismyslová místnost</t>
  </si>
  <si>
    <t>x3.2</t>
  </si>
  <si>
    <t>Svítidlo, typ 3, dle specifikace</t>
  </si>
  <si>
    <t>Svítidlo, typ 4, dle specifikace</t>
  </si>
  <si>
    <t>x5</t>
  </si>
  <si>
    <t>Svítidlo, typ 5, cena dle specifikace</t>
  </si>
  <si>
    <t>D.1.4d ELEKTROINSTALACE</t>
  </si>
  <si>
    <t>#TypZaznamu#</t>
  </si>
  <si>
    <t>S:</t>
  </si>
  <si>
    <t>O:</t>
  </si>
  <si>
    <t>SO 01 - Slabopoudé instalace</t>
  </si>
  <si>
    <t>OBJ</t>
  </si>
  <si>
    <t>C:</t>
  </si>
  <si>
    <t>CAS_STR</t>
  </si>
  <si>
    <t>Přípočty</t>
  </si>
  <si>
    <t>DIL</t>
  </si>
  <si>
    <t>901      R00</t>
  </si>
  <si>
    <t>Hzs-předběžná obhlídka     čl.17-1a</t>
  </si>
  <si>
    <t>h</t>
  </si>
  <si>
    <t>POL1_0</t>
  </si>
  <si>
    <t>900      RT2</t>
  </si>
  <si>
    <t>HZS, Práce v tarifní třídě 5</t>
  </si>
  <si>
    <t>Zaškolení obsluhy.</t>
  </si>
  <si>
    <t>POP</t>
  </si>
  <si>
    <t>M22</t>
  </si>
  <si>
    <t>Montáž sdělovací a zabezp.tech</t>
  </si>
  <si>
    <t>220260000R00</t>
  </si>
  <si>
    <t>Krabice KU 68 ve zdi v přípraveném lůžku</t>
  </si>
  <si>
    <t>Montáž včetně dodávky.</t>
  </si>
  <si>
    <t>220260007R00</t>
  </si>
  <si>
    <t>Krabice KO 125 ve zdi v přípraveném lůžku</t>
  </si>
  <si>
    <t>220260550R00</t>
  </si>
  <si>
    <t>Trubka PVC pod omítku, vnější průměr 16 mm</t>
  </si>
  <si>
    <t>Trubkování pro PZTS.</t>
  </si>
  <si>
    <t>220260552R00</t>
  </si>
  <si>
    <t>Trubka PVC pod omítku, vnější průměr 25 mm</t>
  </si>
  <si>
    <t>Trubkování pro dat.rozvody.</t>
  </si>
  <si>
    <t>220260553R00</t>
  </si>
  <si>
    <t>Trubka PVC pod omítku, vnější průměr 32 mm</t>
  </si>
  <si>
    <t>220260554R00</t>
  </si>
  <si>
    <t>Trubka PVC pod omítku, vnější průměr 40 mm</t>
  </si>
  <si>
    <t>220261661R00</t>
  </si>
  <si>
    <t>Značení trasy trubkového vedení</t>
  </si>
  <si>
    <t>220261662R00</t>
  </si>
  <si>
    <t>Zhotovení drážky ve zdi cihlovém</t>
  </si>
  <si>
    <t>220261665R00</t>
  </si>
  <si>
    <t>Začištění drážky, konečná úprava</t>
  </si>
  <si>
    <t>222280212R00</t>
  </si>
  <si>
    <t>Kabel EZS, EPS, DT do 7 mm v trubkách</t>
  </si>
  <si>
    <t>Montáž.</t>
  </si>
  <si>
    <t>48237</t>
  </si>
  <si>
    <t>CC-01 instal.kabel pro JA-100</t>
  </si>
  <si>
    <t>POL3_0</t>
  </si>
  <si>
    <t>Instalační kabel pro systém JA-100. Instalační drát je určen pro pohodlnou instalaci. Barvy drátů jsou totožné s barvami svorek. Lehce otočná cívka v krabici, 300 m, označení černou barvou po jednom metru.</t>
  </si>
  <si>
    <t>Dodávka.</t>
  </si>
  <si>
    <t>222271002R00</t>
  </si>
  <si>
    <t>Reproduktorové kabely do 2x4 volně uložené</t>
  </si>
  <si>
    <t>12963</t>
  </si>
  <si>
    <t>Reproduktorová dvoulinka 2x2,5 mm2</t>
  </si>
  <si>
    <t>222281321R00</t>
  </si>
  <si>
    <t>PRAFlaDur do 2,5 mm, 2-5 žil, v trubkách</t>
  </si>
  <si>
    <t>341350150R</t>
  </si>
  <si>
    <t>Kabel PRAFlaDur 2x1,5 RE P60-R</t>
  </si>
  <si>
    <t>222280215R00</t>
  </si>
  <si>
    <t>Kabel UTP kat.6 v trubkách</t>
  </si>
  <si>
    <t>0602117525</t>
  </si>
  <si>
    <t>Metalický datový kabel U/UTP, kat.6, LSZH</t>
  </si>
  <si>
    <t>222280241R00</t>
  </si>
  <si>
    <t>Koaxiální kabel v trubkách</t>
  </si>
  <si>
    <t>0701627094</t>
  </si>
  <si>
    <t>Přepěť.ochrana koax.rozvodu, vč.rozváděče</t>
  </si>
  <si>
    <t>Montáž+dodávka.</t>
  </si>
  <si>
    <t>ADI1543</t>
  </si>
  <si>
    <t>Koaxiální kabel, plášť PE, venkovní instalace, do, 400m, balení 500m</t>
  </si>
  <si>
    <t>UV odolnost</t>
  </si>
  <si>
    <t>ADI1539</t>
  </si>
  <si>
    <t>Koaxiální kabel, plášť LSOH, vnitřní instalace, do, 250m, balení 100m</t>
  </si>
  <si>
    <t>222280051R00</t>
  </si>
  <si>
    <t>PRAFlaGuard 1x2x0,8 nebo 2x2x0,8 na příchytkách</t>
  </si>
  <si>
    <t>0601082201</t>
  </si>
  <si>
    <t>PRAFlaGuard F 2x2x0,8, 120R Kabel s funkční schopností kabelového systému</t>
  </si>
  <si>
    <t>dle ZP-27/2008.</t>
  </si>
  <si>
    <t>Hnědá barva pláště. Kabely EPS</t>
  </si>
  <si>
    <t>222290007R00</t>
  </si>
  <si>
    <t>Zásuvka 2xRJ45 UTP kat.6 pod omítku</t>
  </si>
  <si>
    <t>0501133320</t>
  </si>
  <si>
    <t>Kompletní včetně veškerého příslušenství.</t>
  </si>
  <si>
    <t>0501133325</t>
  </si>
  <si>
    <t>Zásuvka 2xRJ45 UTP kat.6 do podlahy</t>
  </si>
  <si>
    <t>0501133330</t>
  </si>
  <si>
    <t>Podlahová krabice 12m kompletní</t>
  </si>
  <si>
    <t>Montáž+Dodávka.</t>
  </si>
  <si>
    <t>222730006R01</t>
  </si>
  <si>
    <t>Účastnická zásuvka HDMI</t>
  </si>
  <si>
    <t>HS4284</t>
  </si>
  <si>
    <t>Zásuvka HDMI kompletní</t>
  </si>
  <si>
    <t>51720</t>
  </si>
  <si>
    <t>Propojovací kabel HDMI 10m</t>
  </si>
  <si>
    <t>222730001R00</t>
  </si>
  <si>
    <t>Účastnická zásuvka TV+R+SAT koncová pod omítku</t>
  </si>
  <si>
    <t>HS4299</t>
  </si>
  <si>
    <t>Zásuvka TV+R+SAT kompletní</t>
  </si>
  <si>
    <t>222730032R00</t>
  </si>
  <si>
    <t>Stožár a kotvení na střechu plochou</t>
  </si>
  <si>
    <t>222730035R00</t>
  </si>
  <si>
    <t>Vyzvednutí soupravy betonového bloku AT na střechu</t>
  </si>
  <si>
    <t>HS42995</t>
  </si>
  <si>
    <t>Kompletní anténní stožár vč.beton.bloku, dl.2m</t>
  </si>
  <si>
    <t>222730141R00</t>
  </si>
  <si>
    <t>Výložné ráhno se třmenem</t>
  </si>
  <si>
    <t>222730172R00</t>
  </si>
  <si>
    <t>Anténní zesilovač</t>
  </si>
  <si>
    <t>HS42998</t>
  </si>
  <si>
    <t>Zesilovač, 1 vstup VHF-UHF-FM, 2 výstupy</t>
  </si>
  <si>
    <t>222730161R01</t>
  </si>
  <si>
    <t>Kompletace a montáž DVB-T2 antény</t>
  </si>
  <si>
    <t>Anténa pro pásmo UHF, 21.-69.k., zisk 12,5dB DVB-T2</t>
  </si>
  <si>
    <t>222730301R00</t>
  </si>
  <si>
    <t>Uzemnění nosných částí a  trubek</t>
  </si>
  <si>
    <t>222730331R00</t>
  </si>
  <si>
    <t>Připojení zesilovací soupravy na rozvod STA</t>
  </si>
  <si>
    <t>222730362R00</t>
  </si>
  <si>
    <t>Slučovač, rozbočovač nebo odbočovač do krabice</t>
  </si>
  <si>
    <t>Rozbočovač R-4</t>
  </si>
  <si>
    <t>222730375R00</t>
  </si>
  <si>
    <t>Montáž F konektoru</t>
  </si>
  <si>
    <t>222730396R00</t>
  </si>
  <si>
    <t>Měření TV signálu</t>
  </si>
  <si>
    <t>222730401R00</t>
  </si>
  <si>
    <t>Nastavení a zprovoznění hl.stanice vč. ant.sestavy</t>
  </si>
  <si>
    <t>222730406R00</t>
  </si>
  <si>
    <t>Měření na úč.zásuvce všechny kanály</t>
  </si>
  <si>
    <t>222260453R00</t>
  </si>
  <si>
    <t>Stojanový 19" rozvaděč 18U-31U do 600x800 mm</t>
  </si>
  <si>
    <t>Montáž rozváděče pro UKS.</t>
  </si>
  <si>
    <t>83000291</t>
  </si>
  <si>
    <t>Rozvaděč nástěnný 21U 600x500mm, dveře sklo, kompletně vybavení vč.ventilace.</t>
  </si>
  <si>
    <t>Dodávka rozváděče pro UKS.</t>
  </si>
  <si>
    <t>222290971R00</t>
  </si>
  <si>
    <t>Patch panel</t>
  </si>
  <si>
    <t>0501232710</t>
  </si>
  <si>
    <t>Patch panel 24 port, kat.6, velikost 1U, montáž 19"</t>
  </si>
  <si>
    <t>222290981R00</t>
  </si>
  <si>
    <t>Vyvazovací panel</t>
  </si>
  <si>
    <t>0502315620</t>
  </si>
  <si>
    <t>Vyvazovací panel pro datové, rozvaděče, výška 1U</t>
  </si>
  <si>
    <t>222290991R00</t>
  </si>
  <si>
    <t>Ukládací police</t>
  </si>
  <si>
    <t>0502311794</t>
  </si>
  <si>
    <t>Ukládací police do datového, rozvaděče s perforací, výška 1U, hloubka 450mm</t>
  </si>
  <si>
    <t>222291591R00</t>
  </si>
  <si>
    <t>Rack protector (SPD typ 3) s VF filtrem pro UPS</t>
  </si>
  <si>
    <t>0701312366</t>
  </si>
  <si>
    <t>Rozvodný panel pro 19" datové rozvaděče.</t>
  </si>
  <si>
    <t>222293001R00</t>
  </si>
  <si>
    <t>Vypáskování kabelů v rozvaděči</t>
  </si>
  <si>
    <t>0503030020</t>
  </si>
  <si>
    <t>Patch cord U/UTP 1m, kat.6</t>
  </si>
  <si>
    <t>222293011R00</t>
  </si>
  <si>
    <t>Kontrolní měření kabelu</t>
  </si>
  <si>
    <t>222293012R00</t>
  </si>
  <si>
    <t>Měření do protokolu</t>
  </si>
  <si>
    <t>222301801R00</t>
  </si>
  <si>
    <t>Závěrečné práce v rozvaděči</t>
  </si>
  <si>
    <t>222291991R00</t>
  </si>
  <si>
    <t>Aktivní síťový prvek bez konfigurace</t>
  </si>
  <si>
    <t>0505531020</t>
  </si>
  <si>
    <t>Switch layer 2, 24x10/100 port, POE 375W, 2x1000 port, 2xSFP combo port</t>
  </si>
  <si>
    <t>Vč.1x GBIC modul</t>
  </si>
  <si>
    <t>AP na straně nové budovy.</t>
  </si>
  <si>
    <t>222325301R00</t>
  </si>
  <si>
    <t>Ústředna EZS na připravené úchytné body</t>
  </si>
  <si>
    <t>45397</t>
  </si>
  <si>
    <t>Ústředna PZTS</t>
  </si>
  <si>
    <t>Ústředna s GSM/GPRS/LAN komunikátorem a rádiovým modulem.</t>
  </si>
  <si>
    <t>2163</t>
  </si>
  <si>
    <t>Akumulátor 12V / 7Ah</t>
  </si>
  <si>
    <t>222325001R00</t>
  </si>
  <si>
    <t>Detektor PIR na předem připravené úchytné body</t>
  </si>
  <si>
    <t>Sběrnicový PIR detektor pohybu s, dosahem 90°/12m ve variantě s šedou čočkou</t>
  </si>
  <si>
    <t>222325003R00</t>
  </si>
  <si>
    <t>Držák detektoru na předem připravené úchytné body</t>
  </si>
  <si>
    <t>Kloubový držák pro PIR, detektory</t>
  </si>
  <si>
    <t>222325005R00</t>
  </si>
  <si>
    <t>Detektor GB na předem připravené úchytné body</t>
  </si>
  <si>
    <t>49697</t>
  </si>
  <si>
    <t>Det. pohybu+tristeni</t>
  </si>
  <si>
    <t>Sběrnicový kombinovaný detektor PIR + rozbití skla, dosah PIR 12m / 110°, dosah GLASS 9m, určený pro ochranu interiérů infrapasivní detekcí pohybu v místnosti a k detekci rozbití skleněných ploch budov.</t>
  </si>
  <si>
    <t>222325102R00</t>
  </si>
  <si>
    <t>Sběrnicový modul na připravené úchytné body</t>
  </si>
  <si>
    <t>Sběrnicový modul pro připojení drátového detektoru</t>
  </si>
  <si>
    <t>222325602R00</t>
  </si>
  <si>
    <t>Svorkovnicová skříňka na úchytné body</t>
  </si>
  <si>
    <t>44668</t>
  </si>
  <si>
    <t>Krabice 16pin./na omit.</t>
  </si>
  <si>
    <t>Instalační krabice s tamperem 90x95x17,5mm</t>
  </si>
  <si>
    <t>222325013R00</t>
  </si>
  <si>
    <t>Magnetický kontakt do nedřevěných zárubní</t>
  </si>
  <si>
    <t>0204071032</t>
  </si>
  <si>
    <t>Závrtný magnetický, kontakt s 6m kabelem</t>
  </si>
  <si>
    <t>222325033R00</t>
  </si>
  <si>
    <t>Požární sběrnicový hlásič na omítku v EZS,na kci</t>
  </si>
  <si>
    <t>45480</t>
  </si>
  <si>
    <t>Pozar. det.koure+tepl</t>
  </si>
  <si>
    <t>Sběrnicový kombinovaný detektor kouře a teploty. JA-110ST (optická a teplotní detekce) detekuje požár v obytných a komerčních budovách.</t>
  </si>
  <si>
    <t>222325201R00</t>
  </si>
  <si>
    <t>Klávesnice na předem připravené úchytné body</t>
  </si>
  <si>
    <t>45437</t>
  </si>
  <si>
    <t>Pristup. modul sbern.</t>
  </si>
  <si>
    <t>Sběrnicový přístupový modul s displejem, klávesnicí a RFID. JA-114E je přístupový modul s LCD displejem, ovládacími klávesami a čtečkou RFID pro ovládání zabezpečovacího systému.</t>
  </si>
  <si>
    <t>48221</t>
  </si>
  <si>
    <t>Ovladaci segment</t>
  </si>
  <si>
    <t>Ovládací segment pro přístupové moduly JA-112E, JA-113E, JA-114E, JA-152E, JA-153E a JA-154E.</t>
  </si>
  <si>
    <t>222325265R00</t>
  </si>
  <si>
    <t>Poplachová siréna na připravené úchyt.body</t>
  </si>
  <si>
    <t>45141</t>
  </si>
  <si>
    <t>Venkovní drátová siréna zálohovaná vestavěným aku</t>
  </si>
  <si>
    <t>48362</t>
  </si>
  <si>
    <t>BAT-4V8 4,8V pro OS365/360</t>
  </si>
  <si>
    <t>Zálohovací NiCd akupack 4,8V, 1,8Ah pro sirény OS-360/365</t>
  </si>
  <si>
    <t>Vnitřní siréna včetně příslušenství pro zapojení</t>
  </si>
  <si>
    <t>222325008R00</t>
  </si>
  <si>
    <t>Tísňový spínač na připravené úchytné body</t>
  </si>
  <si>
    <t>451495</t>
  </si>
  <si>
    <t>Sada pro nouzovou signalizaci WC imobilní, alpská bílá</t>
  </si>
  <si>
    <t>Skládá se z následujících prvků: kontrolní modul s alarmem, tlačítko signální tahové, tlačítko resetovací, transformátor.</t>
  </si>
  <si>
    <t>Součástí dodávky jsou rámečky (1× 2násobný, 2× 1násobný).</t>
  </si>
  <si>
    <t>tlačítko signální tahové</t>
  </si>
  <si>
    <t>451496</t>
  </si>
  <si>
    <t>tlačítko signální</t>
  </si>
  <si>
    <t>50915</t>
  </si>
  <si>
    <t>Sbernicovy modul</t>
  </si>
  <si>
    <t>Sběrnicový modul pro napájení a ovládání elektromagnetických zámků a propouštěcích systémů ze sběrnice systému. Má instalovány akumulátory, které zajistí potřebný počáteční proudový impuls.</t>
  </si>
  <si>
    <t>222325501R00</t>
  </si>
  <si>
    <t>Čtečka identifikačních karet EKV na úchytné body</t>
  </si>
  <si>
    <t>50036</t>
  </si>
  <si>
    <t>Venkovni ctecka</t>
  </si>
  <si>
    <t>Sběrnicová venkovní čtečka bezkontaktních karet RFID. Čtečku bezdotykových čipů lze použít k aktivaci PG výstupu a tím např. k ovládání přístupu (dveřního zámku).</t>
  </si>
  <si>
    <t>222325292R00</t>
  </si>
  <si>
    <t>Měření smyčky</t>
  </si>
  <si>
    <t>222325302R00</t>
  </si>
  <si>
    <t>Programování ústředny, uvedení do provozu</t>
  </si>
  <si>
    <t>222323301R00</t>
  </si>
  <si>
    <t>Domácí telefon digitální, na úchyt.body</t>
  </si>
  <si>
    <t>0408670020</t>
  </si>
  <si>
    <t>Digitální domovní, nástěnný telefon</t>
  </si>
  <si>
    <t>Vč.příslušenství.</t>
  </si>
  <si>
    <t>222323321R00</t>
  </si>
  <si>
    <t>Tlačítkové tablo do zdi (do 9 tlač.el.vrát.)</t>
  </si>
  <si>
    <t>Tlačítkové tablo 4x2-tl.</t>
  </si>
  <si>
    <t>222323337R00</t>
  </si>
  <si>
    <t>Kryt proti dešti</t>
  </si>
  <si>
    <t>222323311R00</t>
  </si>
  <si>
    <t>Systémový zdroj, do rozvaděče</t>
  </si>
  <si>
    <t>46927</t>
  </si>
  <si>
    <t>Napájecí zdroj</t>
  </si>
  <si>
    <t>Napájecí zdroj, digitální systémy dom.telefon.</t>
  </si>
  <si>
    <t>0704013179</t>
  </si>
  <si>
    <t>12V/3A/17Ah zálohovaný zdroj 12V/3A do vnitřního, prostředí, s prostorem pro akumulátor 17Ah</t>
  </si>
  <si>
    <t>Napájecí zdroj pro zámky.</t>
  </si>
  <si>
    <t>Napájecí zdroj pro detektory EPS s CPD certifikátem.</t>
  </si>
  <si>
    <t>BS131N</t>
  </si>
  <si>
    <t>Akumulátor 12 V/17 Ah, olověný, bezúdržbový</t>
  </si>
  <si>
    <t>210140461R00</t>
  </si>
  <si>
    <t>Ovladač domovní tlačítkový - bez signálky</t>
  </si>
  <si>
    <t>34535549R</t>
  </si>
  <si>
    <t>Tlačítko velkoplošné zaoblené 3553-80289, řazení 1/O</t>
  </si>
  <si>
    <t>222323316R01</t>
  </si>
  <si>
    <t>Elektromechanický samozamykací zámek.</t>
  </si>
  <si>
    <t>0420011513</t>
  </si>
  <si>
    <t>Elektromechanický samozamykací zámek, rozteč a backset dle typu dveří</t>
  </si>
  <si>
    <t>prostup fail secure, 12VDC, úzký profil, včetně systémové kabelové průchodky, 6m systémového kabelu, protiplechu a ostatního příslušenství</t>
  </si>
  <si>
    <t>222330141R00</t>
  </si>
  <si>
    <t>Analogový stropní bodový hlásič na patici</t>
  </si>
  <si>
    <t>222330111R00</t>
  </si>
  <si>
    <t>Zásuvka aut.hlásiče na omítku, na úchytné body</t>
  </si>
  <si>
    <t>222330132R00</t>
  </si>
  <si>
    <t>Komora do potrubí VZT na úchytné body</t>
  </si>
  <si>
    <t>Autonomní kouřový hlásič do VZT potrubí, sestava:</t>
  </si>
  <si>
    <t>Opticko-kouřový hlásič</t>
  </si>
  <si>
    <t>Patice s releovým výstupem</t>
  </si>
  <si>
    <t>Komora do VZT potrubí včetně trubic</t>
  </si>
  <si>
    <t>110      R00</t>
  </si>
  <si>
    <t>Mimostaveništní doprava individual.</t>
  </si>
  <si>
    <t>141      R00</t>
  </si>
  <si>
    <t>Přirážka za podružný materiál  M 21, M 22</t>
  </si>
  <si>
    <t>Obsahuje veškerý drobný instalační materiál ke kompletní instalaci v částech společných kabel.tras, UKS, AUDIO, PZTS.</t>
  </si>
  <si>
    <t>Obsahuje např.vruty, hmoždinky, pomoc.zedn.materiál, izol.pásky,drobné svorkovnice,pěn.hmoty, kabel.úchytky,apod.</t>
  </si>
  <si>
    <t>142      R00</t>
  </si>
  <si>
    <t>Přirážka za prořez kabelů</t>
  </si>
  <si>
    <t>201      R00</t>
  </si>
  <si>
    <t>Podíl přidružených výkonů</t>
  </si>
  <si>
    <t>120      R00</t>
  </si>
  <si>
    <t>Přesun do zóny         individuální</t>
  </si>
  <si>
    <t>Obsahuje přirážku za kompletní přesun montážního materiálu.</t>
  </si>
  <si>
    <t>206      R00</t>
  </si>
  <si>
    <t>Přidružené výkony M 22 podle čl.13-5a</t>
  </si>
  <si>
    <t>207      R00</t>
  </si>
  <si>
    <t>Přidružené výkony M 22 podle čl.13-5c</t>
  </si>
  <si>
    <t>202      R00</t>
  </si>
  <si>
    <t>Zednické výpomoci HSV</t>
  </si>
  <si>
    <t>005231030R</t>
  </si>
  <si>
    <t xml:space="preserve">Zkušební provoz </t>
  </si>
  <si>
    <t>005231020R</t>
  </si>
  <si>
    <t>Individuální a komplexní vyzkoušení</t>
  </si>
  <si>
    <t>END</t>
  </si>
  <si>
    <t xml:space="preserve">SO 01 - Měření a regulace </t>
  </si>
  <si>
    <t>Řídící systém:</t>
  </si>
  <si>
    <r>
      <t xml:space="preserve">Modulární automatizační stanice rozšířitelná až na 154 vstupů/výstupů
Komunikace ethernet
Rozhraní ethernet – komunikace mezi DDC a dispečinkem
</t>
    </r>
    <r>
      <rPr>
        <b/>
        <sz val="8"/>
        <rFont val="Arial"/>
        <family val="2"/>
      </rPr>
      <t xml:space="preserve">Rozhraní BACNET/IP
</t>
    </r>
    <r>
      <rPr>
        <sz val="8"/>
        <rFont val="Arial"/>
        <family val="2"/>
      </rPr>
      <t xml:space="preserve">8 digitálních vstupů (alarm/stav)
8 univerzálních vstupů (Ni/Pt1000, U/I/R, DI)
4 analogové výstupy (0...10 V)
6 digitálních výstupů (relé, 24…250 V~, 2 A)
1 výstup Watchdog s impulzy pro monitorování
</t>
    </r>
  </si>
  <si>
    <t xml:space="preserve">I/O-modul, 16 I/O, digitální vstupy / výstupy (otevřený kolektor) </t>
  </si>
  <si>
    <t>I/O-modul, 16 I/O, analogové vstupy</t>
  </si>
  <si>
    <t>Rozhraní klimatizace MODBUS RTU</t>
  </si>
  <si>
    <t>Převodní MODBUS TCP/RTU pro VZT jednotky</t>
  </si>
  <si>
    <t>Řídící systém celkem :</t>
  </si>
  <si>
    <t xml:space="preserve">Dispečink: </t>
  </si>
  <si>
    <r>
      <t xml:space="preserve">Hardwarový dispečink s webovým serverem, </t>
    </r>
    <r>
      <rPr>
        <b/>
        <sz val="8"/>
        <rFont val="Arial"/>
        <family val="2"/>
      </rPr>
      <t>kapacita 2500 DB, 25 uživatelů, HTTPS</t>
    </r>
    <r>
      <rPr>
        <sz val="8"/>
        <rFont val="Arial"/>
        <family val="2"/>
      </rPr>
      <t xml:space="preserve">, ukládání na SD kartu, montáž do rozvaděče, rozhraní ethernet, </t>
    </r>
    <r>
      <rPr>
        <b/>
        <sz val="8"/>
        <rFont val="Arial"/>
        <family val="2"/>
      </rPr>
      <t>BACNET/IP</t>
    </r>
  </si>
  <si>
    <t>Dispečink celkem:</t>
  </si>
  <si>
    <t>Snímače, ventily, pohony KOTELNA</t>
  </si>
  <si>
    <t>Kanálové čidlo teploty -30-110°C, Ni1000/Pt1000, 120mm, IP44 včetně jímky</t>
  </si>
  <si>
    <t xml:space="preserve">Ventil trojcestný, DN50, kvs=12, 8mm, =%, provedení kuželka-sedlo </t>
  </si>
  <si>
    <t>Pohon ventilu 500N, 8mm=60/120s, SUT, 24V~, 0-10V</t>
  </si>
  <si>
    <t>Venkovní čidlo teploty -50-80°C, Ni1000</t>
  </si>
  <si>
    <t>Detektor zaplavení 24V, výstup relé</t>
  </si>
  <si>
    <t>Snímače, ventily, pohony celkem :</t>
  </si>
  <si>
    <t>Snímače, ventily, pohony IRC</t>
  </si>
  <si>
    <t>Snímač prostorové teploty, -20-60°C, Ni1000</t>
  </si>
  <si>
    <t>Pohon malého ventilu, 24V, NC, M30x1,5, 1M</t>
  </si>
  <si>
    <t>Snímač koncentrace CO2, 24V, 0-10V, 0-2000ppm</t>
  </si>
  <si>
    <t>Rozvaděče</t>
  </si>
  <si>
    <t>Rozvaděč DT1 2000x600x300, vnitřní provedení, IP55
vč. výbavy rozvaděče (vypínač, jističe, relé, pojistky, svorkovnice, kabelové žlaby, svodiče přepětí B+C / D, spínané silové vývody, ovládací panel. LCD v rozvaděči, ventilátor), vývody vrchem, 1x transformátor 200VA pro IRC</t>
  </si>
  <si>
    <t>Rozvaděč celkem :</t>
  </si>
  <si>
    <t>Montážní materiál</t>
  </si>
  <si>
    <t>Kabel silový s Cu jádrem 750 V  3 x 1,5 mm2</t>
  </si>
  <si>
    <t>Kabel silový s Cu jádrem 750 V  3 x 2,5 mm2</t>
  </si>
  <si>
    <t>Kabel silový s Cu jádrem 750 V  2 x 1,5 mm2, B2caS1D0</t>
  </si>
  <si>
    <t>Vodič CY6 ZŽ pro pospojení</t>
  </si>
  <si>
    <t>Kabel sdělovací s Cu jádrem stíněný 2 x 1 mm JYTY</t>
  </si>
  <si>
    <t>Kabel sdělovací s Cu jádrem stíněný 4 x 1 mm JYTY</t>
  </si>
  <si>
    <t>Kabel sdělovací s Cu jádrem stíněný 2x2x0,8 mm, B2caS1D0</t>
  </si>
  <si>
    <t>Trubka elektroinst. ohebná pr. 25</t>
  </si>
  <si>
    <t>Trubka elektroinst. ohebná pr. 40</t>
  </si>
  <si>
    <t xml:space="preserve">ŽLAB 100/ 50, pozinkovaný, včetně nosného materiálu a příslušenství                   </t>
  </si>
  <si>
    <t xml:space="preserve">ŽLAB 50/ 50, pozinkovaný, včetně nosného materiálu a příslušenství                   </t>
  </si>
  <si>
    <t>Trubka elektroinst. Pevná pr. 20</t>
  </si>
  <si>
    <t>Krabice rozbočná IP54</t>
  </si>
  <si>
    <t>Zásuvka 230V,16A, IP44</t>
  </si>
  <si>
    <t>Podružný materiál (kabelové štítky, spojovací materiál,..)</t>
  </si>
  <si>
    <t>Krabice elektroinstalační pod omítková KU68</t>
  </si>
  <si>
    <t>Montážní materiál celkem:</t>
  </si>
  <si>
    <t>Elektromontážní práce – periferie včetně zapojení obou konců</t>
  </si>
  <si>
    <t>Montáž rozvaděčů do 100kg včetně zapojení vývodů</t>
  </si>
  <si>
    <t>Montáž čidla teploty</t>
  </si>
  <si>
    <t>Montáž ventilového servopohonu</t>
  </si>
  <si>
    <t>Montáž detektoru zaplavení</t>
  </si>
  <si>
    <t>Montáž žlabu do 150/50 včetně nosného příslušenství</t>
  </si>
  <si>
    <t>Montáž kabelu sdělovacího do 14x1 mm pevně</t>
  </si>
  <si>
    <t>Montáž kabelu silového do 3x2,5 mm pevně</t>
  </si>
  <si>
    <t>Montáž trubka ohebná do 40mm pevně</t>
  </si>
  <si>
    <t>Montáž trubka pevná do 20mm pevně</t>
  </si>
  <si>
    <t>Montáž pohonu malého ventilu (M30x1,5)</t>
  </si>
  <si>
    <t>Montáž zásuvky 230V/16A, IP44</t>
  </si>
  <si>
    <t>Připojení oběhového čerpadla</t>
  </si>
  <si>
    <t>Drážka ve zdivu do 30x30</t>
  </si>
  <si>
    <t>Kapsa ve zdivu pro KU68</t>
  </si>
  <si>
    <t>Ostatní práce nutné ke zhotovení díla (prostupy, průrazy)</t>
  </si>
  <si>
    <t>Požární ucpávky</t>
  </si>
  <si>
    <t>Elektromontážní práce celkem:</t>
  </si>
  <si>
    <t>Uvedení do provozu</t>
  </si>
  <si>
    <t>Uživatelský software pro DDC</t>
  </si>
  <si>
    <t>Uživatelský software pro dispečink</t>
  </si>
  <si>
    <t>Hzs-zkousky, koordinace s UT</t>
  </si>
  <si>
    <t>Hzs-revize elektro</t>
  </si>
  <si>
    <t>Test periferií 1:1</t>
  </si>
  <si>
    <t>Výrobní dokumentace rozvaděčů DT1</t>
  </si>
  <si>
    <t>Projekt skutečného provedení</t>
  </si>
  <si>
    <t>Propojení jednotek VZT</t>
  </si>
  <si>
    <t>Uvedení do provozu celkem:</t>
  </si>
  <si>
    <t>Vedlejší náklady</t>
  </si>
  <si>
    <t>Zaškolení obsluhy, manuály</t>
  </si>
  <si>
    <t>Doprava na stavbu</t>
  </si>
  <si>
    <t>Přesuny v rámci stavby</t>
  </si>
  <si>
    <t>Vedlejší náklady celkem:</t>
  </si>
  <si>
    <t>Podružný materiál (svorky, spojky, sádra, koncovky, hřebíky, vruty, hmoždiny, atd.)</t>
  </si>
  <si>
    <t>N1</t>
  </si>
  <si>
    <t>Ostatní náklady - nepředvídatelné práce</t>
  </si>
  <si>
    <t>090001000</t>
  </si>
  <si>
    <t>Vytýčení inženýrských sítí</t>
  </si>
  <si>
    <t>R8</t>
  </si>
  <si>
    <t>Provizorní úprava terénu se zhutněním, v hornině tř 3</t>
  </si>
  <si>
    <t>460620013</t>
  </si>
  <si>
    <t>Zásyp rýh ručně šířky 80 cm, hloubky 60 cm, z horniny třídy 5</t>
  </si>
  <si>
    <t>460560825</t>
  </si>
  <si>
    <t>Zásyp rýh ručně šířky 50 cm, hloubky 60 cm, z horniny třídy 3</t>
  </si>
  <si>
    <t>460560243</t>
  </si>
  <si>
    <t>poklop kabelového žlabu TK 1 AZD 26-50 50x16x3,5 cm</t>
  </si>
  <si>
    <t>592133440</t>
  </si>
  <si>
    <t>žlab kabelový TK 1, T 2N, TK 2 a T 2NK AZD 25-100 100x17x14 cm</t>
  </si>
  <si>
    <t>592133900</t>
  </si>
  <si>
    <t>Kabelové prostupy z trub betonových do rýhy s obetonováním, průměru do 15 cm</t>
  </si>
  <si>
    <t>460510024</t>
  </si>
  <si>
    <t>Krytí kabelů výstražnou fólií šířky 40 cm</t>
  </si>
  <si>
    <t>460490014</t>
  </si>
  <si>
    <t>Provizorní zajištění kabelů ve výkopech při jejich souběhu</t>
  </si>
  <si>
    <t>460470012</t>
  </si>
  <si>
    <t>Provizorní zajištění kabelů ve výkopech při jejich křížení</t>
  </si>
  <si>
    <t>460470011</t>
  </si>
  <si>
    <t>Provizorní zajištění potrubí ve výkopech při křížení s kabelem</t>
  </si>
  <si>
    <t>460470001</t>
  </si>
  <si>
    <t>Lože kabelů z písku nebo štěrkopísku tl 10 cm nad kabel, kryté plastovou folií, š lože do 80 cm</t>
  </si>
  <si>
    <t>460421182</t>
  </si>
  <si>
    <t>Hloubení kabelových zapažených i nezapažených rýh ručně š 80 cm, hl 80 cm, v hornině tř 5</t>
  </si>
  <si>
    <t>460150845</t>
  </si>
  <si>
    <t>Hloubení kabelových zapažených i nezapažených rýh ručně š 50 cm, hl 80 cm, v hornině tř 3</t>
  </si>
  <si>
    <t>460150263</t>
  </si>
  <si>
    <t>Základové konstrukce z monolitického betonu C 16/20 bez bednění</t>
  </si>
  <si>
    <t>460080014</t>
  </si>
  <si>
    <t>Sejmutí drnu jakékoliv tloušťky</t>
  </si>
  <si>
    <t>460030011</t>
  </si>
  <si>
    <t>Vytyčení trasy vedení kabelového podzemního v zastavěném prostoru</t>
  </si>
  <si>
    <t>460010024.1</t>
  </si>
  <si>
    <t>trubka elektroinstalační ohebná Kopoflex, HDPE+LDPE KF 09110</t>
  </si>
  <si>
    <t>345713550</t>
  </si>
  <si>
    <t>Montáž trubek ochranných plastových ohebných do 110 mm uložených volně</t>
  </si>
  <si>
    <t>210010125</t>
  </si>
  <si>
    <t>Zemní práce při extr.mont.pracích</t>
  </si>
  <si>
    <t>podložka cupalová GPH AL-CU M10</t>
  </si>
  <si>
    <t>354334080</t>
  </si>
  <si>
    <t>příchytka kabelová SONAP 54 C   41-54</t>
  </si>
  <si>
    <t>354325500</t>
  </si>
  <si>
    <t>Víčko na rezervní chráničku pr.110</t>
  </si>
  <si>
    <t>R-21-M-003</t>
  </si>
  <si>
    <t>R-21-M-002</t>
  </si>
  <si>
    <t>R-21-M-001</t>
  </si>
  <si>
    <t>Vrtání prostupů do DN150</t>
  </si>
  <si>
    <t>v_10.1</t>
  </si>
  <si>
    <t>Zatažení do tvárnicové tratě kabelu hmotnosti přes 4 do 6 kg/m</t>
  </si>
  <si>
    <t>220180203</t>
  </si>
  <si>
    <t>Štítek označovací na kabel</t>
  </si>
  <si>
    <t xml:space="preserve">Revize, vypínán zařízení, dozor správce  </t>
  </si>
  <si>
    <t>210280001.1</t>
  </si>
  <si>
    <t>svorka křížová SK pro vodič D6-10 mm</t>
  </si>
  <si>
    <t>354418750</t>
  </si>
  <si>
    <t>drát průměr 10 mm FeZn</t>
  </si>
  <si>
    <t>354410730</t>
  </si>
  <si>
    <t>ks</t>
  </si>
  <si>
    <t>Rozpojovací skříň, pilíř, typ SR522/NK, vč. osazení, zapojení a výzbroje</t>
  </si>
  <si>
    <t>R-014</t>
  </si>
  <si>
    <t>Rozpojovací skříň, pilíř, typ SR322/NK, vč. osazení, zapojení a výzbroje</t>
  </si>
  <si>
    <t>R-012</t>
  </si>
  <si>
    <t xml:space="preserve">Montáž skříní pojistkových tenkocementových rozpojovacích </t>
  </si>
  <si>
    <t>210191517</t>
  </si>
  <si>
    <t>Ukončení vodičů v rozváděči nebo na přístroji včetně zapojení průřezu žíly do 240 mm2</t>
  </si>
  <si>
    <t>210100012</t>
  </si>
  <si>
    <t>kabel silový s Al jádrem 1 kV  3x120+70mm2</t>
  </si>
  <si>
    <t>Montáž kabel Al plný nebo laněný kulatý žíla 3x95+70 až 120+70 mm2 uložený volně (AYKY)</t>
  </si>
  <si>
    <t>741123232</t>
  </si>
  <si>
    <t>Poplatek za uložení odpadu z kameniva na skládce (skládkovné)</t>
  </si>
  <si>
    <t>997221855</t>
  </si>
  <si>
    <t>Poplatek za uložení na skládce (skládkovné) stavebního odpadu betonového kód odpadu 170 101</t>
  </si>
  <si>
    <t>Nakládání suti na dopravní prostředky pro vodorovnou dopravu</t>
  </si>
  <si>
    <t>997221611</t>
  </si>
  <si>
    <t>Příplatek k odvozu suti a vybouraných hmot za každý další 1 km (35km)</t>
  </si>
  <si>
    <t>460600061</t>
  </si>
  <si>
    <t>Naložení výkopku ručně z hornin třídy 5až7</t>
  </si>
  <si>
    <t>460120018</t>
  </si>
  <si>
    <t>Naložení výkopku ručně z hornin třídy 1až4</t>
  </si>
  <si>
    <t>460120016</t>
  </si>
  <si>
    <t>IO 601 - Areálové rozvody silnoproudu, rozšíření</t>
  </si>
  <si>
    <t>IO 710 - Areálové rozvody teplovodu, rozšíření</t>
  </si>
  <si>
    <t>celkem (Kč)</t>
  </si>
  <si>
    <t>Montáž izolace tepelné potrubí potrubními pouzdry s Al fólií staženými Al páskou 1x D do 100 mm</t>
  </si>
  <si>
    <t>pouzdro izolační potrubní s jednostrannou Al fólií max. 250/100 °C 76/60 mm</t>
  </si>
  <si>
    <t>998713101</t>
  </si>
  <si>
    <t>Přesun hmot tonážní pro izolace tepelné v objektech v do 6 m</t>
  </si>
  <si>
    <t>733121122</t>
  </si>
  <si>
    <t>Potrubí ocelové hladké bezešvé běžné nízkotlaké D 76x3,2</t>
  </si>
  <si>
    <t>733190225</t>
  </si>
  <si>
    <t>Zkouška těsnosti potrubí ocelové hladké přes D 60,3x2,9 do D 89x5,0</t>
  </si>
  <si>
    <t>Předizolované potrubí ocelové PIP 130 B DN 65/160, materiál P235TR1, 76,1 x 2,9 iz</t>
  </si>
  <si>
    <t>733.2</t>
  </si>
  <si>
    <t>Předizolované potrubí ocelové - odbočka T 65/160 - 40/125 (1,5+1m)</t>
  </si>
  <si>
    <t>733.3</t>
  </si>
  <si>
    <t>Předizolované potrubí ocelové - Pevný bod (2,5m)</t>
  </si>
  <si>
    <t>733.4</t>
  </si>
  <si>
    <t>Předizolované potrubí ocelové - Spojka 160 kompletní</t>
  </si>
  <si>
    <t>733.5</t>
  </si>
  <si>
    <t>Předizolované potrubí ocelové - Spojka 160/140 kompletní</t>
  </si>
  <si>
    <t>733.6</t>
  </si>
  <si>
    <t>Předizolované potrubí ocelové - Ukončovací manžeta REC 160</t>
  </si>
  <si>
    <t>733.7</t>
  </si>
  <si>
    <t>Předizolované potrubí ocelové - Labyrintové těsnění 225</t>
  </si>
  <si>
    <t>733.8</t>
  </si>
  <si>
    <t>Předizolované potrubí ocelové - Adapční trubka 225/160, L=2m</t>
  </si>
  <si>
    <t>733.9</t>
  </si>
  <si>
    <t>Předizolované potrubí ocelové - Ocelová redukce 76,1 - 60,3</t>
  </si>
  <si>
    <t>733.10</t>
  </si>
  <si>
    <t>Předizolované potrubí ocelové - Monitorovací systém HP-02</t>
  </si>
  <si>
    <t>733.11</t>
  </si>
  <si>
    <t>Předizolované potrubí ocelové PIP 130 B DN 50/140, materiál P235TR1, 60,3 x 2,9 iz</t>
  </si>
  <si>
    <t>733.12</t>
  </si>
  <si>
    <t>Předizolované potrubí ocelové - LB 90° (1+1m)</t>
  </si>
  <si>
    <t>733.13</t>
  </si>
  <si>
    <t>Předizolované potrubí ocelové - LB 82° (1+1m)</t>
  </si>
  <si>
    <t>733.14</t>
  </si>
  <si>
    <t>Předizolované potrubí ocelové - Spojka 140 kompletní</t>
  </si>
  <si>
    <t>733.15</t>
  </si>
  <si>
    <t>Předizolované potrubí ocelové - Ukončovací manžeta REC 140</t>
  </si>
  <si>
    <t>733.16</t>
  </si>
  <si>
    <t>Předizolované potrubí ocelové - Labyrintové těsnění 140</t>
  </si>
  <si>
    <t>733.17</t>
  </si>
  <si>
    <t>Předizolované potrubí ocelové - Dilatační polštář 2000x10000x40</t>
  </si>
  <si>
    <t>733.18</t>
  </si>
  <si>
    <t>733.19</t>
  </si>
  <si>
    <t>Předizolované potrubí ocelové PIP 130 B DN 32/125, materiál P235TR1, 42,4 x 2,6 iz</t>
  </si>
  <si>
    <t>733.20</t>
  </si>
  <si>
    <t>Předizolované potrubí ocelové - LB 90° (2+1m)</t>
  </si>
  <si>
    <t>733.21</t>
  </si>
  <si>
    <t>Předizolované potrubí ocelové - Spojka 125 kompletní</t>
  </si>
  <si>
    <t>733.22</t>
  </si>
  <si>
    <t>Předizolované potrubí ocelové - Ukončovací manžeta REC 125</t>
  </si>
  <si>
    <t>733.23</t>
  </si>
  <si>
    <t>Předizolované potrubí ocelové - Labyrintové těsnění 125</t>
  </si>
  <si>
    <t>733.24</t>
  </si>
  <si>
    <t>733.25</t>
  </si>
  <si>
    <t>998733101</t>
  </si>
  <si>
    <t>Přesun hmot tonážní pro rozvody potrubí v objektech v do 6 m</t>
  </si>
  <si>
    <t>734291123.GCM</t>
  </si>
  <si>
    <t>Kohout plnící a vypouštěcí  R608 G 1/2 PN 10 do 90°C závitový</t>
  </si>
  <si>
    <t>783624661</t>
  </si>
  <si>
    <t>Základní antikorozní jednonásobný akrylátový nátěr potrubí DN do 100 mm</t>
  </si>
  <si>
    <t>…</t>
  </si>
  <si>
    <t>Ostatní rozpočtové náklady</t>
  </si>
  <si>
    <t>OST.1</t>
  </si>
  <si>
    <t>HZS2213</t>
  </si>
  <si>
    <t>Hodinová zúčtovací sazba instalatér - Vypuštění topného sytému a napuštění topného sytému upravenou vodou, včetně odvzdušnění</t>
  </si>
  <si>
    <t>OST.2</t>
  </si>
  <si>
    <t>Proplach topného systému 2x</t>
  </si>
  <si>
    <t>OST.3</t>
  </si>
  <si>
    <t>Topná zkouška (24 hod)</t>
  </si>
  <si>
    <t>D.1.1 - Stavební interiér</t>
  </si>
  <si>
    <t>R:</t>
  </si>
  <si>
    <t>Arch. stav. část</t>
  </si>
  <si>
    <t>ROZ</t>
  </si>
  <si>
    <t>Vestavěný nábytek</t>
  </si>
  <si>
    <t>P04</t>
  </si>
  <si>
    <t>Zrcadlová stěna</t>
  </si>
  <si>
    <t>POL2_0</t>
  </si>
  <si>
    <t>B04</t>
  </si>
  <si>
    <t>Kuchyňská linka, včetně spotřebičů</t>
  </si>
  <si>
    <t>EX01</t>
  </si>
  <si>
    <t>Betonová lavička</t>
  </si>
  <si>
    <t>EX02</t>
  </si>
  <si>
    <t>Betonový stůl</t>
  </si>
  <si>
    <t>L02</t>
  </si>
  <si>
    <t>Skříň s dřezem</t>
  </si>
  <si>
    <t>V01</t>
  </si>
  <si>
    <t>Kuchyňka</t>
  </si>
  <si>
    <t>E02</t>
  </si>
  <si>
    <t>Z02</t>
  </si>
  <si>
    <t>Nerezový ponk s dřezy</t>
  </si>
  <si>
    <t>Z03</t>
  </si>
  <si>
    <t>Nerezové nástěnné skříňky</t>
  </si>
  <si>
    <t>Kuchyňská linka</t>
  </si>
  <si>
    <t>Korpus A vč. Spotřebičů</t>
  </si>
  <si>
    <t>Korpus B vč. Spotřebičů</t>
  </si>
  <si>
    <t>Korpus C vč. Spotřebičů</t>
  </si>
  <si>
    <t>Korpus D vč. Spotřebičů</t>
  </si>
  <si>
    <t>H02</t>
  </si>
  <si>
    <t>Hygienický koš nástěnný</t>
  </si>
  <si>
    <t>H03</t>
  </si>
  <si>
    <t>Zásobník na papírové ručníky nástěnný</t>
  </si>
  <si>
    <t>H04</t>
  </si>
  <si>
    <t>Dávkovač tekutého mýdla nástěnný</t>
  </si>
  <si>
    <t>H06</t>
  </si>
  <si>
    <t>Koš nástěnný bez víka</t>
  </si>
  <si>
    <t>H07</t>
  </si>
  <si>
    <t>Zásobník na toaletní papír nástěnný</t>
  </si>
  <si>
    <t>H08</t>
  </si>
  <si>
    <t>WC souprava nástěnná</t>
  </si>
  <si>
    <t>H10</t>
  </si>
  <si>
    <t>Jednoduchý háček</t>
  </si>
  <si>
    <t>H11</t>
  </si>
  <si>
    <t>Dvojitý háček</t>
  </si>
  <si>
    <t>H12</t>
  </si>
  <si>
    <t>Polička do sprchy</t>
  </si>
  <si>
    <t>H13</t>
  </si>
  <si>
    <t>Polička nad umyvadlo</t>
  </si>
  <si>
    <t>H20</t>
  </si>
  <si>
    <t>Piktogram na dveře</t>
  </si>
  <si>
    <t>Piktogram na dveře haptická vč. Reliéfního popisu</t>
  </si>
  <si>
    <t>H30</t>
  </si>
  <si>
    <t>Osoušeč rukou vysokorychlostní</t>
  </si>
  <si>
    <t>SUM</t>
  </si>
  <si>
    <t>D.1.4.a</t>
  </si>
  <si>
    <t>D.1.4.b</t>
  </si>
  <si>
    <t>D.1.4.c</t>
  </si>
  <si>
    <t>D.1.4.d</t>
  </si>
  <si>
    <t>D.1.4.e</t>
  </si>
  <si>
    <t>D.1.4.f</t>
  </si>
  <si>
    <t>IO 601</t>
  </si>
  <si>
    <t>IO 620</t>
  </si>
  <si>
    <t>IO 620 - Areálové rozvody slaboproudu, rozšíření</t>
  </si>
  <si>
    <t>IO 710</t>
  </si>
  <si>
    <t>220301022R00</t>
  </si>
  <si>
    <t>Lišta elektroinstalační L 40</t>
  </si>
  <si>
    <t>Montáž vč.dodávky.</t>
  </si>
  <si>
    <t>222280251R00</t>
  </si>
  <si>
    <t>Kabel FO univerzální distribuční v trubkách</t>
  </si>
  <si>
    <t>222085111R00</t>
  </si>
  <si>
    <t>Koncovka trubky HDPE</t>
  </si>
  <si>
    <t>222085301R00</t>
  </si>
  <si>
    <t>Kalibrace trubky HDPE</t>
  </si>
  <si>
    <t>222085401R00</t>
  </si>
  <si>
    <t>Tlakování trubky HDPE</t>
  </si>
  <si>
    <t>222086051R00</t>
  </si>
  <si>
    <t>Mikrotrubička HDPE v kabelové rýze</t>
  </si>
  <si>
    <t>0801010029</t>
  </si>
  <si>
    <t>Mikrotrubička 12/8mm, HFFR trubička zodolněná pro optické kabely</t>
  </si>
  <si>
    <t>70294129</t>
  </si>
  <si>
    <t>Univerzální kabel CLT Solarix 12vl 9/125 LSOH</t>
  </si>
  <si>
    <t>222310001R00</t>
  </si>
  <si>
    <t>Ukončení kabelu FO univerzál.distribuč.v rozvaděči</t>
  </si>
  <si>
    <t>222310011R00</t>
  </si>
  <si>
    <t>Optická vana</t>
  </si>
  <si>
    <t>0502334151</t>
  </si>
  <si>
    <t>Optická vana 12xSC SM, 19" 1U, 12vl.zapojeno</t>
  </si>
  <si>
    <t>Dodávka kompletně vybavené opt.vany s vyvařenými 12-ti vlákny.</t>
  </si>
  <si>
    <t>Vyvazovací panel pro datové rozvaděče, výška 1U</t>
  </si>
  <si>
    <t>222310021R00</t>
  </si>
  <si>
    <t>Spojka optického vlákna do panelu</t>
  </si>
  <si>
    <t>222310031R00</t>
  </si>
  <si>
    <t>Svar opt.vlákna vč.ochrany a pigtailu, první svar</t>
  </si>
  <si>
    <t>222310032R00</t>
  </si>
  <si>
    <t>Svar opt.vlákna vč.ochrany a pigtailu, další svar</t>
  </si>
  <si>
    <t>222310901R00</t>
  </si>
  <si>
    <t>Měření optických kabelů transmisní metodou</t>
  </si>
  <si>
    <t>222310903R00</t>
  </si>
  <si>
    <t>Měření opt.kabel.reflektometr.metodou, oba směry</t>
  </si>
  <si>
    <t>222310991R00</t>
  </si>
  <si>
    <t>Vyhotovení protokolu o měření optických kabelů</t>
  </si>
  <si>
    <t>AP na straně stávající budovy.</t>
  </si>
  <si>
    <t>M46</t>
  </si>
  <si>
    <t>Zemní práce při montážích</t>
  </si>
  <si>
    <t>460010023R00</t>
  </si>
  <si>
    <t>Vytýčení kabelové trasy ve volném terénu</t>
  </si>
  <si>
    <t>km</t>
  </si>
  <si>
    <t>460200153RT2</t>
  </si>
  <si>
    <t>Výkop kabelové rýhy 35/70 cm  hor.3, ruční výkop rýhy</t>
  </si>
  <si>
    <t>460420018RT1</t>
  </si>
  <si>
    <t>Zřízení kabelového lože v rýze š.do 35 cm z písku, tloušťka vrstvy 15 cm</t>
  </si>
  <si>
    <t>460490012R00</t>
  </si>
  <si>
    <t>Fólie výstražná z PVC, šířka 33 cm</t>
  </si>
  <si>
    <t>460510021RT2</t>
  </si>
  <si>
    <t>Kabelový prostup z plast.trub, DN do 10,5 cm, včetně dodávky trub DN 110</t>
  </si>
  <si>
    <t>460570153R00</t>
  </si>
  <si>
    <t>Zához rýhy 35/70 cm, hornina třídy 3, se zhutněním</t>
  </si>
  <si>
    <t>460680033RT2</t>
  </si>
  <si>
    <t>Průraz zdivem v kamenné zdi tloušťky 45 cm, plochy do 0,25 m2</t>
  </si>
  <si>
    <t>"ozn. K19" 17,47</t>
  </si>
  <si>
    <t>"ozn. K13" 11,48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</si>
</sst>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Kč&quot;_-;\-* #,##0.00\ &quot;Kč&quot;_-;_-* &quot;-&quot;??\ &quot;Kč&quot;_-;_-@_-"/>
    <numFmt numFmtId="164" formatCode="#,##0.00%"/>
    <numFmt numFmtId="165" formatCode="dd\.mm\.yyyy"/>
    <numFmt numFmtId="166" formatCode="#,##0.00000"/>
    <numFmt numFmtId="167" formatCode="#,##0.000"/>
    <numFmt numFmtId="168" formatCode="#,##0.00_ ;[Red]\-#,##0.00\ "/>
  </numFmts>
  <fonts count="7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8"/>
      <color indexed="9"/>
      <name val="Arial"/>
      <family val="2"/>
    </font>
    <font>
      <b/>
      <i/>
      <sz val="10"/>
      <name val="Arial"/>
      <family val="2"/>
    </font>
    <font>
      <sz val="8"/>
      <color indexed="53"/>
      <name val="Arial"/>
      <family val="2"/>
    </font>
    <font>
      <i/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i/>
      <sz val="10"/>
      <name val="Arial CE"/>
      <family val="2"/>
    </font>
    <font>
      <b/>
      <i/>
      <sz val="8"/>
      <name val="Arial CE"/>
      <family val="2"/>
    </font>
    <font>
      <sz val="7"/>
      <name val="Arial CE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rgb="FFFF0000"/>
      <name val="Arial CE"/>
      <family val="2"/>
    </font>
    <font>
      <sz val="8"/>
      <color indexed="62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 CE"/>
      <family val="2"/>
    </font>
    <font>
      <b/>
      <sz val="12"/>
      <name val="Arial"/>
      <family val="2"/>
    </font>
    <font>
      <sz val="8"/>
      <color indexed="17"/>
      <name val="Arial CE"/>
      <family val="2"/>
    </font>
    <font>
      <sz val="8"/>
      <color indexed="9"/>
      <name val="Arial CE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2"/>
      <name val="Arial CE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/>
      <top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dotted"/>
      <bottom/>
    </border>
    <border>
      <left style="thin"/>
      <right style="thin"/>
      <top style="thin"/>
      <bottom style="thin"/>
    </border>
    <border>
      <left/>
      <right style="double"/>
      <top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>
        <color indexed="8"/>
      </left>
      <right/>
      <top/>
      <bottom/>
    </border>
    <border>
      <left style="thin"/>
      <right style="thin">
        <color indexed="8"/>
      </right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dotted"/>
      <bottom/>
    </border>
    <border>
      <left/>
      <right style="thin"/>
      <top style="dotted"/>
      <bottom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4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84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13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8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top"/>
    </xf>
    <xf numFmtId="0" fontId="39" fillId="0" borderId="23" xfId="0" applyFont="1" applyBorder="1" applyAlignment="1">
      <alignment vertical="center" wrapText="1"/>
    </xf>
    <xf numFmtId="0" fontId="39" fillId="0" borderId="24" xfId="0" applyFont="1" applyBorder="1" applyAlignment="1">
      <alignment vertical="center" wrapText="1"/>
    </xf>
    <xf numFmtId="0" fontId="39" fillId="0" borderId="25" xfId="0" applyFont="1" applyBorder="1" applyAlignment="1">
      <alignment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26" xfId="0" applyFont="1" applyBorder="1" applyAlignment="1">
      <alignment vertical="center" wrapText="1"/>
    </xf>
    <xf numFmtId="0" fontId="39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9" fillId="0" borderId="28" xfId="0" applyFont="1" applyBorder="1" applyAlignment="1">
      <alignment vertical="center" wrapText="1"/>
    </xf>
    <xf numFmtId="0" fontId="43" fillId="0" borderId="29" xfId="0" applyFont="1" applyBorder="1" applyAlignment="1">
      <alignment vertical="center" wrapText="1"/>
    </xf>
    <xf numFmtId="0" fontId="39" fillId="0" borderId="30" xfId="0" applyFont="1" applyBorder="1" applyAlignment="1">
      <alignment vertical="center" wrapText="1"/>
    </xf>
    <xf numFmtId="0" fontId="39" fillId="0" borderId="0" xfId="0" applyFont="1" applyBorder="1" applyAlignment="1">
      <alignment vertical="top"/>
    </xf>
    <xf numFmtId="0" fontId="39" fillId="0" borderId="0" xfId="0" applyFont="1" applyAlignment="1">
      <alignment vertical="top"/>
    </xf>
    <xf numFmtId="0" fontId="39" fillId="0" borderId="23" xfId="0" applyFont="1" applyBorder="1" applyAlignment="1">
      <alignment horizontal="left" vertical="center"/>
    </xf>
    <xf numFmtId="0" fontId="39" fillId="0" borderId="24" xfId="0" applyFont="1" applyBorder="1" applyAlignment="1">
      <alignment horizontal="left" vertical="center"/>
    </xf>
    <xf numFmtId="0" fontId="39" fillId="0" borderId="25" xfId="0" applyFont="1" applyBorder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41" fillId="0" borderId="29" xfId="0" applyFont="1" applyBorder="1" applyAlignment="1">
      <alignment horizontal="center" vertical="center"/>
    </xf>
    <xf numFmtId="0" fontId="44" fillId="0" borderId="29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9" fillId="0" borderId="28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left" vertical="center" wrapText="1"/>
    </xf>
    <xf numFmtId="0" fontId="39" fillId="0" borderId="24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8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1" fillId="0" borderId="29" xfId="0" applyFont="1" applyBorder="1" applyAlignment="1">
      <alignment horizontal="left"/>
    </xf>
    <xf numFmtId="0" fontId="44" fillId="0" borderId="29" xfId="0" applyFont="1" applyBorder="1" applyAlignment="1">
      <alignment/>
    </xf>
    <xf numFmtId="0" fontId="39" fillId="0" borderId="26" xfId="0" applyFont="1" applyBorder="1" applyAlignment="1">
      <alignment vertical="top"/>
    </xf>
    <xf numFmtId="0" fontId="39" fillId="0" borderId="27" xfId="0" applyFont="1" applyBorder="1" applyAlignment="1">
      <alignment vertical="top"/>
    </xf>
    <xf numFmtId="0" fontId="39" fillId="0" borderId="28" xfId="0" applyFont="1" applyBorder="1" applyAlignment="1">
      <alignment vertical="top"/>
    </xf>
    <xf numFmtId="0" fontId="39" fillId="0" borderId="29" xfId="0" applyFont="1" applyBorder="1" applyAlignment="1">
      <alignment vertical="top"/>
    </xf>
    <xf numFmtId="0" fontId="39" fillId="0" borderId="30" xfId="0" applyFont="1" applyBorder="1" applyAlignment="1">
      <alignment vertical="top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21" applyAlignment="1">
      <alignment horizontal="center"/>
      <protection/>
    </xf>
    <xf numFmtId="0" fontId="3" fillId="0" borderId="0" xfId="21">
      <alignment/>
      <protection/>
    </xf>
    <xf numFmtId="0" fontId="1" fillId="0" borderId="0" xfId="21" applyFont="1">
      <alignment/>
      <protection/>
    </xf>
    <xf numFmtId="0" fontId="49" fillId="0" borderId="0" xfId="21" applyFont="1" applyAlignment="1">
      <alignment horizontal="centerContinuous"/>
      <protection/>
    </xf>
    <xf numFmtId="0" fontId="50" fillId="0" borderId="0" xfId="21" applyFont="1" applyAlignment="1">
      <alignment horizontal="centerContinuous"/>
      <protection/>
    </xf>
    <xf numFmtId="0" fontId="50" fillId="0" borderId="0" xfId="21" applyFont="1" applyAlignment="1">
      <alignment horizontal="right"/>
      <protection/>
    </xf>
    <xf numFmtId="0" fontId="50" fillId="0" borderId="0" xfId="21" applyFont="1" applyAlignment="1">
      <alignment horizontal="centerContinuous" vertical="center"/>
      <protection/>
    </xf>
    <xf numFmtId="0" fontId="50" fillId="0" borderId="0" xfId="21" applyFont="1" applyAlignment="1">
      <alignment horizontal="center"/>
      <protection/>
    </xf>
    <xf numFmtId="49" fontId="51" fillId="0" borderId="31" xfId="21" applyNumberFormat="1" applyFont="1" applyBorder="1" applyAlignment="1">
      <alignment horizontal="center" wrapText="1"/>
      <protection/>
    </xf>
    <xf numFmtId="0" fontId="1" fillId="0" borderId="31" xfId="21" applyFont="1" applyBorder="1">
      <alignment/>
      <protection/>
    </xf>
    <xf numFmtId="0" fontId="52" fillId="0" borderId="32" xfId="21" applyFont="1" applyBorder="1" applyAlignment="1">
      <alignment horizontal="right"/>
      <protection/>
    </xf>
    <xf numFmtId="49" fontId="1" fillId="0" borderId="31" xfId="21" applyNumberFormat="1" applyFont="1" applyBorder="1" applyAlignment="1">
      <alignment horizontal="left" vertical="center"/>
      <protection/>
    </xf>
    <xf numFmtId="0" fontId="1" fillId="0" borderId="33" xfId="21" applyFont="1" applyBorder="1">
      <alignment/>
      <protection/>
    </xf>
    <xf numFmtId="0" fontId="1" fillId="0" borderId="34" xfId="21" applyFont="1" applyBorder="1" applyAlignment="1">
      <alignment horizontal="center"/>
      <protection/>
    </xf>
    <xf numFmtId="49" fontId="51" fillId="0" borderId="35" xfId="21" applyNumberFormat="1" applyFont="1" applyBorder="1">
      <alignment/>
      <protection/>
    </xf>
    <xf numFmtId="0" fontId="1" fillId="0" borderId="35" xfId="21" applyFont="1" applyBorder="1">
      <alignment/>
      <protection/>
    </xf>
    <xf numFmtId="0" fontId="3" fillId="0" borderId="34" xfId="21" applyBorder="1" applyAlignment="1">
      <alignment horizontal="center"/>
      <protection/>
    </xf>
    <xf numFmtId="0" fontId="52" fillId="0" borderId="0" xfId="21" applyFont="1">
      <alignment/>
      <protection/>
    </xf>
    <xf numFmtId="0" fontId="1" fillId="0" borderId="0" xfId="21" applyFont="1" applyAlignment="1">
      <alignment horizontal="right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>
      <alignment/>
      <protection/>
    </xf>
    <xf numFmtId="0" fontId="1" fillId="0" borderId="0" xfId="21" applyFont="1" applyAlignment="1">
      <alignment horizontal="center"/>
      <protection/>
    </xf>
    <xf numFmtId="0" fontId="3" fillId="5" borderId="36" xfId="22" applyFill="1" applyBorder="1" applyAlignment="1">
      <alignment vertical="top"/>
      <protection/>
    </xf>
    <xf numFmtId="49" fontId="3" fillId="5" borderId="36" xfId="22" applyNumberFormat="1" applyFill="1" applyBorder="1" applyAlignment="1">
      <alignment vertical="top"/>
      <protection/>
    </xf>
    <xf numFmtId="0" fontId="3" fillId="5" borderId="36" xfId="22" applyFill="1" applyBorder="1" applyAlignment="1">
      <alignment horizontal="center"/>
      <protection/>
    </xf>
    <xf numFmtId="4" fontId="3" fillId="5" borderId="36" xfId="22" applyNumberFormat="1" applyFill="1" applyBorder="1">
      <alignment/>
      <protection/>
    </xf>
    <xf numFmtId="0" fontId="3" fillId="5" borderId="36" xfId="22" applyFill="1" applyBorder="1">
      <alignment/>
      <protection/>
    </xf>
    <xf numFmtId="0" fontId="3" fillId="5" borderId="36" xfId="22" applyFill="1" applyBorder="1" applyAlignment="1">
      <alignment horizontal="center" wrapText="1"/>
      <protection/>
    </xf>
    <xf numFmtId="0" fontId="51" fillId="0" borderId="37" xfId="21" applyFont="1" applyBorder="1" applyAlignment="1">
      <alignment horizontal="center"/>
      <protection/>
    </xf>
    <xf numFmtId="49" fontId="51" fillId="0" borderId="37" xfId="21" applyNumberFormat="1" applyFont="1" applyBorder="1" applyAlignment="1">
      <alignment horizontal="left"/>
      <protection/>
    </xf>
    <xf numFmtId="0" fontId="51" fillId="0" borderId="38" xfId="21" applyFont="1" applyBorder="1">
      <alignment/>
      <protection/>
    </xf>
    <xf numFmtId="0" fontId="1" fillId="0" borderId="39" xfId="21" applyFont="1" applyBorder="1" applyAlignment="1">
      <alignment horizontal="center"/>
      <protection/>
    </xf>
    <xf numFmtId="0" fontId="1" fillId="0" borderId="39" xfId="21" applyNumberFormat="1" applyFont="1" applyBorder="1" applyAlignment="1">
      <alignment horizontal="right"/>
      <protection/>
    </xf>
    <xf numFmtId="0" fontId="1" fillId="0" borderId="39" xfId="21" applyNumberFormat="1" applyFont="1" applyBorder="1" applyAlignment="1">
      <alignment horizontal="right" vertical="center"/>
      <protection/>
    </xf>
    <xf numFmtId="0" fontId="1" fillId="0" borderId="40" xfId="21" applyNumberFormat="1" applyFont="1" applyBorder="1">
      <alignment/>
      <protection/>
    </xf>
    <xf numFmtId="0" fontId="1" fillId="0" borderId="40" xfId="21" applyNumberFormat="1" applyFont="1" applyBorder="1" applyAlignment="1">
      <alignment horizontal="center"/>
      <protection/>
    </xf>
    <xf numFmtId="0" fontId="3" fillId="0" borderId="0" xfId="21" applyNumberFormat="1">
      <alignment/>
      <protection/>
    </xf>
    <xf numFmtId="0" fontId="53" fillId="0" borderId="0" xfId="21" applyFont="1">
      <alignment/>
      <protection/>
    </xf>
    <xf numFmtId="0" fontId="54" fillId="0" borderId="36" xfId="21" applyFont="1" applyBorder="1" applyAlignment="1">
      <alignment horizontal="center" vertical="top"/>
      <protection/>
    </xf>
    <xf numFmtId="49" fontId="54" fillId="0" borderId="36" xfId="21" applyNumberFormat="1" applyFont="1" applyBorder="1" applyAlignment="1">
      <alignment horizontal="left" vertical="top"/>
      <protection/>
    </xf>
    <xf numFmtId="0" fontId="54" fillId="0" borderId="36" xfId="21" applyFont="1" applyBorder="1" applyAlignment="1">
      <alignment vertical="top" wrapText="1"/>
      <protection/>
    </xf>
    <xf numFmtId="49" fontId="54" fillId="0" borderId="36" xfId="21" applyNumberFormat="1" applyFont="1" applyBorder="1" applyAlignment="1">
      <alignment horizontal="center" shrinkToFit="1"/>
      <protection/>
    </xf>
    <xf numFmtId="4" fontId="54" fillId="0" borderId="36" xfId="21" applyNumberFormat="1" applyFont="1" applyBorder="1" applyAlignment="1">
      <alignment horizontal="right"/>
      <protection/>
    </xf>
    <xf numFmtId="4" fontId="54" fillId="0" borderId="36" xfId="21" applyNumberFormat="1" applyFont="1" applyBorder="1" applyAlignment="1">
      <alignment horizontal="right" vertical="center"/>
      <protection/>
    </xf>
    <xf numFmtId="4" fontId="54" fillId="0" borderId="36" xfId="21" applyNumberFormat="1" applyFont="1" applyBorder="1">
      <alignment/>
      <protection/>
    </xf>
    <xf numFmtId="4" fontId="54" fillId="0" borderId="36" xfId="21" applyNumberFormat="1" applyFont="1" applyBorder="1" applyAlignment="1">
      <alignment horizontal="center"/>
      <protection/>
    </xf>
    <xf numFmtId="0" fontId="53" fillId="0" borderId="0" xfId="21" applyFont="1">
      <alignment/>
      <protection/>
    </xf>
    <xf numFmtId="0" fontId="52" fillId="0" borderId="37" xfId="21" applyFont="1" applyBorder="1" applyAlignment="1">
      <alignment horizontal="center"/>
      <protection/>
    </xf>
    <xf numFmtId="49" fontId="52" fillId="0" borderId="37" xfId="21" applyNumberFormat="1" applyFont="1" applyBorder="1" applyAlignment="1">
      <alignment horizontal="right"/>
      <protection/>
    </xf>
    <xf numFmtId="4" fontId="55" fillId="6" borderId="41" xfId="21" applyNumberFormat="1" applyFont="1" applyFill="1" applyBorder="1" applyAlignment="1">
      <alignment horizontal="right" wrapText="1"/>
      <protection/>
    </xf>
    <xf numFmtId="0" fontId="55" fillId="6" borderId="26" xfId="21" applyFont="1" applyFill="1" applyBorder="1" applyAlignment="1">
      <alignment horizontal="left" vertical="center" wrapText="1"/>
      <protection/>
    </xf>
    <xf numFmtId="0" fontId="55" fillId="0" borderId="27" xfId="22" applyFont="1" applyBorder="1" applyAlignment="1">
      <alignment horizontal="right"/>
      <protection/>
    </xf>
    <xf numFmtId="0" fontId="55" fillId="0" borderId="27" xfId="22" applyFont="1" applyBorder="1" applyAlignment="1">
      <alignment horizontal="center"/>
      <protection/>
    </xf>
    <xf numFmtId="0" fontId="57" fillId="0" borderId="0" xfId="21" applyFont="1" applyAlignment="1">
      <alignment wrapText="1"/>
      <protection/>
    </xf>
    <xf numFmtId="0" fontId="1" fillId="7" borderId="42" xfId="21" applyFont="1" applyFill="1" applyBorder="1" applyAlignment="1">
      <alignment horizontal="center"/>
      <protection/>
    </xf>
    <xf numFmtId="49" fontId="58" fillId="7" borderId="42" xfId="21" applyNumberFormat="1" applyFont="1" applyFill="1" applyBorder="1" applyAlignment="1">
      <alignment horizontal="left"/>
      <protection/>
    </xf>
    <xf numFmtId="0" fontId="58" fillId="7" borderId="38" xfId="21" applyFont="1" applyFill="1" applyBorder="1">
      <alignment/>
      <protection/>
    </xf>
    <xf numFmtId="0" fontId="1" fillId="7" borderId="39" xfId="21" applyFont="1" applyFill="1" applyBorder="1" applyAlignment="1">
      <alignment horizontal="center"/>
      <protection/>
    </xf>
    <xf numFmtId="4" fontId="1" fillId="7" borderId="39" xfId="21" applyNumberFormat="1" applyFont="1" applyFill="1" applyBorder="1" applyAlignment="1">
      <alignment horizontal="right"/>
      <protection/>
    </xf>
    <xf numFmtId="4" fontId="1" fillId="7" borderId="40" xfId="21" applyNumberFormat="1" applyFont="1" applyFill="1" applyBorder="1" applyAlignment="1">
      <alignment horizontal="right" vertical="center"/>
      <protection/>
    </xf>
    <xf numFmtId="4" fontId="51" fillId="7" borderId="42" xfId="21" applyNumberFormat="1" applyFont="1" applyFill="1" applyBorder="1">
      <alignment/>
      <protection/>
    </xf>
    <xf numFmtId="4" fontId="51" fillId="7" borderId="42" xfId="21" applyNumberFormat="1" applyFont="1" applyFill="1" applyBorder="1" applyAlignment="1">
      <alignment horizontal="center"/>
      <protection/>
    </xf>
    <xf numFmtId="3" fontId="3" fillId="0" borderId="0" xfId="21" applyNumberFormat="1">
      <alignment/>
      <protection/>
    </xf>
    <xf numFmtId="0" fontId="1" fillId="0" borderId="24" xfId="21" applyNumberFormat="1" applyFont="1" applyBorder="1" applyAlignment="1">
      <alignment horizontal="right" vertical="center"/>
      <protection/>
    </xf>
    <xf numFmtId="4" fontId="0" fillId="8" borderId="42" xfId="22" applyNumberFormat="1" applyFont="1" applyFill="1" applyBorder="1" applyAlignment="1" applyProtection="1">
      <alignment vertical="center"/>
      <protection locked="0"/>
    </xf>
    <xf numFmtId="4" fontId="1" fillId="7" borderId="30" xfId="21" applyNumberFormat="1" applyFont="1" applyFill="1" applyBorder="1" applyAlignment="1">
      <alignment horizontal="right" vertical="center"/>
      <protection/>
    </xf>
    <xf numFmtId="4" fontId="0" fillId="8" borderId="37" xfId="22" applyNumberFormat="1" applyFont="1" applyFill="1" applyBorder="1" applyAlignment="1" applyProtection="1">
      <alignment vertical="center"/>
      <protection locked="0"/>
    </xf>
    <xf numFmtId="4" fontId="59" fillId="6" borderId="41" xfId="21" applyNumberFormat="1" applyFont="1" applyFill="1" applyBorder="1" applyAlignment="1">
      <alignment horizontal="right" wrapText="1"/>
      <protection/>
    </xf>
    <xf numFmtId="0" fontId="3" fillId="0" borderId="0" xfId="21" applyAlignment="1">
      <alignment vertical="center"/>
      <protection/>
    </xf>
    <xf numFmtId="0" fontId="19" fillId="5" borderId="38" xfId="22" applyFont="1" applyFill="1" applyBorder="1" applyAlignment="1">
      <alignment vertical="top"/>
      <protection/>
    </xf>
    <xf numFmtId="49" fontId="19" fillId="5" borderId="39" xfId="22" applyNumberFormat="1" applyFont="1" applyFill="1" applyBorder="1" applyAlignment="1">
      <alignment vertical="top"/>
      <protection/>
    </xf>
    <xf numFmtId="49" fontId="19" fillId="5" borderId="39" xfId="22" applyNumberFormat="1" applyFont="1" applyFill="1" applyBorder="1" applyAlignment="1">
      <alignment horizontal="left" vertical="top" wrapText="1"/>
      <protection/>
    </xf>
    <xf numFmtId="0" fontId="19" fillId="5" borderId="39" xfId="22" applyFont="1" applyFill="1" applyBorder="1" applyAlignment="1">
      <alignment horizontal="center" vertical="top"/>
      <protection/>
    </xf>
    <xf numFmtId="4" fontId="19" fillId="5" borderId="39" xfId="22" applyNumberFormat="1" applyFont="1" applyFill="1" applyBorder="1" applyAlignment="1">
      <alignment vertical="top"/>
      <protection/>
    </xf>
    <xf numFmtId="0" fontId="19" fillId="5" borderId="39" xfId="22" applyFont="1" applyFill="1" applyBorder="1" applyAlignment="1">
      <alignment vertical="center"/>
      <protection/>
    </xf>
    <xf numFmtId="4" fontId="19" fillId="5" borderId="40" xfId="22" applyNumberFormat="1" applyFont="1" applyFill="1" applyBorder="1" applyAlignment="1">
      <alignment vertical="top"/>
      <protection/>
    </xf>
    <xf numFmtId="4" fontId="19" fillId="5" borderId="40" xfId="22" applyNumberFormat="1" applyFont="1" applyFill="1" applyBorder="1" applyAlignment="1">
      <alignment horizontal="center" vertical="top"/>
      <protection/>
    </xf>
    <xf numFmtId="0" fontId="3" fillId="0" borderId="0" xfId="21" applyBorder="1">
      <alignment/>
      <protection/>
    </xf>
    <xf numFmtId="0" fontId="3" fillId="0" borderId="0" xfId="21" applyBorder="1" applyAlignment="1">
      <alignment vertical="center"/>
      <protection/>
    </xf>
    <xf numFmtId="0" fontId="3" fillId="0" borderId="0" xfId="21" applyBorder="1" applyAlignment="1">
      <alignment horizontal="center"/>
      <protection/>
    </xf>
    <xf numFmtId="0" fontId="47" fillId="0" borderId="0" xfId="21" applyFont="1" applyAlignment="1">
      <alignment/>
      <protection/>
    </xf>
    <xf numFmtId="0" fontId="3" fillId="0" borderId="0" xfId="21" applyAlignment="1">
      <alignment horizontal="right"/>
      <protection/>
    </xf>
    <xf numFmtId="0" fontId="60" fillId="0" borderId="0" xfId="21" applyFont="1" applyBorder="1">
      <alignment/>
      <protection/>
    </xf>
    <xf numFmtId="3" fontId="60" fillId="0" borderId="0" xfId="21" applyNumberFormat="1" applyFont="1" applyBorder="1" applyAlignment="1">
      <alignment horizontal="right"/>
      <protection/>
    </xf>
    <xf numFmtId="0" fontId="60" fillId="0" borderId="0" xfId="21" applyFont="1" applyBorder="1" applyAlignment="1">
      <alignment vertical="center"/>
      <protection/>
    </xf>
    <xf numFmtId="4" fontId="60" fillId="0" borderId="0" xfId="21" applyNumberFormat="1" applyFont="1" applyBorder="1">
      <alignment/>
      <protection/>
    </xf>
    <xf numFmtId="4" fontId="60" fillId="0" borderId="0" xfId="21" applyNumberFormat="1" applyFont="1" applyBorder="1" applyAlignment="1">
      <alignment horizontal="center"/>
      <protection/>
    </xf>
    <xf numFmtId="0" fontId="47" fillId="0" borderId="0" xfId="21" applyFont="1" applyBorder="1" applyAlignment="1">
      <alignment/>
      <protection/>
    </xf>
    <xf numFmtId="0" fontId="3" fillId="0" borderId="0" xfId="21" applyBorder="1" applyAlignment="1">
      <alignment horizontal="right"/>
      <protection/>
    </xf>
    <xf numFmtId="0" fontId="3" fillId="0" borderId="0" xfId="21" applyAlignment="1">
      <alignment horizontal="center" vertical="center"/>
      <protection/>
    </xf>
    <xf numFmtId="0" fontId="62" fillId="0" borderId="0" xfId="21" applyFont="1" applyAlignment="1">
      <alignment horizontal="left" vertical="center"/>
      <protection/>
    </xf>
    <xf numFmtId="0" fontId="63" fillId="0" borderId="0" xfId="21" applyFont="1" applyAlignment="1">
      <alignment horizontal="left" vertical="center" wrapText="1"/>
      <protection/>
    </xf>
    <xf numFmtId="0" fontId="63" fillId="0" borderId="0" xfId="21" applyFont="1" applyAlignment="1">
      <alignment horizontal="center" vertical="center"/>
      <protection/>
    </xf>
    <xf numFmtId="0" fontId="63" fillId="0" borderId="0" xfId="21" applyFont="1" applyAlignment="1">
      <alignment horizontal="right" vertical="center"/>
      <protection/>
    </xf>
    <xf numFmtId="0" fontId="63" fillId="0" borderId="0" xfId="21" applyFont="1" applyAlignment="1">
      <alignment horizontal="centerContinuous" vertical="center"/>
      <protection/>
    </xf>
    <xf numFmtId="0" fontId="64" fillId="0" borderId="31" xfId="21" applyFont="1" applyBorder="1" applyAlignment="1">
      <alignment horizontal="center" vertical="center" wrapText="1"/>
      <protection/>
    </xf>
    <xf numFmtId="0" fontId="3" fillId="0" borderId="31" xfId="21" applyBorder="1" applyAlignment="1">
      <alignment horizontal="center" vertical="center"/>
      <protection/>
    </xf>
    <xf numFmtId="0" fontId="3" fillId="0" borderId="31" xfId="21" applyBorder="1" applyAlignment="1">
      <alignment horizontal="right" vertical="center"/>
      <protection/>
    </xf>
    <xf numFmtId="0" fontId="3" fillId="0" borderId="31" xfId="21" applyBorder="1" applyAlignment="1">
      <alignment vertical="center"/>
      <protection/>
    </xf>
    <xf numFmtId="0" fontId="3" fillId="0" borderId="33" xfId="21" applyBorder="1" applyAlignment="1">
      <alignment vertical="center"/>
      <protection/>
    </xf>
    <xf numFmtId="0" fontId="3" fillId="0" borderId="34" xfId="21" applyBorder="1" applyAlignment="1">
      <alignment horizontal="center" vertical="center"/>
      <protection/>
    </xf>
    <xf numFmtId="0" fontId="64" fillId="0" borderId="35" xfId="21" applyFont="1" applyBorder="1" applyAlignment="1">
      <alignment horizontal="left" vertical="center" wrapText="1"/>
      <protection/>
    </xf>
    <xf numFmtId="0" fontId="3" fillId="0" borderId="35" xfId="21" applyBorder="1" applyAlignment="1">
      <alignment horizontal="center" vertical="center"/>
      <protection/>
    </xf>
    <xf numFmtId="0" fontId="3" fillId="0" borderId="35" xfId="21" applyBorder="1" applyAlignment="1">
      <alignment horizontal="right" vertical="center"/>
      <protection/>
    </xf>
    <xf numFmtId="0" fontId="3" fillId="0" borderId="35" xfId="21" applyBorder="1" applyAlignment="1">
      <alignment vertical="center"/>
      <protection/>
    </xf>
    <xf numFmtId="0" fontId="3" fillId="0" borderId="43" xfId="21" applyFont="1" applyBorder="1" applyAlignment="1">
      <alignment vertical="center"/>
      <protection/>
    </xf>
    <xf numFmtId="0" fontId="3" fillId="0" borderId="34" xfId="21" applyFont="1" applyBorder="1" applyAlignment="1">
      <alignment horizontal="center" vertical="center"/>
      <protection/>
    </xf>
    <xf numFmtId="0" fontId="23" fillId="0" borderId="0" xfId="21" applyFont="1" applyAlignment="1">
      <alignment horizontal="center" vertical="center"/>
      <protection/>
    </xf>
    <xf numFmtId="0" fontId="3" fillId="0" borderId="0" xfId="21" applyFont="1" applyAlignment="1">
      <alignment horizontal="left" vertical="center"/>
      <protection/>
    </xf>
    <xf numFmtId="0" fontId="3" fillId="0" borderId="0" xfId="21" applyFont="1" applyAlignment="1">
      <alignment horizontal="left" vertical="center" wrapText="1"/>
      <protection/>
    </xf>
    <xf numFmtId="0" fontId="3" fillId="0" borderId="0" xfId="21" applyAlignment="1">
      <alignment horizontal="right" vertical="center"/>
      <protection/>
    </xf>
    <xf numFmtId="0" fontId="34" fillId="0" borderId="44" xfId="21" applyFont="1" applyBorder="1" applyAlignment="1">
      <alignment horizontal="center" vertical="center"/>
      <protection/>
    </xf>
    <xf numFmtId="49" fontId="34" fillId="0" borderId="42" xfId="21" applyNumberFormat="1" applyFont="1" applyBorder="1" applyAlignment="1">
      <alignment horizontal="left" vertical="center"/>
      <protection/>
    </xf>
    <xf numFmtId="0" fontId="34" fillId="0" borderId="42" xfId="21" applyFont="1" applyBorder="1" applyAlignment="1">
      <alignment horizontal="left" vertical="center" wrapText="1"/>
      <protection/>
    </xf>
    <xf numFmtId="0" fontId="0" fillId="0" borderId="42" xfId="21" applyFont="1" applyBorder="1" applyAlignment="1">
      <alignment horizontal="center" vertical="center"/>
      <protection/>
    </xf>
    <xf numFmtId="0" fontId="0" fillId="0" borderId="42" xfId="21" applyNumberFormat="1" applyFont="1" applyBorder="1" applyAlignment="1">
      <alignment horizontal="right" vertical="center"/>
      <protection/>
    </xf>
    <xf numFmtId="0" fontId="0" fillId="0" borderId="38" xfId="21" applyNumberFormat="1" applyFont="1" applyBorder="1" applyAlignment="1">
      <alignment vertical="center"/>
      <protection/>
    </xf>
    <xf numFmtId="0" fontId="0" fillId="0" borderId="45" xfId="21" applyNumberFormat="1" applyFont="1" applyBorder="1" applyAlignment="1">
      <alignment horizontal="center" vertical="center"/>
      <protection/>
    </xf>
    <xf numFmtId="0" fontId="0" fillId="0" borderId="44" xfId="21" applyFont="1" applyBorder="1" applyAlignment="1">
      <alignment horizontal="center" vertical="center"/>
      <protection/>
    </xf>
    <xf numFmtId="49" fontId="0" fillId="0" borderId="42" xfId="21" applyNumberFormat="1" applyFont="1" applyBorder="1" applyAlignment="1">
      <alignment horizontal="left" vertical="center"/>
      <protection/>
    </xf>
    <xf numFmtId="0" fontId="0" fillId="0" borderId="42" xfId="21" applyFont="1" applyBorder="1" applyAlignment="1">
      <alignment horizontal="left" vertical="center" wrapText="1"/>
      <protection/>
    </xf>
    <xf numFmtId="49" fontId="0" fillId="0" borderId="42" xfId="21" applyNumberFormat="1" applyFont="1" applyBorder="1" applyAlignment="1">
      <alignment horizontal="center" vertical="center" shrinkToFit="1"/>
      <protection/>
    </xf>
    <xf numFmtId="4" fontId="0" fillId="0" borderId="42" xfId="21" applyNumberFormat="1" applyFont="1" applyBorder="1" applyAlignment="1">
      <alignment horizontal="right" vertical="center"/>
      <protection/>
    </xf>
    <xf numFmtId="4" fontId="0" fillId="0" borderId="38" xfId="21" applyNumberFormat="1" applyFont="1" applyBorder="1" applyAlignment="1">
      <alignment vertical="center"/>
      <protection/>
    </xf>
    <xf numFmtId="4" fontId="0" fillId="0" borderId="45" xfId="21" applyNumberFormat="1" applyFont="1" applyBorder="1" applyAlignment="1">
      <alignment horizontal="center" vertical="center"/>
      <protection/>
    </xf>
    <xf numFmtId="0" fontId="23" fillId="0" borderId="0" xfId="21" applyFont="1" applyAlignment="1">
      <alignment vertical="center"/>
      <protection/>
    </xf>
    <xf numFmtId="0" fontId="0" fillId="0" borderId="42" xfId="21" applyFont="1" applyBorder="1" applyAlignment="1">
      <alignment vertical="center" wrapText="1"/>
      <protection/>
    </xf>
    <xf numFmtId="4" fontId="0" fillId="0" borderId="42" xfId="21" applyNumberFormat="1" applyFont="1" applyBorder="1" applyAlignment="1">
      <alignment horizontal="right" vertical="center" wrapText="1"/>
      <protection/>
    </xf>
    <xf numFmtId="0" fontId="0" fillId="0" borderId="42" xfId="21" applyNumberFormat="1" applyFont="1" applyBorder="1" applyAlignment="1">
      <alignment horizontal="right" vertical="center"/>
      <protection/>
    </xf>
    <xf numFmtId="49" fontId="0" fillId="0" borderId="42" xfId="21" applyNumberFormat="1" applyFont="1" applyBorder="1" applyAlignment="1">
      <alignment horizontal="left" vertical="center" wrapText="1"/>
      <protection/>
    </xf>
    <xf numFmtId="0" fontId="0" fillId="7" borderId="44" xfId="21" applyFont="1" applyFill="1" applyBorder="1" applyAlignment="1">
      <alignment horizontal="center" vertical="center"/>
      <protection/>
    </xf>
    <xf numFmtId="49" fontId="65" fillId="7" borderId="42" xfId="21" applyNumberFormat="1" applyFont="1" applyFill="1" applyBorder="1" applyAlignment="1">
      <alignment horizontal="left" vertical="center"/>
      <protection/>
    </xf>
    <xf numFmtId="0" fontId="65" fillId="7" borderId="42" xfId="21" applyFont="1" applyFill="1" applyBorder="1" applyAlignment="1">
      <alignment horizontal="left" vertical="center" wrapText="1"/>
      <protection/>
    </xf>
    <xf numFmtId="0" fontId="0" fillId="7" borderId="42" xfId="21" applyFont="1" applyFill="1" applyBorder="1" applyAlignment="1">
      <alignment horizontal="center" vertical="center"/>
      <protection/>
    </xf>
    <xf numFmtId="4" fontId="0" fillId="7" borderId="42" xfId="21" applyNumberFormat="1" applyFont="1" applyFill="1" applyBorder="1" applyAlignment="1">
      <alignment horizontal="right" vertical="center"/>
      <protection/>
    </xf>
    <xf numFmtId="4" fontId="34" fillId="7" borderId="38" xfId="21" applyNumberFormat="1" applyFont="1" applyFill="1" applyBorder="1" applyAlignment="1">
      <alignment vertical="center"/>
      <protection/>
    </xf>
    <xf numFmtId="4" fontId="34" fillId="7" borderId="45" xfId="21" applyNumberFormat="1" applyFont="1" applyFill="1" applyBorder="1" applyAlignment="1">
      <alignment horizontal="center" vertical="center"/>
      <protection/>
    </xf>
    <xf numFmtId="49" fontId="0" fillId="0" borderId="42" xfId="21" applyNumberFormat="1" applyFont="1" applyBorder="1" applyAlignment="1">
      <alignment horizontal="center" vertical="center" wrapText="1" shrinkToFit="1"/>
      <protection/>
    </xf>
    <xf numFmtId="4" fontId="0" fillId="0" borderId="38" xfId="21" applyNumberFormat="1" applyFont="1" applyBorder="1" applyAlignment="1">
      <alignment vertical="center" wrapText="1"/>
      <protection/>
    </xf>
    <xf numFmtId="4" fontId="0" fillId="0" borderId="45" xfId="21" applyNumberFormat="1" applyFont="1" applyBorder="1" applyAlignment="1">
      <alignment horizontal="center" vertical="center" wrapText="1"/>
      <protection/>
    </xf>
    <xf numFmtId="0" fontId="23" fillId="0" borderId="0" xfId="21" applyFont="1" applyAlignment="1">
      <alignment vertical="center" wrapText="1"/>
      <protection/>
    </xf>
    <xf numFmtId="49" fontId="0" fillId="0" borderId="42" xfId="21" applyNumberFormat="1" applyFont="1" applyBorder="1" applyAlignment="1">
      <alignment horizontal="center" vertical="center" shrinkToFit="1"/>
      <protection/>
    </xf>
    <xf numFmtId="4" fontId="0" fillId="0" borderId="42" xfId="21" applyNumberFormat="1" applyFont="1" applyBorder="1" applyAlignment="1">
      <alignment horizontal="right" vertical="center"/>
      <protection/>
    </xf>
    <xf numFmtId="4" fontId="0" fillId="0" borderId="38" xfId="21" applyNumberFormat="1" applyFont="1" applyBorder="1" applyAlignment="1">
      <alignment vertical="center"/>
      <protection/>
    </xf>
    <xf numFmtId="4" fontId="0" fillId="0" borderId="45" xfId="21" applyNumberFormat="1" applyFont="1" applyBorder="1" applyAlignment="1">
      <alignment horizontal="center" vertical="center"/>
      <protection/>
    </xf>
    <xf numFmtId="49" fontId="0" fillId="0" borderId="42" xfId="21" applyNumberFormat="1" applyFont="1" applyBorder="1" applyAlignment="1">
      <alignment horizontal="left" vertical="center"/>
      <protection/>
    </xf>
    <xf numFmtId="0" fontId="0" fillId="0" borderId="42" xfId="21" applyFont="1" applyBorder="1" applyAlignment="1">
      <alignment vertical="center" wrapText="1"/>
      <protection/>
    </xf>
    <xf numFmtId="0" fontId="66" fillId="0" borderId="42" xfId="21" applyFont="1" applyBorder="1" applyAlignment="1">
      <alignment vertical="center" wrapText="1"/>
      <protection/>
    </xf>
    <xf numFmtId="4" fontId="0" fillId="0" borderId="38" xfId="21" applyNumberFormat="1" applyFont="1" applyBorder="1" applyAlignment="1">
      <alignment horizontal="right" vertical="center"/>
      <protection/>
    </xf>
    <xf numFmtId="0" fontId="0" fillId="0" borderId="42" xfId="21" applyFont="1" applyBorder="1" applyAlignment="1">
      <alignment horizontal="left" vertical="center" wrapText="1"/>
      <protection/>
    </xf>
    <xf numFmtId="49" fontId="0" fillId="0" borderId="42" xfId="21" applyNumberFormat="1" applyFont="1" applyBorder="1" applyAlignment="1">
      <alignment horizontal="left" vertical="center" wrapText="1"/>
      <protection/>
    </xf>
    <xf numFmtId="0" fontId="3" fillId="0" borderId="0" xfId="21" applyAlignment="1">
      <alignment vertical="center" wrapText="1"/>
      <protection/>
    </xf>
    <xf numFmtId="4" fontId="0" fillId="0" borderId="38" xfId="21" applyNumberFormat="1" applyFont="1" applyBorder="1" applyAlignment="1">
      <alignment horizontal="right" vertical="center"/>
      <protection/>
    </xf>
    <xf numFmtId="0" fontId="0" fillId="0" borderId="42" xfId="21" applyFont="1" applyBorder="1" applyAlignment="1">
      <alignment horizontal="center" vertical="center" wrapText="1"/>
      <protection/>
    </xf>
    <xf numFmtId="0" fontId="3" fillId="0" borderId="42" xfId="21" applyBorder="1" applyAlignment="1">
      <alignment horizontal="center" vertical="center"/>
      <protection/>
    </xf>
    <xf numFmtId="0" fontId="3" fillId="0" borderId="42" xfId="21" applyNumberFormat="1" applyBorder="1" applyAlignment="1">
      <alignment horizontal="right" vertical="center"/>
      <protection/>
    </xf>
    <xf numFmtId="0" fontId="3" fillId="0" borderId="38" xfId="21" applyNumberFormat="1" applyBorder="1" applyAlignment="1">
      <alignment vertical="center"/>
      <protection/>
    </xf>
    <xf numFmtId="0" fontId="3" fillId="0" borderId="45" xfId="21" applyNumberFormat="1" applyBorder="1" applyAlignment="1">
      <alignment horizontal="center" vertical="center"/>
      <protection/>
    </xf>
    <xf numFmtId="0" fontId="3" fillId="7" borderId="44" xfId="21" applyFill="1" applyBorder="1" applyAlignment="1">
      <alignment horizontal="center" vertical="center"/>
      <protection/>
    </xf>
    <xf numFmtId="0" fontId="3" fillId="7" borderId="42" xfId="21" applyFill="1" applyBorder="1" applyAlignment="1">
      <alignment horizontal="center" vertical="center"/>
      <protection/>
    </xf>
    <xf numFmtId="4" fontId="3" fillId="7" borderId="42" xfId="21" applyNumberFormat="1" applyFill="1" applyBorder="1" applyAlignment="1">
      <alignment horizontal="right" vertical="center"/>
      <protection/>
    </xf>
    <xf numFmtId="4" fontId="3" fillId="0" borderId="0" xfId="21" applyNumberFormat="1">
      <alignment/>
      <protection/>
    </xf>
    <xf numFmtId="0" fontId="3" fillId="0" borderId="0" xfId="21" applyAlignment="1">
      <alignment horizontal="left" vertical="center"/>
      <protection/>
    </xf>
    <xf numFmtId="0" fontId="3" fillId="0" borderId="0" xfId="21" applyAlignment="1">
      <alignment horizontal="left" vertical="center" wrapText="1"/>
      <protection/>
    </xf>
    <xf numFmtId="0" fontId="3" fillId="0" borderId="0" xfId="21" applyBorder="1" applyAlignment="1">
      <alignment horizontal="center" vertical="center"/>
      <protection/>
    </xf>
    <xf numFmtId="0" fontId="3" fillId="0" borderId="0" xfId="21" applyBorder="1" applyAlignment="1">
      <alignment horizontal="left" vertical="center"/>
      <protection/>
    </xf>
    <xf numFmtId="0" fontId="3" fillId="0" borderId="0" xfId="21" applyBorder="1" applyAlignment="1">
      <alignment horizontal="left" vertical="center" wrapText="1"/>
      <protection/>
    </xf>
    <xf numFmtId="0" fontId="47" fillId="0" borderId="0" xfId="21" applyFont="1" applyAlignment="1">
      <alignment horizontal="center" vertical="center"/>
      <protection/>
    </xf>
    <xf numFmtId="0" fontId="47" fillId="0" borderId="0" xfId="21" applyFont="1" applyAlignment="1">
      <alignment horizontal="left" vertical="center"/>
      <protection/>
    </xf>
    <xf numFmtId="0" fontId="60" fillId="0" borderId="0" xfId="21" applyFont="1" applyBorder="1" applyAlignment="1">
      <alignment horizontal="left" vertical="center" wrapText="1"/>
      <protection/>
    </xf>
    <xf numFmtId="0" fontId="60" fillId="0" borderId="0" xfId="21" applyFont="1" applyBorder="1" applyAlignment="1">
      <alignment horizontal="center" vertical="center"/>
      <protection/>
    </xf>
    <xf numFmtId="3" fontId="60" fillId="0" borderId="0" xfId="21" applyNumberFormat="1" applyFont="1" applyBorder="1" applyAlignment="1">
      <alignment horizontal="right" vertical="center"/>
      <protection/>
    </xf>
    <xf numFmtId="4" fontId="60" fillId="0" borderId="0" xfId="21" applyNumberFormat="1" applyFont="1" applyBorder="1" applyAlignment="1">
      <alignment vertical="center"/>
      <protection/>
    </xf>
    <xf numFmtId="4" fontId="60" fillId="0" borderId="0" xfId="21" applyNumberFormat="1" applyFont="1" applyBorder="1" applyAlignment="1">
      <alignment horizontal="center" vertical="center"/>
      <protection/>
    </xf>
    <xf numFmtId="0" fontId="47" fillId="0" borderId="0" xfId="21" applyFont="1" applyBorder="1" applyAlignment="1">
      <alignment horizontal="center" vertical="center"/>
      <protection/>
    </xf>
    <xf numFmtId="0" fontId="47" fillId="0" borderId="0" xfId="21" applyFont="1" applyBorder="1" applyAlignment="1">
      <alignment horizontal="left" vertical="center"/>
      <protection/>
    </xf>
    <xf numFmtId="0" fontId="3" fillId="0" borderId="0" xfId="21" applyBorder="1" applyAlignment="1">
      <alignment horizontal="right" vertical="center"/>
      <protection/>
    </xf>
    <xf numFmtId="0" fontId="49" fillId="0" borderId="0" xfId="21" applyFont="1" applyAlignment="1">
      <alignment horizontal="centerContinuous" vertical="center"/>
      <protection/>
    </xf>
    <xf numFmtId="0" fontId="50" fillId="0" borderId="0" xfId="21" applyFont="1" applyAlignment="1">
      <alignment horizontal="center" vertical="center"/>
      <protection/>
    </xf>
    <xf numFmtId="0" fontId="50" fillId="0" borderId="0" xfId="21" applyFont="1" applyAlignment="1">
      <alignment horizontal="right" vertical="center"/>
      <protection/>
    </xf>
    <xf numFmtId="0" fontId="67" fillId="0" borderId="31" xfId="21" applyFont="1" applyBorder="1" applyAlignment="1">
      <alignment horizontal="center" vertical="center" wrapText="1"/>
      <protection/>
    </xf>
    <xf numFmtId="0" fontId="52" fillId="0" borderId="31" xfId="21" applyNumberFormat="1" applyFont="1" applyBorder="1" applyAlignment="1">
      <alignment horizontal="left" vertical="center"/>
      <protection/>
    </xf>
    <xf numFmtId="0" fontId="54" fillId="0" borderId="33" xfId="21" applyFont="1" applyBorder="1" applyAlignment="1">
      <alignment vertical="center"/>
      <protection/>
    </xf>
    <xf numFmtId="0" fontId="54" fillId="0" borderId="34" xfId="21" applyFont="1" applyBorder="1" applyAlignment="1">
      <alignment horizontal="center" vertical="center"/>
      <protection/>
    </xf>
    <xf numFmtId="0" fontId="68" fillId="0" borderId="35" xfId="21" applyFont="1" applyBorder="1" applyAlignment="1">
      <alignment vertical="center"/>
      <protection/>
    </xf>
    <xf numFmtId="0" fontId="69" fillId="0" borderId="0" xfId="21" applyFont="1" applyAlignment="1">
      <alignment vertical="center"/>
      <protection/>
    </xf>
    <xf numFmtId="0" fontId="52" fillId="0" borderId="0" xfId="21" applyFont="1" applyAlignment="1">
      <alignment vertical="center"/>
      <protection/>
    </xf>
    <xf numFmtId="0" fontId="1" fillId="0" borderId="0" xfId="21" applyFont="1" applyAlignment="1">
      <alignment horizontal="center" vertical="center"/>
      <protection/>
    </xf>
    <xf numFmtId="0" fontId="1" fillId="0" borderId="0" xfId="21" applyFont="1" applyAlignment="1">
      <alignment horizontal="right" vertical="center"/>
      <protection/>
    </xf>
    <xf numFmtId="9" fontId="3" fillId="0" borderId="0" xfId="24" applyFont="1" applyAlignment="1">
      <alignment vertical="center"/>
    </xf>
    <xf numFmtId="0" fontId="51" fillId="0" borderId="42" xfId="21" applyFont="1" applyFill="1" applyBorder="1" applyAlignment="1">
      <alignment horizontal="center" vertical="center"/>
      <protection/>
    </xf>
    <xf numFmtId="49" fontId="51" fillId="0" borderId="42" xfId="21" applyNumberFormat="1" applyFont="1" applyFill="1" applyBorder="1" applyAlignment="1">
      <alignment horizontal="left" vertical="center"/>
      <protection/>
    </xf>
    <xf numFmtId="0" fontId="1" fillId="0" borderId="42" xfId="21" applyFont="1" applyFill="1" applyBorder="1" applyAlignment="1">
      <alignment horizontal="center" vertical="center"/>
      <protection/>
    </xf>
    <xf numFmtId="0" fontId="1" fillId="0" borderId="42" xfId="21" applyNumberFormat="1" applyFont="1" applyFill="1" applyBorder="1" applyAlignment="1">
      <alignment horizontal="right" vertical="center"/>
      <protection/>
    </xf>
    <xf numFmtId="0" fontId="1" fillId="0" borderId="42" xfId="21" applyNumberFormat="1" applyFont="1" applyFill="1" applyBorder="1" applyAlignment="1">
      <alignment vertical="center"/>
      <protection/>
    </xf>
    <xf numFmtId="0" fontId="1" fillId="0" borderId="42" xfId="21" applyNumberFormat="1" applyFont="1" applyFill="1" applyBorder="1" applyAlignment="1">
      <alignment horizontal="center" vertical="center"/>
      <protection/>
    </xf>
    <xf numFmtId="0" fontId="3" fillId="0" borderId="0" xfId="21" applyFill="1" applyAlignment="1">
      <alignment vertical="center"/>
      <protection/>
    </xf>
    <xf numFmtId="0" fontId="51" fillId="0" borderId="42" xfId="21" applyFont="1" applyFill="1" applyBorder="1" applyAlignment="1">
      <alignment vertical="center"/>
      <protection/>
    </xf>
    <xf numFmtId="0" fontId="54" fillId="0" borderId="42" xfId="21" applyFont="1" applyFill="1" applyBorder="1" applyAlignment="1">
      <alignment horizontal="center" vertical="center"/>
      <protection/>
    </xf>
    <xf numFmtId="49" fontId="54" fillId="0" borderId="42" xfId="21" applyNumberFormat="1" applyFont="1" applyFill="1" applyBorder="1" applyAlignment="1">
      <alignment horizontal="left" vertical="center"/>
      <protection/>
    </xf>
    <xf numFmtId="0" fontId="54" fillId="0" borderId="42" xfId="21" applyNumberFormat="1" applyFont="1" applyFill="1" applyBorder="1" applyAlignment="1">
      <alignment horizontal="left" vertical="justify" wrapText="1"/>
      <protection/>
    </xf>
    <xf numFmtId="49" fontId="54" fillId="0" borderId="42" xfId="21" applyNumberFormat="1" applyFont="1" applyFill="1" applyBorder="1" applyAlignment="1">
      <alignment horizontal="center" vertical="center" shrinkToFit="1"/>
      <protection/>
    </xf>
    <xf numFmtId="4" fontId="54" fillId="0" borderId="42" xfId="21" applyNumberFormat="1" applyFont="1" applyFill="1" applyBorder="1" applyAlignment="1">
      <alignment horizontal="right" vertical="center"/>
      <protection/>
    </xf>
    <xf numFmtId="4" fontId="54" fillId="0" borderId="42" xfId="21" applyNumberFormat="1" applyFont="1" applyFill="1" applyBorder="1" applyAlignment="1">
      <alignment vertical="center"/>
      <protection/>
    </xf>
    <xf numFmtId="4" fontId="54" fillId="0" borderId="42" xfId="21" applyNumberFormat="1" applyFont="1" applyFill="1" applyBorder="1" applyAlignment="1">
      <alignment horizontal="center" vertical="center"/>
      <protection/>
    </xf>
    <xf numFmtId="3" fontId="3" fillId="0" borderId="0" xfId="21" applyNumberFormat="1" applyFill="1" applyAlignment="1">
      <alignment vertical="center"/>
      <protection/>
    </xf>
    <xf numFmtId="49" fontId="54" fillId="0" borderId="42" xfId="21" applyNumberFormat="1" applyFont="1" applyFill="1" applyBorder="1" applyAlignment="1">
      <alignment horizontal="left" vertical="top" wrapText="1"/>
      <protection/>
    </xf>
    <xf numFmtId="49" fontId="54" fillId="0" borderId="42" xfId="21" applyNumberFormat="1" applyFont="1" applyFill="1" applyBorder="1" applyAlignment="1">
      <alignment horizontal="center" vertical="center" wrapText="1"/>
      <protection/>
    </xf>
    <xf numFmtId="2" fontId="54" fillId="0" borderId="42" xfId="21" applyNumberFormat="1" applyFont="1" applyFill="1" applyBorder="1" applyAlignment="1">
      <alignment horizontal="right" vertical="center" wrapText="1"/>
      <protection/>
    </xf>
    <xf numFmtId="0" fontId="54" fillId="0" borderId="46" xfId="21" applyFont="1" applyFill="1" applyBorder="1" applyAlignment="1">
      <alignment vertical="center" wrapText="1"/>
      <protection/>
    </xf>
    <xf numFmtId="0" fontId="0" fillId="0" borderId="46" xfId="22" applyFont="1" applyFill="1" applyBorder="1" applyAlignment="1">
      <alignment horizontal="center" vertical="top" shrinkToFit="1"/>
      <protection/>
    </xf>
    <xf numFmtId="4" fontId="0" fillId="0" borderId="46" xfId="22" applyNumberFormat="1" applyFont="1" applyFill="1" applyBorder="1" applyAlignment="1">
      <alignment vertical="top" shrinkToFit="1"/>
      <protection/>
    </xf>
    <xf numFmtId="49" fontId="54" fillId="0" borderId="42" xfId="21" applyNumberFormat="1" applyFont="1" applyFill="1" applyBorder="1" applyAlignment="1">
      <alignment horizontal="left" vertical="center" wrapText="1"/>
      <protection/>
    </xf>
    <xf numFmtId="0" fontId="3" fillId="0" borderId="0" xfId="21" applyFont="1" applyFill="1" applyAlignment="1">
      <alignment vertical="center"/>
      <protection/>
    </xf>
    <xf numFmtId="3" fontId="3" fillId="0" borderId="0" xfId="21" applyNumberFormat="1" applyFont="1" applyFill="1" applyAlignment="1">
      <alignment vertical="center"/>
      <protection/>
    </xf>
    <xf numFmtId="0" fontId="54" fillId="0" borderId="42" xfId="21" applyFont="1" applyFill="1" applyBorder="1" applyAlignment="1">
      <alignment vertical="center" wrapText="1"/>
      <protection/>
    </xf>
    <xf numFmtId="0" fontId="53" fillId="0" borderId="0" xfId="21" applyFont="1" applyFill="1" applyAlignment="1">
      <alignment vertical="center"/>
      <protection/>
    </xf>
    <xf numFmtId="49" fontId="54" fillId="0" borderId="42" xfId="21" applyNumberFormat="1" applyFont="1" applyFill="1" applyBorder="1" applyAlignment="1">
      <alignment horizontal="left" vertical="justify" wrapText="1"/>
      <protection/>
    </xf>
    <xf numFmtId="2" fontId="54" fillId="0" borderId="42" xfId="21" applyNumberFormat="1" applyFont="1" applyFill="1" applyBorder="1" applyAlignment="1">
      <alignment horizontal="right" vertical="center"/>
      <protection/>
    </xf>
    <xf numFmtId="49" fontId="54" fillId="0" borderId="42" xfId="21" applyNumberFormat="1" applyFont="1" applyFill="1" applyBorder="1" applyAlignment="1">
      <alignment horizontal="left" vertical="justify"/>
      <protection/>
    </xf>
    <xf numFmtId="49" fontId="58" fillId="0" borderId="42" xfId="21" applyNumberFormat="1" applyFont="1" applyFill="1" applyBorder="1" applyAlignment="1">
      <alignment horizontal="left" vertical="center"/>
      <protection/>
    </xf>
    <xf numFmtId="0" fontId="58" fillId="0" borderId="42" xfId="21" applyFont="1" applyFill="1" applyBorder="1" applyAlignment="1">
      <alignment vertical="center"/>
      <protection/>
    </xf>
    <xf numFmtId="4" fontId="1" fillId="0" borderId="42" xfId="21" applyNumberFormat="1" applyFont="1" applyFill="1" applyBorder="1" applyAlignment="1">
      <alignment horizontal="right" vertical="center"/>
      <protection/>
    </xf>
    <xf numFmtId="4" fontId="71" fillId="0" borderId="42" xfId="21" applyNumberFormat="1" applyFont="1" applyFill="1" applyBorder="1" applyAlignment="1">
      <alignment horizontal="right" vertical="center"/>
      <protection/>
    </xf>
    <xf numFmtId="4" fontId="51" fillId="0" borderId="42" xfId="21" applyNumberFormat="1" applyFont="1" applyFill="1" applyBorder="1" applyAlignment="1">
      <alignment vertical="center"/>
      <protection/>
    </xf>
    <xf numFmtId="4" fontId="51" fillId="0" borderId="42" xfId="21" applyNumberFormat="1" applyFont="1" applyFill="1" applyBorder="1" applyAlignment="1">
      <alignment horizontal="center" vertical="center"/>
      <protection/>
    </xf>
    <xf numFmtId="0" fontId="54" fillId="0" borderId="42" xfId="21" applyNumberFormat="1" applyFont="1" applyFill="1" applyBorder="1" applyAlignment="1">
      <alignment horizontal="left" vertical="justify"/>
      <protection/>
    </xf>
    <xf numFmtId="4" fontId="51" fillId="0" borderId="42" xfId="21" applyNumberFormat="1" applyFont="1" applyFill="1" applyBorder="1" applyAlignment="1">
      <alignment horizontal="right" vertical="center"/>
      <protection/>
    </xf>
    <xf numFmtId="0" fontId="3" fillId="0" borderId="0" xfId="21" applyFill="1" applyAlignment="1">
      <alignment horizontal="center" vertical="center"/>
      <protection/>
    </xf>
    <xf numFmtId="0" fontId="54" fillId="0" borderId="0" xfId="21" applyFont="1" applyFill="1" applyBorder="1" applyAlignment="1">
      <alignment vertical="center" wrapText="1"/>
      <protection/>
    </xf>
    <xf numFmtId="0" fontId="54" fillId="0" borderId="0" xfId="21" applyFont="1" applyFill="1" applyAlignment="1">
      <alignment vertical="center" wrapText="1"/>
      <protection/>
    </xf>
    <xf numFmtId="0" fontId="1" fillId="0" borderId="0" xfId="22" applyFont="1" applyBorder="1" applyAlignment="1">
      <alignment wrapText="1"/>
      <protection/>
    </xf>
    <xf numFmtId="4" fontId="72" fillId="0" borderId="0" xfId="21" applyNumberFormat="1" applyFont="1" applyAlignment="1">
      <alignment vertical="center"/>
      <protection/>
    </xf>
    <xf numFmtId="4" fontId="72" fillId="0" borderId="0" xfId="21" applyNumberFormat="1" applyFont="1" applyAlignment="1">
      <alignment horizontal="center" vertical="center"/>
      <protection/>
    </xf>
    <xf numFmtId="0" fontId="51" fillId="0" borderId="0" xfId="22" applyFont="1" applyBorder="1" applyAlignment="1">
      <alignment wrapText="1"/>
      <protection/>
    </xf>
    <xf numFmtId="0" fontId="47" fillId="0" borderId="0" xfId="21" applyFont="1" applyAlignment="1">
      <alignment vertical="center"/>
      <protection/>
    </xf>
    <xf numFmtId="0" fontId="47" fillId="0" borderId="0" xfId="21" applyFont="1" applyBorder="1" applyAlignment="1">
      <alignment vertical="center"/>
      <protection/>
    </xf>
    <xf numFmtId="49" fontId="52" fillId="7" borderId="47" xfId="21" applyNumberFormat="1" applyFont="1" applyFill="1" applyBorder="1" applyAlignment="1">
      <alignment vertical="center"/>
      <protection/>
    </xf>
    <xf numFmtId="0" fontId="52" fillId="7" borderId="48" xfId="21" applyFont="1" applyFill="1" applyBorder="1" applyAlignment="1">
      <alignment horizontal="center" vertical="center"/>
      <protection/>
    </xf>
    <xf numFmtId="0" fontId="73" fillId="7" borderId="48" xfId="21" applyFont="1" applyFill="1" applyBorder="1" applyAlignment="1">
      <alignment horizontal="center" vertical="center"/>
      <protection/>
    </xf>
    <xf numFmtId="0" fontId="52" fillId="7" borderId="48" xfId="21" applyNumberFormat="1" applyFont="1" applyFill="1" applyBorder="1" applyAlignment="1">
      <alignment horizontal="center" vertical="center"/>
      <protection/>
    </xf>
    <xf numFmtId="0" fontId="52" fillId="7" borderId="49" xfId="21" applyFont="1" applyFill="1" applyBorder="1" applyAlignment="1">
      <alignment horizontal="center" vertical="center"/>
      <protection/>
    </xf>
    <xf numFmtId="0" fontId="34" fillId="0" borderId="38" xfId="22" applyFont="1" applyBorder="1" applyAlignment="1" applyProtection="1">
      <alignment/>
      <protection/>
    </xf>
    <xf numFmtId="0" fontId="5" fillId="0" borderId="39" xfId="22" applyFont="1" applyBorder="1" applyAlignment="1" applyProtection="1">
      <alignment horizontal="left"/>
      <protection/>
    </xf>
    <xf numFmtId="0" fontId="34" fillId="0" borderId="39" xfId="22" applyFont="1" applyBorder="1" applyAlignment="1" applyProtection="1">
      <alignment/>
      <protection/>
    </xf>
    <xf numFmtId="0" fontId="34" fillId="0" borderId="39" xfId="22" applyFont="1" applyBorder="1" applyAlignment="1" applyProtection="1">
      <alignment vertical="center"/>
      <protection/>
    </xf>
    <xf numFmtId="4" fontId="5" fillId="0" borderId="40" xfId="22" applyNumberFormat="1" applyFont="1" applyBorder="1" applyAlignment="1" applyProtection="1">
      <alignment/>
      <protection/>
    </xf>
    <xf numFmtId="4" fontId="5" fillId="0" borderId="40" xfId="22" applyNumberFormat="1" applyFont="1" applyBorder="1" applyAlignment="1" applyProtection="1">
      <alignment horizontal="center"/>
      <protection/>
    </xf>
    <xf numFmtId="0" fontId="19" fillId="0" borderId="0" xfId="21" applyFont="1" applyFill="1" applyAlignment="1">
      <alignment vertical="center"/>
      <protection/>
    </xf>
    <xf numFmtId="2" fontId="54" fillId="0" borderId="38" xfId="21" applyNumberFormat="1" applyFont="1" applyFill="1" applyBorder="1" applyAlignment="1">
      <alignment horizontal="right" vertical="center" wrapText="1"/>
      <protection/>
    </xf>
    <xf numFmtId="4" fontId="54" fillId="0" borderId="40" xfId="21" applyNumberFormat="1" applyFont="1" applyFill="1" applyBorder="1" applyAlignment="1">
      <alignment horizontal="right" vertical="center"/>
      <protection/>
    </xf>
    <xf numFmtId="0" fontId="1" fillId="0" borderId="38" xfId="21" applyNumberFormat="1" applyFont="1" applyFill="1" applyBorder="1" applyAlignment="1">
      <alignment horizontal="right" vertical="center"/>
      <protection/>
    </xf>
    <xf numFmtId="4" fontId="51" fillId="0" borderId="40" xfId="21" applyNumberFormat="1" applyFont="1" applyFill="1" applyBorder="1" applyAlignment="1">
      <alignment vertical="center"/>
      <protection/>
    </xf>
    <xf numFmtId="0" fontId="34" fillId="0" borderId="42" xfId="22" applyFont="1" applyBorder="1" applyAlignment="1" applyProtection="1">
      <alignment vertical="center"/>
      <protection/>
    </xf>
    <xf numFmtId="49" fontId="52" fillId="7" borderId="50" xfId="21" applyNumberFormat="1" applyFont="1" applyFill="1" applyBorder="1" applyAlignment="1">
      <alignment vertical="center"/>
      <protection/>
    </xf>
    <xf numFmtId="0" fontId="52" fillId="7" borderId="51" xfId="21" applyFont="1" applyFill="1" applyBorder="1" applyAlignment="1">
      <alignment horizontal="center" vertical="center"/>
      <protection/>
    </xf>
    <xf numFmtId="0" fontId="73" fillId="7" borderId="51" xfId="21" applyFont="1" applyFill="1" applyBorder="1" applyAlignment="1">
      <alignment horizontal="center" vertical="center"/>
      <protection/>
    </xf>
    <xf numFmtId="0" fontId="52" fillId="7" borderId="51" xfId="21" applyNumberFormat="1" applyFont="1" applyFill="1" applyBorder="1" applyAlignment="1">
      <alignment horizontal="center" vertical="center"/>
      <protection/>
    </xf>
    <xf numFmtId="0" fontId="52" fillId="7" borderId="52" xfId="21" applyFont="1" applyFill="1" applyBorder="1" applyAlignment="1">
      <alignment horizontal="center" vertical="center"/>
      <protection/>
    </xf>
    <xf numFmtId="0" fontId="5" fillId="5" borderId="38" xfId="22" applyFont="1" applyFill="1" applyBorder="1" applyAlignment="1">
      <alignment vertical="top"/>
      <protection/>
    </xf>
    <xf numFmtId="49" fontId="5" fillId="5" borderId="39" xfId="22" applyNumberFormat="1" applyFont="1" applyFill="1" applyBorder="1" applyAlignment="1">
      <alignment vertical="top"/>
      <protection/>
    </xf>
    <xf numFmtId="49" fontId="5" fillId="5" borderId="39" xfId="22" applyNumberFormat="1" applyFont="1" applyFill="1" applyBorder="1" applyAlignment="1">
      <alignment horizontal="left" vertical="top" wrapText="1"/>
      <protection/>
    </xf>
    <xf numFmtId="0" fontId="5" fillId="5" borderId="39" xfId="22" applyFont="1" applyFill="1" applyBorder="1" applyAlignment="1">
      <alignment horizontal="center" vertical="top"/>
      <protection/>
    </xf>
    <xf numFmtId="4" fontId="5" fillId="5" borderId="39" xfId="22" applyNumberFormat="1" applyFont="1" applyFill="1" applyBorder="1" applyAlignment="1">
      <alignment vertical="top"/>
      <protection/>
    </xf>
    <xf numFmtId="0" fontId="5" fillId="5" borderId="39" xfId="22" applyFont="1" applyFill="1" applyBorder="1" applyAlignment="1">
      <alignment vertical="center"/>
      <protection/>
    </xf>
    <xf numFmtId="4" fontId="5" fillId="5" borderId="40" xfId="22" applyNumberFormat="1" applyFont="1" applyFill="1" applyBorder="1" applyAlignment="1">
      <alignment vertical="top"/>
      <protection/>
    </xf>
    <xf numFmtId="4" fontId="5" fillId="5" borderId="40" xfId="22" applyNumberFormat="1" applyFont="1" applyFill="1" applyBorder="1" applyAlignment="1">
      <alignment horizontal="center" vertical="top"/>
      <protection/>
    </xf>
    <xf numFmtId="0" fontId="3" fillId="0" borderId="0" xfId="22" applyAlignment="1">
      <alignment horizontal="center"/>
      <protection/>
    </xf>
    <xf numFmtId="0" fontId="3" fillId="0" borderId="0" xfId="22">
      <alignment/>
      <protection/>
    </xf>
    <xf numFmtId="0" fontId="3" fillId="0" borderId="42" xfId="22" applyFont="1" applyBorder="1" applyAlignment="1">
      <alignment vertical="center"/>
      <protection/>
    </xf>
    <xf numFmtId="49" fontId="3" fillId="0" borderId="39" xfId="22" applyNumberFormat="1" applyBorder="1" applyAlignment="1">
      <alignment vertical="center"/>
      <protection/>
    </xf>
    <xf numFmtId="0" fontId="3" fillId="5" borderId="42" xfId="22" applyFill="1" applyBorder="1">
      <alignment/>
      <protection/>
    </xf>
    <xf numFmtId="49" fontId="3" fillId="5" borderId="39" xfId="22" applyNumberFormat="1" applyFill="1" applyBorder="1" applyAlignment="1">
      <alignment/>
      <protection/>
    </xf>
    <xf numFmtId="49" fontId="3" fillId="5" borderId="39" xfId="22" applyNumberFormat="1" applyFill="1" applyBorder="1">
      <alignment/>
      <protection/>
    </xf>
    <xf numFmtId="0" fontId="3" fillId="5" borderId="39" xfId="22" applyFill="1" applyBorder="1" applyAlignment="1">
      <alignment horizontal="center"/>
      <protection/>
    </xf>
    <xf numFmtId="4" fontId="3" fillId="5" borderId="39" xfId="22" applyNumberFormat="1" applyFill="1" applyBorder="1">
      <alignment/>
      <protection/>
    </xf>
    <xf numFmtId="0" fontId="3" fillId="5" borderId="39" xfId="22" applyFill="1" applyBorder="1" applyAlignment="1">
      <alignment vertical="center"/>
      <protection/>
    </xf>
    <xf numFmtId="0" fontId="3" fillId="5" borderId="40" xfId="22" applyFill="1" applyBorder="1">
      <alignment/>
      <protection/>
    </xf>
    <xf numFmtId="0" fontId="3" fillId="5" borderId="38" xfId="22" applyFill="1" applyBorder="1" applyAlignment="1">
      <alignment vertical="top"/>
      <protection/>
    </xf>
    <xf numFmtId="49" fontId="3" fillId="5" borderId="38" xfId="22" applyNumberFormat="1" applyFill="1" applyBorder="1" applyAlignment="1">
      <alignment vertical="top"/>
      <protection/>
    </xf>
    <xf numFmtId="49" fontId="3" fillId="5" borderId="42" xfId="22" applyNumberFormat="1" applyFill="1" applyBorder="1" applyAlignment="1">
      <alignment vertical="top"/>
      <protection/>
    </xf>
    <xf numFmtId="0" fontId="3" fillId="5" borderId="42" xfId="22" applyFill="1" applyBorder="1" applyAlignment="1">
      <alignment horizontal="center" vertical="top"/>
      <protection/>
    </xf>
    <xf numFmtId="4" fontId="3" fillId="5" borderId="42" xfId="22" applyNumberFormat="1" applyFill="1" applyBorder="1" applyAlignment="1">
      <alignment vertical="top"/>
      <protection/>
    </xf>
    <xf numFmtId="4" fontId="3" fillId="5" borderId="42" xfId="22" applyNumberFormat="1" applyFill="1" applyBorder="1" applyAlignment="1">
      <alignment vertical="center"/>
      <protection/>
    </xf>
    <xf numFmtId="0" fontId="0" fillId="0" borderId="26" xfId="22" applyFont="1" applyBorder="1" applyAlignment="1">
      <alignment vertical="top"/>
      <protection/>
    </xf>
    <xf numFmtId="0" fontId="0" fillId="0" borderId="26" xfId="22" applyNumberFormat="1" applyFont="1" applyBorder="1" applyAlignment="1">
      <alignment vertical="top"/>
      <protection/>
    </xf>
    <xf numFmtId="0" fontId="0" fillId="0" borderId="37" xfId="22" applyNumberFormat="1" applyFont="1" applyBorder="1" applyAlignment="1">
      <alignment horizontal="left" vertical="top" wrapText="1"/>
      <protection/>
    </xf>
    <xf numFmtId="0" fontId="0" fillId="0" borderId="37" xfId="22" applyFont="1" applyBorder="1" applyAlignment="1">
      <alignment horizontal="center" vertical="top" shrinkToFit="1"/>
      <protection/>
    </xf>
    <xf numFmtId="4" fontId="0" fillId="0" borderId="37" xfId="22" applyNumberFormat="1" applyFont="1" applyBorder="1" applyAlignment="1">
      <alignment vertical="top" shrinkToFit="1"/>
      <protection/>
    </xf>
    <xf numFmtId="0" fontId="0" fillId="0" borderId="0" xfId="22" applyFont="1">
      <alignment/>
      <protection/>
    </xf>
    <xf numFmtId="49" fontId="75" fillId="0" borderId="0" xfId="22" applyNumberFormat="1" applyFont="1" applyAlignment="1">
      <alignment wrapText="1"/>
      <protection/>
    </xf>
    <xf numFmtId="0" fontId="3" fillId="5" borderId="28" xfId="22" applyFill="1" applyBorder="1" applyAlignment="1">
      <alignment vertical="top"/>
      <protection/>
    </xf>
    <xf numFmtId="0" fontId="3" fillId="5" borderId="28" xfId="22" applyNumberFormat="1" applyFill="1" applyBorder="1" applyAlignment="1">
      <alignment vertical="top"/>
      <protection/>
    </xf>
    <xf numFmtId="0" fontId="3" fillId="5" borderId="53" xfId="22" applyNumberFormat="1" applyFill="1" applyBorder="1" applyAlignment="1">
      <alignment horizontal="left" vertical="top" wrapText="1"/>
      <protection/>
    </xf>
    <xf numFmtId="0" fontId="3" fillId="5" borderId="53" xfId="22" applyFill="1" applyBorder="1" applyAlignment="1">
      <alignment horizontal="center" vertical="top" shrinkToFit="1"/>
      <protection/>
    </xf>
    <xf numFmtId="4" fontId="3" fillId="5" borderId="53" xfId="22" applyNumberFormat="1" applyFill="1" applyBorder="1" applyAlignment="1">
      <alignment vertical="top" shrinkToFit="1"/>
      <protection/>
    </xf>
    <xf numFmtId="4" fontId="3" fillId="5" borderId="53" xfId="22" applyNumberFormat="1" applyFill="1" applyBorder="1" applyAlignment="1">
      <alignment vertical="center" shrinkToFit="1"/>
      <protection/>
    </xf>
    <xf numFmtId="0" fontId="0" fillId="0" borderId="28" xfId="22" applyFont="1" applyBorder="1" applyAlignment="1">
      <alignment vertical="top"/>
      <protection/>
    </xf>
    <xf numFmtId="0" fontId="0" fillId="0" borderId="28" xfId="22" applyNumberFormat="1" applyFont="1" applyBorder="1" applyAlignment="1">
      <alignment vertical="top"/>
      <protection/>
    </xf>
    <xf numFmtId="0" fontId="0" fillId="0" borderId="53" xfId="22" applyNumberFormat="1" applyFont="1" applyBorder="1" applyAlignment="1">
      <alignment horizontal="left" vertical="top" wrapText="1"/>
      <protection/>
    </xf>
    <xf numFmtId="0" fontId="0" fillId="0" borderId="53" xfId="22" applyFont="1" applyBorder="1" applyAlignment="1">
      <alignment horizontal="center" vertical="top" shrinkToFit="1"/>
      <protection/>
    </xf>
    <xf numFmtId="4" fontId="0" fillId="0" borderId="53" xfId="22" applyNumberFormat="1" applyFont="1" applyBorder="1" applyAlignment="1">
      <alignment vertical="top" shrinkToFit="1"/>
      <protection/>
    </xf>
    <xf numFmtId="4" fontId="0" fillId="8" borderId="53" xfId="22" applyNumberFormat="1" applyFont="1" applyFill="1" applyBorder="1" applyAlignment="1" applyProtection="1">
      <alignment vertical="center"/>
      <protection locked="0"/>
    </xf>
    <xf numFmtId="0" fontId="3" fillId="0" borderId="0" xfId="22" applyAlignment="1">
      <alignment horizontal="center" vertical="top"/>
      <protection/>
    </xf>
    <xf numFmtId="49" fontId="3" fillId="0" borderId="0" xfId="22" applyNumberFormat="1">
      <alignment/>
      <protection/>
    </xf>
    <xf numFmtId="4" fontId="3" fillId="0" borderId="0" xfId="22" applyNumberFormat="1">
      <alignment/>
      <protection/>
    </xf>
    <xf numFmtId="0" fontId="3" fillId="0" borderId="0" xfId="22" applyAlignment="1">
      <alignment vertical="center"/>
      <protection/>
    </xf>
    <xf numFmtId="49" fontId="54" fillId="0" borderId="54" xfId="21" applyNumberFormat="1" applyFont="1" applyFill="1" applyBorder="1" applyAlignment="1" applyProtection="1">
      <alignment horizontal="center" vertical="center"/>
      <protection/>
    </xf>
    <xf numFmtId="49" fontId="54" fillId="0" borderId="0" xfId="21" applyNumberFormat="1" applyFont="1" applyFill="1" applyBorder="1" applyAlignment="1" applyProtection="1">
      <alignment horizontal="center" vertical="center"/>
      <protection/>
    </xf>
    <xf numFmtId="0" fontId="54" fillId="0" borderId="0" xfId="21" applyNumberFormat="1" applyFont="1" applyFill="1" applyBorder="1" applyAlignment="1" applyProtection="1">
      <alignment vertical="center"/>
      <protection/>
    </xf>
    <xf numFmtId="1" fontId="54" fillId="0" borderId="0" xfId="21" applyNumberFormat="1" applyFont="1" applyFill="1" applyBorder="1" applyAlignment="1" applyProtection="1">
      <alignment vertical="center"/>
      <protection/>
    </xf>
    <xf numFmtId="4" fontId="76" fillId="0" borderId="0" xfId="22" applyNumberFormat="1" applyFont="1" applyFill="1" applyBorder="1" applyAlignment="1" applyProtection="1">
      <alignment horizontal="right" vertical="center"/>
      <protection/>
    </xf>
    <xf numFmtId="4" fontId="76" fillId="0" borderId="0" xfId="22" applyNumberFormat="1" applyFont="1" applyFill="1" applyBorder="1" applyAlignment="1" applyProtection="1">
      <alignment horizontal="right" vertical="center" indent="1"/>
      <protection/>
    </xf>
    <xf numFmtId="4" fontId="76" fillId="0" borderId="55" xfId="22" applyNumberFormat="1" applyFont="1" applyFill="1" applyBorder="1" applyAlignment="1" applyProtection="1">
      <alignment horizontal="center" vertical="center"/>
      <protection/>
    </xf>
    <xf numFmtId="4" fontId="76" fillId="0" borderId="26" xfId="22" applyNumberFormat="1" applyFont="1" applyFill="1" applyBorder="1" applyAlignment="1" applyProtection="1">
      <alignment horizontal="center" vertical="center"/>
      <protection/>
    </xf>
    <xf numFmtId="49" fontId="68" fillId="0" borderId="0" xfId="21" applyNumberFormat="1" applyFont="1" applyFill="1" applyBorder="1" applyAlignment="1" applyProtection="1">
      <alignment horizontal="center" vertical="center"/>
      <protection/>
    </xf>
    <xf numFmtId="0" fontId="68" fillId="0" borderId="0" xfId="21" applyNumberFormat="1" applyFont="1" applyFill="1" applyBorder="1" applyAlignment="1" applyProtection="1">
      <alignment vertical="center"/>
      <protection/>
    </xf>
    <xf numFmtId="4" fontId="77" fillId="0" borderId="0" xfId="22" applyNumberFormat="1" applyFont="1" applyFill="1" applyBorder="1" applyAlignment="1" applyProtection="1">
      <alignment horizontal="right" vertical="center" indent="1"/>
      <protection/>
    </xf>
    <xf numFmtId="4" fontId="77" fillId="0" borderId="26" xfId="22" applyNumberFormat="1" applyFont="1" applyFill="1" applyBorder="1" applyAlignment="1" applyProtection="1">
      <alignment horizontal="center" vertical="center"/>
      <protection/>
    </xf>
    <xf numFmtId="49" fontId="76" fillId="0" borderId="0" xfId="22" applyNumberFormat="1" applyFont="1" applyFill="1" applyBorder="1" applyAlignment="1" applyProtection="1">
      <alignment horizontal="center" vertical="center"/>
      <protection/>
    </xf>
    <xf numFmtId="0" fontId="76" fillId="0" borderId="0" xfId="22" applyNumberFormat="1" applyFont="1" applyFill="1" applyBorder="1" applyAlignment="1" applyProtection="1">
      <alignment vertical="center"/>
      <protection/>
    </xf>
    <xf numFmtId="1" fontId="76" fillId="0" borderId="0" xfId="22" applyNumberFormat="1" applyFont="1" applyFill="1" applyBorder="1" applyAlignment="1" applyProtection="1">
      <alignment vertical="center"/>
      <protection/>
    </xf>
    <xf numFmtId="0" fontId="19" fillId="5" borderId="39" xfId="22" applyFont="1" applyFill="1" applyBorder="1" applyAlignment="1">
      <alignment vertical="top"/>
      <protection/>
    </xf>
    <xf numFmtId="4" fontId="0" fillId="8" borderId="42" xfId="22" applyNumberFormat="1" applyFont="1" applyFill="1" applyBorder="1" applyAlignment="1" applyProtection="1">
      <alignment vertical="top"/>
      <protection locked="0"/>
    </xf>
    <xf numFmtId="0" fontId="34" fillId="0" borderId="29" xfId="22" applyFont="1" applyBorder="1" applyAlignment="1" applyProtection="1">
      <alignment/>
      <protection/>
    </xf>
    <xf numFmtId="0" fontId="3" fillId="5" borderId="23" xfId="22" applyFill="1" applyBorder="1">
      <alignment/>
      <protection/>
    </xf>
    <xf numFmtId="49" fontId="0" fillId="9" borderId="56" xfId="21" applyNumberFormat="1" applyFont="1" applyFill="1" applyBorder="1" applyAlignment="1">
      <alignment horizontal="center" vertical="center"/>
      <protection/>
    </xf>
    <xf numFmtId="0" fontId="0" fillId="9" borderId="57" xfId="21" applyFont="1" applyFill="1" applyBorder="1" applyAlignment="1">
      <alignment horizontal="left" vertical="center"/>
      <protection/>
    </xf>
    <xf numFmtId="0" fontId="0" fillId="9" borderId="57" xfId="21" applyFont="1" applyFill="1" applyBorder="1" applyAlignment="1">
      <alignment horizontal="left" vertical="center" wrapText="1"/>
      <protection/>
    </xf>
    <xf numFmtId="0" fontId="0" fillId="9" borderId="57" xfId="21" applyFont="1" applyFill="1" applyBorder="1" applyAlignment="1">
      <alignment horizontal="center" vertical="center"/>
      <protection/>
    </xf>
    <xf numFmtId="0" fontId="0" fillId="9" borderId="57" xfId="21" applyNumberFormat="1" applyFont="1" applyFill="1" applyBorder="1" applyAlignment="1">
      <alignment horizontal="center" vertical="center"/>
      <protection/>
    </xf>
    <xf numFmtId="0" fontId="0" fillId="9" borderId="58" xfId="21" applyFont="1" applyFill="1" applyBorder="1" applyAlignment="1">
      <alignment horizontal="center" vertical="center"/>
      <protection/>
    </xf>
    <xf numFmtId="0" fontId="0" fillId="9" borderId="49" xfId="21" applyFont="1" applyFill="1" applyBorder="1" applyAlignment="1">
      <alignment horizontal="center" vertical="center" wrapText="1"/>
      <protection/>
    </xf>
    <xf numFmtId="168" fontId="0" fillId="7" borderId="42" xfId="21" applyNumberFormat="1" applyFont="1" applyFill="1" applyBorder="1" applyAlignment="1">
      <alignment horizontal="right" vertical="center"/>
      <protection/>
    </xf>
    <xf numFmtId="168" fontId="34" fillId="7" borderId="38" xfId="21" applyNumberFormat="1" applyFont="1" applyFill="1" applyBorder="1" applyAlignment="1">
      <alignment vertical="center"/>
      <protection/>
    </xf>
    <xf numFmtId="168" fontId="34" fillId="7" borderId="45" xfId="21" applyNumberFormat="1" applyFont="1" applyFill="1" applyBorder="1" applyAlignment="1">
      <alignment horizontal="center" vertical="center"/>
      <protection/>
    </xf>
    <xf numFmtId="168" fontId="0" fillId="0" borderId="42" xfId="21" applyNumberFormat="1" applyFont="1" applyBorder="1" applyAlignment="1">
      <alignment horizontal="right" vertical="center"/>
      <protection/>
    </xf>
    <xf numFmtId="168" fontId="0" fillId="0" borderId="38" xfId="21" applyNumberFormat="1" applyFont="1" applyBorder="1" applyAlignment="1">
      <alignment vertical="center"/>
      <protection/>
    </xf>
    <xf numFmtId="168" fontId="0" fillId="0" borderId="45" xfId="21" applyNumberFormat="1" applyFont="1" applyBorder="1" applyAlignment="1">
      <alignment horizontal="center" vertical="center"/>
      <protection/>
    </xf>
    <xf numFmtId="0" fontId="0" fillId="0" borderId="44" xfId="21" applyFont="1" applyBorder="1" applyAlignment="1">
      <alignment horizontal="center" vertical="center"/>
      <protection/>
    </xf>
    <xf numFmtId="0" fontId="19" fillId="0" borderId="44" xfId="21" applyFont="1" applyBorder="1" applyAlignment="1">
      <alignment horizontal="center" vertical="center"/>
      <protection/>
    </xf>
    <xf numFmtId="0" fontId="0" fillId="0" borderId="42" xfId="21" applyFont="1" applyBorder="1" applyAlignment="1">
      <alignment horizontal="center" vertical="center" wrapText="1"/>
      <protection/>
    </xf>
    <xf numFmtId="49" fontId="64" fillId="7" borderId="42" xfId="21" applyNumberFormat="1" applyFont="1" applyFill="1" applyBorder="1" applyAlignment="1">
      <alignment horizontal="left" vertical="center"/>
      <protection/>
    </xf>
    <xf numFmtId="0" fontId="64" fillId="7" borderId="42" xfId="21" applyFont="1" applyFill="1" applyBorder="1" applyAlignment="1">
      <alignment vertical="center" wrapText="1"/>
      <protection/>
    </xf>
    <xf numFmtId="4" fontId="0" fillId="8" borderId="37" xfId="22" applyNumberFormat="1" applyFont="1" applyFill="1" applyBorder="1" applyAlignment="1" applyProtection="1">
      <alignment vertical="top"/>
      <protection locked="0"/>
    </xf>
    <xf numFmtId="0" fontId="0" fillId="7" borderId="59" xfId="21" applyFont="1" applyFill="1" applyBorder="1" applyAlignment="1">
      <alignment horizontal="center" vertical="center"/>
      <protection/>
    </xf>
    <xf numFmtId="49" fontId="65" fillId="7" borderId="60" xfId="21" applyNumberFormat="1" applyFont="1" applyFill="1" applyBorder="1" applyAlignment="1">
      <alignment horizontal="left" vertical="center"/>
      <protection/>
    </xf>
    <xf numFmtId="0" fontId="65" fillId="7" borderId="60" xfId="21" applyFont="1" applyFill="1" applyBorder="1" applyAlignment="1">
      <alignment horizontal="left" vertical="center" wrapText="1"/>
      <protection/>
    </xf>
    <xf numFmtId="0" fontId="0" fillId="7" borderId="60" xfId="21" applyFont="1" applyFill="1" applyBorder="1" applyAlignment="1">
      <alignment horizontal="center" vertical="center"/>
      <protection/>
    </xf>
    <xf numFmtId="4" fontId="0" fillId="7" borderId="60" xfId="21" applyNumberFormat="1" applyFont="1" applyFill="1" applyBorder="1" applyAlignment="1">
      <alignment horizontal="right" vertical="center"/>
      <protection/>
    </xf>
    <xf numFmtId="4" fontId="34" fillId="7" borderId="61" xfId="21" applyNumberFormat="1" applyFont="1" applyFill="1" applyBorder="1" applyAlignment="1">
      <alignment vertical="center"/>
      <protection/>
    </xf>
    <xf numFmtId="4" fontId="34" fillId="7" borderId="62" xfId="21" applyNumberFormat="1" applyFont="1" applyFill="1" applyBorder="1" applyAlignment="1">
      <alignment horizontal="center" vertical="center"/>
      <protection/>
    </xf>
    <xf numFmtId="0" fontId="3" fillId="0" borderId="42" xfId="22" applyFont="1" applyBorder="1" applyAlignment="1">
      <alignment vertical="top"/>
      <protection/>
    </xf>
    <xf numFmtId="49" fontId="3" fillId="0" borderId="39" xfId="22" applyNumberFormat="1" applyBorder="1" applyAlignment="1">
      <alignment vertical="top"/>
      <protection/>
    </xf>
    <xf numFmtId="0" fontId="3" fillId="5" borderId="42" xfId="22" applyFill="1" applyBorder="1" applyAlignment="1">
      <alignment vertical="top"/>
      <protection/>
    </xf>
    <xf numFmtId="49" fontId="3" fillId="5" borderId="39" xfId="22" applyNumberFormat="1" applyFill="1" applyBorder="1" applyAlignment="1">
      <alignment vertical="top"/>
      <protection/>
    </xf>
    <xf numFmtId="0" fontId="3" fillId="5" borderId="39" xfId="22" applyFill="1" applyBorder="1">
      <alignment/>
      <protection/>
    </xf>
    <xf numFmtId="0" fontId="3" fillId="5" borderId="40" xfId="22" applyFill="1" applyBorder="1" applyAlignment="1">
      <alignment horizontal="center" vertical="top"/>
      <protection/>
    </xf>
    <xf numFmtId="0" fontId="0" fillId="0" borderId="26" xfId="22" applyFont="1" applyBorder="1" applyAlignment="1">
      <alignment vertical="top"/>
      <protection/>
    </xf>
    <xf numFmtId="0" fontId="0" fillId="0" borderId="26" xfId="22" applyNumberFormat="1" applyFont="1" applyBorder="1" applyAlignment="1">
      <alignment vertical="top"/>
      <protection/>
    </xf>
    <xf numFmtId="0" fontId="0" fillId="0" borderId="37" xfId="22" applyNumberFormat="1" applyFont="1" applyBorder="1" applyAlignment="1">
      <alignment horizontal="left" vertical="top" wrapText="1"/>
      <protection/>
    </xf>
    <xf numFmtId="0" fontId="0" fillId="0" borderId="27" xfId="22" applyFont="1" applyBorder="1" applyAlignment="1">
      <alignment horizontal="center" vertical="top" shrinkToFit="1"/>
      <protection/>
    </xf>
    <xf numFmtId="4" fontId="0" fillId="0" borderId="37" xfId="22" applyNumberFormat="1" applyFont="1" applyBorder="1" applyAlignment="1">
      <alignment vertical="top" shrinkToFit="1"/>
      <protection/>
    </xf>
    <xf numFmtId="0" fontId="0" fillId="0" borderId="37" xfId="22" applyFont="1" applyBorder="1" applyAlignment="1">
      <alignment horizontal="center" vertical="top" shrinkToFit="1"/>
      <protection/>
    </xf>
    <xf numFmtId="0" fontId="0" fillId="0" borderId="0" xfId="22" applyFont="1">
      <alignment/>
      <protection/>
    </xf>
    <xf numFmtId="0" fontId="78" fillId="0" borderId="37" xfId="22" applyNumberFormat="1" applyFont="1" applyBorder="1" applyAlignment="1" quotePrefix="1">
      <alignment horizontal="left" vertical="top" wrapText="1"/>
      <protection/>
    </xf>
    <xf numFmtId="0" fontId="78" fillId="0" borderId="27" xfId="22" applyNumberFormat="1" applyFont="1" applyBorder="1" applyAlignment="1">
      <alignment horizontal="center" vertical="top" wrapText="1" shrinkToFit="1"/>
      <protection/>
    </xf>
    <xf numFmtId="4" fontId="78" fillId="0" borderId="37" xfId="22" applyNumberFormat="1" applyFont="1" applyBorder="1" applyAlignment="1">
      <alignment vertical="top" wrapText="1" shrinkToFit="1"/>
      <protection/>
    </xf>
    <xf numFmtId="0" fontId="0" fillId="0" borderId="53" xfId="22" applyFont="1" applyBorder="1" applyAlignment="1">
      <alignment vertical="top"/>
      <protection/>
    </xf>
    <xf numFmtId="0" fontId="78" fillId="0" borderId="53" xfId="22" applyNumberFormat="1" applyFont="1" applyBorder="1" applyAlignment="1">
      <alignment horizontal="center" vertical="top" wrapText="1" shrinkToFit="1"/>
      <protection/>
    </xf>
    <xf numFmtId="4" fontId="78" fillId="0" borderId="53" xfId="22" applyNumberFormat="1" applyFont="1" applyBorder="1" applyAlignment="1">
      <alignment vertical="top" wrapText="1" shrinkToFit="1"/>
      <protection/>
    </xf>
    <xf numFmtId="4" fontId="0" fillId="0" borderId="53" xfId="22" applyNumberFormat="1" applyFont="1" applyBorder="1" applyAlignment="1">
      <alignment vertical="top" shrinkToFit="1"/>
      <protection/>
    </xf>
    <xf numFmtId="0" fontId="0" fillId="0" borderId="53" xfId="22" applyFont="1" applyBorder="1" applyAlignment="1">
      <alignment horizontal="center" vertical="top" shrinkToFit="1"/>
      <protection/>
    </xf>
    <xf numFmtId="0" fontId="3" fillId="0" borderId="0" xfId="22" applyAlignment="1">
      <alignment vertical="top"/>
      <protection/>
    </xf>
    <xf numFmtId="49" fontId="3" fillId="0" borderId="39" xfId="22" applyNumberFormat="1" applyBorder="1" applyAlignment="1">
      <alignment horizontal="left" vertical="top" wrapText="1"/>
      <protection/>
    </xf>
    <xf numFmtId="4" fontId="3" fillId="0" borderId="0" xfId="22" applyNumberFormat="1" applyAlignment="1">
      <alignment vertical="top"/>
      <protection/>
    </xf>
    <xf numFmtId="0" fontId="3" fillId="0" borderId="39" xfId="22" applyBorder="1" applyAlignment="1">
      <alignment vertical="top"/>
      <protection/>
    </xf>
    <xf numFmtId="49" fontId="3" fillId="0" borderId="0" xfId="22" applyNumberFormat="1" applyAlignment="1">
      <alignment vertical="top"/>
      <protection/>
    </xf>
    <xf numFmtId="49" fontId="3" fillId="10" borderId="0" xfId="22" applyNumberFormat="1" applyFill="1" applyAlignment="1">
      <alignment vertical="top"/>
      <protection/>
    </xf>
    <xf numFmtId="0" fontId="3" fillId="5" borderId="40" xfId="22" applyFill="1" applyBorder="1" applyAlignment="1">
      <alignment horizontal="center"/>
      <protection/>
    </xf>
    <xf numFmtId="166" fontId="3" fillId="5" borderId="42" xfId="22" applyNumberFormat="1" applyFill="1" applyBorder="1" applyAlignment="1">
      <alignment vertical="top"/>
      <protection/>
    </xf>
    <xf numFmtId="4" fontId="3" fillId="5" borderId="42" xfId="22" applyNumberFormat="1" applyFill="1" applyBorder="1" applyAlignment="1">
      <alignment horizontal="center" vertical="top"/>
      <protection/>
    </xf>
    <xf numFmtId="0" fontId="0" fillId="0" borderId="26" xfId="22" applyFont="1" applyBorder="1" applyAlignment="1">
      <alignment vertical="top"/>
      <protection/>
    </xf>
    <xf numFmtId="0" fontId="0" fillId="0" borderId="26" xfId="22" applyNumberFormat="1" applyFont="1" applyBorder="1" applyAlignment="1">
      <alignment vertical="top"/>
      <protection/>
    </xf>
    <xf numFmtId="0" fontId="0" fillId="0" borderId="37" xfId="22" applyFont="1" applyBorder="1" applyAlignment="1">
      <alignment vertical="top" shrinkToFit="1"/>
      <protection/>
    </xf>
    <xf numFmtId="166" fontId="0" fillId="0" borderId="37" xfId="22" applyNumberFormat="1" applyFont="1" applyBorder="1" applyAlignment="1">
      <alignment vertical="top" shrinkToFit="1"/>
      <protection/>
    </xf>
    <xf numFmtId="4" fontId="0" fillId="0" borderId="37" xfId="22" applyNumberFormat="1" applyFont="1" applyBorder="1" applyAlignment="1">
      <alignment horizontal="center" vertical="top" shrinkToFit="1"/>
      <protection/>
    </xf>
    <xf numFmtId="0" fontId="3" fillId="5" borderId="53" xfId="22" applyFill="1" applyBorder="1" applyAlignment="1">
      <alignment vertical="top" shrinkToFit="1"/>
      <protection/>
    </xf>
    <xf numFmtId="166" fontId="3" fillId="5" borderId="53" xfId="22" applyNumberFormat="1" applyFill="1" applyBorder="1" applyAlignment="1">
      <alignment vertical="top" shrinkToFit="1"/>
      <protection/>
    </xf>
    <xf numFmtId="4" fontId="3" fillId="5" borderId="53" xfId="22" applyNumberFormat="1" applyFill="1" applyBorder="1" applyAlignment="1">
      <alignment horizontal="center" vertical="top" shrinkToFit="1"/>
      <protection/>
    </xf>
    <xf numFmtId="0" fontId="0" fillId="0" borderId="0" xfId="22" applyFont="1" applyBorder="1" applyAlignment="1">
      <alignment horizontal="center" vertical="top" shrinkToFit="1"/>
      <protection/>
    </xf>
    <xf numFmtId="4" fontId="0" fillId="8" borderId="36" xfId="22" applyNumberFormat="1" applyFont="1" applyFill="1" applyBorder="1" applyAlignment="1" applyProtection="1">
      <alignment vertical="top"/>
      <protection locked="0"/>
    </xf>
    <xf numFmtId="4" fontId="0" fillId="0" borderId="0" xfId="22" applyNumberFormat="1" applyFont="1">
      <alignment/>
      <protection/>
    </xf>
    <xf numFmtId="0" fontId="0" fillId="0" borderId="53" xfId="22" applyFont="1" applyBorder="1" applyAlignment="1">
      <alignment vertical="top" shrinkToFit="1"/>
      <protection/>
    </xf>
    <xf numFmtId="166" fontId="0" fillId="0" borderId="53" xfId="22" applyNumberFormat="1" applyFont="1" applyBorder="1" applyAlignment="1">
      <alignment vertical="top" shrinkToFit="1"/>
      <protection/>
    </xf>
    <xf numFmtId="4" fontId="0" fillId="8" borderId="53" xfId="22" applyNumberFormat="1" applyFont="1" applyFill="1" applyBorder="1" applyAlignment="1" applyProtection="1">
      <alignment vertical="top"/>
      <protection locked="0"/>
    </xf>
    <xf numFmtId="4" fontId="0" fillId="0" borderId="53" xfId="22" applyNumberFormat="1" applyFont="1" applyBorder="1" applyAlignment="1">
      <alignment horizontal="center" vertical="top" shrinkToFit="1"/>
      <protection/>
    </xf>
    <xf numFmtId="0" fontId="0" fillId="0" borderId="0" xfId="0" applyProtection="1"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3" xfId="0" applyFont="1" applyBorder="1" applyAlignment="1" applyProtection="1">
      <alignment vertical="center" wrapText="1"/>
      <protection/>
    </xf>
    <xf numFmtId="0" fontId="0" fillId="0" borderId="3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left" vertical="center"/>
      <protection/>
    </xf>
    <xf numFmtId="4" fontId="2" fillId="0" borderId="0" xfId="0" applyNumberFormat="1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5" fillId="4" borderId="6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5" fillId="4" borderId="7" xfId="0" applyFont="1" applyFill="1" applyBorder="1" applyAlignment="1" applyProtection="1">
      <alignment horizontal="right" vertical="center"/>
      <protection/>
    </xf>
    <xf numFmtId="0" fontId="5" fillId="4" borderId="7" xfId="0" applyFont="1" applyFill="1" applyBorder="1" applyAlignment="1" applyProtection="1">
      <alignment horizontal="center" vertical="center"/>
      <protection/>
    </xf>
    <xf numFmtId="4" fontId="5" fillId="4" borderId="7" xfId="0" applyNumberFormat="1" applyFont="1" applyFill="1" applyBorder="1" applyAlignment="1" applyProtection="1">
      <alignment vertical="center"/>
      <protection/>
    </xf>
    <xf numFmtId="0" fontId="0" fillId="4" borderId="13" xfId="0" applyFont="1" applyFill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25" fillId="0" borderId="0" xfId="0" applyFont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4" fontId="9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4" fontId="0" fillId="0" borderId="0" xfId="0" applyNumberFormat="1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vertical="center" wrapText="1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24" fillId="2" borderId="19" xfId="0" applyFont="1" applyFill="1" applyBorder="1" applyAlignment="1" applyProtection="1">
      <alignment horizontal="left" vertical="center"/>
      <protection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 applyProtection="1">
      <alignment vertical="center"/>
      <protection/>
    </xf>
    <xf numFmtId="0" fontId="37" fillId="2" borderId="18" xfId="0" applyFont="1" applyFill="1" applyBorder="1" applyAlignment="1" applyProtection="1">
      <alignment horizontal="left" vertical="center"/>
      <protection/>
    </xf>
    <xf numFmtId="0" fontId="37" fillId="0" borderId="0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4" fontId="0" fillId="10" borderId="42" xfId="22" applyNumberFormat="1" applyFont="1" applyFill="1" applyBorder="1" applyAlignment="1" applyProtection="1">
      <alignment vertical="center"/>
      <protection locked="0"/>
    </xf>
    <xf numFmtId="0" fontId="54" fillId="10" borderId="36" xfId="21" applyFont="1" applyFill="1" applyBorder="1" applyAlignment="1">
      <alignment horizontal="center" vertical="top"/>
      <protection/>
    </xf>
    <xf numFmtId="49" fontId="54" fillId="10" borderId="36" xfId="21" applyNumberFormat="1" applyFont="1" applyFill="1" applyBorder="1" applyAlignment="1">
      <alignment horizontal="left" vertical="top"/>
      <protection/>
    </xf>
    <xf numFmtId="0" fontId="54" fillId="10" borderId="36" xfId="21" applyFont="1" applyFill="1" applyBorder="1" applyAlignment="1">
      <alignment vertical="top" wrapText="1"/>
      <protection/>
    </xf>
    <xf numFmtId="49" fontId="54" fillId="10" borderId="36" xfId="21" applyNumberFormat="1" applyFont="1" applyFill="1" applyBorder="1" applyAlignment="1">
      <alignment horizontal="center" shrinkToFit="1"/>
      <protection/>
    </xf>
    <xf numFmtId="4" fontId="54" fillId="10" borderId="36" xfId="21" applyNumberFormat="1" applyFont="1" applyFill="1" applyBorder="1" applyAlignment="1">
      <alignment horizontal="right"/>
      <protection/>
    </xf>
    <xf numFmtId="4" fontId="54" fillId="10" borderId="36" xfId="21" applyNumberFormat="1" applyFont="1" applyFill="1" applyBorder="1">
      <alignment/>
      <protection/>
    </xf>
    <xf numFmtId="4" fontId="54" fillId="10" borderId="36" xfId="21" applyNumberFormat="1" applyFont="1" applyFill="1" applyBorder="1" applyAlignment="1">
      <alignment horizontal="center"/>
      <protection/>
    </xf>
    <xf numFmtId="0" fontId="3" fillId="10" borderId="0" xfId="21" applyFill="1">
      <alignment/>
      <protection/>
    </xf>
    <xf numFmtId="0" fontId="53" fillId="10" borderId="0" xfId="21" applyFont="1" applyFill="1">
      <alignment/>
      <protection/>
    </xf>
    <xf numFmtId="0" fontId="53" fillId="10" borderId="0" xfId="21" applyFont="1" applyFill="1">
      <alignment/>
      <protection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7" xfId="0" applyFont="1" applyFill="1" applyBorder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5" fillId="5" borderId="0" xfId="0" applyFont="1" applyFill="1" applyAlignment="1">
      <alignment horizontal="center" vertical="center"/>
    </xf>
    <xf numFmtId="0" fontId="0" fillId="0" borderId="0" xfId="0"/>
    <xf numFmtId="4" fontId="5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9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9" fillId="0" borderId="0" xfId="0" applyNumberFormat="1" applyFont="1" applyAlignment="1">
      <alignment horizontal="right" vertical="center"/>
    </xf>
    <xf numFmtId="0" fontId="29" fillId="0" borderId="0" xfId="0" applyFont="1" applyAlignment="1">
      <alignment horizontal="right" vertical="center"/>
    </xf>
    <xf numFmtId="0" fontId="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15" fillId="5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49" fontId="55" fillId="6" borderId="63" xfId="21" applyNumberFormat="1" applyFont="1" applyFill="1" applyBorder="1" applyAlignment="1">
      <alignment horizontal="left" wrapText="1"/>
      <protection/>
    </xf>
    <xf numFmtId="49" fontId="56" fillId="0" borderId="64" xfId="22" applyNumberFormat="1" applyFont="1" applyBorder="1" applyAlignment="1">
      <alignment horizontal="left" wrapText="1"/>
      <protection/>
    </xf>
    <xf numFmtId="0" fontId="48" fillId="0" borderId="0" xfId="21" applyFont="1" applyAlignment="1">
      <alignment horizontal="center"/>
      <protection/>
    </xf>
    <xf numFmtId="0" fontId="1" fillId="0" borderId="65" xfId="21" applyFont="1" applyBorder="1" applyAlignment="1">
      <alignment horizontal="center"/>
      <protection/>
    </xf>
    <xf numFmtId="0" fontId="1" fillId="0" borderId="66" xfId="21" applyFont="1" applyBorder="1" applyAlignment="1">
      <alignment horizontal="center"/>
      <protection/>
    </xf>
    <xf numFmtId="49" fontId="1" fillId="0" borderId="67" xfId="21" applyNumberFormat="1" applyFont="1" applyBorder="1" applyAlignment="1">
      <alignment horizontal="center"/>
      <protection/>
    </xf>
    <xf numFmtId="0" fontId="1" fillId="0" borderId="68" xfId="21" applyFont="1" applyBorder="1" applyAlignment="1">
      <alignment horizontal="center"/>
      <protection/>
    </xf>
    <xf numFmtId="0" fontId="1" fillId="0" borderId="69" xfId="21" applyFont="1" applyBorder="1" applyAlignment="1">
      <alignment horizontal="center" shrinkToFit="1"/>
      <protection/>
    </xf>
    <xf numFmtId="0" fontId="1" fillId="0" borderId="35" xfId="21" applyFont="1" applyBorder="1" applyAlignment="1">
      <alignment horizontal="center" shrinkToFit="1"/>
      <protection/>
    </xf>
    <xf numFmtId="0" fontId="1" fillId="0" borderId="43" xfId="21" applyFont="1" applyBorder="1" applyAlignment="1">
      <alignment horizontal="center" shrinkToFit="1"/>
      <protection/>
    </xf>
    <xf numFmtId="49" fontId="59" fillId="6" borderId="63" xfId="21" applyNumberFormat="1" applyFont="1" applyFill="1" applyBorder="1" applyAlignment="1">
      <alignment horizontal="left" wrapText="1"/>
      <protection/>
    </xf>
    <xf numFmtId="0" fontId="61" fillId="0" borderId="0" xfId="21" applyFont="1" applyAlignment="1">
      <alignment horizontal="center"/>
      <protection/>
    </xf>
    <xf numFmtId="0" fontId="3" fillId="0" borderId="65" xfId="21" applyFont="1" applyBorder="1" applyAlignment="1">
      <alignment horizontal="center"/>
      <protection/>
    </xf>
    <xf numFmtId="0" fontId="3" fillId="0" borderId="66" xfId="21" applyFont="1" applyBorder="1" applyAlignment="1">
      <alignment horizontal="center"/>
      <protection/>
    </xf>
    <xf numFmtId="49" fontId="3" fillId="0" borderId="67" xfId="21" applyNumberFormat="1" applyFont="1" applyBorder="1" applyAlignment="1">
      <alignment horizontal="center"/>
      <protection/>
    </xf>
    <xf numFmtId="0" fontId="3" fillId="0" borderId="68" xfId="21" applyFont="1" applyBorder="1" applyAlignment="1">
      <alignment horizontal="center"/>
      <protection/>
    </xf>
    <xf numFmtId="0" fontId="48" fillId="0" borderId="0" xfId="21" applyFont="1" applyAlignment="1">
      <alignment horizontal="center" vertical="center"/>
      <protection/>
    </xf>
    <xf numFmtId="0" fontId="1" fillId="0" borderId="65" xfId="21" applyFont="1" applyBorder="1" applyAlignment="1">
      <alignment horizontal="center" vertical="center"/>
      <protection/>
    </xf>
    <xf numFmtId="0" fontId="1" fillId="0" borderId="66" xfId="21" applyFont="1" applyBorder="1" applyAlignment="1">
      <alignment horizontal="center" vertical="center"/>
      <protection/>
    </xf>
    <xf numFmtId="0" fontId="52" fillId="0" borderId="32" xfId="21" applyFont="1" applyBorder="1" applyAlignment="1">
      <alignment horizontal="center" vertical="center"/>
      <protection/>
    </xf>
    <xf numFmtId="0" fontId="52" fillId="0" borderId="31" xfId="21" applyFont="1" applyBorder="1" applyAlignment="1">
      <alignment horizontal="center" vertical="center"/>
      <protection/>
    </xf>
    <xf numFmtId="49" fontId="1" fillId="0" borderId="67" xfId="21" applyNumberFormat="1" applyFont="1" applyBorder="1" applyAlignment="1">
      <alignment horizontal="center" vertical="center"/>
      <protection/>
    </xf>
    <xf numFmtId="0" fontId="1" fillId="0" borderId="68" xfId="21" applyFont="1" applyBorder="1" applyAlignment="1">
      <alignment horizontal="center" vertical="center"/>
      <protection/>
    </xf>
    <xf numFmtId="0" fontId="1" fillId="0" borderId="69" xfId="21" applyFont="1" applyBorder="1" applyAlignment="1">
      <alignment horizontal="center" vertical="center" shrinkToFit="1"/>
      <protection/>
    </xf>
    <xf numFmtId="0" fontId="1" fillId="0" borderId="35" xfId="21" applyFont="1" applyBorder="1" applyAlignment="1">
      <alignment horizontal="center" vertical="center" shrinkToFit="1"/>
      <protection/>
    </xf>
    <xf numFmtId="0" fontId="1" fillId="0" borderId="43" xfId="21" applyFont="1" applyBorder="1" applyAlignment="1">
      <alignment horizontal="center" vertical="center" shrinkToFit="1"/>
      <protection/>
    </xf>
    <xf numFmtId="0" fontId="74" fillId="0" borderId="26" xfId="22" applyNumberFormat="1" applyFont="1" applyBorder="1" applyAlignment="1">
      <alignment horizontal="left" vertical="top" wrapText="1"/>
      <protection/>
    </xf>
    <xf numFmtId="0" fontId="74" fillId="0" borderId="0" xfId="22" applyNumberFormat="1" applyFont="1" applyBorder="1" applyAlignment="1">
      <alignment vertical="top" wrapText="1" shrinkToFit="1"/>
      <protection/>
    </xf>
    <xf numFmtId="166" fontId="74" fillId="0" borderId="0" xfId="22" applyNumberFormat="1" applyFont="1" applyBorder="1" applyAlignment="1">
      <alignment vertical="top" wrapText="1" shrinkToFit="1"/>
      <protection/>
    </xf>
    <xf numFmtId="4" fontId="74" fillId="0" borderId="0" xfId="22" applyNumberFormat="1" applyFont="1" applyBorder="1" applyAlignment="1">
      <alignment vertical="top" wrapText="1" shrinkToFit="1"/>
      <protection/>
    </xf>
    <xf numFmtId="4" fontId="74" fillId="0" borderId="27" xfId="22" applyNumberFormat="1" applyFont="1" applyBorder="1" applyAlignment="1">
      <alignment vertical="top" wrapText="1" shrinkToFit="1"/>
      <protection/>
    </xf>
    <xf numFmtId="0" fontId="5" fillId="0" borderId="0" xfId="22" applyFont="1" applyAlignment="1">
      <alignment horizontal="center"/>
      <protection/>
    </xf>
    <xf numFmtId="49" fontId="3" fillId="0" borderId="39" xfId="22" applyNumberFormat="1" applyBorder="1" applyAlignment="1">
      <alignment vertical="center"/>
      <protection/>
    </xf>
    <xf numFmtId="0" fontId="3" fillId="0" borderId="39" xfId="22" applyBorder="1" applyAlignment="1">
      <alignment vertical="center"/>
      <protection/>
    </xf>
    <xf numFmtId="0" fontId="3" fillId="0" borderId="40" xfId="22" applyBorder="1" applyAlignment="1">
      <alignment vertical="center"/>
      <protection/>
    </xf>
    <xf numFmtId="0" fontId="74" fillId="0" borderId="0" xfId="22" applyNumberFormat="1" applyFont="1" applyBorder="1" applyAlignment="1">
      <alignment horizontal="left" vertical="top" wrapText="1"/>
      <protection/>
    </xf>
    <xf numFmtId="0" fontId="74" fillId="0" borderId="27" xfId="22" applyNumberFormat="1" applyFont="1" applyBorder="1" applyAlignment="1">
      <alignment horizontal="left" vertical="top" wrapText="1"/>
      <protection/>
    </xf>
    <xf numFmtId="0" fontId="64" fillId="0" borderId="32" xfId="21" applyFont="1" applyBorder="1" applyAlignment="1">
      <alignment horizontal="left" vertical="center" wrapText="1"/>
      <protection/>
    </xf>
    <xf numFmtId="0" fontId="3" fillId="0" borderId="31" xfId="22" applyBorder="1" applyAlignment="1">
      <alignment vertical="center"/>
      <protection/>
    </xf>
    <xf numFmtId="0" fontId="3" fillId="0" borderId="33" xfId="22" applyBorder="1" applyAlignment="1">
      <alignment vertical="center"/>
      <protection/>
    </xf>
    <xf numFmtId="0" fontId="74" fillId="0" borderId="26" xfId="22" applyNumberFormat="1" applyFont="1" applyBorder="1" applyAlignment="1">
      <alignment horizontal="left" vertical="top" wrapText="1"/>
      <protection/>
    </xf>
    <xf numFmtId="49" fontId="3" fillId="0" borderId="39" xfId="22" applyNumberFormat="1" applyBorder="1" applyAlignment="1">
      <alignment horizontal="center" vertical="center"/>
      <protection/>
    </xf>
    <xf numFmtId="0" fontId="3" fillId="0" borderId="39" xfId="22" applyBorder="1" applyAlignment="1">
      <alignment horizontal="center" vertical="center"/>
      <protection/>
    </xf>
    <xf numFmtId="0" fontId="3" fillId="0" borderId="40" xfId="22" applyBorder="1" applyAlignment="1">
      <alignment horizontal="center" vertical="center"/>
      <protection/>
    </xf>
    <xf numFmtId="0" fontId="3" fillId="0" borderId="65" xfId="21" applyFont="1" applyBorder="1" applyAlignment="1">
      <alignment horizontal="center" vertical="center"/>
      <protection/>
    </xf>
    <xf numFmtId="0" fontId="3" fillId="0" borderId="66" xfId="21" applyFont="1" applyBorder="1" applyAlignment="1">
      <alignment horizontal="center" vertical="center"/>
      <protection/>
    </xf>
    <xf numFmtId="0" fontId="64" fillId="0" borderId="32" xfId="21" applyFont="1" applyBorder="1" applyAlignment="1">
      <alignment horizontal="center" vertical="center" wrapText="1"/>
      <protection/>
    </xf>
    <xf numFmtId="0" fontId="64" fillId="0" borderId="31" xfId="21" applyFont="1" applyBorder="1" applyAlignment="1">
      <alignment horizontal="center" vertical="center" wrapText="1"/>
      <protection/>
    </xf>
    <xf numFmtId="0" fontId="64" fillId="0" borderId="33" xfId="21" applyFont="1" applyBorder="1" applyAlignment="1">
      <alignment horizontal="center" vertical="center" wrapText="1"/>
      <protection/>
    </xf>
    <xf numFmtId="49" fontId="3" fillId="0" borderId="67" xfId="21" applyNumberFormat="1" applyFont="1" applyBorder="1" applyAlignment="1">
      <alignment horizontal="center" vertical="center"/>
      <protection/>
    </xf>
    <xf numFmtId="0" fontId="3" fillId="0" borderId="68" xfId="21" applyFont="1" applyBorder="1" applyAlignment="1">
      <alignment horizontal="center" vertical="center"/>
      <protection/>
    </xf>
    <xf numFmtId="0" fontId="5" fillId="0" borderId="0" xfId="22" applyFont="1" applyAlignment="1">
      <alignment horizontal="center"/>
      <protection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Fill="1" applyAlignment="1" applyProtection="1">
      <alignment vertical="center"/>
      <protection/>
    </xf>
    <xf numFmtId="0" fontId="0" fillId="0" borderId="3" xfId="0" applyFont="1" applyFill="1" applyBorder="1" applyAlignment="1" applyProtection="1">
      <alignment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49" fontId="23" fillId="0" borderId="22" xfId="0" applyNumberFormat="1" applyFont="1" applyFill="1" applyBorder="1" applyAlignment="1" applyProtection="1">
      <alignment horizontal="left" vertical="center" wrapText="1"/>
      <protection/>
    </xf>
    <xf numFmtId="0" fontId="23" fillId="0" borderId="22" xfId="0" applyFont="1" applyFill="1" applyBorder="1" applyAlignment="1" applyProtection="1">
      <alignment horizontal="left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167" fontId="23" fillId="0" borderId="22" xfId="0" applyNumberFormat="1" applyFont="1" applyFill="1" applyBorder="1" applyAlignment="1" applyProtection="1">
      <alignment vertical="center"/>
      <protection/>
    </xf>
    <xf numFmtId="4" fontId="23" fillId="0" borderId="22" xfId="0" applyNumberFormat="1" applyFont="1" applyFill="1" applyBorder="1" applyAlignment="1" applyProtection="1">
      <alignment vertical="center"/>
      <protection/>
    </xf>
    <xf numFmtId="0" fontId="24" fillId="0" borderId="18" xfId="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166" fontId="24" fillId="0" borderId="0" xfId="0" applyNumberFormat="1" applyFont="1" applyFill="1" applyBorder="1" applyAlignment="1" applyProtection="1">
      <alignment vertical="center"/>
      <protection/>
    </xf>
    <xf numFmtId="166" fontId="24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4" fontId="0" fillId="0" borderId="0" xfId="0" applyNumberFormat="1" applyFont="1" applyFill="1" applyAlignment="1" applyProtection="1">
      <alignment vertical="center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_POL.XLS" xfId="21"/>
    <cellStyle name="Normální 2" xfId="22"/>
    <cellStyle name="Měna 2" xfId="23"/>
    <cellStyle name="Procenta 2" xfId="24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s17\RTS%20Stavitel%202016\Templates\Rozpocty\Sablo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HOTOVO\ZTI\Pardubice,%20Do%20nov&#233;ho%201131%20-%20rozpo&#269;e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HOTOVO\Integracni%20centrum,%20Stavba%20-%20souhrnny%20rozpocet,%20rev.02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HOTOVO\VZT\003_Rozpo&#269;et_VZ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7">
          <cell r="A7" t="str">
            <v>33-19-004</v>
          </cell>
          <cell r="C7" t="str">
            <v>Pardubice, Do nového 1131</v>
          </cell>
        </row>
      </sheetData>
      <sheetData sheetId="1">
        <row r="1">
          <cell r="H1" t="str">
            <v>01090519</v>
          </cell>
        </row>
        <row r="2">
          <cell r="G2" t="str">
            <v>ZTI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kap."/>
      <sheetName val="D.1.1 KL"/>
      <sheetName val="VzorPolozky"/>
      <sheetName val="D.1.1 Pol"/>
      <sheetName val="D.1.4a"/>
      <sheetName val="D.1.4b"/>
      <sheetName val="D.1.4c"/>
      <sheetName val="D.1.4d"/>
      <sheetName val="D.1.4e"/>
      <sheetName val="D.1.4f"/>
      <sheetName val="IO 100"/>
      <sheetName val="IO 301"/>
      <sheetName val="IO 401"/>
      <sheetName val="IO 601"/>
      <sheetName val="IO 620"/>
      <sheetName val="IO 710"/>
      <sheetName val="Vestavěný nábytek"/>
      <sheetName val="VN+ON"/>
    </sheetNames>
    <sheetDataSet>
      <sheetData sheetId="0" refreshError="1"/>
      <sheetData sheetId="1">
        <row r="23">
          <cell r="G23">
            <v>0</v>
          </cell>
        </row>
        <row r="24">
          <cell r="G24">
            <v>0</v>
          </cell>
        </row>
        <row r="25">
          <cell r="G25">
            <v>29609639.67</v>
          </cell>
        </row>
        <row r="26">
          <cell r="G26">
            <v>6218024.330700001</v>
          </cell>
        </row>
        <row r="27">
          <cell r="G27">
            <v>0</v>
          </cell>
        </row>
        <row r="29">
          <cell r="J29" t="str">
            <v>CZK</v>
          </cell>
        </row>
      </sheetData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/>
      <sheetData sheetId="14" refreshError="1"/>
      <sheetData sheetId="15"/>
      <sheetData sheetId="16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2">
          <cell r="A2" t="str">
            <v>Rozpočet</v>
          </cell>
          <cell r="C2" t="str">
            <v>01, vlastní cenová soustava</v>
          </cell>
          <cell r="E2" t="str">
            <v>VZT, CHL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71"/>
  <sheetViews>
    <sheetView showGridLines="0" tabSelected="1" workbookViewId="0" topLeftCell="A1">
      <selection activeCell="AQ50" sqref="AQ50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9" t="s">
        <v>0</v>
      </c>
      <c r="AZ1" s="9" t="s">
        <v>1</v>
      </c>
      <c r="BA1" s="9" t="s">
        <v>2</v>
      </c>
      <c r="BB1" s="9" t="s">
        <v>3</v>
      </c>
      <c r="BT1" s="9" t="s">
        <v>4</v>
      </c>
      <c r="BU1" s="9" t="s">
        <v>4</v>
      </c>
      <c r="BV1" s="9" t="s">
        <v>5</v>
      </c>
    </row>
    <row r="2" spans="44:72" s="1" customFormat="1" ht="36.95" customHeight="1">
      <c r="AR2" s="738" t="s">
        <v>6</v>
      </c>
      <c r="AS2" s="739"/>
      <c r="AT2" s="739"/>
      <c r="AU2" s="739"/>
      <c r="AV2" s="739"/>
      <c r="AW2" s="739"/>
      <c r="AX2" s="739"/>
      <c r="AY2" s="739"/>
      <c r="AZ2" s="739"/>
      <c r="BA2" s="739"/>
      <c r="BB2" s="739"/>
      <c r="BC2" s="739"/>
      <c r="BD2" s="739"/>
      <c r="BE2" s="739"/>
      <c r="BS2" s="10" t="s">
        <v>7</v>
      </c>
      <c r="BT2" s="10" t="s">
        <v>8</v>
      </c>
    </row>
    <row r="3" spans="2:72" s="1" customFormat="1" ht="6.95" customHeight="1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3"/>
      <c r="BS3" s="10" t="s">
        <v>7</v>
      </c>
      <c r="BT3" s="10" t="s">
        <v>9</v>
      </c>
    </row>
    <row r="4" spans="2:71" s="1" customFormat="1" ht="24.95" customHeight="1">
      <c r="B4" s="13"/>
      <c r="D4" s="14" t="s">
        <v>10</v>
      </c>
      <c r="AR4" s="13"/>
      <c r="AS4" s="15" t="s">
        <v>11</v>
      </c>
      <c r="BE4" s="16" t="s">
        <v>12</v>
      </c>
      <c r="BS4" s="10" t="s">
        <v>13</v>
      </c>
    </row>
    <row r="5" spans="2:71" s="1" customFormat="1" ht="12" customHeight="1">
      <c r="B5" s="13"/>
      <c r="D5" s="17" t="s">
        <v>14</v>
      </c>
      <c r="K5" s="747" t="s">
        <v>15</v>
      </c>
      <c r="L5" s="739"/>
      <c r="M5" s="739"/>
      <c r="N5" s="739"/>
      <c r="O5" s="739"/>
      <c r="P5" s="739"/>
      <c r="Q5" s="739"/>
      <c r="R5" s="739"/>
      <c r="S5" s="739"/>
      <c r="T5" s="739"/>
      <c r="U5" s="739"/>
      <c r="V5" s="739"/>
      <c r="W5" s="739"/>
      <c r="X5" s="739"/>
      <c r="Y5" s="739"/>
      <c r="Z5" s="739"/>
      <c r="AA5" s="739"/>
      <c r="AB5" s="739"/>
      <c r="AC5" s="739"/>
      <c r="AD5" s="739"/>
      <c r="AE5" s="739"/>
      <c r="AF5" s="739"/>
      <c r="AG5" s="739"/>
      <c r="AH5" s="739"/>
      <c r="AI5" s="739"/>
      <c r="AJ5" s="739"/>
      <c r="AK5" s="739"/>
      <c r="AL5" s="739"/>
      <c r="AM5" s="739"/>
      <c r="AN5" s="739"/>
      <c r="AO5" s="739"/>
      <c r="AR5" s="13"/>
      <c r="BE5" s="744" t="s">
        <v>16</v>
      </c>
      <c r="BS5" s="10" t="s">
        <v>7</v>
      </c>
    </row>
    <row r="6" spans="2:71" s="1" customFormat="1" ht="36.95" customHeight="1">
      <c r="B6" s="13"/>
      <c r="D6" s="19" t="s">
        <v>17</v>
      </c>
      <c r="K6" s="748" t="s">
        <v>18</v>
      </c>
      <c r="L6" s="739"/>
      <c r="M6" s="739"/>
      <c r="N6" s="739"/>
      <c r="O6" s="739"/>
      <c r="P6" s="739"/>
      <c r="Q6" s="739"/>
      <c r="R6" s="739"/>
      <c r="S6" s="739"/>
      <c r="T6" s="739"/>
      <c r="U6" s="739"/>
      <c r="V6" s="739"/>
      <c r="W6" s="739"/>
      <c r="X6" s="739"/>
      <c r="Y6" s="739"/>
      <c r="Z6" s="739"/>
      <c r="AA6" s="739"/>
      <c r="AB6" s="739"/>
      <c r="AC6" s="739"/>
      <c r="AD6" s="739"/>
      <c r="AE6" s="739"/>
      <c r="AF6" s="739"/>
      <c r="AG6" s="739"/>
      <c r="AH6" s="739"/>
      <c r="AI6" s="739"/>
      <c r="AJ6" s="739"/>
      <c r="AK6" s="739"/>
      <c r="AL6" s="739"/>
      <c r="AM6" s="739"/>
      <c r="AN6" s="739"/>
      <c r="AO6" s="739"/>
      <c r="AR6" s="13"/>
      <c r="BE6" s="745"/>
      <c r="BS6" s="10" t="s">
        <v>7</v>
      </c>
    </row>
    <row r="7" spans="2:71" s="1" customFormat="1" ht="12" customHeight="1">
      <c r="B7" s="13"/>
      <c r="D7" s="20" t="s">
        <v>19</v>
      </c>
      <c r="K7" s="18" t="s">
        <v>3</v>
      </c>
      <c r="AK7" s="20" t="s">
        <v>20</v>
      </c>
      <c r="AN7" s="18" t="s">
        <v>3</v>
      </c>
      <c r="AR7" s="13"/>
      <c r="BE7" s="745"/>
      <c r="BS7" s="10" t="s">
        <v>7</v>
      </c>
    </row>
    <row r="8" spans="2:71" s="1" customFormat="1" ht="12" customHeight="1">
      <c r="B8" s="13"/>
      <c r="D8" s="20" t="s">
        <v>21</v>
      </c>
      <c r="K8" s="18" t="s">
        <v>22</v>
      </c>
      <c r="AK8" s="20" t="s">
        <v>23</v>
      </c>
      <c r="AN8" s="21" t="s">
        <v>24</v>
      </c>
      <c r="AR8" s="13"/>
      <c r="BE8" s="745"/>
      <c r="BS8" s="10" t="s">
        <v>7</v>
      </c>
    </row>
    <row r="9" spans="2:71" s="1" customFormat="1" ht="14.45" customHeight="1">
      <c r="B9" s="13"/>
      <c r="AR9" s="13"/>
      <c r="BE9" s="745"/>
      <c r="BS9" s="10" t="s">
        <v>7</v>
      </c>
    </row>
    <row r="10" spans="2:71" s="1" customFormat="1" ht="12" customHeight="1">
      <c r="B10" s="13"/>
      <c r="D10" s="20" t="s">
        <v>25</v>
      </c>
      <c r="AK10" s="20" t="s">
        <v>26</v>
      </c>
      <c r="AN10" s="18" t="s">
        <v>3</v>
      </c>
      <c r="AR10" s="13"/>
      <c r="BE10" s="745"/>
      <c r="BS10" s="10" t="s">
        <v>7</v>
      </c>
    </row>
    <row r="11" spans="2:71" s="1" customFormat="1" ht="18.4" customHeight="1">
      <c r="B11" s="13"/>
      <c r="E11" s="18" t="s">
        <v>27</v>
      </c>
      <c r="AK11" s="20" t="s">
        <v>28</v>
      </c>
      <c r="AN11" s="18" t="s">
        <v>3</v>
      </c>
      <c r="AR11" s="13"/>
      <c r="BE11" s="745"/>
      <c r="BS11" s="10" t="s">
        <v>7</v>
      </c>
    </row>
    <row r="12" spans="2:71" s="1" customFormat="1" ht="6.95" customHeight="1">
      <c r="B12" s="13"/>
      <c r="AR12" s="13"/>
      <c r="BE12" s="745"/>
      <c r="BS12" s="10" t="s">
        <v>7</v>
      </c>
    </row>
    <row r="13" spans="2:71" s="1" customFormat="1" ht="12" customHeight="1">
      <c r="B13" s="13"/>
      <c r="D13" s="20" t="s">
        <v>29</v>
      </c>
      <c r="AK13" s="20" t="s">
        <v>26</v>
      </c>
      <c r="AN13" s="22" t="s">
        <v>30</v>
      </c>
      <c r="AR13" s="13"/>
      <c r="BE13" s="745"/>
      <c r="BS13" s="10" t="s">
        <v>7</v>
      </c>
    </row>
    <row r="14" spans="2:71" ht="12.75">
      <c r="B14" s="13"/>
      <c r="E14" s="749" t="s">
        <v>30</v>
      </c>
      <c r="F14" s="750"/>
      <c r="G14" s="750"/>
      <c r="H14" s="750"/>
      <c r="I14" s="750"/>
      <c r="J14" s="750"/>
      <c r="K14" s="750"/>
      <c r="L14" s="750"/>
      <c r="M14" s="750"/>
      <c r="N14" s="750"/>
      <c r="O14" s="750"/>
      <c r="P14" s="750"/>
      <c r="Q14" s="750"/>
      <c r="R14" s="750"/>
      <c r="S14" s="750"/>
      <c r="T14" s="750"/>
      <c r="U14" s="750"/>
      <c r="V14" s="750"/>
      <c r="W14" s="750"/>
      <c r="X14" s="750"/>
      <c r="Y14" s="750"/>
      <c r="Z14" s="750"/>
      <c r="AA14" s="750"/>
      <c r="AB14" s="750"/>
      <c r="AC14" s="750"/>
      <c r="AD14" s="750"/>
      <c r="AE14" s="750"/>
      <c r="AF14" s="750"/>
      <c r="AG14" s="750"/>
      <c r="AH14" s="750"/>
      <c r="AI14" s="750"/>
      <c r="AJ14" s="750"/>
      <c r="AK14" s="20" t="s">
        <v>28</v>
      </c>
      <c r="AN14" s="22" t="s">
        <v>30</v>
      </c>
      <c r="AR14" s="13"/>
      <c r="BE14" s="745"/>
      <c r="BS14" s="10" t="s">
        <v>7</v>
      </c>
    </row>
    <row r="15" spans="2:71" s="1" customFormat="1" ht="6.95" customHeight="1">
      <c r="B15" s="13"/>
      <c r="AR15" s="13"/>
      <c r="BE15" s="745"/>
      <c r="BS15" s="10" t="s">
        <v>4</v>
      </c>
    </row>
    <row r="16" spans="2:71" s="1" customFormat="1" ht="12" customHeight="1">
      <c r="B16" s="13"/>
      <c r="D16" s="20" t="s">
        <v>31</v>
      </c>
      <c r="AK16" s="20" t="s">
        <v>26</v>
      </c>
      <c r="AN16" s="18" t="s">
        <v>3</v>
      </c>
      <c r="AR16" s="13"/>
      <c r="BE16" s="745"/>
      <c r="BS16" s="10" t="s">
        <v>4</v>
      </c>
    </row>
    <row r="17" spans="2:71" s="1" customFormat="1" ht="18.4" customHeight="1">
      <c r="B17" s="13"/>
      <c r="E17" s="18" t="s">
        <v>32</v>
      </c>
      <c r="AK17" s="20" t="s">
        <v>28</v>
      </c>
      <c r="AN17" s="18" t="s">
        <v>3</v>
      </c>
      <c r="AR17" s="13"/>
      <c r="BE17" s="745"/>
      <c r="BS17" s="10" t="s">
        <v>33</v>
      </c>
    </row>
    <row r="18" spans="2:71" s="1" customFormat="1" ht="6.95" customHeight="1">
      <c r="B18" s="13"/>
      <c r="AR18" s="13"/>
      <c r="BE18" s="745"/>
      <c r="BS18" s="10" t="s">
        <v>7</v>
      </c>
    </row>
    <row r="19" spans="2:71" s="1" customFormat="1" ht="12" customHeight="1">
      <c r="B19" s="13"/>
      <c r="D19" s="20" t="s">
        <v>34</v>
      </c>
      <c r="AK19" s="20" t="s">
        <v>26</v>
      </c>
      <c r="AN19" s="18" t="s">
        <v>3</v>
      </c>
      <c r="AR19" s="13"/>
      <c r="BE19" s="745"/>
      <c r="BS19" s="10" t="s">
        <v>7</v>
      </c>
    </row>
    <row r="20" spans="2:71" s="1" customFormat="1" ht="18.4" customHeight="1">
      <c r="B20" s="13"/>
      <c r="E20" s="18" t="s">
        <v>35</v>
      </c>
      <c r="AK20" s="20" t="s">
        <v>28</v>
      </c>
      <c r="AN20" s="18" t="s">
        <v>3</v>
      </c>
      <c r="AR20" s="13"/>
      <c r="BE20" s="745"/>
      <c r="BS20" s="10" t="s">
        <v>4</v>
      </c>
    </row>
    <row r="21" spans="2:57" s="1" customFormat="1" ht="6.95" customHeight="1">
      <c r="B21" s="13"/>
      <c r="AR21" s="13"/>
      <c r="BE21" s="745"/>
    </row>
    <row r="22" spans="2:57" s="1" customFormat="1" ht="12" customHeight="1">
      <c r="B22" s="13"/>
      <c r="D22" s="20" t="s">
        <v>36</v>
      </c>
      <c r="AR22" s="13"/>
      <c r="BE22" s="745"/>
    </row>
    <row r="23" spans="2:57" s="1" customFormat="1" ht="47.25" customHeight="1">
      <c r="B23" s="13"/>
      <c r="E23" s="751" t="s">
        <v>37</v>
      </c>
      <c r="F23" s="751"/>
      <c r="G23" s="751"/>
      <c r="H23" s="751"/>
      <c r="I23" s="751"/>
      <c r="J23" s="751"/>
      <c r="K23" s="751"/>
      <c r="L23" s="751"/>
      <c r="M23" s="751"/>
      <c r="N23" s="751"/>
      <c r="O23" s="751"/>
      <c r="P23" s="751"/>
      <c r="Q23" s="751"/>
      <c r="R23" s="751"/>
      <c r="S23" s="751"/>
      <c r="T23" s="751"/>
      <c r="U23" s="751"/>
      <c r="V23" s="751"/>
      <c r="W23" s="751"/>
      <c r="X23" s="751"/>
      <c r="Y23" s="751"/>
      <c r="Z23" s="751"/>
      <c r="AA23" s="751"/>
      <c r="AB23" s="751"/>
      <c r="AC23" s="751"/>
      <c r="AD23" s="751"/>
      <c r="AE23" s="751"/>
      <c r="AF23" s="751"/>
      <c r="AG23" s="751"/>
      <c r="AH23" s="751"/>
      <c r="AI23" s="751"/>
      <c r="AJ23" s="751"/>
      <c r="AK23" s="751"/>
      <c r="AL23" s="751"/>
      <c r="AM23" s="751"/>
      <c r="AN23" s="751"/>
      <c r="AR23" s="13"/>
      <c r="BE23" s="745"/>
    </row>
    <row r="24" spans="2:57" s="1" customFormat="1" ht="6.95" customHeight="1">
      <c r="B24" s="13"/>
      <c r="AR24" s="13"/>
      <c r="BE24" s="745"/>
    </row>
    <row r="25" spans="2:57" s="1" customFormat="1" ht="6.95" customHeight="1">
      <c r="B25" s="1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R25" s="13"/>
      <c r="BE25" s="745"/>
    </row>
    <row r="26" spans="1:57" s="2" customFormat="1" ht="25.9" customHeight="1">
      <c r="A26" s="24"/>
      <c r="B26" s="25"/>
      <c r="C26" s="24"/>
      <c r="D26" s="26" t="s">
        <v>38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752">
        <f>ROUND(AG54,2)</f>
        <v>0</v>
      </c>
      <c r="AL26" s="753"/>
      <c r="AM26" s="753"/>
      <c r="AN26" s="753"/>
      <c r="AO26" s="753"/>
      <c r="AP26" s="24"/>
      <c r="AQ26" s="24"/>
      <c r="AR26" s="25"/>
      <c r="BE26" s="745"/>
    </row>
    <row r="27" spans="1:57" s="2" customFormat="1" ht="6.95" customHeight="1">
      <c r="A27" s="24"/>
      <c r="B27" s="25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5"/>
      <c r="BE27" s="745"/>
    </row>
    <row r="28" spans="1:57" s="2" customFormat="1" ht="12.75">
      <c r="A28" s="24"/>
      <c r="B28" s="25"/>
      <c r="C28" s="24"/>
      <c r="D28" s="24"/>
      <c r="E28" s="24"/>
      <c r="F28" s="24"/>
      <c r="G28" s="24"/>
      <c r="H28" s="24"/>
      <c r="I28" s="24"/>
      <c r="J28" s="24"/>
      <c r="K28" s="24"/>
      <c r="L28" s="754" t="s">
        <v>39</v>
      </c>
      <c r="M28" s="754"/>
      <c r="N28" s="754"/>
      <c r="O28" s="754"/>
      <c r="P28" s="754"/>
      <c r="Q28" s="24"/>
      <c r="R28" s="24"/>
      <c r="S28" s="24"/>
      <c r="T28" s="24"/>
      <c r="U28" s="24"/>
      <c r="V28" s="24"/>
      <c r="W28" s="754" t="s">
        <v>40</v>
      </c>
      <c r="X28" s="754"/>
      <c r="Y28" s="754"/>
      <c r="Z28" s="754"/>
      <c r="AA28" s="754"/>
      <c r="AB28" s="754"/>
      <c r="AC28" s="754"/>
      <c r="AD28" s="754"/>
      <c r="AE28" s="754"/>
      <c r="AF28" s="24"/>
      <c r="AG28" s="24"/>
      <c r="AH28" s="24"/>
      <c r="AI28" s="24"/>
      <c r="AJ28" s="24"/>
      <c r="AK28" s="754" t="s">
        <v>41</v>
      </c>
      <c r="AL28" s="754"/>
      <c r="AM28" s="754"/>
      <c r="AN28" s="754"/>
      <c r="AO28" s="754"/>
      <c r="AP28" s="24"/>
      <c r="AQ28" s="24"/>
      <c r="AR28" s="25"/>
      <c r="BE28" s="745"/>
    </row>
    <row r="29" spans="2:57" s="3" customFormat="1" ht="14.45" customHeight="1">
      <c r="B29" s="28"/>
      <c r="D29" s="20" t="s">
        <v>42</v>
      </c>
      <c r="F29" s="20" t="s">
        <v>43</v>
      </c>
      <c r="L29" s="733">
        <v>0.21</v>
      </c>
      <c r="M29" s="734"/>
      <c r="N29" s="734"/>
      <c r="O29" s="734"/>
      <c r="P29" s="734"/>
      <c r="W29" s="735">
        <f>ROUND(AZ54,2)</f>
        <v>0</v>
      </c>
      <c r="X29" s="734"/>
      <c r="Y29" s="734"/>
      <c r="Z29" s="734"/>
      <c r="AA29" s="734"/>
      <c r="AB29" s="734"/>
      <c r="AC29" s="734"/>
      <c r="AD29" s="734"/>
      <c r="AE29" s="734"/>
      <c r="AK29" s="735">
        <f>ROUND(AV54,2)</f>
        <v>0</v>
      </c>
      <c r="AL29" s="734"/>
      <c r="AM29" s="734"/>
      <c r="AN29" s="734"/>
      <c r="AO29" s="734"/>
      <c r="AR29" s="28"/>
      <c r="BE29" s="746"/>
    </row>
    <row r="30" spans="2:57" s="3" customFormat="1" ht="14.45" customHeight="1">
      <c r="B30" s="28"/>
      <c r="F30" s="20" t="s">
        <v>44</v>
      </c>
      <c r="L30" s="733">
        <v>0.15</v>
      </c>
      <c r="M30" s="734"/>
      <c r="N30" s="734"/>
      <c r="O30" s="734"/>
      <c r="P30" s="734"/>
      <c r="W30" s="735">
        <f>ROUND(BA54,2)</f>
        <v>0</v>
      </c>
      <c r="X30" s="734"/>
      <c r="Y30" s="734"/>
      <c r="Z30" s="734"/>
      <c r="AA30" s="734"/>
      <c r="AB30" s="734"/>
      <c r="AC30" s="734"/>
      <c r="AD30" s="734"/>
      <c r="AE30" s="734"/>
      <c r="AK30" s="735">
        <f>ROUND(AW54,2)</f>
        <v>0</v>
      </c>
      <c r="AL30" s="734"/>
      <c r="AM30" s="734"/>
      <c r="AN30" s="734"/>
      <c r="AO30" s="734"/>
      <c r="AR30" s="28"/>
      <c r="BE30" s="746"/>
    </row>
    <row r="31" spans="2:57" s="3" customFormat="1" ht="14.45" customHeight="1" hidden="1">
      <c r="B31" s="28"/>
      <c r="F31" s="20" t="s">
        <v>45</v>
      </c>
      <c r="L31" s="733">
        <v>0.21</v>
      </c>
      <c r="M31" s="734"/>
      <c r="N31" s="734"/>
      <c r="O31" s="734"/>
      <c r="P31" s="734"/>
      <c r="W31" s="735">
        <f>ROUND(BB54,2)</f>
        <v>0</v>
      </c>
      <c r="X31" s="734"/>
      <c r="Y31" s="734"/>
      <c r="Z31" s="734"/>
      <c r="AA31" s="734"/>
      <c r="AB31" s="734"/>
      <c r="AC31" s="734"/>
      <c r="AD31" s="734"/>
      <c r="AE31" s="734"/>
      <c r="AK31" s="735">
        <v>0</v>
      </c>
      <c r="AL31" s="734"/>
      <c r="AM31" s="734"/>
      <c r="AN31" s="734"/>
      <c r="AO31" s="734"/>
      <c r="AR31" s="28"/>
      <c r="BE31" s="746"/>
    </row>
    <row r="32" spans="2:57" s="3" customFormat="1" ht="14.45" customHeight="1" hidden="1">
      <c r="B32" s="28"/>
      <c r="F32" s="20" t="s">
        <v>46</v>
      </c>
      <c r="L32" s="733">
        <v>0.15</v>
      </c>
      <c r="M32" s="734"/>
      <c r="N32" s="734"/>
      <c r="O32" s="734"/>
      <c r="P32" s="734"/>
      <c r="W32" s="735">
        <f>ROUND(BC54,2)</f>
        <v>0</v>
      </c>
      <c r="X32" s="734"/>
      <c r="Y32" s="734"/>
      <c r="Z32" s="734"/>
      <c r="AA32" s="734"/>
      <c r="AB32" s="734"/>
      <c r="AC32" s="734"/>
      <c r="AD32" s="734"/>
      <c r="AE32" s="734"/>
      <c r="AK32" s="735">
        <v>0</v>
      </c>
      <c r="AL32" s="734"/>
      <c r="AM32" s="734"/>
      <c r="AN32" s="734"/>
      <c r="AO32" s="734"/>
      <c r="AR32" s="28"/>
      <c r="BE32" s="746"/>
    </row>
    <row r="33" spans="2:44" s="3" customFormat="1" ht="14.45" customHeight="1" hidden="1">
      <c r="B33" s="28"/>
      <c r="F33" s="20" t="s">
        <v>47</v>
      </c>
      <c r="L33" s="733">
        <v>0</v>
      </c>
      <c r="M33" s="734"/>
      <c r="N33" s="734"/>
      <c r="O33" s="734"/>
      <c r="P33" s="734"/>
      <c r="W33" s="735">
        <f>ROUND(BD54,2)</f>
        <v>0</v>
      </c>
      <c r="X33" s="734"/>
      <c r="Y33" s="734"/>
      <c r="Z33" s="734"/>
      <c r="AA33" s="734"/>
      <c r="AB33" s="734"/>
      <c r="AC33" s="734"/>
      <c r="AD33" s="734"/>
      <c r="AE33" s="734"/>
      <c r="AK33" s="735">
        <v>0</v>
      </c>
      <c r="AL33" s="734"/>
      <c r="AM33" s="734"/>
      <c r="AN33" s="734"/>
      <c r="AO33" s="734"/>
      <c r="AR33" s="28"/>
    </row>
    <row r="34" spans="1:57" s="2" customFormat="1" ht="6.95" customHeight="1">
      <c r="A34" s="24"/>
      <c r="B34" s="25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5"/>
      <c r="BE34" s="24"/>
    </row>
    <row r="35" spans="1:57" s="2" customFormat="1" ht="25.9" customHeight="1">
      <c r="A35" s="24"/>
      <c r="B35" s="25"/>
      <c r="C35" s="29"/>
      <c r="D35" s="30" t="s">
        <v>48</v>
      </c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2" t="s">
        <v>49</v>
      </c>
      <c r="U35" s="31"/>
      <c r="V35" s="31"/>
      <c r="W35" s="31"/>
      <c r="X35" s="743" t="s">
        <v>50</v>
      </c>
      <c r="Y35" s="741"/>
      <c r="Z35" s="741"/>
      <c r="AA35" s="741"/>
      <c r="AB35" s="741"/>
      <c r="AC35" s="31"/>
      <c r="AD35" s="31"/>
      <c r="AE35" s="31"/>
      <c r="AF35" s="31"/>
      <c r="AG35" s="31"/>
      <c r="AH35" s="31"/>
      <c r="AI35" s="31"/>
      <c r="AJ35" s="31"/>
      <c r="AK35" s="740">
        <f>SUM(AK26:AK33)</f>
        <v>0</v>
      </c>
      <c r="AL35" s="741"/>
      <c r="AM35" s="741"/>
      <c r="AN35" s="741"/>
      <c r="AO35" s="742"/>
      <c r="AP35" s="29"/>
      <c r="AQ35" s="29"/>
      <c r="AR35" s="25"/>
      <c r="BE35" s="24"/>
    </row>
    <row r="36" spans="1:57" s="2" customFormat="1" ht="6.95" customHeight="1">
      <c r="A36" s="24"/>
      <c r="B36" s="25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5"/>
      <c r="BE36" s="24"/>
    </row>
    <row r="37" spans="1:57" s="2" customFormat="1" ht="6.95" customHeight="1">
      <c r="A37" s="24"/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25"/>
      <c r="BE37" s="24"/>
    </row>
    <row r="41" spans="1:57" s="2" customFormat="1" ht="6.95" customHeight="1">
      <c r="A41" s="24"/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25"/>
      <c r="BE41" s="24"/>
    </row>
    <row r="42" spans="1:57" s="2" customFormat="1" ht="24.95" customHeight="1">
      <c r="A42" s="24"/>
      <c r="B42" s="25"/>
      <c r="C42" s="14" t="s">
        <v>51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5"/>
      <c r="BE42" s="24"/>
    </row>
    <row r="43" spans="1:57" s="2" customFormat="1" ht="6.95" customHeight="1">
      <c r="A43" s="24"/>
      <c r="B43" s="25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5"/>
      <c r="BE43" s="24"/>
    </row>
    <row r="44" spans="2:44" s="4" customFormat="1" ht="12" customHeight="1">
      <c r="B44" s="37"/>
      <c r="C44" s="20" t="s">
        <v>14</v>
      </c>
      <c r="L44" s="4" t="str">
        <f>K5</f>
        <v>1245</v>
      </c>
      <c r="AR44" s="37"/>
    </row>
    <row r="45" spans="2:44" s="5" customFormat="1" ht="36.95" customHeight="1">
      <c r="B45" s="38"/>
      <c r="C45" s="39" t="s">
        <v>17</v>
      </c>
      <c r="L45" s="717" t="str">
        <f>K6</f>
        <v>Speciální MŠ, ZŠ a praktická škola Pardubice</v>
      </c>
      <c r="M45" s="718"/>
      <c r="N45" s="718"/>
      <c r="O45" s="718"/>
      <c r="P45" s="718"/>
      <c r="Q45" s="718"/>
      <c r="R45" s="718"/>
      <c r="S45" s="718"/>
      <c r="T45" s="718"/>
      <c r="U45" s="718"/>
      <c r="V45" s="718"/>
      <c r="W45" s="718"/>
      <c r="X45" s="718"/>
      <c r="Y45" s="718"/>
      <c r="Z45" s="718"/>
      <c r="AA45" s="718"/>
      <c r="AB45" s="718"/>
      <c r="AC45" s="718"/>
      <c r="AD45" s="718"/>
      <c r="AE45" s="718"/>
      <c r="AF45" s="718"/>
      <c r="AG45" s="718"/>
      <c r="AH45" s="718"/>
      <c r="AI45" s="718"/>
      <c r="AJ45" s="718"/>
      <c r="AK45" s="718"/>
      <c r="AL45" s="718"/>
      <c r="AM45" s="718"/>
      <c r="AN45" s="718"/>
      <c r="AO45" s="718"/>
      <c r="AR45" s="38"/>
    </row>
    <row r="46" spans="1:57" s="2" customFormat="1" ht="6.95" customHeight="1">
      <c r="A46" s="24"/>
      <c r="B46" s="25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5"/>
      <c r="BE46" s="24"/>
    </row>
    <row r="47" spans="1:57" s="2" customFormat="1" ht="12" customHeight="1">
      <c r="A47" s="24"/>
      <c r="B47" s="25"/>
      <c r="C47" s="20" t="s">
        <v>21</v>
      </c>
      <c r="D47" s="24"/>
      <c r="E47" s="24"/>
      <c r="F47" s="24"/>
      <c r="G47" s="24"/>
      <c r="H47" s="24"/>
      <c r="I47" s="24"/>
      <c r="J47" s="24"/>
      <c r="K47" s="24"/>
      <c r="L47" s="40" t="str">
        <f>IF(K8="","",K8)</f>
        <v>Do Nového 1131, Pardubice</v>
      </c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0" t="s">
        <v>23</v>
      </c>
      <c r="AJ47" s="24"/>
      <c r="AK47" s="24"/>
      <c r="AL47" s="24"/>
      <c r="AM47" s="719" t="str">
        <f>IF(AN8="","",AN8)</f>
        <v>7. 8. 2020</v>
      </c>
      <c r="AN47" s="719"/>
      <c r="AO47" s="24"/>
      <c r="AP47" s="24"/>
      <c r="AQ47" s="24"/>
      <c r="AR47" s="25"/>
      <c r="BE47" s="24"/>
    </row>
    <row r="48" spans="1:57" s="2" customFormat="1" ht="6.95" customHeight="1">
      <c r="A48" s="24"/>
      <c r="B48" s="25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5"/>
      <c r="BE48" s="24"/>
    </row>
    <row r="49" spans="1:57" s="2" customFormat="1" ht="15.2" customHeight="1">
      <c r="A49" s="24"/>
      <c r="B49" s="25"/>
      <c r="C49" s="20" t="s">
        <v>25</v>
      </c>
      <c r="D49" s="24"/>
      <c r="E49" s="24"/>
      <c r="F49" s="24"/>
      <c r="G49" s="24"/>
      <c r="H49" s="24"/>
      <c r="I49" s="24"/>
      <c r="J49" s="24"/>
      <c r="K49" s="24"/>
      <c r="L49" s="4" t="str">
        <f>IF(E11="","",E11)</f>
        <v>Pardubický kraj</v>
      </c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0" t="s">
        <v>31</v>
      </c>
      <c r="AJ49" s="24"/>
      <c r="AK49" s="24"/>
      <c r="AL49" s="24"/>
      <c r="AM49" s="720" t="str">
        <f>IF(E17="","",E17)</f>
        <v>Atelier 99 s.r.o. Brno</v>
      </c>
      <c r="AN49" s="721"/>
      <c r="AO49" s="721"/>
      <c r="AP49" s="721"/>
      <c r="AQ49" s="24"/>
      <c r="AR49" s="25"/>
      <c r="AS49" s="722" t="s">
        <v>52</v>
      </c>
      <c r="AT49" s="723"/>
      <c r="AU49" s="41"/>
      <c r="AV49" s="41"/>
      <c r="AW49" s="41"/>
      <c r="AX49" s="41"/>
      <c r="AY49" s="41"/>
      <c r="AZ49" s="41"/>
      <c r="BA49" s="41"/>
      <c r="BB49" s="41"/>
      <c r="BC49" s="41"/>
      <c r="BD49" s="42"/>
      <c r="BE49" s="24"/>
    </row>
    <row r="50" spans="1:57" s="2" customFormat="1" ht="15.2" customHeight="1">
      <c r="A50" s="24"/>
      <c r="B50" s="25"/>
      <c r="C50" s="20" t="s">
        <v>29</v>
      </c>
      <c r="D50" s="24"/>
      <c r="E50" s="24"/>
      <c r="F50" s="24"/>
      <c r="G50" s="24"/>
      <c r="H50" s="24"/>
      <c r="I50" s="24"/>
      <c r="J50" s="24"/>
      <c r="K50" s="24"/>
      <c r="L50" s="4" t="str">
        <f>IF(E14="Vyplň údaj","",E14)</f>
        <v/>
      </c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0" t="s">
        <v>34</v>
      </c>
      <c r="AJ50" s="24"/>
      <c r="AK50" s="24"/>
      <c r="AL50" s="24"/>
      <c r="AM50" s="720" t="str">
        <f>IF(E20="","",E20)</f>
        <v xml:space="preserve"> </v>
      </c>
      <c r="AN50" s="721"/>
      <c r="AO50" s="721"/>
      <c r="AP50" s="721"/>
      <c r="AQ50" s="24"/>
      <c r="AR50" s="25"/>
      <c r="AS50" s="724"/>
      <c r="AT50" s="725"/>
      <c r="AU50" s="43"/>
      <c r="AV50" s="43"/>
      <c r="AW50" s="43"/>
      <c r="AX50" s="43"/>
      <c r="AY50" s="43"/>
      <c r="AZ50" s="43"/>
      <c r="BA50" s="43"/>
      <c r="BB50" s="43"/>
      <c r="BC50" s="43"/>
      <c r="BD50" s="44"/>
      <c r="BE50" s="24"/>
    </row>
    <row r="51" spans="1:57" s="2" customFormat="1" ht="10.9" customHeight="1">
      <c r="A51" s="24"/>
      <c r="B51" s="25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5"/>
      <c r="AS51" s="724"/>
      <c r="AT51" s="725"/>
      <c r="AU51" s="43"/>
      <c r="AV51" s="43"/>
      <c r="AW51" s="43"/>
      <c r="AX51" s="43"/>
      <c r="AY51" s="43"/>
      <c r="AZ51" s="43"/>
      <c r="BA51" s="43"/>
      <c r="BB51" s="43"/>
      <c r="BC51" s="43"/>
      <c r="BD51" s="44"/>
      <c r="BE51" s="24"/>
    </row>
    <row r="52" spans="1:57" s="2" customFormat="1" ht="29.25" customHeight="1">
      <c r="A52" s="24"/>
      <c r="B52" s="25"/>
      <c r="C52" s="728" t="s">
        <v>53</v>
      </c>
      <c r="D52" s="729"/>
      <c r="E52" s="729"/>
      <c r="F52" s="729"/>
      <c r="G52" s="729"/>
      <c r="H52" s="45"/>
      <c r="I52" s="731" t="s">
        <v>54</v>
      </c>
      <c r="J52" s="729"/>
      <c r="K52" s="729"/>
      <c r="L52" s="729"/>
      <c r="M52" s="729"/>
      <c r="N52" s="729"/>
      <c r="O52" s="729"/>
      <c r="P52" s="729"/>
      <c r="Q52" s="729"/>
      <c r="R52" s="729"/>
      <c r="S52" s="729"/>
      <c r="T52" s="729"/>
      <c r="U52" s="729"/>
      <c r="V52" s="729"/>
      <c r="W52" s="729"/>
      <c r="X52" s="729"/>
      <c r="Y52" s="729"/>
      <c r="Z52" s="729"/>
      <c r="AA52" s="729"/>
      <c r="AB52" s="729"/>
      <c r="AC52" s="729"/>
      <c r="AD52" s="729"/>
      <c r="AE52" s="729"/>
      <c r="AF52" s="729"/>
      <c r="AG52" s="730" t="s">
        <v>55</v>
      </c>
      <c r="AH52" s="729"/>
      <c r="AI52" s="729"/>
      <c r="AJ52" s="729"/>
      <c r="AK52" s="729"/>
      <c r="AL52" s="729"/>
      <c r="AM52" s="729"/>
      <c r="AN52" s="731" t="s">
        <v>56</v>
      </c>
      <c r="AO52" s="729"/>
      <c r="AP52" s="729"/>
      <c r="AQ52" s="46" t="s">
        <v>57</v>
      </c>
      <c r="AR52" s="25"/>
      <c r="AS52" s="47" t="s">
        <v>58</v>
      </c>
      <c r="AT52" s="48" t="s">
        <v>59</v>
      </c>
      <c r="AU52" s="48" t="s">
        <v>60</v>
      </c>
      <c r="AV52" s="48" t="s">
        <v>61</v>
      </c>
      <c r="AW52" s="48" t="s">
        <v>62</v>
      </c>
      <c r="AX52" s="48" t="s">
        <v>63</v>
      </c>
      <c r="AY52" s="48" t="s">
        <v>64</v>
      </c>
      <c r="AZ52" s="48" t="s">
        <v>65</v>
      </c>
      <c r="BA52" s="48" t="s">
        <v>66</v>
      </c>
      <c r="BB52" s="48" t="s">
        <v>67</v>
      </c>
      <c r="BC52" s="48" t="s">
        <v>68</v>
      </c>
      <c r="BD52" s="49" t="s">
        <v>69</v>
      </c>
      <c r="BE52" s="24"/>
    </row>
    <row r="53" spans="1:57" s="2" customFormat="1" ht="10.9" customHeight="1">
      <c r="A53" s="24"/>
      <c r="B53" s="25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5"/>
      <c r="AS53" s="50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2"/>
      <c r="BE53" s="24"/>
    </row>
    <row r="54" spans="2:90" s="6" customFormat="1" ht="32.45" customHeight="1">
      <c r="B54" s="53"/>
      <c r="C54" s="54" t="s">
        <v>70</v>
      </c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736">
        <f>ROUND(SUM(AG55:AG60)+SUM(AH61:AM70),2)</f>
        <v>0</v>
      </c>
      <c r="AH54" s="736"/>
      <c r="AI54" s="736"/>
      <c r="AJ54" s="736"/>
      <c r="AK54" s="736"/>
      <c r="AL54" s="736"/>
      <c r="AM54" s="736"/>
      <c r="AN54" s="737">
        <f aca="true" t="shared" si="0" ref="AN54:AN60">SUM(AG54,AT54)</f>
        <v>0</v>
      </c>
      <c r="AO54" s="737"/>
      <c r="AP54" s="737"/>
      <c r="AQ54" s="56" t="s">
        <v>3</v>
      </c>
      <c r="AR54" s="53"/>
      <c r="AS54" s="57">
        <f>ROUND(SUM(AS55:AS60),2)</f>
        <v>0</v>
      </c>
      <c r="AT54" s="58">
        <f>ROUND(SUM(AV54:AW54),2)</f>
        <v>0</v>
      </c>
      <c r="AU54" s="59">
        <f>ROUND(SUM(AU55:AU60),5)</f>
        <v>0</v>
      </c>
      <c r="AV54" s="58">
        <f>ROUND(AZ54*L29,2)</f>
        <v>0</v>
      </c>
      <c r="AW54" s="58">
        <f>ROUND(BA54*L30,2)</f>
        <v>0</v>
      </c>
      <c r="AX54" s="58">
        <f>ROUND(BB54*L29,2)</f>
        <v>0</v>
      </c>
      <c r="AY54" s="58">
        <f>ROUND(BC54*L30,2)</f>
        <v>0</v>
      </c>
      <c r="AZ54" s="58">
        <f>ROUND(SUM(AZ55:AZ70),2)</f>
        <v>0</v>
      </c>
      <c r="BA54" s="58">
        <f>ROUND(SUM(BA55:BA60),2)</f>
        <v>0</v>
      </c>
      <c r="BB54" s="58">
        <f>ROUND(SUM(BB55:BB60),2)</f>
        <v>0</v>
      </c>
      <c r="BC54" s="58">
        <f>ROUND(SUM(BC55:BC60),2)</f>
        <v>0</v>
      </c>
      <c r="BD54" s="60">
        <f>ROUND(SUM(BD55:BD60),2)</f>
        <v>0</v>
      </c>
      <c r="BS54" s="61" t="s">
        <v>71</v>
      </c>
      <c r="BT54" s="61" t="s">
        <v>72</v>
      </c>
      <c r="BU54" s="62" t="s">
        <v>73</v>
      </c>
      <c r="BV54" s="61" t="s">
        <v>74</v>
      </c>
      <c r="BW54" s="61" t="s">
        <v>5</v>
      </c>
      <c r="BX54" s="61" t="s">
        <v>75</v>
      </c>
      <c r="CL54" s="61" t="s">
        <v>3</v>
      </c>
    </row>
    <row r="55" spans="1:91" s="7" customFormat="1" ht="16.5" customHeight="1">
      <c r="A55" s="63" t="s">
        <v>76</v>
      </c>
      <c r="B55" s="64"/>
      <c r="C55" s="65"/>
      <c r="D55" s="732" t="s">
        <v>77</v>
      </c>
      <c r="E55" s="732"/>
      <c r="F55" s="732"/>
      <c r="G55" s="732"/>
      <c r="H55" s="732"/>
      <c r="I55" s="66"/>
      <c r="J55" s="732" t="s">
        <v>78</v>
      </c>
      <c r="K55" s="732"/>
      <c r="L55" s="732"/>
      <c r="M55" s="732"/>
      <c r="N55" s="732"/>
      <c r="O55" s="732"/>
      <c r="P55" s="732"/>
      <c r="Q55" s="732"/>
      <c r="R55" s="732"/>
      <c r="S55" s="732"/>
      <c r="T55" s="732"/>
      <c r="U55" s="732"/>
      <c r="V55" s="732"/>
      <c r="W55" s="732"/>
      <c r="X55" s="732"/>
      <c r="Y55" s="732"/>
      <c r="Z55" s="732"/>
      <c r="AA55" s="732"/>
      <c r="AB55" s="732"/>
      <c r="AC55" s="732"/>
      <c r="AD55" s="732"/>
      <c r="AE55" s="732"/>
      <c r="AF55" s="732"/>
      <c r="AG55" s="726">
        <f>'D 01 - Demolice stávající...'!J30</f>
        <v>0</v>
      </c>
      <c r="AH55" s="727"/>
      <c r="AI55" s="727"/>
      <c r="AJ55" s="727"/>
      <c r="AK55" s="727"/>
      <c r="AL55" s="727"/>
      <c r="AM55" s="727"/>
      <c r="AN55" s="726">
        <f t="shared" si="0"/>
        <v>0</v>
      </c>
      <c r="AO55" s="726"/>
      <c r="AP55" s="726"/>
      <c r="AQ55" s="67" t="s">
        <v>79</v>
      </c>
      <c r="AR55" s="64"/>
      <c r="AS55" s="68">
        <v>0</v>
      </c>
      <c r="AT55" s="69">
        <f aca="true" t="shared" si="1" ref="AT54:AT70">ROUND(SUM(AV55:AW55),2)</f>
        <v>0</v>
      </c>
      <c r="AU55" s="70">
        <f>'D 01 - Demolice stávající...'!P84</f>
        <v>0</v>
      </c>
      <c r="AV55" s="69">
        <f>'D 01 - Demolice stávající...'!J33</f>
        <v>0</v>
      </c>
      <c r="AW55" s="69">
        <f>'D 01 - Demolice stávající...'!J34</f>
        <v>0</v>
      </c>
      <c r="AX55" s="69">
        <f>'D 01 - Demolice stávající...'!J35</f>
        <v>0</v>
      </c>
      <c r="AY55" s="69">
        <f>'D 01 - Demolice stávající...'!J36</f>
        <v>0</v>
      </c>
      <c r="AZ55" s="69">
        <f>'D 01 - Demolice stávající...'!F33</f>
        <v>0</v>
      </c>
      <c r="BA55" s="69">
        <f>'D 01 - Demolice stávající...'!F34</f>
        <v>0</v>
      </c>
      <c r="BB55" s="69">
        <f>'D 01 - Demolice stávající...'!F35</f>
        <v>0</v>
      </c>
      <c r="BC55" s="69">
        <f>'D 01 - Demolice stávající...'!F36</f>
        <v>0</v>
      </c>
      <c r="BD55" s="71">
        <f>'D 01 - Demolice stávající...'!F37</f>
        <v>0</v>
      </c>
      <c r="BT55" s="72" t="s">
        <v>80</v>
      </c>
      <c r="BV55" s="72" t="s">
        <v>74</v>
      </c>
      <c r="BW55" s="72" t="s">
        <v>81</v>
      </c>
      <c r="BX55" s="72" t="s">
        <v>5</v>
      </c>
      <c r="CL55" s="72" t="s">
        <v>3</v>
      </c>
      <c r="CM55" s="72" t="s">
        <v>82</v>
      </c>
    </row>
    <row r="56" spans="1:91" s="7" customFormat="1" ht="16.5" customHeight="1">
      <c r="A56" s="63" t="s">
        <v>76</v>
      </c>
      <c r="B56" s="64"/>
      <c r="C56" s="65"/>
      <c r="D56" s="732" t="s">
        <v>83</v>
      </c>
      <c r="E56" s="732"/>
      <c r="F56" s="732"/>
      <c r="G56" s="732"/>
      <c r="H56" s="732"/>
      <c r="I56" s="66"/>
      <c r="J56" s="732" t="s">
        <v>84</v>
      </c>
      <c r="K56" s="732"/>
      <c r="L56" s="732"/>
      <c r="M56" s="732"/>
      <c r="N56" s="732"/>
      <c r="O56" s="732"/>
      <c r="P56" s="732"/>
      <c r="Q56" s="732"/>
      <c r="R56" s="732"/>
      <c r="S56" s="732"/>
      <c r="T56" s="732"/>
      <c r="U56" s="732"/>
      <c r="V56" s="732"/>
      <c r="W56" s="732"/>
      <c r="X56" s="732"/>
      <c r="Y56" s="732"/>
      <c r="Z56" s="732"/>
      <c r="AA56" s="732"/>
      <c r="AB56" s="732"/>
      <c r="AC56" s="732"/>
      <c r="AD56" s="732"/>
      <c r="AE56" s="732"/>
      <c r="AF56" s="732"/>
      <c r="AG56" s="726">
        <f>'IO 100 - Příprava území, ...'!J30</f>
        <v>0</v>
      </c>
      <c r="AH56" s="727"/>
      <c r="AI56" s="727"/>
      <c r="AJ56" s="727"/>
      <c r="AK56" s="727"/>
      <c r="AL56" s="727"/>
      <c r="AM56" s="727"/>
      <c r="AN56" s="726">
        <f t="shared" si="0"/>
        <v>0</v>
      </c>
      <c r="AO56" s="726"/>
      <c r="AP56" s="726"/>
      <c r="AQ56" s="67" t="s">
        <v>79</v>
      </c>
      <c r="AR56" s="64"/>
      <c r="AS56" s="68">
        <v>0</v>
      </c>
      <c r="AT56" s="69">
        <f t="shared" si="1"/>
        <v>0</v>
      </c>
      <c r="AU56" s="70">
        <f>'IO 100 - Příprava území, ...'!P86</f>
        <v>0</v>
      </c>
      <c r="AV56" s="69">
        <f>'IO 100 - Příprava území, ...'!J33</f>
        <v>0</v>
      </c>
      <c r="AW56" s="69">
        <f>'IO 100 - Příprava území, ...'!J34</f>
        <v>0</v>
      </c>
      <c r="AX56" s="69">
        <f>'IO 100 - Příprava území, ...'!J35</f>
        <v>0</v>
      </c>
      <c r="AY56" s="69">
        <f>'IO 100 - Příprava území, ...'!J36</f>
        <v>0</v>
      </c>
      <c r="AZ56" s="69">
        <f>'IO 100 - Příprava území, ...'!F33</f>
        <v>0</v>
      </c>
      <c r="BA56" s="69">
        <f>'IO 100 - Příprava území, ...'!F34</f>
        <v>0</v>
      </c>
      <c r="BB56" s="69">
        <f>'IO 100 - Příprava území, ...'!F35</f>
        <v>0</v>
      </c>
      <c r="BC56" s="69">
        <f>'IO 100 - Příprava území, ...'!F36</f>
        <v>0</v>
      </c>
      <c r="BD56" s="71">
        <f>'IO 100 - Příprava území, ...'!F37</f>
        <v>0</v>
      </c>
      <c r="BT56" s="72" t="s">
        <v>80</v>
      </c>
      <c r="BV56" s="72" t="s">
        <v>74</v>
      </c>
      <c r="BW56" s="72" t="s">
        <v>85</v>
      </c>
      <c r="BX56" s="72" t="s">
        <v>5</v>
      </c>
      <c r="CL56" s="72" t="s">
        <v>3</v>
      </c>
      <c r="CM56" s="72" t="s">
        <v>82</v>
      </c>
    </row>
    <row r="57" spans="1:91" s="7" customFormat="1" ht="16.5" customHeight="1">
      <c r="A57" s="63" t="s">
        <v>76</v>
      </c>
      <c r="B57" s="64"/>
      <c r="C57" s="65"/>
      <c r="D57" s="732" t="s">
        <v>86</v>
      </c>
      <c r="E57" s="732"/>
      <c r="F57" s="732"/>
      <c r="G57" s="732"/>
      <c r="H57" s="732"/>
      <c r="I57" s="66"/>
      <c r="J57" s="732" t="s">
        <v>87</v>
      </c>
      <c r="K57" s="732"/>
      <c r="L57" s="732"/>
      <c r="M57" s="732"/>
      <c r="N57" s="732"/>
      <c r="O57" s="732"/>
      <c r="P57" s="732"/>
      <c r="Q57" s="732"/>
      <c r="R57" s="732"/>
      <c r="S57" s="732"/>
      <c r="T57" s="732"/>
      <c r="U57" s="732"/>
      <c r="V57" s="732"/>
      <c r="W57" s="732"/>
      <c r="X57" s="732"/>
      <c r="Y57" s="732"/>
      <c r="Z57" s="732"/>
      <c r="AA57" s="732"/>
      <c r="AB57" s="732"/>
      <c r="AC57" s="732"/>
      <c r="AD57" s="732"/>
      <c r="AE57" s="732"/>
      <c r="AF57" s="732"/>
      <c r="AG57" s="726">
        <f>'IO 301 - Areálové rozvody...'!J30</f>
        <v>0</v>
      </c>
      <c r="AH57" s="727"/>
      <c r="AI57" s="727"/>
      <c r="AJ57" s="727"/>
      <c r="AK57" s="727"/>
      <c r="AL57" s="727"/>
      <c r="AM57" s="727"/>
      <c r="AN57" s="726">
        <f t="shared" si="0"/>
        <v>0</v>
      </c>
      <c r="AO57" s="726"/>
      <c r="AP57" s="726"/>
      <c r="AQ57" s="67" t="s">
        <v>79</v>
      </c>
      <c r="AR57" s="64"/>
      <c r="AS57" s="68">
        <v>0</v>
      </c>
      <c r="AT57" s="69">
        <f t="shared" si="1"/>
        <v>0</v>
      </c>
      <c r="AU57" s="70">
        <f>'IO 301 - Areálové rozvody...'!P85</f>
        <v>0</v>
      </c>
      <c r="AV57" s="69">
        <f>'IO 301 - Areálové rozvody...'!J33</f>
        <v>0</v>
      </c>
      <c r="AW57" s="69">
        <f>'IO 301 - Areálové rozvody...'!J34</f>
        <v>0</v>
      </c>
      <c r="AX57" s="69">
        <f>'IO 301 - Areálové rozvody...'!J35</f>
        <v>0</v>
      </c>
      <c r="AY57" s="69">
        <f>'IO 301 - Areálové rozvody...'!J36</f>
        <v>0</v>
      </c>
      <c r="AZ57" s="69">
        <f>'IO 301 - Areálové rozvody...'!F33</f>
        <v>0</v>
      </c>
      <c r="BA57" s="69">
        <f>'IO 301 - Areálové rozvody...'!F34</f>
        <v>0</v>
      </c>
      <c r="BB57" s="69">
        <f>'IO 301 - Areálové rozvody...'!F35</f>
        <v>0</v>
      </c>
      <c r="BC57" s="69">
        <f>'IO 301 - Areálové rozvody...'!F36</f>
        <v>0</v>
      </c>
      <c r="BD57" s="71">
        <f>'IO 301 - Areálové rozvody...'!F37</f>
        <v>0</v>
      </c>
      <c r="BT57" s="72" t="s">
        <v>80</v>
      </c>
      <c r="BV57" s="72" t="s">
        <v>74</v>
      </c>
      <c r="BW57" s="72" t="s">
        <v>88</v>
      </c>
      <c r="BX57" s="72" t="s">
        <v>5</v>
      </c>
      <c r="CL57" s="72" t="s">
        <v>3</v>
      </c>
      <c r="CM57" s="72" t="s">
        <v>82</v>
      </c>
    </row>
    <row r="58" spans="1:91" s="7" customFormat="1" ht="16.5" customHeight="1">
      <c r="A58" s="63" t="s">
        <v>76</v>
      </c>
      <c r="B58" s="64"/>
      <c r="C58" s="65"/>
      <c r="D58" s="732" t="s">
        <v>89</v>
      </c>
      <c r="E58" s="732"/>
      <c r="F58" s="732"/>
      <c r="G58" s="732"/>
      <c r="H58" s="732"/>
      <c r="I58" s="66"/>
      <c r="J58" s="732" t="s">
        <v>90</v>
      </c>
      <c r="K58" s="732"/>
      <c r="L58" s="732"/>
      <c r="M58" s="732"/>
      <c r="N58" s="732"/>
      <c r="O58" s="732"/>
      <c r="P58" s="732"/>
      <c r="Q58" s="732"/>
      <c r="R58" s="732"/>
      <c r="S58" s="732"/>
      <c r="T58" s="732"/>
      <c r="U58" s="732"/>
      <c r="V58" s="732"/>
      <c r="W58" s="732"/>
      <c r="X58" s="732"/>
      <c r="Y58" s="732"/>
      <c r="Z58" s="732"/>
      <c r="AA58" s="732"/>
      <c r="AB58" s="732"/>
      <c r="AC58" s="732"/>
      <c r="AD58" s="732"/>
      <c r="AE58" s="732"/>
      <c r="AF58" s="732"/>
      <c r="AG58" s="726">
        <f>'IO 401 - Areálové rozvody...'!J30</f>
        <v>0</v>
      </c>
      <c r="AH58" s="727"/>
      <c r="AI58" s="727"/>
      <c r="AJ58" s="727"/>
      <c r="AK58" s="727"/>
      <c r="AL58" s="727"/>
      <c r="AM58" s="727"/>
      <c r="AN58" s="726">
        <f t="shared" si="0"/>
        <v>0</v>
      </c>
      <c r="AO58" s="726"/>
      <c r="AP58" s="726"/>
      <c r="AQ58" s="67" t="s">
        <v>79</v>
      </c>
      <c r="AR58" s="64"/>
      <c r="AS58" s="68">
        <v>0</v>
      </c>
      <c r="AT58" s="69">
        <f t="shared" si="1"/>
        <v>0</v>
      </c>
      <c r="AU58" s="70">
        <f>'IO 401 - Areálové rozvody...'!P87</f>
        <v>0</v>
      </c>
      <c r="AV58" s="69">
        <f>'IO 401 - Areálové rozvody...'!J33</f>
        <v>0</v>
      </c>
      <c r="AW58" s="69">
        <f>'IO 401 - Areálové rozvody...'!J34</f>
        <v>0</v>
      </c>
      <c r="AX58" s="69">
        <f>'IO 401 - Areálové rozvody...'!J35</f>
        <v>0</v>
      </c>
      <c r="AY58" s="69">
        <f>'IO 401 - Areálové rozvody...'!J36</f>
        <v>0</v>
      </c>
      <c r="AZ58" s="69">
        <f>'IO 401 - Areálové rozvody...'!F33</f>
        <v>0</v>
      </c>
      <c r="BA58" s="69">
        <f>'IO 401 - Areálové rozvody...'!F34</f>
        <v>0</v>
      </c>
      <c r="BB58" s="69">
        <f>'IO 401 - Areálové rozvody...'!F35</f>
        <v>0</v>
      </c>
      <c r="BC58" s="69">
        <f>'IO 401 - Areálové rozvody...'!F36</f>
        <v>0</v>
      </c>
      <c r="BD58" s="71">
        <f>'IO 401 - Areálové rozvody...'!F37</f>
        <v>0</v>
      </c>
      <c r="BT58" s="72" t="s">
        <v>80</v>
      </c>
      <c r="BV58" s="72" t="s">
        <v>74</v>
      </c>
      <c r="BW58" s="72" t="s">
        <v>91</v>
      </c>
      <c r="BX58" s="72" t="s">
        <v>5</v>
      </c>
      <c r="CL58" s="72" t="s">
        <v>3</v>
      </c>
      <c r="CM58" s="72" t="s">
        <v>82</v>
      </c>
    </row>
    <row r="59" spans="1:91" s="7" customFormat="1" ht="16.5" customHeight="1">
      <c r="A59" s="63" t="s">
        <v>76</v>
      </c>
      <c r="B59" s="64"/>
      <c r="C59" s="65"/>
      <c r="D59" s="732" t="s">
        <v>92</v>
      </c>
      <c r="E59" s="732"/>
      <c r="F59" s="732"/>
      <c r="G59" s="732"/>
      <c r="H59" s="732"/>
      <c r="I59" s="66"/>
      <c r="J59" s="732" t="s">
        <v>93</v>
      </c>
      <c r="K59" s="732"/>
      <c r="L59" s="732"/>
      <c r="M59" s="732"/>
      <c r="N59" s="732"/>
      <c r="O59" s="732"/>
      <c r="P59" s="732"/>
      <c r="Q59" s="732"/>
      <c r="R59" s="732"/>
      <c r="S59" s="732"/>
      <c r="T59" s="732"/>
      <c r="U59" s="732"/>
      <c r="V59" s="732"/>
      <c r="W59" s="732"/>
      <c r="X59" s="732"/>
      <c r="Y59" s="732"/>
      <c r="Z59" s="732"/>
      <c r="AA59" s="732"/>
      <c r="AB59" s="732"/>
      <c r="AC59" s="732"/>
      <c r="AD59" s="732"/>
      <c r="AE59" s="732"/>
      <c r="AF59" s="732"/>
      <c r="AG59" s="726">
        <f>'SO 01 - Integrační centrum'!J30</f>
        <v>0</v>
      </c>
      <c r="AH59" s="727"/>
      <c r="AI59" s="727"/>
      <c r="AJ59" s="727"/>
      <c r="AK59" s="727"/>
      <c r="AL59" s="727"/>
      <c r="AM59" s="727"/>
      <c r="AN59" s="726">
        <f>SUM(AG59,AT59)</f>
        <v>0</v>
      </c>
      <c r="AO59" s="726"/>
      <c r="AP59" s="726"/>
      <c r="AQ59" s="67" t="s">
        <v>79</v>
      </c>
      <c r="AR59" s="64"/>
      <c r="AS59" s="68">
        <v>0</v>
      </c>
      <c r="AT59" s="69">
        <f t="shared" si="1"/>
        <v>0</v>
      </c>
      <c r="AU59" s="70">
        <f>'SO 01 - Integrační centrum'!P109</f>
        <v>0</v>
      </c>
      <c r="AV59" s="69">
        <f>'SO 01 - Integrační centrum'!J33</f>
        <v>0</v>
      </c>
      <c r="AW59" s="69">
        <f>'SO 01 - Integrační centrum'!J34</f>
        <v>0</v>
      </c>
      <c r="AX59" s="69">
        <f>'SO 01 - Integrační centrum'!J35</f>
        <v>0</v>
      </c>
      <c r="AY59" s="69">
        <f>'SO 01 - Integrační centrum'!J36</f>
        <v>0</v>
      </c>
      <c r="AZ59" s="69">
        <f>'SO 01 - Integrační centrum'!F33</f>
        <v>0</v>
      </c>
      <c r="BA59" s="69">
        <f>'SO 01 - Integrační centrum'!F34</f>
        <v>0</v>
      </c>
      <c r="BB59" s="69">
        <f>'SO 01 - Integrační centrum'!F35</f>
        <v>0</v>
      </c>
      <c r="BC59" s="69">
        <f>'SO 01 - Integrační centrum'!F36</f>
        <v>0</v>
      </c>
      <c r="BD59" s="71">
        <f>'SO 01 - Integrační centrum'!F37</f>
        <v>0</v>
      </c>
      <c r="BT59" s="72" t="s">
        <v>80</v>
      </c>
      <c r="BV59" s="72" t="s">
        <v>74</v>
      </c>
      <c r="BW59" s="72" t="s">
        <v>94</v>
      </c>
      <c r="BX59" s="72" t="s">
        <v>5</v>
      </c>
      <c r="CL59" s="72" t="s">
        <v>3</v>
      </c>
      <c r="CM59" s="72" t="s">
        <v>82</v>
      </c>
    </row>
    <row r="60" spans="1:91" s="7" customFormat="1" ht="16.5" customHeight="1">
      <c r="A60" s="63" t="s">
        <v>76</v>
      </c>
      <c r="B60" s="64"/>
      <c r="C60" s="65"/>
      <c r="D60" s="732" t="s">
        <v>95</v>
      </c>
      <c r="E60" s="732"/>
      <c r="F60" s="732"/>
      <c r="G60" s="732"/>
      <c r="H60" s="732"/>
      <c r="I60" s="66"/>
      <c r="J60" s="732" t="s">
        <v>96</v>
      </c>
      <c r="K60" s="732"/>
      <c r="L60" s="732"/>
      <c r="M60" s="732"/>
      <c r="N60" s="732"/>
      <c r="O60" s="732"/>
      <c r="P60" s="732"/>
      <c r="Q60" s="732"/>
      <c r="R60" s="732"/>
      <c r="S60" s="732"/>
      <c r="T60" s="732"/>
      <c r="U60" s="732"/>
      <c r="V60" s="732"/>
      <c r="W60" s="732"/>
      <c r="X60" s="732"/>
      <c r="Y60" s="732"/>
      <c r="Z60" s="732"/>
      <c r="AA60" s="732"/>
      <c r="AB60" s="732"/>
      <c r="AC60" s="732"/>
      <c r="AD60" s="732"/>
      <c r="AE60" s="732"/>
      <c r="AF60" s="732"/>
      <c r="AG60" s="726">
        <f>'VRN - Vedlejší rozpočtové...'!J30</f>
        <v>0</v>
      </c>
      <c r="AH60" s="727"/>
      <c r="AI60" s="727"/>
      <c r="AJ60" s="727"/>
      <c r="AK60" s="727"/>
      <c r="AL60" s="727"/>
      <c r="AM60" s="727"/>
      <c r="AN60" s="726">
        <f t="shared" si="0"/>
        <v>0</v>
      </c>
      <c r="AO60" s="726"/>
      <c r="AP60" s="726"/>
      <c r="AQ60" s="67" t="s">
        <v>79</v>
      </c>
      <c r="AR60" s="64"/>
      <c r="AS60" s="73">
        <v>0</v>
      </c>
      <c r="AT60" s="74">
        <f t="shared" si="1"/>
        <v>0</v>
      </c>
      <c r="AU60" s="75">
        <f>'VRN - Vedlejší rozpočtové...'!P85</f>
        <v>0</v>
      </c>
      <c r="AV60" s="74">
        <f>'VRN - Vedlejší rozpočtové...'!J33</f>
        <v>0</v>
      </c>
      <c r="AW60" s="74">
        <f>'VRN - Vedlejší rozpočtové...'!J34</f>
        <v>0</v>
      </c>
      <c r="AX60" s="74">
        <f>'VRN - Vedlejší rozpočtové...'!J35</f>
        <v>0</v>
      </c>
      <c r="AY60" s="74">
        <f>'VRN - Vedlejší rozpočtové...'!J36</f>
        <v>0</v>
      </c>
      <c r="AZ60" s="74">
        <f>'VRN - Vedlejší rozpočtové...'!F33</f>
        <v>0</v>
      </c>
      <c r="BA60" s="74">
        <f>'VRN - Vedlejší rozpočtové...'!F34</f>
        <v>0</v>
      </c>
      <c r="BB60" s="74">
        <f>'VRN - Vedlejší rozpočtové...'!F35</f>
        <v>0</v>
      </c>
      <c r="BC60" s="74">
        <f>'VRN - Vedlejší rozpočtové...'!F36</f>
        <v>0</v>
      </c>
      <c r="BD60" s="76">
        <f>'VRN - Vedlejší rozpočtové...'!F37</f>
        <v>0</v>
      </c>
      <c r="BT60" s="72" t="s">
        <v>80</v>
      </c>
      <c r="BV60" s="72" t="s">
        <v>74</v>
      </c>
      <c r="BW60" s="72" t="s">
        <v>97</v>
      </c>
      <c r="BX60" s="72" t="s">
        <v>5</v>
      </c>
      <c r="CL60" s="72" t="s">
        <v>3</v>
      </c>
      <c r="CM60" s="72" t="s">
        <v>82</v>
      </c>
    </row>
    <row r="61" spans="1:91" s="7" customFormat="1" ht="16.5" customHeight="1">
      <c r="A61" s="63"/>
      <c r="B61" s="64"/>
      <c r="C61" s="65"/>
      <c r="D61" s="732" t="s">
        <v>5736</v>
      </c>
      <c r="E61" s="732"/>
      <c r="F61" s="732"/>
      <c r="G61" s="732"/>
      <c r="H61" s="732"/>
      <c r="I61" s="66"/>
      <c r="J61" s="732" t="s">
        <v>4073</v>
      </c>
      <c r="K61" s="732"/>
      <c r="L61" s="732"/>
      <c r="M61" s="732"/>
      <c r="N61" s="732"/>
      <c r="O61" s="732"/>
      <c r="P61" s="732"/>
      <c r="Q61" s="732"/>
      <c r="R61" s="732"/>
      <c r="S61" s="732"/>
      <c r="T61" s="732"/>
      <c r="U61" s="732"/>
      <c r="V61" s="732"/>
      <c r="W61" s="732"/>
      <c r="X61" s="732"/>
      <c r="Y61" s="732"/>
      <c r="Z61" s="732"/>
      <c r="AA61" s="732"/>
      <c r="AB61" s="732"/>
      <c r="AC61" s="732"/>
      <c r="AD61" s="732"/>
      <c r="AE61" s="732"/>
      <c r="AF61" s="732"/>
      <c r="AG61" s="732"/>
      <c r="AH61" s="755">
        <f>'D.1.4a'!G191</f>
        <v>0</v>
      </c>
      <c r="AI61" s="756"/>
      <c r="AJ61" s="756"/>
      <c r="AK61" s="756"/>
      <c r="AL61" s="756"/>
      <c r="AM61" s="756"/>
      <c r="AN61" s="755">
        <f>AH61*1.21</f>
        <v>0</v>
      </c>
      <c r="AO61" s="755"/>
      <c r="AP61" s="755"/>
      <c r="AQ61" s="67" t="s">
        <v>79</v>
      </c>
      <c r="AR61" s="64"/>
      <c r="AS61" s="73">
        <v>0</v>
      </c>
      <c r="AT61" s="74">
        <f t="shared" si="1"/>
        <v>0</v>
      </c>
      <c r="AU61" s="75">
        <f>'VRN - Vedlejší rozpočtové...'!P86</f>
        <v>0</v>
      </c>
      <c r="AV61" s="74">
        <f>AZ61/100*21</f>
        <v>0</v>
      </c>
      <c r="AW61" s="74">
        <f>'VRN - Vedlejší rozpočtové...'!J35</f>
        <v>0</v>
      </c>
      <c r="AX61" s="74">
        <f>'VRN - Vedlejší rozpočtové...'!J36</f>
        <v>0</v>
      </c>
      <c r="AY61" s="74">
        <f>'VRN - Vedlejší rozpočtové...'!J37</f>
        <v>0</v>
      </c>
      <c r="AZ61" s="74">
        <f>'D.1.4a'!G191</f>
        <v>0</v>
      </c>
      <c r="BA61" s="74">
        <f>'VRN - Vedlejší rozpočtové...'!F35</f>
        <v>0</v>
      </c>
      <c r="BB61" s="74">
        <f>'VRN - Vedlejší rozpočtové...'!F36</f>
        <v>0</v>
      </c>
      <c r="BC61" s="74">
        <f>'VRN - Vedlejší rozpočtové...'!F37</f>
        <v>0</v>
      </c>
      <c r="BD61" s="76">
        <f>'VRN - Vedlejší rozpočtové...'!F38</f>
        <v>0</v>
      </c>
      <c r="BT61" s="72"/>
      <c r="BV61" s="72"/>
      <c r="BW61" s="72"/>
      <c r="BX61" s="72"/>
      <c r="CL61" s="72"/>
      <c r="CM61" s="72"/>
    </row>
    <row r="62" spans="1:91" s="7" customFormat="1" ht="16.5" customHeight="1">
      <c r="A62" s="63"/>
      <c r="B62" s="64"/>
      <c r="C62" s="65"/>
      <c r="D62" s="732" t="s">
        <v>5737</v>
      </c>
      <c r="E62" s="732"/>
      <c r="F62" s="732"/>
      <c r="G62" s="732"/>
      <c r="H62" s="732"/>
      <c r="I62" s="66"/>
      <c r="J62" s="732" t="s">
        <v>4389</v>
      </c>
      <c r="K62" s="732"/>
      <c r="L62" s="732"/>
      <c r="M62" s="732"/>
      <c r="N62" s="732"/>
      <c r="O62" s="732"/>
      <c r="P62" s="732"/>
      <c r="Q62" s="732"/>
      <c r="R62" s="732"/>
      <c r="S62" s="732"/>
      <c r="T62" s="732"/>
      <c r="U62" s="732"/>
      <c r="V62" s="732"/>
      <c r="W62" s="732"/>
      <c r="X62" s="732"/>
      <c r="Y62" s="732"/>
      <c r="Z62" s="732"/>
      <c r="AA62" s="732"/>
      <c r="AB62" s="732"/>
      <c r="AC62" s="732"/>
      <c r="AD62" s="732"/>
      <c r="AE62" s="732"/>
      <c r="AF62" s="732"/>
      <c r="AG62" s="732"/>
      <c r="AH62" s="755">
        <f>'D.1.4b'!G125</f>
        <v>0</v>
      </c>
      <c r="AI62" s="756"/>
      <c r="AJ62" s="756"/>
      <c r="AK62" s="756"/>
      <c r="AL62" s="756"/>
      <c r="AM62" s="756"/>
      <c r="AN62" s="755">
        <f aca="true" t="shared" si="2" ref="AN62:AN70">AH62*1.21</f>
        <v>0</v>
      </c>
      <c r="AO62" s="755"/>
      <c r="AP62" s="755"/>
      <c r="AQ62" s="67" t="s">
        <v>79</v>
      </c>
      <c r="AR62" s="64"/>
      <c r="AS62" s="73">
        <v>0</v>
      </c>
      <c r="AT62" s="74">
        <f t="shared" si="1"/>
        <v>0</v>
      </c>
      <c r="AU62" s="75">
        <f>'VRN - Vedlejší rozpočtové...'!P87</f>
        <v>0</v>
      </c>
      <c r="AV62" s="74">
        <f aca="true" t="shared" si="3" ref="AV62:AV70">AZ62/100*21</f>
        <v>0</v>
      </c>
      <c r="AW62" s="74">
        <f>'VRN - Vedlejší rozpočtové...'!J36</f>
        <v>0</v>
      </c>
      <c r="AX62" s="74">
        <f>'VRN - Vedlejší rozpočtové...'!J37</f>
        <v>0</v>
      </c>
      <c r="AY62" s="74">
        <f>'VRN - Vedlejší rozpočtové...'!J38</f>
        <v>0</v>
      </c>
      <c r="AZ62" s="74">
        <f>'D.1.4b'!G125</f>
        <v>0</v>
      </c>
      <c r="BA62" s="74">
        <f>'VRN - Vedlejší rozpočtové...'!F36</f>
        <v>0</v>
      </c>
      <c r="BB62" s="74">
        <f>'VRN - Vedlejší rozpočtové...'!F37</f>
        <v>0</v>
      </c>
      <c r="BC62" s="74">
        <f>'VRN - Vedlejší rozpočtové...'!F38</f>
        <v>0</v>
      </c>
      <c r="BD62" s="76">
        <f>'VRN - Vedlejší rozpočtové...'!F39</f>
        <v>0</v>
      </c>
      <c r="BT62" s="72"/>
      <c r="BV62" s="72"/>
      <c r="BW62" s="72"/>
      <c r="BX62" s="72"/>
      <c r="CL62" s="72"/>
      <c r="CM62" s="72"/>
    </row>
    <row r="63" spans="1:91" s="7" customFormat="1" ht="16.5" customHeight="1">
      <c r="A63" s="63"/>
      <c r="B63" s="64"/>
      <c r="C63" s="65"/>
      <c r="D63" s="732" t="s">
        <v>5738</v>
      </c>
      <c r="E63" s="732"/>
      <c r="F63" s="732"/>
      <c r="G63" s="732"/>
      <c r="H63" s="732"/>
      <c r="I63" s="66"/>
      <c r="J63" s="732" t="s">
        <v>4586</v>
      </c>
      <c r="K63" s="732"/>
      <c r="L63" s="732"/>
      <c r="M63" s="732"/>
      <c r="N63" s="732"/>
      <c r="O63" s="732"/>
      <c r="P63" s="732"/>
      <c r="Q63" s="732"/>
      <c r="R63" s="732"/>
      <c r="S63" s="732"/>
      <c r="T63" s="732"/>
      <c r="U63" s="732"/>
      <c r="V63" s="732"/>
      <c r="W63" s="732"/>
      <c r="X63" s="732"/>
      <c r="Y63" s="732"/>
      <c r="Z63" s="732"/>
      <c r="AA63" s="732"/>
      <c r="AB63" s="732"/>
      <c r="AC63" s="732"/>
      <c r="AD63" s="732"/>
      <c r="AE63" s="732"/>
      <c r="AF63" s="732"/>
      <c r="AG63" s="732"/>
      <c r="AH63" s="755">
        <f>'D.1.4c'!G100</f>
        <v>0</v>
      </c>
      <c r="AI63" s="756"/>
      <c r="AJ63" s="756"/>
      <c r="AK63" s="756"/>
      <c r="AL63" s="756"/>
      <c r="AM63" s="756"/>
      <c r="AN63" s="755">
        <f t="shared" si="2"/>
        <v>0</v>
      </c>
      <c r="AO63" s="755"/>
      <c r="AP63" s="755"/>
      <c r="AQ63" s="67" t="s">
        <v>79</v>
      </c>
      <c r="AR63" s="64"/>
      <c r="AS63" s="73">
        <v>0</v>
      </c>
      <c r="AT63" s="74">
        <f t="shared" si="1"/>
        <v>0</v>
      </c>
      <c r="AU63" s="75">
        <f>'VRN - Vedlejší rozpočtové...'!P88</f>
        <v>0</v>
      </c>
      <c r="AV63" s="74">
        <f t="shared" si="3"/>
        <v>0</v>
      </c>
      <c r="AW63" s="74">
        <f>'VRN - Vedlejší rozpočtové...'!J37</f>
        <v>0</v>
      </c>
      <c r="AX63" s="74">
        <f>'VRN - Vedlejší rozpočtové...'!J38</f>
        <v>0</v>
      </c>
      <c r="AY63" s="74">
        <f>'VRN - Vedlejší rozpočtové...'!J39</f>
        <v>0</v>
      </c>
      <c r="AZ63" s="74">
        <f>'D.1.4c'!G100</f>
        <v>0</v>
      </c>
      <c r="BA63" s="74">
        <f>'VRN - Vedlejší rozpočtové...'!F37</f>
        <v>0</v>
      </c>
      <c r="BB63" s="74">
        <f>'VRN - Vedlejší rozpočtové...'!F38</f>
        <v>0</v>
      </c>
      <c r="BC63" s="74">
        <f>'VRN - Vedlejší rozpočtové...'!F39</f>
        <v>0</v>
      </c>
      <c r="BD63" s="76">
        <f>'VRN - Vedlejší rozpočtové...'!F40</f>
        <v>0</v>
      </c>
      <c r="BT63" s="72"/>
      <c r="BV63" s="72"/>
      <c r="BW63" s="72"/>
      <c r="BX63" s="72"/>
      <c r="CL63" s="72"/>
      <c r="CM63" s="72"/>
    </row>
    <row r="64" spans="1:91" s="7" customFormat="1" ht="16.5" customHeight="1">
      <c r="A64" s="63"/>
      <c r="B64" s="64"/>
      <c r="C64" s="65"/>
      <c r="D64" s="732" t="s">
        <v>5739</v>
      </c>
      <c r="E64" s="732"/>
      <c r="F64" s="732"/>
      <c r="G64" s="732"/>
      <c r="H64" s="732"/>
      <c r="I64" s="66"/>
      <c r="J64" s="732" t="s">
        <v>4714</v>
      </c>
      <c r="K64" s="732"/>
      <c r="L64" s="732"/>
      <c r="M64" s="732"/>
      <c r="N64" s="732"/>
      <c r="O64" s="732"/>
      <c r="P64" s="732"/>
      <c r="Q64" s="732"/>
      <c r="R64" s="732"/>
      <c r="S64" s="732"/>
      <c r="T64" s="732"/>
      <c r="U64" s="732"/>
      <c r="V64" s="732"/>
      <c r="W64" s="732"/>
      <c r="X64" s="732"/>
      <c r="Y64" s="732"/>
      <c r="Z64" s="732"/>
      <c r="AA64" s="732"/>
      <c r="AB64" s="732"/>
      <c r="AC64" s="732"/>
      <c r="AD64" s="732"/>
      <c r="AE64" s="732"/>
      <c r="AF64" s="732"/>
      <c r="AG64" s="732"/>
      <c r="AH64" s="755">
        <f>'D.1.4d'!G407</f>
        <v>0</v>
      </c>
      <c r="AI64" s="756"/>
      <c r="AJ64" s="756"/>
      <c r="AK64" s="756"/>
      <c r="AL64" s="756"/>
      <c r="AM64" s="756"/>
      <c r="AN64" s="755">
        <f t="shared" si="2"/>
        <v>0</v>
      </c>
      <c r="AO64" s="755"/>
      <c r="AP64" s="755"/>
      <c r="AQ64" s="67" t="s">
        <v>79</v>
      </c>
      <c r="AR64" s="64"/>
      <c r="AS64" s="73">
        <v>0</v>
      </c>
      <c r="AT64" s="74">
        <f t="shared" si="1"/>
        <v>0</v>
      </c>
      <c r="AU64" s="75">
        <f>'VRN - Vedlejší rozpočtové...'!P89</f>
        <v>0</v>
      </c>
      <c r="AV64" s="74">
        <f t="shared" si="3"/>
        <v>0</v>
      </c>
      <c r="AW64" s="74">
        <f>'VRN - Vedlejší rozpočtové...'!J38</f>
        <v>0</v>
      </c>
      <c r="AX64" s="74">
        <f>'VRN - Vedlejší rozpočtové...'!J39</f>
        <v>0</v>
      </c>
      <c r="AY64" s="74">
        <f>'VRN - Vedlejší rozpočtové...'!J40</f>
        <v>0</v>
      </c>
      <c r="AZ64" s="74">
        <f>'D.1.4d'!G407</f>
        <v>0</v>
      </c>
      <c r="BA64" s="74">
        <f>'VRN - Vedlejší rozpočtové...'!F38</f>
        <v>0</v>
      </c>
      <c r="BB64" s="74">
        <f>'VRN - Vedlejší rozpočtové...'!F39</f>
        <v>0</v>
      </c>
      <c r="BC64" s="74">
        <f>'VRN - Vedlejší rozpočtové...'!F40</f>
        <v>0</v>
      </c>
      <c r="BD64" s="76">
        <f>'VRN - Vedlejší rozpočtové...'!F41</f>
        <v>0</v>
      </c>
      <c r="BT64" s="72"/>
      <c r="BV64" s="72"/>
      <c r="BW64" s="72"/>
      <c r="BX64" s="72"/>
      <c r="CL64" s="72"/>
      <c r="CM64" s="72"/>
    </row>
    <row r="65" spans="1:91" s="7" customFormat="1" ht="16.5" customHeight="1">
      <c r="A65" s="63"/>
      <c r="B65" s="64"/>
      <c r="C65" s="65"/>
      <c r="D65" s="732" t="s">
        <v>5740</v>
      </c>
      <c r="E65" s="732"/>
      <c r="F65" s="732"/>
      <c r="G65" s="732"/>
      <c r="H65" s="732"/>
      <c r="I65" s="66"/>
      <c r="J65" s="732" t="s">
        <v>5153</v>
      </c>
      <c r="K65" s="732"/>
      <c r="L65" s="732"/>
      <c r="M65" s="732"/>
      <c r="N65" s="732"/>
      <c r="O65" s="732"/>
      <c r="P65" s="732"/>
      <c r="Q65" s="732"/>
      <c r="R65" s="732"/>
      <c r="S65" s="732"/>
      <c r="T65" s="732"/>
      <c r="U65" s="732"/>
      <c r="V65" s="732"/>
      <c r="W65" s="732"/>
      <c r="X65" s="732"/>
      <c r="Y65" s="732"/>
      <c r="Z65" s="732"/>
      <c r="AA65" s="732"/>
      <c r="AB65" s="732"/>
      <c r="AC65" s="732"/>
      <c r="AD65" s="732"/>
      <c r="AE65" s="732"/>
      <c r="AF65" s="732"/>
      <c r="AG65" s="732"/>
      <c r="AH65" s="755">
        <f>'D.1.4e'!G268</f>
        <v>0</v>
      </c>
      <c r="AI65" s="756"/>
      <c r="AJ65" s="756"/>
      <c r="AK65" s="756"/>
      <c r="AL65" s="756"/>
      <c r="AM65" s="756"/>
      <c r="AN65" s="755">
        <f t="shared" si="2"/>
        <v>0</v>
      </c>
      <c r="AO65" s="755"/>
      <c r="AP65" s="755"/>
      <c r="AQ65" s="67" t="s">
        <v>79</v>
      </c>
      <c r="AR65" s="64"/>
      <c r="AS65" s="73">
        <v>0</v>
      </c>
      <c r="AT65" s="74">
        <f t="shared" si="1"/>
        <v>0</v>
      </c>
      <c r="AU65" s="75">
        <f>'VRN - Vedlejší rozpočtové...'!P90</f>
        <v>0</v>
      </c>
      <c r="AV65" s="74">
        <f t="shared" si="3"/>
        <v>0</v>
      </c>
      <c r="AW65" s="74">
        <v>0</v>
      </c>
      <c r="AX65" s="74">
        <f>'VRN - Vedlejší rozpočtové...'!J40</f>
        <v>0</v>
      </c>
      <c r="AY65" s="74">
        <f>'VRN - Vedlejší rozpočtové...'!J41</f>
        <v>0</v>
      </c>
      <c r="AZ65" s="74">
        <f>'D.1.4e'!G268</f>
        <v>0</v>
      </c>
      <c r="BA65" s="74">
        <f>'VRN - Vedlejší rozpočtové...'!F39</f>
        <v>0</v>
      </c>
      <c r="BB65" s="74">
        <f>'VRN - Vedlejší rozpočtové...'!F40</f>
        <v>0</v>
      </c>
      <c r="BC65" s="74">
        <f>'VRN - Vedlejší rozpočtové...'!F41</f>
        <v>0</v>
      </c>
      <c r="BD65" s="76">
        <f>'VRN - Vedlejší rozpočtové...'!F42</f>
        <v>0</v>
      </c>
      <c r="BT65" s="72"/>
      <c r="BV65" s="72"/>
      <c r="BW65" s="72"/>
      <c r="BX65" s="72"/>
      <c r="CL65" s="72"/>
      <c r="CM65" s="72"/>
    </row>
    <row r="66" spans="1:91" s="7" customFormat="1" ht="16.5" customHeight="1">
      <c r="A66" s="63"/>
      <c r="B66" s="64"/>
      <c r="C66" s="65"/>
      <c r="D66" s="732" t="s">
        <v>5741</v>
      </c>
      <c r="E66" s="732"/>
      <c r="F66" s="732"/>
      <c r="G66" s="732"/>
      <c r="H66" s="732"/>
      <c r="I66" s="66"/>
      <c r="J66" s="732" t="s">
        <v>5449</v>
      </c>
      <c r="K66" s="732"/>
      <c r="L66" s="732"/>
      <c r="M66" s="732"/>
      <c r="N66" s="732"/>
      <c r="O66" s="732"/>
      <c r="P66" s="732"/>
      <c r="Q66" s="732"/>
      <c r="R66" s="732"/>
      <c r="S66" s="732"/>
      <c r="T66" s="732"/>
      <c r="U66" s="732"/>
      <c r="V66" s="732"/>
      <c r="W66" s="732"/>
      <c r="X66" s="732"/>
      <c r="Y66" s="732"/>
      <c r="Z66" s="732"/>
      <c r="AA66" s="732"/>
      <c r="AB66" s="732"/>
      <c r="AC66" s="732"/>
      <c r="AD66" s="732"/>
      <c r="AE66" s="732"/>
      <c r="AF66" s="732"/>
      <c r="AG66" s="732"/>
      <c r="AH66" s="755">
        <f>'D.1.4f'!G92</f>
        <v>0</v>
      </c>
      <c r="AI66" s="756"/>
      <c r="AJ66" s="756"/>
      <c r="AK66" s="756"/>
      <c r="AL66" s="756"/>
      <c r="AM66" s="756"/>
      <c r="AN66" s="755">
        <f t="shared" si="2"/>
        <v>0</v>
      </c>
      <c r="AO66" s="755"/>
      <c r="AP66" s="755"/>
      <c r="AQ66" s="67" t="s">
        <v>79</v>
      </c>
      <c r="AR66" s="64"/>
      <c r="AS66" s="73">
        <v>0</v>
      </c>
      <c r="AT66" s="74">
        <f t="shared" si="1"/>
        <v>0</v>
      </c>
      <c r="AU66" s="75">
        <f>'VRN - Vedlejší rozpočtové...'!P91</f>
        <v>0</v>
      </c>
      <c r="AV66" s="74">
        <f t="shared" si="3"/>
        <v>0</v>
      </c>
      <c r="AW66" s="74">
        <f>'VRN - Vedlejší rozpočtové...'!J40</f>
        <v>0</v>
      </c>
      <c r="AX66" s="74">
        <f>'VRN - Vedlejší rozpočtové...'!J41</f>
        <v>0</v>
      </c>
      <c r="AY66" s="74">
        <f>'VRN - Vedlejší rozpočtové...'!J42</f>
        <v>0</v>
      </c>
      <c r="AZ66" s="74">
        <f>'D.1.4f'!G92</f>
        <v>0</v>
      </c>
      <c r="BA66" s="74">
        <f>'VRN - Vedlejší rozpočtové...'!F40</f>
        <v>0</v>
      </c>
      <c r="BB66" s="74">
        <f>'VRN - Vedlejší rozpočtové...'!F41</f>
        <v>0</v>
      </c>
      <c r="BC66" s="74">
        <f>'VRN - Vedlejší rozpočtové...'!F42</f>
        <v>0</v>
      </c>
      <c r="BD66" s="76">
        <f>'VRN - Vedlejší rozpočtové...'!F43</f>
        <v>0</v>
      </c>
      <c r="BT66" s="72"/>
      <c r="BV66" s="72"/>
      <c r="BW66" s="72"/>
      <c r="BX66" s="72"/>
      <c r="CL66" s="72"/>
      <c r="CM66" s="72"/>
    </row>
    <row r="67" spans="1:91" s="7" customFormat="1" ht="16.5" customHeight="1">
      <c r="A67" s="63"/>
      <c r="B67" s="64"/>
      <c r="C67" s="65"/>
      <c r="D67" s="732" t="s">
        <v>5742</v>
      </c>
      <c r="E67" s="732"/>
      <c r="F67" s="732"/>
      <c r="G67" s="732"/>
      <c r="H67" s="732"/>
      <c r="I67" s="66"/>
      <c r="J67" s="732" t="s">
        <v>5610</v>
      </c>
      <c r="K67" s="732"/>
      <c r="L67" s="732"/>
      <c r="M67" s="732"/>
      <c r="N67" s="732"/>
      <c r="O67" s="732"/>
      <c r="P67" s="732"/>
      <c r="Q67" s="732"/>
      <c r="R67" s="732"/>
      <c r="S67" s="732"/>
      <c r="T67" s="732"/>
      <c r="U67" s="732"/>
      <c r="V67" s="732"/>
      <c r="W67" s="732"/>
      <c r="X67" s="732"/>
      <c r="Y67" s="732"/>
      <c r="Z67" s="732"/>
      <c r="AA67" s="732"/>
      <c r="AB67" s="732"/>
      <c r="AC67" s="732"/>
      <c r="AD67" s="732"/>
      <c r="AE67" s="732"/>
      <c r="AF67" s="732"/>
      <c r="AG67" s="732"/>
      <c r="AH67" s="755">
        <f>'IO.601'!G78</f>
        <v>0</v>
      </c>
      <c r="AI67" s="756"/>
      <c r="AJ67" s="756"/>
      <c r="AK67" s="756"/>
      <c r="AL67" s="756"/>
      <c r="AM67" s="756"/>
      <c r="AN67" s="755">
        <f t="shared" si="2"/>
        <v>0</v>
      </c>
      <c r="AO67" s="755"/>
      <c r="AP67" s="755"/>
      <c r="AQ67" s="67" t="s">
        <v>79</v>
      </c>
      <c r="AR67" s="64"/>
      <c r="AS67" s="73">
        <v>0</v>
      </c>
      <c r="AT67" s="74">
        <f t="shared" si="1"/>
        <v>0</v>
      </c>
      <c r="AU67" s="75">
        <f>'VRN - Vedlejší rozpočtové...'!P92</f>
        <v>0</v>
      </c>
      <c r="AV67" s="74">
        <f t="shared" si="3"/>
        <v>0</v>
      </c>
      <c r="AW67" s="74">
        <f>'VRN - Vedlejší rozpočtové...'!J41</f>
        <v>0</v>
      </c>
      <c r="AX67" s="74">
        <f>'VRN - Vedlejší rozpočtové...'!J42</f>
        <v>0</v>
      </c>
      <c r="AY67" s="74">
        <f>'VRN - Vedlejší rozpočtové...'!J43</f>
        <v>0</v>
      </c>
      <c r="AZ67" s="74">
        <f>'IO.601'!G78</f>
        <v>0</v>
      </c>
      <c r="BA67" s="74">
        <f>'VRN - Vedlejší rozpočtové...'!F41</f>
        <v>0</v>
      </c>
      <c r="BB67" s="74">
        <f>'VRN - Vedlejší rozpočtové...'!F42</f>
        <v>0</v>
      </c>
      <c r="BC67" s="74">
        <f>'VRN - Vedlejší rozpočtové...'!F43</f>
        <v>0</v>
      </c>
      <c r="BD67" s="76">
        <f>'VRN - Vedlejší rozpočtové...'!F44</f>
        <v>0</v>
      </c>
      <c r="BT67" s="72"/>
      <c r="BV67" s="72"/>
      <c r="BW67" s="72"/>
      <c r="BX67" s="72"/>
      <c r="CL67" s="72"/>
      <c r="CM67" s="72"/>
    </row>
    <row r="68" spans="1:91" s="7" customFormat="1" ht="16.5" customHeight="1">
      <c r="A68" s="63"/>
      <c r="B68" s="64"/>
      <c r="C68" s="65"/>
      <c r="D68" s="732" t="s">
        <v>5743</v>
      </c>
      <c r="E68" s="732"/>
      <c r="F68" s="732"/>
      <c r="G68" s="732"/>
      <c r="H68" s="732"/>
      <c r="I68" s="66"/>
      <c r="J68" s="732" t="s">
        <v>5744</v>
      </c>
      <c r="K68" s="732"/>
      <c r="L68" s="732"/>
      <c r="M68" s="732"/>
      <c r="N68" s="732"/>
      <c r="O68" s="732"/>
      <c r="P68" s="732"/>
      <c r="Q68" s="732"/>
      <c r="R68" s="732"/>
      <c r="S68" s="732"/>
      <c r="T68" s="732"/>
      <c r="U68" s="732"/>
      <c r="V68" s="732"/>
      <c r="W68" s="732"/>
      <c r="X68" s="732"/>
      <c r="Y68" s="732"/>
      <c r="Z68" s="732"/>
      <c r="AA68" s="732"/>
      <c r="AB68" s="732"/>
      <c r="AC68" s="732"/>
      <c r="AD68" s="732"/>
      <c r="AE68" s="732"/>
      <c r="AF68" s="732"/>
      <c r="AG68" s="732"/>
      <c r="AH68" s="755">
        <f>'IO.620'!G61</f>
        <v>0</v>
      </c>
      <c r="AI68" s="756"/>
      <c r="AJ68" s="756"/>
      <c r="AK68" s="756"/>
      <c r="AL68" s="756"/>
      <c r="AM68" s="756"/>
      <c r="AN68" s="755">
        <f t="shared" si="2"/>
        <v>0</v>
      </c>
      <c r="AO68" s="755"/>
      <c r="AP68" s="755"/>
      <c r="AQ68" s="67" t="s">
        <v>79</v>
      </c>
      <c r="AR68" s="64"/>
      <c r="AS68" s="73">
        <v>0</v>
      </c>
      <c r="AT68" s="74">
        <f t="shared" si="1"/>
        <v>0</v>
      </c>
      <c r="AU68" s="75">
        <f>'VRN - Vedlejší rozpočtové...'!P93</f>
        <v>0</v>
      </c>
      <c r="AV68" s="74">
        <f t="shared" si="3"/>
        <v>0</v>
      </c>
      <c r="AW68" s="74">
        <f>'VRN - Vedlejší rozpočtové...'!J42</f>
        <v>0</v>
      </c>
      <c r="AX68" s="74">
        <f>'VRN - Vedlejší rozpočtové...'!J43</f>
        <v>0</v>
      </c>
      <c r="AY68" s="74">
        <f>'VRN - Vedlejší rozpočtové...'!J44</f>
        <v>0</v>
      </c>
      <c r="AZ68" s="74">
        <f>'IO.620'!G61</f>
        <v>0</v>
      </c>
      <c r="BA68" s="74">
        <f>'VRN - Vedlejší rozpočtové...'!F42</f>
        <v>0</v>
      </c>
      <c r="BB68" s="74">
        <f>'VRN - Vedlejší rozpočtové...'!F43</f>
        <v>0</v>
      </c>
      <c r="BC68" s="74">
        <f>'VRN - Vedlejší rozpočtové...'!F44</f>
        <v>0</v>
      </c>
      <c r="BD68" s="76">
        <f>'VRN - Vedlejší rozpočtové...'!F45</f>
        <v>0</v>
      </c>
      <c r="BT68" s="72"/>
      <c r="BV68" s="72"/>
      <c r="BW68" s="72"/>
      <c r="BX68" s="72"/>
      <c r="CL68" s="72"/>
      <c r="CM68" s="72"/>
    </row>
    <row r="69" spans="1:91" s="7" customFormat="1" ht="16.5" customHeight="1">
      <c r="A69" s="63"/>
      <c r="B69" s="64"/>
      <c r="C69" s="65"/>
      <c r="D69" s="732" t="s">
        <v>5745</v>
      </c>
      <c r="E69" s="732"/>
      <c r="F69" s="732"/>
      <c r="G69" s="732"/>
      <c r="H69" s="732"/>
      <c r="I69" s="66"/>
      <c r="J69" s="732" t="s">
        <v>5611</v>
      </c>
      <c r="K69" s="732"/>
      <c r="L69" s="732"/>
      <c r="M69" s="732"/>
      <c r="N69" s="732"/>
      <c r="O69" s="732"/>
      <c r="P69" s="732"/>
      <c r="Q69" s="732"/>
      <c r="R69" s="732"/>
      <c r="S69" s="732"/>
      <c r="T69" s="732"/>
      <c r="U69" s="732"/>
      <c r="V69" s="732"/>
      <c r="W69" s="732"/>
      <c r="X69" s="732"/>
      <c r="Y69" s="732"/>
      <c r="Z69" s="732"/>
      <c r="AA69" s="732"/>
      <c r="AB69" s="732"/>
      <c r="AC69" s="732"/>
      <c r="AD69" s="732"/>
      <c r="AE69" s="732"/>
      <c r="AF69" s="732"/>
      <c r="AG69" s="732"/>
      <c r="AH69" s="755">
        <f>'IO.710'!G59</f>
        <v>0</v>
      </c>
      <c r="AI69" s="756"/>
      <c r="AJ69" s="756"/>
      <c r="AK69" s="756"/>
      <c r="AL69" s="756"/>
      <c r="AM69" s="756"/>
      <c r="AN69" s="755">
        <f t="shared" si="2"/>
        <v>0</v>
      </c>
      <c r="AO69" s="755"/>
      <c r="AP69" s="755"/>
      <c r="AQ69" s="67" t="s">
        <v>79</v>
      </c>
      <c r="AR69" s="64"/>
      <c r="AS69" s="73">
        <v>0</v>
      </c>
      <c r="AT69" s="74">
        <f t="shared" si="1"/>
        <v>0</v>
      </c>
      <c r="AU69" s="75">
        <f>'VRN - Vedlejší rozpočtové...'!P94</f>
        <v>0</v>
      </c>
      <c r="AV69" s="74">
        <f t="shared" si="3"/>
        <v>0</v>
      </c>
      <c r="AW69" s="74">
        <f>'VRN - Vedlejší rozpočtové...'!J43</f>
        <v>0</v>
      </c>
      <c r="AX69" s="74">
        <f>'VRN - Vedlejší rozpočtové...'!J44</f>
        <v>0</v>
      </c>
      <c r="AY69" s="74">
        <f>'VRN - Vedlejší rozpočtové...'!J45</f>
        <v>0</v>
      </c>
      <c r="AZ69" s="74">
        <f>'IO.710'!G59</f>
        <v>0</v>
      </c>
      <c r="BA69" s="74">
        <f>'VRN - Vedlejší rozpočtové...'!F43</f>
        <v>0</v>
      </c>
      <c r="BB69" s="74">
        <f>'VRN - Vedlejší rozpočtové...'!F44</f>
        <v>0</v>
      </c>
      <c r="BC69" s="74">
        <f>'VRN - Vedlejší rozpočtové...'!F45</f>
        <v>0</v>
      </c>
      <c r="BD69" s="76">
        <f>'VRN - Vedlejší rozpočtové...'!F46</f>
        <v>0</v>
      </c>
      <c r="BT69" s="72"/>
      <c r="BV69" s="72"/>
      <c r="BW69" s="72"/>
      <c r="BX69" s="72"/>
      <c r="CL69" s="72"/>
      <c r="CM69" s="72"/>
    </row>
    <row r="70" spans="1:57" s="2" customFormat="1" ht="30" customHeight="1">
      <c r="A70" s="24"/>
      <c r="B70" s="25"/>
      <c r="C70" s="24"/>
      <c r="D70" s="732" t="s">
        <v>5686</v>
      </c>
      <c r="E70" s="732"/>
      <c r="F70" s="732"/>
      <c r="G70" s="732"/>
      <c r="H70" s="732"/>
      <c r="I70" s="66"/>
      <c r="J70" s="732" t="s">
        <v>5682</v>
      </c>
      <c r="K70" s="732"/>
      <c r="L70" s="732"/>
      <c r="M70" s="732"/>
      <c r="N70" s="732"/>
      <c r="O70" s="732"/>
      <c r="P70" s="732"/>
      <c r="Q70" s="732"/>
      <c r="R70" s="732"/>
      <c r="S70" s="732"/>
      <c r="T70" s="732"/>
      <c r="U70" s="732"/>
      <c r="V70" s="732"/>
      <c r="W70" s="732"/>
      <c r="X70" s="732"/>
      <c r="Y70" s="732"/>
      <c r="Z70" s="732"/>
      <c r="AA70" s="732"/>
      <c r="AB70" s="732"/>
      <c r="AC70" s="732"/>
      <c r="AD70" s="732"/>
      <c r="AE70" s="732"/>
      <c r="AF70" s="732"/>
      <c r="AG70" s="732"/>
      <c r="AH70" s="755">
        <f>'Vestavěný.nábytek'!G62</f>
        <v>0</v>
      </c>
      <c r="AI70" s="756"/>
      <c r="AJ70" s="756"/>
      <c r="AK70" s="756"/>
      <c r="AL70" s="756"/>
      <c r="AM70" s="756"/>
      <c r="AN70" s="755">
        <f t="shared" si="2"/>
        <v>0</v>
      </c>
      <c r="AO70" s="755"/>
      <c r="AP70" s="755"/>
      <c r="AQ70" s="67" t="s">
        <v>79</v>
      </c>
      <c r="AR70" s="25"/>
      <c r="AS70" s="73">
        <v>0</v>
      </c>
      <c r="AT70" s="74">
        <f t="shared" si="1"/>
        <v>0</v>
      </c>
      <c r="AU70" s="75">
        <f>'VRN - Vedlejší rozpočtové...'!P95</f>
        <v>0</v>
      </c>
      <c r="AV70" s="74">
        <f t="shared" si="3"/>
        <v>0</v>
      </c>
      <c r="AW70" s="74">
        <f>'VRN - Vedlejší rozpočtové...'!J44</f>
        <v>0</v>
      </c>
      <c r="AX70" s="74">
        <f>'VRN - Vedlejší rozpočtové...'!J45</f>
        <v>0</v>
      </c>
      <c r="AY70" s="74">
        <f>'VRN - Vedlejší rozpočtové...'!J46</f>
        <v>0</v>
      </c>
      <c r="AZ70" s="74">
        <f>'Vestavěný.nábytek'!G62</f>
        <v>0</v>
      </c>
      <c r="BA70" s="74">
        <f>'VRN - Vedlejší rozpočtové...'!F44</f>
        <v>0</v>
      </c>
      <c r="BB70" s="74">
        <f>'VRN - Vedlejší rozpočtové...'!F45</f>
        <v>0</v>
      </c>
      <c r="BC70" s="74">
        <f>'VRN - Vedlejší rozpočtové...'!F46</f>
        <v>0</v>
      </c>
      <c r="BD70" s="76">
        <f>'VRN - Vedlejší rozpočtové...'!F47</f>
        <v>0</v>
      </c>
      <c r="BE70" s="24"/>
    </row>
    <row r="71" spans="1:57" s="2" customFormat="1" ht="6.95" customHeight="1">
      <c r="A71" s="24"/>
      <c r="B71" s="33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25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</row>
  </sheetData>
  <sheetProtection algorithmName="SHA-512" hashValue="19B6y0Ee33NEalU64NqHWlGbHWb8YgbJFpBb4DvB4AohN+tnMZRnBN8eVvTZpCS9OCr5Te8CCfWe+KWUAJQoUw==" saltValue="IrJBe8zbx8stVFXjex9TZg==" spinCount="100000" sheet="1" objects="1" scenarios="1"/>
  <mergeCells count="102">
    <mergeCell ref="D61:H61"/>
    <mergeCell ref="J61:AG61"/>
    <mergeCell ref="AH61:AM61"/>
    <mergeCell ref="AN61:AP61"/>
    <mergeCell ref="D70:H70"/>
    <mergeCell ref="J70:AG70"/>
    <mergeCell ref="AH70:AM70"/>
    <mergeCell ref="AN70:AP70"/>
    <mergeCell ref="D68:H68"/>
    <mergeCell ref="J68:AG68"/>
    <mergeCell ref="AH68:AM68"/>
    <mergeCell ref="AN68:AP68"/>
    <mergeCell ref="D69:H69"/>
    <mergeCell ref="J69:AG69"/>
    <mergeCell ref="AH69:AM69"/>
    <mergeCell ref="AN69:AP69"/>
    <mergeCell ref="D66:H66"/>
    <mergeCell ref="J66:AG66"/>
    <mergeCell ref="AH66:AM66"/>
    <mergeCell ref="AN66:AP66"/>
    <mergeCell ref="D67:H67"/>
    <mergeCell ref="J67:AG67"/>
    <mergeCell ref="AH67:AM67"/>
    <mergeCell ref="AN67:AP67"/>
    <mergeCell ref="D64:H64"/>
    <mergeCell ref="J64:AG64"/>
    <mergeCell ref="AH64:AM64"/>
    <mergeCell ref="AN64:AP64"/>
    <mergeCell ref="D65:H65"/>
    <mergeCell ref="J65:AG65"/>
    <mergeCell ref="AH65:AM65"/>
    <mergeCell ref="AN65:AP65"/>
    <mergeCell ref="D62:H62"/>
    <mergeCell ref="J62:AG62"/>
    <mergeCell ref="AH62:AM62"/>
    <mergeCell ref="AN62:AP62"/>
    <mergeCell ref="D63:H63"/>
    <mergeCell ref="J63:AG63"/>
    <mergeCell ref="AH63:AM63"/>
    <mergeCell ref="AN63:AP63"/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60:AP60"/>
    <mergeCell ref="AG60:AM60"/>
    <mergeCell ref="D60:H60"/>
    <mergeCell ref="J60:AF60"/>
    <mergeCell ref="AG54:AM54"/>
    <mergeCell ref="AN54:AP54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J56:AF56"/>
    <mergeCell ref="D56:H56"/>
    <mergeCell ref="AG56:AM56"/>
    <mergeCell ref="AN56:AP56"/>
    <mergeCell ref="AN57:AP57"/>
    <mergeCell ref="D57:H57"/>
    <mergeCell ref="J57:AF57"/>
    <mergeCell ref="L45:AO45"/>
    <mergeCell ref="AM47:AN47"/>
    <mergeCell ref="AM49:AP49"/>
    <mergeCell ref="AS49:AT51"/>
    <mergeCell ref="AM50:AP50"/>
    <mergeCell ref="AG57:AM57"/>
    <mergeCell ref="C52:G52"/>
    <mergeCell ref="AG52:AM52"/>
    <mergeCell ref="I52:AF52"/>
    <mergeCell ref="AN52:AP52"/>
    <mergeCell ref="D55:H55"/>
    <mergeCell ref="AG55:AM55"/>
    <mergeCell ref="J55:AF55"/>
    <mergeCell ref="AN55:AP55"/>
  </mergeCells>
  <hyperlinks>
    <hyperlink ref="A55" location="'D 01 - Demolice stávající...'!C2" display="/"/>
    <hyperlink ref="A56" location="'IO 100 - Příprava území, ...'!C2" display="/"/>
    <hyperlink ref="A57" location="'IO 301 - Areálové rozvody...'!C2" display="/"/>
    <hyperlink ref="A58" location="'IO 401 - Areálové rozvody...'!C2" display="/"/>
    <hyperlink ref="A59" location="'SO 01 - Integrační centrum'!C2" display="/"/>
    <hyperlink ref="A60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57"/>
  <sheetViews>
    <sheetView showZeros="0" view="pageBreakPreview" zoomScaleSheetLayoutView="100" workbookViewId="0" topLeftCell="A79">
      <selection activeCell="G102" sqref="G102"/>
    </sheetView>
  </sheetViews>
  <sheetFormatPr defaultColWidth="9.140625" defaultRowHeight="12"/>
  <cols>
    <col min="1" max="1" width="4.28125" style="231" customWidth="1"/>
    <col min="2" max="2" width="12.00390625" style="231" customWidth="1"/>
    <col min="3" max="3" width="68.140625" style="231" customWidth="1"/>
    <col min="4" max="4" width="6.8515625" style="252" bestFit="1" customWidth="1"/>
    <col min="5" max="5" width="10.8515625" style="273" customWidth="1"/>
    <col min="6" max="6" width="14.28125" style="231" customWidth="1"/>
    <col min="7" max="7" width="18.28125" style="231" customWidth="1"/>
    <col min="8" max="8" width="10.7109375" style="252" customWidth="1"/>
    <col min="9" max="9" width="10.421875" style="231" customWidth="1"/>
    <col min="10" max="254" width="9.28125" style="231" customWidth="1"/>
    <col min="255" max="255" width="4.28125" style="231" customWidth="1"/>
    <col min="256" max="256" width="12.00390625" style="231" customWidth="1"/>
    <col min="257" max="257" width="68.140625" style="231" customWidth="1"/>
    <col min="258" max="258" width="6.8515625" style="231" bestFit="1" customWidth="1"/>
    <col min="259" max="259" width="10.8515625" style="231" customWidth="1"/>
    <col min="260" max="260" width="14.28125" style="231" customWidth="1"/>
    <col min="261" max="261" width="18.28125" style="231" customWidth="1"/>
    <col min="262" max="262" width="17.28125" style="231" customWidth="1"/>
    <col min="263" max="263" width="17.421875" style="231" customWidth="1"/>
    <col min="264" max="264" width="9.28125" style="231" customWidth="1"/>
    <col min="265" max="265" width="10.421875" style="231" customWidth="1"/>
    <col min="266" max="510" width="9.28125" style="231" customWidth="1"/>
    <col min="511" max="511" width="4.28125" style="231" customWidth="1"/>
    <col min="512" max="512" width="12.00390625" style="231" customWidth="1"/>
    <col min="513" max="513" width="68.140625" style="231" customWidth="1"/>
    <col min="514" max="514" width="6.8515625" style="231" bestFit="1" customWidth="1"/>
    <col min="515" max="515" width="10.8515625" style="231" customWidth="1"/>
    <col min="516" max="516" width="14.28125" style="231" customWidth="1"/>
    <col min="517" max="517" width="18.28125" style="231" customWidth="1"/>
    <col min="518" max="518" width="17.28125" style="231" customWidth="1"/>
    <col min="519" max="519" width="17.421875" style="231" customWidth="1"/>
    <col min="520" max="520" width="9.28125" style="231" customWidth="1"/>
    <col min="521" max="521" width="10.421875" style="231" customWidth="1"/>
    <col min="522" max="766" width="9.28125" style="231" customWidth="1"/>
    <col min="767" max="767" width="4.28125" style="231" customWidth="1"/>
    <col min="768" max="768" width="12.00390625" style="231" customWidth="1"/>
    <col min="769" max="769" width="68.140625" style="231" customWidth="1"/>
    <col min="770" max="770" width="6.8515625" style="231" bestFit="1" customWidth="1"/>
    <col min="771" max="771" width="10.8515625" style="231" customWidth="1"/>
    <col min="772" max="772" width="14.28125" style="231" customWidth="1"/>
    <col min="773" max="773" width="18.28125" style="231" customWidth="1"/>
    <col min="774" max="774" width="17.28125" style="231" customWidth="1"/>
    <col min="775" max="775" width="17.421875" style="231" customWidth="1"/>
    <col min="776" max="776" width="9.28125" style="231" customWidth="1"/>
    <col min="777" max="777" width="10.421875" style="231" customWidth="1"/>
    <col min="778" max="1022" width="9.28125" style="231" customWidth="1"/>
    <col min="1023" max="1023" width="4.28125" style="231" customWidth="1"/>
    <col min="1024" max="1024" width="12.00390625" style="231" customWidth="1"/>
    <col min="1025" max="1025" width="68.140625" style="231" customWidth="1"/>
    <col min="1026" max="1026" width="6.8515625" style="231" bestFit="1" customWidth="1"/>
    <col min="1027" max="1027" width="10.8515625" style="231" customWidth="1"/>
    <col min="1028" max="1028" width="14.28125" style="231" customWidth="1"/>
    <col min="1029" max="1029" width="18.28125" style="231" customWidth="1"/>
    <col min="1030" max="1030" width="17.28125" style="231" customWidth="1"/>
    <col min="1031" max="1031" width="17.421875" style="231" customWidth="1"/>
    <col min="1032" max="1032" width="9.28125" style="231" customWidth="1"/>
    <col min="1033" max="1033" width="10.421875" style="231" customWidth="1"/>
    <col min="1034" max="1278" width="9.28125" style="231" customWidth="1"/>
    <col min="1279" max="1279" width="4.28125" style="231" customWidth="1"/>
    <col min="1280" max="1280" width="12.00390625" style="231" customWidth="1"/>
    <col min="1281" max="1281" width="68.140625" style="231" customWidth="1"/>
    <col min="1282" max="1282" width="6.8515625" style="231" bestFit="1" customWidth="1"/>
    <col min="1283" max="1283" width="10.8515625" style="231" customWidth="1"/>
    <col min="1284" max="1284" width="14.28125" style="231" customWidth="1"/>
    <col min="1285" max="1285" width="18.28125" style="231" customWidth="1"/>
    <col min="1286" max="1286" width="17.28125" style="231" customWidth="1"/>
    <col min="1287" max="1287" width="17.421875" style="231" customWidth="1"/>
    <col min="1288" max="1288" width="9.28125" style="231" customWidth="1"/>
    <col min="1289" max="1289" width="10.421875" style="231" customWidth="1"/>
    <col min="1290" max="1534" width="9.28125" style="231" customWidth="1"/>
    <col min="1535" max="1535" width="4.28125" style="231" customWidth="1"/>
    <col min="1536" max="1536" width="12.00390625" style="231" customWidth="1"/>
    <col min="1537" max="1537" width="68.140625" style="231" customWidth="1"/>
    <col min="1538" max="1538" width="6.8515625" style="231" bestFit="1" customWidth="1"/>
    <col min="1539" max="1539" width="10.8515625" style="231" customWidth="1"/>
    <col min="1540" max="1540" width="14.28125" style="231" customWidth="1"/>
    <col min="1541" max="1541" width="18.28125" style="231" customWidth="1"/>
    <col min="1542" max="1542" width="17.28125" style="231" customWidth="1"/>
    <col min="1543" max="1543" width="17.421875" style="231" customWidth="1"/>
    <col min="1544" max="1544" width="9.28125" style="231" customWidth="1"/>
    <col min="1545" max="1545" width="10.421875" style="231" customWidth="1"/>
    <col min="1546" max="1790" width="9.28125" style="231" customWidth="1"/>
    <col min="1791" max="1791" width="4.28125" style="231" customWidth="1"/>
    <col min="1792" max="1792" width="12.00390625" style="231" customWidth="1"/>
    <col min="1793" max="1793" width="68.140625" style="231" customWidth="1"/>
    <col min="1794" max="1794" width="6.8515625" style="231" bestFit="1" customWidth="1"/>
    <col min="1795" max="1795" width="10.8515625" style="231" customWidth="1"/>
    <col min="1796" max="1796" width="14.28125" style="231" customWidth="1"/>
    <col min="1797" max="1797" width="18.28125" style="231" customWidth="1"/>
    <col min="1798" max="1798" width="17.28125" style="231" customWidth="1"/>
    <col min="1799" max="1799" width="17.421875" style="231" customWidth="1"/>
    <col min="1800" max="1800" width="9.28125" style="231" customWidth="1"/>
    <col min="1801" max="1801" width="10.421875" style="231" customWidth="1"/>
    <col min="1802" max="2046" width="9.28125" style="231" customWidth="1"/>
    <col min="2047" max="2047" width="4.28125" style="231" customWidth="1"/>
    <col min="2048" max="2048" width="12.00390625" style="231" customWidth="1"/>
    <col min="2049" max="2049" width="68.140625" style="231" customWidth="1"/>
    <col min="2050" max="2050" width="6.8515625" style="231" bestFit="1" customWidth="1"/>
    <col min="2051" max="2051" width="10.8515625" style="231" customWidth="1"/>
    <col min="2052" max="2052" width="14.28125" style="231" customWidth="1"/>
    <col min="2053" max="2053" width="18.28125" style="231" customWidth="1"/>
    <col min="2054" max="2054" width="17.28125" style="231" customWidth="1"/>
    <col min="2055" max="2055" width="17.421875" style="231" customWidth="1"/>
    <col min="2056" max="2056" width="9.28125" style="231" customWidth="1"/>
    <col min="2057" max="2057" width="10.421875" style="231" customWidth="1"/>
    <col min="2058" max="2302" width="9.28125" style="231" customWidth="1"/>
    <col min="2303" max="2303" width="4.28125" style="231" customWidth="1"/>
    <col min="2304" max="2304" width="12.00390625" style="231" customWidth="1"/>
    <col min="2305" max="2305" width="68.140625" style="231" customWidth="1"/>
    <col min="2306" max="2306" width="6.8515625" style="231" bestFit="1" customWidth="1"/>
    <col min="2307" max="2307" width="10.8515625" style="231" customWidth="1"/>
    <col min="2308" max="2308" width="14.28125" style="231" customWidth="1"/>
    <col min="2309" max="2309" width="18.28125" style="231" customWidth="1"/>
    <col min="2310" max="2310" width="17.28125" style="231" customWidth="1"/>
    <col min="2311" max="2311" width="17.421875" style="231" customWidth="1"/>
    <col min="2312" max="2312" width="9.28125" style="231" customWidth="1"/>
    <col min="2313" max="2313" width="10.421875" style="231" customWidth="1"/>
    <col min="2314" max="2558" width="9.28125" style="231" customWidth="1"/>
    <col min="2559" max="2559" width="4.28125" style="231" customWidth="1"/>
    <col min="2560" max="2560" width="12.00390625" style="231" customWidth="1"/>
    <col min="2561" max="2561" width="68.140625" style="231" customWidth="1"/>
    <col min="2562" max="2562" width="6.8515625" style="231" bestFit="1" customWidth="1"/>
    <col min="2563" max="2563" width="10.8515625" style="231" customWidth="1"/>
    <col min="2564" max="2564" width="14.28125" style="231" customWidth="1"/>
    <col min="2565" max="2565" width="18.28125" style="231" customWidth="1"/>
    <col min="2566" max="2566" width="17.28125" style="231" customWidth="1"/>
    <col min="2567" max="2567" width="17.421875" style="231" customWidth="1"/>
    <col min="2568" max="2568" width="9.28125" style="231" customWidth="1"/>
    <col min="2569" max="2569" width="10.421875" style="231" customWidth="1"/>
    <col min="2570" max="2814" width="9.28125" style="231" customWidth="1"/>
    <col min="2815" max="2815" width="4.28125" style="231" customWidth="1"/>
    <col min="2816" max="2816" width="12.00390625" style="231" customWidth="1"/>
    <col min="2817" max="2817" width="68.140625" style="231" customWidth="1"/>
    <col min="2818" max="2818" width="6.8515625" style="231" bestFit="1" customWidth="1"/>
    <col min="2819" max="2819" width="10.8515625" style="231" customWidth="1"/>
    <col min="2820" max="2820" width="14.28125" style="231" customWidth="1"/>
    <col min="2821" max="2821" width="18.28125" style="231" customWidth="1"/>
    <col min="2822" max="2822" width="17.28125" style="231" customWidth="1"/>
    <col min="2823" max="2823" width="17.421875" style="231" customWidth="1"/>
    <col min="2824" max="2824" width="9.28125" style="231" customWidth="1"/>
    <col min="2825" max="2825" width="10.421875" style="231" customWidth="1"/>
    <col min="2826" max="3070" width="9.28125" style="231" customWidth="1"/>
    <col min="3071" max="3071" width="4.28125" style="231" customWidth="1"/>
    <col min="3072" max="3072" width="12.00390625" style="231" customWidth="1"/>
    <col min="3073" max="3073" width="68.140625" style="231" customWidth="1"/>
    <col min="3074" max="3074" width="6.8515625" style="231" bestFit="1" customWidth="1"/>
    <col min="3075" max="3075" width="10.8515625" style="231" customWidth="1"/>
    <col min="3076" max="3076" width="14.28125" style="231" customWidth="1"/>
    <col min="3077" max="3077" width="18.28125" style="231" customWidth="1"/>
    <col min="3078" max="3078" width="17.28125" style="231" customWidth="1"/>
    <col min="3079" max="3079" width="17.421875" style="231" customWidth="1"/>
    <col min="3080" max="3080" width="9.28125" style="231" customWidth="1"/>
    <col min="3081" max="3081" width="10.421875" style="231" customWidth="1"/>
    <col min="3082" max="3326" width="9.28125" style="231" customWidth="1"/>
    <col min="3327" max="3327" width="4.28125" style="231" customWidth="1"/>
    <col min="3328" max="3328" width="12.00390625" style="231" customWidth="1"/>
    <col min="3329" max="3329" width="68.140625" style="231" customWidth="1"/>
    <col min="3330" max="3330" width="6.8515625" style="231" bestFit="1" customWidth="1"/>
    <col min="3331" max="3331" width="10.8515625" style="231" customWidth="1"/>
    <col min="3332" max="3332" width="14.28125" style="231" customWidth="1"/>
    <col min="3333" max="3333" width="18.28125" style="231" customWidth="1"/>
    <col min="3334" max="3334" width="17.28125" style="231" customWidth="1"/>
    <col min="3335" max="3335" width="17.421875" style="231" customWidth="1"/>
    <col min="3336" max="3336" width="9.28125" style="231" customWidth="1"/>
    <col min="3337" max="3337" width="10.421875" style="231" customWidth="1"/>
    <col min="3338" max="3582" width="9.28125" style="231" customWidth="1"/>
    <col min="3583" max="3583" width="4.28125" style="231" customWidth="1"/>
    <col min="3584" max="3584" width="12.00390625" style="231" customWidth="1"/>
    <col min="3585" max="3585" width="68.140625" style="231" customWidth="1"/>
    <col min="3586" max="3586" width="6.8515625" style="231" bestFit="1" customWidth="1"/>
    <col min="3587" max="3587" width="10.8515625" style="231" customWidth="1"/>
    <col min="3588" max="3588" width="14.28125" style="231" customWidth="1"/>
    <col min="3589" max="3589" width="18.28125" style="231" customWidth="1"/>
    <col min="3590" max="3590" width="17.28125" style="231" customWidth="1"/>
    <col min="3591" max="3591" width="17.421875" style="231" customWidth="1"/>
    <col min="3592" max="3592" width="9.28125" style="231" customWidth="1"/>
    <col min="3593" max="3593" width="10.421875" style="231" customWidth="1"/>
    <col min="3594" max="3838" width="9.28125" style="231" customWidth="1"/>
    <col min="3839" max="3839" width="4.28125" style="231" customWidth="1"/>
    <col min="3840" max="3840" width="12.00390625" style="231" customWidth="1"/>
    <col min="3841" max="3841" width="68.140625" style="231" customWidth="1"/>
    <col min="3842" max="3842" width="6.8515625" style="231" bestFit="1" customWidth="1"/>
    <col min="3843" max="3843" width="10.8515625" style="231" customWidth="1"/>
    <col min="3844" max="3844" width="14.28125" style="231" customWidth="1"/>
    <col min="3845" max="3845" width="18.28125" style="231" customWidth="1"/>
    <col min="3846" max="3846" width="17.28125" style="231" customWidth="1"/>
    <col min="3847" max="3847" width="17.421875" style="231" customWidth="1"/>
    <col min="3848" max="3848" width="9.28125" style="231" customWidth="1"/>
    <col min="3849" max="3849" width="10.421875" style="231" customWidth="1"/>
    <col min="3850" max="4094" width="9.28125" style="231" customWidth="1"/>
    <col min="4095" max="4095" width="4.28125" style="231" customWidth="1"/>
    <col min="4096" max="4096" width="12.00390625" style="231" customWidth="1"/>
    <col min="4097" max="4097" width="68.140625" style="231" customWidth="1"/>
    <col min="4098" max="4098" width="6.8515625" style="231" bestFit="1" customWidth="1"/>
    <col min="4099" max="4099" width="10.8515625" style="231" customWidth="1"/>
    <col min="4100" max="4100" width="14.28125" style="231" customWidth="1"/>
    <col min="4101" max="4101" width="18.28125" style="231" customWidth="1"/>
    <col min="4102" max="4102" width="17.28125" style="231" customWidth="1"/>
    <col min="4103" max="4103" width="17.421875" style="231" customWidth="1"/>
    <col min="4104" max="4104" width="9.28125" style="231" customWidth="1"/>
    <col min="4105" max="4105" width="10.421875" style="231" customWidth="1"/>
    <col min="4106" max="4350" width="9.28125" style="231" customWidth="1"/>
    <col min="4351" max="4351" width="4.28125" style="231" customWidth="1"/>
    <col min="4352" max="4352" width="12.00390625" style="231" customWidth="1"/>
    <col min="4353" max="4353" width="68.140625" style="231" customWidth="1"/>
    <col min="4354" max="4354" width="6.8515625" style="231" bestFit="1" customWidth="1"/>
    <col min="4355" max="4355" width="10.8515625" style="231" customWidth="1"/>
    <col min="4356" max="4356" width="14.28125" style="231" customWidth="1"/>
    <col min="4357" max="4357" width="18.28125" style="231" customWidth="1"/>
    <col min="4358" max="4358" width="17.28125" style="231" customWidth="1"/>
    <col min="4359" max="4359" width="17.421875" style="231" customWidth="1"/>
    <col min="4360" max="4360" width="9.28125" style="231" customWidth="1"/>
    <col min="4361" max="4361" width="10.421875" style="231" customWidth="1"/>
    <col min="4362" max="4606" width="9.28125" style="231" customWidth="1"/>
    <col min="4607" max="4607" width="4.28125" style="231" customWidth="1"/>
    <col min="4608" max="4608" width="12.00390625" style="231" customWidth="1"/>
    <col min="4609" max="4609" width="68.140625" style="231" customWidth="1"/>
    <col min="4610" max="4610" width="6.8515625" style="231" bestFit="1" customWidth="1"/>
    <col min="4611" max="4611" width="10.8515625" style="231" customWidth="1"/>
    <col min="4612" max="4612" width="14.28125" style="231" customWidth="1"/>
    <col min="4613" max="4613" width="18.28125" style="231" customWidth="1"/>
    <col min="4614" max="4614" width="17.28125" style="231" customWidth="1"/>
    <col min="4615" max="4615" width="17.421875" style="231" customWidth="1"/>
    <col min="4616" max="4616" width="9.28125" style="231" customWidth="1"/>
    <col min="4617" max="4617" width="10.421875" style="231" customWidth="1"/>
    <col min="4618" max="4862" width="9.28125" style="231" customWidth="1"/>
    <col min="4863" max="4863" width="4.28125" style="231" customWidth="1"/>
    <col min="4864" max="4864" width="12.00390625" style="231" customWidth="1"/>
    <col min="4865" max="4865" width="68.140625" style="231" customWidth="1"/>
    <col min="4866" max="4866" width="6.8515625" style="231" bestFit="1" customWidth="1"/>
    <col min="4867" max="4867" width="10.8515625" style="231" customWidth="1"/>
    <col min="4868" max="4868" width="14.28125" style="231" customWidth="1"/>
    <col min="4869" max="4869" width="18.28125" style="231" customWidth="1"/>
    <col min="4870" max="4870" width="17.28125" style="231" customWidth="1"/>
    <col min="4871" max="4871" width="17.421875" style="231" customWidth="1"/>
    <col min="4872" max="4872" width="9.28125" style="231" customWidth="1"/>
    <col min="4873" max="4873" width="10.421875" style="231" customWidth="1"/>
    <col min="4874" max="5118" width="9.28125" style="231" customWidth="1"/>
    <col min="5119" max="5119" width="4.28125" style="231" customWidth="1"/>
    <col min="5120" max="5120" width="12.00390625" style="231" customWidth="1"/>
    <col min="5121" max="5121" width="68.140625" style="231" customWidth="1"/>
    <col min="5122" max="5122" width="6.8515625" style="231" bestFit="1" customWidth="1"/>
    <col min="5123" max="5123" width="10.8515625" style="231" customWidth="1"/>
    <col min="5124" max="5124" width="14.28125" style="231" customWidth="1"/>
    <col min="5125" max="5125" width="18.28125" style="231" customWidth="1"/>
    <col min="5126" max="5126" width="17.28125" style="231" customWidth="1"/>
    <col min="5127" max="5127" width="17.421875" style="231" customWidth="1"/>
    <col min="5128" max="5128" width="9.28125" style="231" customWidth="1"/>
    <col min="5129" max="5129" width="10.421875" style="231" customWidth="1"/>
    <col min="5130" max="5374" width="9.28125" style="231" customWidth="1"/>
    <col min="5375" max="5375" width="4.28125" style="231" customWidth="1"/>
    <col min="5376" max="5376" width="12.00390625" style="231" customWidth="1"/>
    <col min="5377" max="5377" width="68.140625" style="231" customWidth="1"/>
    <col min="5378" max="5378" width="6.8515625" style="231" bestFit="1" customWidth="1"/>
    <col min="5379" max="5379" width="10.8515625" style="231" customWidth="1"/>
    <col min="5380" max="5380" width="14.28125" style="231" customWidth="1"/>
    <col min="5381" max="5381" width="18.28125" style="231" customWidth="1"/>
    <col min="5382" max="5382" width="17.28125" style="231" customWidth="1"/>
    <col min="5383" max="5383" width="17.421875" style="231" customWidth="1"/>
    <col min="5384" max="5384" width="9.28125" style="231" customWidth="1"/>
    <col min="5385" max="5385" width="10.421875" style="231" customWidth="1"/>
    <col min="5386" max="5630" width="9.28125" style="231" customWidth="1"/>
    <col min="5631" max="5631" width="4.28125" style="231" customWidth="1"/>
    <col min="5632" max="5632" width="12.00390625" style="231" customWidth="1"/>
    <col min="5633" max="5633" width="68.140625" style="231" customWidth="1"/>
    <col min="5634" max="5634" width="6.8515625" style="231" bestFit="1" customWidth="1"/>
    <col min="5635" max="5635" width="10.8515625" style="231" customWidth="1"/>
    <col min="5636" max="5636" width="14.28125" style="231" customWidth="1"/>
    <col min="5637" max="5637" width="18.28125" style="231" customWidth="1"/>
    <col min="5638" max="5638" width="17.28125" style="231" customWidth="1"/>
    <col min="5639" max="5639" width="17.421875" style="231" customWidth="1"/>
    <col min="5640" max="5640" width="9.28125" style="231" customWidth="1"/>
    <col min="5641" max="5641" width="10.421875" style="231" customWidth="1"/>
    <col min="5642" max="5886" width="9.28125" style="231" customWidth="1"/>
    <col min="5887" max="5887" width="4.28125" style="231" customWidth="1"/>
    <col min="5888" max="5888" width="12.00390625" style="231" customWidth="1"/>
    <col min="5889" max="5889" width="68.140625" style="231" customWidth="1"/>
    <col min="5890" max="5890" width="6.8515625" style="231" bestFit="1" customWidth="1"/>
    <col min="5891" max="5891" width="10.8515625" style="231" customWidth="1"/>
    <col min="5892" max="5892" width="14.28125" style="231" customWidth="1"/>
    <col min="5893" max="5893" width="18.28125" style="231" customWidth="1"/>
    <col min="5894" max="5894" width="17.28125" style="231" customWidth="1"/>
    <col min="5895" max="5895" width="17.421875" style="231" customWidth="1"/>
    <col min="5896" max="5896" width="9.28125" style="231" customWidth="1"/>
    <col min="5897" max="5897" width="10.421875" style="231" customWidth="1"/>
    <col min="5898" max="6142" width="9.28125" style="231" customWidth="1"/>
    <col min="6143" max="6143" width="4.28125" style="231" customWidth="1"/>
    <col min="6144" max="6144" width="12.00390625" style="231" customWidth="1"/>
    <col min="6145" max="6145" width="68.140625" style="231" customWidth="1"/>
    <col min="6146" max="6146" width="6.8515625" style="231" bestFit="1" customWidth="1"/>
    <col min="6147" max="6147" width="10.8515625" style="231" customWidth="1"/>
    <col min="6148" max="6148" width="14.28125" style="231" customWidth="1"/>
    <col min="6149" max="6149" width="18.28125" style="231" customWidth="1"/>
    <col min="6150" max="6150" width="17.28125" style="231" customWidth="1"/>
    <col min="6151" max="6151" width="17.421875" style="231" customWidth="1"/>
    <col min="6152" max="6152" width="9.28125" style="231" customWidth="1"/>
    <col min="6153" max="6153" width="10.421875" style="231" customWidth="1"/>
    <col min="6154" max="6398" width="9.28125" style="231" customWidth="1"/>
    <col min="6399" max="6399" width="4.28125" style="231" customWidth="1"/>
    <col min="6400" max="6400" width="12.00390625" style="231" customWidth="1"/>
    <col min="6401" max="6401" width="68.140625" style="231" customWidth="1"/>
    <col min="6402" max="6402" width="6.8515625" style="231" bestFit="1" customWidth="1"/>
    <col min="6403" max="6403" width="10.8515625" style="231" customWidth="1"/>
    <col min="6404" max="6404" width="14.28125" style="231" customWidth="1"/>
    <col min="6405" max="6405" width="18.28125" style="231" customWidth="1"/>
    <col min="6406" max="6406" width="17.28125" style="231" customWidth="1"/>
    <col min="6407" max="6407" width="17.421875" style="231" customWidth="1"/>
    <col min="6408" max="6408" width="9.28125" style="231" customWidth="1"/>
    <col min="6409" max="6409" width="10.421875" style="231" customWidth="1"/>
    <col min="6410" max="6654" width="9.28125" style="231" customWidth="1"/>
    <col min="6655" max="6655" width="4.28125" style="231" customWidth="1"/>
    <col min="6656" max="6656" width="12.00390625" style="231" customWidth="1"/>
    <col min="6657" max="6657" width="68.140625" style="231" customWidth="1"/>
    <col min="6658" max="6658" width="6.8515625" style="231" bestFit="1" customWidth="1"/>
    <col min="6659" max="6659" width="10.8515625" style="231" customWidth="1"/>
    <col min="6660" max="6660" width="14.28125" style="231" customWidth="1"/>
    <col min="6661" max="6661" width="18.28125" style="231" customWidth="1"/>
    <col min="6662" max="6662" width="17.28125" style="231" customWidth="1"/>
    <col min="6663" max="6663" width="17.421875" style="231" customWidth="1"/>
    <col min="6664" max="6664" width="9.28125" style="231" customWidth="1"/>
    <col min="6665" max="6665" width="10.421875" style="231" customWidth="1"/>
    <col min="6666" max="6910" width="9.28125" style="231" customWidth="1"/>
    <col min="6911" max="6911" width="4.28125" style="231" customWidth="1"/>
    <col min="6912" max="6912" width="12.00390625" style="231" customWidth="1"/>
    <col min="6913" max="6913" width="68.140625" style="231" customWidth="1"/>
    <col min="6914" max="6914" width="6.8515625" style="231" bestFit="1" customWidth="1"/>
    <col min="6915" max="6915" width="10.8515625" style="231" customWidth="1"/>
    <col min="6916" max="6916" width="14.28125" style="231" customWidth="1"/>
    <col min="6917" max="6917" width="18.28125" style="231" customWidth="1"/>
    <col min="6918" max="6918" width="17.28125" style="231" customWidth="1"/>
    <col min="6919" max="6919" width="17.421875" style="231" customWidth="1"/>
    <col min="6920" max="6920" width="9.28125" style="231" customWidth="1"/>
    <col min="6921" max="6921" width="10.421875" style="231" customWidth="1"/>
    <col min="6922" max="7166" width="9.28125" style="231" customWidth="1"/>
    <col min="7167" max="7167" width="4.28125" style="231" customWidth="1"/>
    <col min="7168" max="7168" width="12.00390625" style="231" customWidth="1"/>
    <col min="7169" max="7169" width="68.140625" style="231" customWidth="1"/>
    <col min="7170" max="7170" width="6.8515625" style="231" bestFit="1" customWidth="1"/>
    <col min="7171" max="7171" width="10.8515625" style="231" customWidth="1"/>
    <col min="7172" max="7172" width="14.28125" style="231" customWidth="1"/>
    <col min="7173" max="7173" width="18.28125" style="231" customWidth="1"/>
    <col min="7174" max="7174" width="17.28125" style="231" customWidth="1"/>
    <col min="7175" max="7175" width="17.421875" style="231" customWidth="1"/>
    <col min="7176" max="7176" width="9.28125" style="231" customWidth="1"/>
    <col min="7177" max="7177" width="10.421875" style="231" customWidth="1"/>
    <col min="7178" max="7422" width="9.28125" style="231" customWidth="1"/>
    <col min="7423" max="7423" width="4.28125" style="231" customWidth="1"/>
    <col min="7424" max="7424" width="12.00390625" style="231" customWidth="1"/>
    <col min="7425" max="7425" width="68.140625" style="231" customWidth="1"/>
    <col min="7426" max="7426" width="6.8515625" style="231" bestFit="1" customWidth="1"/>
    <col min="7427" max="7427" width="10.8515625" style="231" customWidth="1"/>
    <col min="7428" max="7428" width="14.28125" style="231" customWidth="1"/>
    <col min="7429" max="7429" width="18.28125" style="231" customWidth="1"/>
    <col min="7430" max="7430" width="17.28125" style="231" customWidth="1"/>
    <col min="7431" max="7431" width="17.421875" style="231" customWidth="1"/>
    <col min="7432" max="7432" width="9.28125" style="231" customWidth="1"/>
    <col min="7433" max="7433" width="10.421875" style="231" customWidth="1"/>
    <col min="7434" max="7678" width="9.28125" style="231" customWidth="1"/>
    <col min="7679" max="7679" width="4.28125" style="231" customWidth="1"/>
    <col min="7680" max="7680" width="12.00390625" style="231" customWidth="1"/>
    <col min="7681" max="7681" width="68.140625" style="231" customWidth="1"/>
    <col min="7682" max="7682" width="6.8515625" style="231" bestFit="1" customWidth="1"/>
    <col min="7683" max="7683" width="10.8515625" style="231" customWidth="1"/>
    <col min="7684" max="7684" width="14.28125" style="231" customWidth="1"/>
    <col min="7685" max="7685" width="18.28125" style="231" customWidth="1"/>
    <col min="7686" max="7686" width="17.28125" style="231" customWidth="1"/>
    <col min="7687" max="7687" width="17.421875" style="231" customWidth="1"/>
    <col min="7688" max="7688" width="9.28125" style="231" customWidth="1"/>
    <col min="7689" max="7689" width="10.421875" style="231" customWidth="1"/>
    <col min="7690" max="7934" width="9.28125" style="231" customWidth="1"/>
    <col min="7935" max="7935" width="4.28125" style="231" customWidth="1"/>
    <col min="7936" max="7936" width="12.00390625" style="231" customWidth="1"/>
    <col min="7937" max="7937" width="68.140625" style="231" customWidth="1"/>
    <col min="7938" max="7938" width="6.8515625" style="231" bestFit="1" customWidth="1"/>
    <col min="7939" max="7939" width="10.8515625" style="231" customWidth="1"/>
    <col min="7940" max="7940" width="14.28125" style="231" customWidth="1"/>
    <col min="7941" max="7941" width="18.28125" style="231" customWidth="1"/>
    <col min="7942" max="7942" width="17.28125" style="231" customWidth="1"/>
    <col min="7943" max="7943" width="17.421875" style="231" customWidth="1"/>
    <col min="7944" max="7944" width="9.28125" style="231" customWidth="1"/>
    <col min="7945" max="7945" width="10.421875" style="231" customWidth="1"/>
    <col min="7946" max="8190" width="9.28125" style="231" customWidth="1"/>
    <col min="8191" max="8191" width="4.28125" style="231" customWidth="1"/>
    <col min="8192" max="8192" width="12.00390625" style="231" customWidth="1"/>
    <col min="8193" max="8193" width="68.140625" style="231" customWidth="1"/>
    <col min="8194" max="8194" width="6.8515625" style="231" bestFit="1" customWidth="1"/>
    <col min="8195" max="8195" width="10.8515625" style="231" customWidth="1"/>
    <col min="8196" max="8196" width="14.28125" style="231" customWidth="1"/>
    <col min="8197" max="8197" width="18.28125" style="231" customWidth="1"/>
    <col min="8198" max="8198" width="17.28125" style="231" customWidth="1"/>
    <col min="8199" max="8199" width="17.421875" style="231" customWidth="1"/>
    <col min="8200" max="8200" width="9.28125" style="231" customWidth="1"/>
    <col min="8201" max="8201" width="10.421875" style="231" customWidth="1"/>
    <col min="8202" max="8446" width="9.28125" style="231" customWidth="1"/>
    <col min="8447" max="8447" width="4.28125" style="231" customWidth="1"/>
    <col min="8448" max="8448" width="12.00390625" style="231" customWidth="1"/>
    <col min="8449" max="8449" width="68.140625" style="231" customWidth="1"/>
    <col min="8450" max="8450" width="6.8515625" style="231" bestFit="1" customWidth="1"/>
    <col min="8451" max="8451" width="10.8515625" style="231" customWidth="1"/>
    <col min="8452" max="8452" width="14.28125" style="231" customWidth="1"/>
    <col min="8453" max="8453" width="18.28125" style="231" customWidth="1"/>
    <col min="8454" max="8454" width="17.28125" style="231" customWidth="1"/>
    <col min="8455" max="8455" width="17.421875" style="231" customWidth="1"/>
    <col min="8456" max="8456" width="9.28125" style="231" customWidth="1"/>
    <col min="8457" max="8457" width="10.421875" style="231" customWidth="1"/>
    <col min="8458" max="8702" width="9.28125" style="231" customWidth="1"/>
    <col min="8703" max="8703" width="4.28125" style="231" customWidth="1"/>
    <col min="8704" max="8704" width="12.00390625" style="231" customWidth="1"/>
    <col min="8705" max="8705" width="68.140625" style="231" customWidth="1"/>
    <col min="8706" max="8706" width="6.8515625" style="231" bestFit="1" customWidth="1"/>
    <col min="8707" max="8707" width="10.8515625" style="231" customWidth="1"/>
    <col min="8708" max="8708" width="14.28125" style="231" customWidth="1"/>
    <col min="8709" max="8709" width="18.28125" style="231" customWidth="1"/>
    <col min="8710" max="8710" width="17.28125" style="231" customWidth="1"/>
    <col min="8711" max="8711" width="17.421875" style="231" customWidth="1"/>
    <col min="8712" max="8712" width="9.28125" style="231" customWidth="1"/>
    <col min="8713" max="8713" width="10.421875" style="231" customWidth="1"/>
    <col min="8714" max="8958" width="9.28125" style="231" customWidth="1"/>
    <col min="8959" max="8959" width="4.28125" style="231" customWidth="1"/>
    <col min="8960" max="8960" width="12.00390625" style="231" customWidth="1"/>
    <col min="8961" max="8961" width="68.140625" style="231" customWidth="1"/>
    <col min="8962" max="8962" width="6.8515625" style="231" bestFit="1" customWidth="1"/>
    <col min="8963" max="8963" width="10.8515625" style="231" customWidth="1"/>
    <col min="8964" max="8964" width="14.28125" style="231" customWidth="1"/>
    <col min="8965" max="8965" width="18.28125" style="231" customWidth="1"/>
    <col min="8966" max="8966" width="17.28125" style="231" customWidth="1"/>
    <col min="8967" max="8967" width="17.421875" style="231" customWidth="1"/>
    <col min="8968" max="8968" width="9.28125" style="231" customWidth="1"/>
    <col min="8969" max="8969" width="10.421875" style="231" customWidth="1"/>
    <col min="8970" max="9214" width="9.28125" style="231" customWidth="1"/>
    <col min="9215" max="9215" width="4.28125" style="231" customWidth="1"/>
    <col min="9216" max="9216" width="12.00390625" style="231" customWidth="1"/>
    <col min="9217" max="9217" width="68.140625" style="231" customWidth="1"/>
    <col min="9218" max="9218" width="6.8515625" style="231" bestFit="1" customWidth="1"/>
    <col min="9219" max="9219" width="10.8515625" style="231" customWidth="1"/>
    <col min="9220" max="9220" width="14.28125" style="231" customWidth="1"/>
    <col min="9221" max="9221" width="18.28125" style="231" customWidth="1"/>
    <col min="9222" max="9222" width="17.28125" style="231" customWidth="1"/>
    <col min="9223" max="9223" width="17.421875" style="231" customWidth="1"/>
    <col min="9224" max="9224" width="9.28125" style="231" customWidth="1"/>
    <col min="9225" max="9225" width="10.421875" style="231" customWidth="1"/>
    <col min="9226" max="9470" width="9.28125" style="231" customWidth="1"/>
    <col min="9471" max="9471" width="4.28125" style="231" customWidth="1"/>
    <col min="9472" max="9472" width="12.00390625" style="231" customWidth="1"/>
    <col min="9473" max="9473" width="68.140625" style="231" customWidth="1"/>
    <col min="9474" max="9474" width="6.8515625" style="231" bestFit="1" customWidth="1"/>
    <col min="9475" max="9475" width="10.8515625" style="231" customWidth="1"/>
    <col min="9476" max="9476" width="14.28125" style="231" customWidth="1"/>
    <col min="9477" max="9477" width="18.28125" style="231" customWidth="1"/>
    <col min="9478" max="9478" width="17.28125" style="231" customWidth="1"/>
    <col min="9479" max="9479" width="17.421875" style="231" customWidth="1"/>
    <col min="9480" max="9480" width="9.28125" style="231" customWidth="1"/>
    <col min="9481" max="9481" width="10.421875" style="231" customWidth="1"/>
    <col min="9482" max="9726" width="9.28125" style="231" customWidth="1"/>
    <col min="9727" max="9727" width="4.28125" style="231" customWidth="1"/>
    <col min="9728" max="9728" width="12.00390625" style="231" customWidth="1"/>
    <col min="9729" max="9729" width="68.140625" style="231" customWidth="1"/>
    <col min="9730" max="9730" width="6.8515625" style="231" bestFit="1" customWidth="1"/>
    <col min="9731" max="9731" width="10.8515625" style="231" customWidth="1"/>
    <col min="9732" max="9732" width="14.28125" style="231" customWidth="1"/>
    <col min="9733" max="9733" width="18.28125" style="231" customWidth="1"/>
    <col min="9734" max="9734" width="17.28125" style="231" customWidth="1"/>
    <col min="9735" max="9735" width="17.421875" style="231" customWidth="1"/>
    <col min="9736" max="9736" width="9.28125" style="231" customWidth="1"/>
    <col min="9737" max="9737" width="10.421875" style="231" customWidth="1"/>
    <col min="9738" max="9982" width="9.28125" style="231" customWidth="1"/>
    <col min="9983" max="9983" width="4.28125" style="231" customWidth="1"/>
    <col min="9984" max="9984" width="12.00390625" style="231" customWidth="1"/>
    <col min="9985" max="9985" width="68.140625" style="231" customWidth="1"/>
    <col min="9986" max="9986" width="6.8515625" style="231" bestFit="1" customWidth="1"/>
    <col min="9987" max="9987" width="10.8515625" style="231" customWidth="1"/>
    <col min="9988" max="9988" width="14.28125" style="231" customWidth="1"/>
    <col min="9989" max="9989" width="18.28125" style="231" customWidth="1"/>
    <col min="9990" max="9990" width="17.28125" style="231" customWidth="1"/>
    <col min="9991" max="9991" width="17.421875" style="231" customWidth="1"/>
    <col min="9992" max="9992" width="9.28125" style="231" customWidth="1"/>
    <col min="9993" max="9993" width="10.421875" style="231" customWidth="1"/>
    <col min="9994" max="10238" width="9.28125" style="231" customWidth="1"/>
    <col min="10239" max="10239" width="4.28125" style="231" customWidth="1"/>
    <col min="10240" max="10240" width="12.00390625" style="231" customWidth="1"/>
    <col min="10241" max="10241" width="68.140625" style="231" customWidth="1"/>
    <col min="10242" max="10242" width="6.8515625" style="231" bestFit="1" customWidth="1"/>
    <col min="10243" max="10243" width="10.8515625" style="231" customWidth="1"/>
    <col min="10244" max="10244" width="14.28125" style="231" customWidth="1"/>
    <col min="10245" max="10245" width="18.28125" style="231" customWidth="1"/>
    <col min="10246" max="10246" width="17.28125" style="231" customWidth="1"/>
    <col min="10247" max="10247" width="17.421875" style="231" customWidth="1"/>
    <col min="10248" max="10248" width="9.28125" style="231" customWidth="1"/>
    <col min="10249" max="10249" width="10.421875" style="231" customWidth="1"/>
    <col min="10250" max="10494" width="9.28125" style="231" customWidth="1"/>
    <col min="10495" max="10495" width="4.28125" style="231" customWidth="1"/>
    <col min="10496" max="10496" width="12.00390625" style="231" customWidth="1"/>
    <col min="10497" max="10497" width="68.140625" style="231" customWidth="1"/>
    <col min="10498" max="10498" width="6.8515625" style="231" bestFit="1" customWidth="1"/>
    <col min="10499" max="10499" width="10.8515625" style="231" customWidth="1"/>
    <col min="10500" max="10500" width="14.28125" style="231" customWidth="1"/>
    <col min="10501" max="10501" width="18.28125" style="231" customWidth="1"/>
    <col min="10502" max="10502" width="17.28125" style="231" customWidth="1"/>
    <col min="10503" max="10503" width="17.421875" style="231" customWidth="1"/>
    <col min="10504" max="10504" width="9.28125" style="231" customWidth="1"/>
    <col min="10505" max="10505" width="10.421875" style="231" customWidth="1"/>
    <col min="10506" max="10750" width="9.28125" style="231" customWidth="1"/>
    <col min="10751" max="10751" width="4.28125" style="231" customWidth="1"/>
    <col min="10752" max="10752" width="12.00390625" style="231" customWidth="1"/>
    <col min="10753" max="10753" width="68.140625" style="231" customWidth="1"/>
    <col min="10754" max="10754" width="6.8515625" style="231" bestFit="1" customWidth="1"/>
    <col min="10755" max="10755" width="10.8515625" style="231" customWidth="1"/>
    <col min="10756" max="10756" width="14.28125" style="231" customWidth="1"/>
    <col min="10757" max="10757" width="18.28125" style="231" customWidth="1"/>
    <col min="10758" max="10758" width="17.28125" style="231" customWidth="1"/>
    <col min="10759" max="10759" width="17.421875" style="231" customWidth="1"/>
    <col min="10760" max="10760" width="9.28125" style="231" customWidth="1"/>
    <col min="10761" max="10761" width="10.421875" style="231" customWidth="1"/>
    <col min="10762" max="11006" width="9.28125" style="231" customWidth="1"/>
    <col min="11007" max="11007" width="4.28125" style="231" customWidth="1"/>
    <col min="11008" max="11008" width="12.00390625" style="231" customWidth="1"/>
    <col min="11009" max="11009" width="68.140625" style="231" customWidth="1"/>
    <col min="11010" max="11010" width="6.8515625" style="231" bestFit="1" customWidth="1"/>
    <col min="11011" max="11011" width="10.8515625" style="231" customWidth="1"/>
    <col min="11012" max="11012" width="14.28125" style="231" customWidth="1"/>
    <col min="11013" max="11013" width="18.28125" style="231" customWidth="1"/>
    <col min="11014" max="11014" width="17.28125" style="231" customWidth="1"/>
    <col min="11015" max="11015" width="17.421875" style="231" customWidth="1"/>
    <col min="11016" max="11016" width="9.28125" style="231" customWidth="1"/>
    <col min="11017" max="11017" width="10.421875" style="231" customWidth="1"/>
    <col min="11018" max="11262" width="9.28125" style="231" customWidth="1"/>
    <col min="11263" max="11263" width="4.28125" style="231" customWidth="1"/>
    <col min="11264" max="11264" width="12.00390625" style="231" customWidth="1"/>
    <col min="11265" max="11265" width="68.140625" style="231" customWidth="1"/>
    <col min="11266" max="11266" width="6.8515625" style="231" bestFit="1" customWidth="1"/>
    <col min="11267" max="11267" width="10.8515625" style="231" customWidth="1"/>
    <col min="11268" max="11268" width="14.28125" style="231" customWidth="1"/>
    <col min="11269" max="11269" width="18.28125" style="231" customWidth="1"/>
    <col min="11270" max="11270" width="17.28125" style="231" customWidth="1"/>
    <col min="11271" max="11271" width="17.421875" style="231" customWidth="1"/>
    <col min="11272" max="11272" width="9.28125" style="231" customWidth="1"/>
    <col min="11273" max="11273" width="10.421875" style="231" customWidth="1"/>
    <col min="11274" max="11518" width="9.28125" style="231" customWidth="1"/>
    <col min="11519" max="11519" width="4.28125" style="231" customWidth="1"/>
    <col min="11520" max="11520" width="12.00390625" style="231" customWidth="1"/>
    <col min="11521" max="11521" width="68.140625" style="231" customWidth="1"/>
    <col min="11522" max="11522" width="6.8515625" style="231" bestFit="1" customWidth="1"/>
    <col min="11523" max="11523" width="10.8515625" style="231" customWidth="1"/>
    <col min="11524" max="11524" width="14.28125" style="231" customWidth="1"/>
    <col min="11525" max="11525" width="18.28125" style="231" customWidth="1"/>
    <col min="11526" max="11526" width="17.28125" style="231" customWidth="1"/>
    <col min="11527" max="11527" width="17.421875" style="231" customWidth="1"/>
    <col min="11528" max="11528" width="9.28125" style="231" customWidth="1"/>
    <col min="11529" max="11529" width="10.421875" style="231" customWidth="1"/>
    <col min="11530" max="11774" width="9.28125" style="231" customWidth="1"/>
    <col min="11775" max="11775" width="4.28125" style="231" customWidth="1"/>
    <col min="11776" max="11776" width="12.00390625" style="231" customWidth="1"/>
    <col min="11777" max="11777" width="68.140625" style="231" customWidth="1"/>
    <col min="11778" max="11778" width="6.8515625" style="231" bestFit="1" customWidth="1"/>
    <col min="11779" max="11779" width="10.8515625" style="231" customWidth="1"/>
    <col min="11780" max="11780" width="14.28125" style="231" customWidth="1"/>
    <col min="11781" max="11781" width="18.28125" style="231" customWidth="1"/>
    <col min="11782" max="11782" width="17.28125" style="231" customWidth="1"/>
    <col min="11783" max="11783" width="17.421875" style="231" customWidth="1"/>
    <col min="11784" max="11784" width="9.28125" style="231" customWidth="1"/>
    <col min="11785" max="11785" width="10.421875" style="231" customWidth="1"/>
    <col min="11786" max="12030" width="9.28125" style="231" customWidth="1"/>
    <col min="12031" max="12031" width="4.28125" style="231" customWidth="1"/>
    <col min="12032" max="12032" width="12.00390625" style="231" customWidth="1"/>
    <col min="12033" max="12033" width="68.140625" style="231" customWidth="1"/>
    <col min="12034" max="12034" width="6.8515625" style="231" bestFit="1" customWidth="1"/>
    <col min="12035" max="12035" width="10.8515625" style="231" customWidth="1"/>
    <col min="12036" max="12036" width="14.28125" style="231" customWidth="1"/>
    <col min="12037" max="12037" width="18.28125" style="231" customWidth="1"/>
    <col min="12038" max="12038" width="17.28125" style="231" customWidth="1"/>
    <col min="12039" max="12039" width="17.421875" style="231" customWidth="1"/>
    <col min="12040" max="12040" width="9.28125" style="231" customWidth="1"/>
    <col min="12041" max="12041" width="10.421875" style="231" customWidth="1"/>
    <col min="12042" max="12286" width="9.28125" style="231" customWidth="1"/>
    <col min="12287" max="12287" width="4.28125" style="231" customWidth="1"/>
    <col min="12288" max="12288" width="12.00390625" style="231" customWidth="1"/>
    <col min="12289" max="12289" width="68.140625" style="231" customWidth="1"/>
    <col min="12290" max="12290" width="6.8515625" style="231" bestFit="1" customWidth="1"/>
    <col min="12291" max="12291" width="10.8515625" style="231" customWidth="1"/>
    <col min="12292" max="12292" width="14.28125" style="231" customWidth="1"/>
    <col min="12293" max="12293" width="18.28125" style="231" customWidth="1"/>
    <col min="12294" max="12294" width="17.28125" style="231" customWidth="1"/>
    <col min="12295" max="12295" width="17.421875" style="231" customWidth="1"/>
    <col min="12296" max="12296" width="9.28125" style="231" customWidth="1"/>
    <col min="12297" max="12297" width="10.421875" style="231" customWidth="1"/>
    <col min="12298" max="12542" width="9.28125" style="231" customWidth="1"/>
    <col min="12543" max="12543" width="4.28125" style="231" customWidth="1"/>
    <col min="12544" max="12544" width="12.00390625" style="231" customWidth="1"/>
    <col min="12545" max="12545" width="68.140625" style="231" customWidth="1"/>
    <col min="12546" max="12546" width="6.8515625" style="231" bestFit="1" customWidth="1"/>
    <col min="12547" max="12547" width="10.8515625" style="231" customWidth="1"/>
    <col min="12548" max="12548" width="14.28125" style="231" customWidth="1"/>
    <col min="12549" max="12549" width="18.28125" style="231" customWidth="1"/>
    <col min="12550" max="12550" width="17.28125" style="231" customWidth="1"/>
    <col min="12551" max="12551" width="17.421875" style="231" customWidth="1"/>
    <col min="12552" max="12552" width="9.28125" style="231" customWidth="1"/>
    <col min="12553" max="12553" width="10.421875" style="231" customWidth="1"/>
    <col min="12554" max="12798" width="9.28125" style="231" customWidth="1"/>
    <col min="12799" max="12799" width="4.28125" style="231" customWidth="1"/>
    <col min="12800" max="12800" width="12.00390625" style="231" customWidth="1"/>
    <col min="12801" max="12801" width="68.140625" style="231" customWidth="1"/>
    <col min="12802" max="12802" width="6.8515625" style="231" bestFit="1" customWidth="1"/>
    <col min="12803" max="12803" width="10.8515625" style="231" customWidth="1"/>
    <col min="12804" max="12804" width="14.28125" style="231" customWidth="1"/>
    <col min="12805" max="12805" width="18.28125" style="231" customWidth="1"/>
    <col min="12806" max="12806" width="17.28125" style="231" customWidth="1"/>
    <col min="12807" max="12807" width="17.421875" style="231" customWidth="1"/>
    <col min="12808" max="12808" width="9.28125" style="231" customWidth="1"/>
    <col min="12809" max="12809" width="10.421875" style="231" customWidth="1"/>
    <col min="12810" max="13054" width="9.28125" style="231" customWidth="1"/>
    <col min="13055" max="13055" width="4.28125" style="231" customWidth="1"/>
    <col min="13056" max="13056" width="12.00390625" style="231" customWidth="1"/>
    <col min="13057" max="13057" width="68.140625" style="231" customWidth="1"/>
    <col min="13058" max="13058" width="6.8515625" style="231" bestFit="1" customWidth="1"/>
    <col min="13059" max="13059" width="10.8515625" style="231" customWidth="1"/>
    <col min="13060" max="13060" width="14.28125" style="231" customWidth="1"/>
    <col min="13061" max="13061" width="18.28125" style="231" customWidth="1"/>
    <col min="13062" max="13062" width="17.28125" style="231" customWidth="1"/>
    <col min="13063" max="13063" width="17.421875" style="231" customWidth="1"/>
    <col min="13064" max="13064" width="9.28125" style="231" customWidth="1"/>
    <col min="13065" max="13065" width="10.421875" style="231" customWidth="1"/>
    <col min="13066" max="13310" width="9.28125" style="231" customWidth="1"/>
    <col min="13311" max="13311" width="4.28125" style="231" customWidth="1"/>
    <col min="13312" max="13312" width="12.00390625" style="231" customWidth="1"/>
    <col min="13313" max="13313" width="68.140625" style="231" customWidth="1"/>
    <col min="13314" max="13314" width="6.8515625" style="231" bestFit="1" customWidth="1"/>
    <col min="13315" max="13315" width="10.8515625" style="231" customWidth="1"/>
    <col min="13316" max="13316" width="14.28125" style="231" customWidth="1"/>
    <col min="13317" max="13317" width="18.28125" style="231" customWidth="1"/>
    <col min="13318" max="13318" width="17.28125" style="231" customWidth="1"/>
    <col min="13319" max="13319" width="17.421875" style="231" customWidth="1"/>
    <col min="13320" max="13320" width="9.28125" style="231" customWidth="1"/>
    <col min="13321" max="13321" width="10.421875" style="231" customWidth="1"/>
    <col min="13322" max="13566" width="9.28125" style="231" customWidth="1"/>
    <col min="13567" max="13567" width="4.28125" style="231" customWidth="1"/>
    <col min="13568" max="13568" width="12.00390625" style="231" customWidth="1"/>
    <col min="13569" max="13569" width="68.140625" style="231" customWidth="1"/>
    <col min="13570" max="13570" width="6.8515625" style="231" bestFit="1" customWidth="1"/>
    <col min="13571" max="13571" width="10.8515625" style="231" customWidth="1"/>
    <col min="13572" max="13572" width="14.28125" style="231" customWidth="1"/>
    <col min="13573" max="13573" width="18.28125" style="231" customWidth="1"/>
    <col min="13574" max="13574" width="17.28125" style="231" customWidth="1"/>
    <col min="13575" max="13575" width="17.421875" style="231" customWidth="1"/>
    <col min="13576" max="13576" width="9.28125" style="231" customWidth="1"/>
    <col min="13577" max="13577" width="10.421875" style="231" customWidth="1"/>
    <col min="13578" max="13822" width="9.28125" style="231" customWidth="1"/>
    <col min="13823" max="13823" width="4.28125" style="231" customWidth="1"/>
    <col min="13824" max="13824" width="12.00390625" style="231" customWidth="1"/>
    <col min="13825" max="13825" width="68.140625" style="231" customWidth="1"/>
    <col min="13826" max="13826" width="6.8515625" style="231" bestFit="1" customWidth="1"/>
    <col min="13827" max="13827" width="10.8515625" style="231" customWidth="1"/>
    <col min="13828" max="13828" width="14.28125" style="231" customWidth="1"/>
    <col min="13829" max="13829" width="18.28125" style="231" customWidth="1"/>
    <col min="13830" max="13830" width="17.28125" style="231" customWidth="1"/>
    <col min="13831" max="13831" width="17.421875" style="231" customWidth="1"/>
    <col min="13832" max="13832" width="9.28125" style="231" customWidth="1"/>
    <col min="13833" max="13833" width="10.421875" style="231" customWidth="1"/>
    <col min="13834" max="14078" width="9.28125" style="231" customWidth="1"/>
    <col min="14079" max="14079" width="4.28125" style="231" customWidth="1"/>
    <col min="14080" max="14080" width="12.00390625" style="231" customWidth="1"/>
    <col min="14081" max="14081" width="68.140625" style="231" customWidth="1"/>
    <col min="14082" max="14082" width="6.8515625" style="231" bestFit="1" customWidth="1"/>
    <col min="14083" max="14083" width="10.8515625" style="231" customWidth="1"/>
    <col min="14084" max="14084" width="14.28125" style="231" customWidth="1"/>
    <col min="14085" max="14085" width="18.28125" style="231" customWidth="1"/>
    <col min="14086" max="14086" width="17.28125" style="231" customWidth="1"/>
    <col min="14087" max="14087" width="17.421875" style="231" customWidth="1"/>
    <col min="14088" max="14088" width="9.28125" style="231" customWidth="1"/>
    <col min="14089" max="14089" width="10.421875" style="231" customWidth="1"/>
    <col min="14090" max="14334" width="9.28125" style="231" customWidth="1"/>
    <col min="14335" max="14335" width="4.28125" style="231" customWidth="1"/>
    <col min="14336" max="14336" width="12.00390625" style="231" customWidth="1"/>
    <col min="14337" max="14337" width="68.140625" style="231" customWidth="1"/>
    <col min="14338" max="14338" width="6.8515625" style="231" bestFit="1" customWidth="1"/>
    <col min="14339" max="14339" width="10.8515625" style="231" customWidth="1"/>
    <col min="14340" max="14340" width="14.28125" style="231" customWidth="1"/>
    <col min="14341" max="14341" width="18.28125" style="231" customWidth="1"/>
    <col min="14342" max="14342" width="17.28125" style="231" customWidth="1"/>
    <col min="14343" max="14343" width="17.421875" style="231" customWidth="1"/>
    <col min="14344" max="14344" width="9.28125" style="231" customWidth="1"/>
    <col min="14345" max="14345" width="10.421875" style="231" customWidth="1"/>
    <col min="14346" max="14590" width="9.28125" style="231" customWidth="1"/>
    <col min="14591" max="14591" width="4.28125" style="231" customWidth="1"/>
    <col min="14592" max="14592" width="12.00390625" style="231" customWidth="1"/>
    <col min="14593" max="14593" width="68.140625" style="231" customWidth="1"/>
    <col min="14594" max="14594" width="6.8515625" style="231" bestFit="1" customWidth="1"/>
    <col min="14595" max="14595" width="10.8515625" style="231" customWidth="1"/>
    <col min="14596" max="14596" width="14.28125" style="231" customWidth="1"/>
    <col min="14597" max="14597" width="18.28125" style="231" customWidth="1"/>
    <col min="14598" max="14598" width="17.28125" style="231" customWidth="1"/>
    <col min="14599" max="14599" width="17.421875" style="231" customWidth="1"/>
    <col min="14600" max="14600" width="9.28125" style="231" customWidth="1"/>
    <col min="14601" max="14601" width="10.421875" style="231" customWidth="1"/>
    <col min="14602" max="14846" width="9.28125" style="231" customWidth="1"/>
    <col min="14847" max="14847" width="4.28125" style="231" customWidth="1"/>
    <col min="14848" max="14848" width="12.00390625" style="231" customWidth="1"/>
    <col min="14849" max="14849" width="68.140625" style="231" customWidth="1"/>
    <col min="14850" max="14850" width="6.8515625" style="231" bestFit="1" customWidth="1"/>
    <col min="14851" max="14851" width="10.8515625" style="231" customWidth="1"/>
    <col min="14852" max="14852" width="14.28125" style="231" customWidth="1"/>
    <col min="14853" max="14853" width="18.28125" style="231" customWidth="1"/>
    <col min="14854" max="14854" width="17.28125" style="231" customWidth="1"/>
    <col min="14855" max="14855" width="17.421875" style="231" customWidth="1"/>
    <col min="14856" max="14856" width="9.28125" style="231" customWidth="1"/>
    <col min="14857" max="14857" width="10.421875" style="231" customWidth="1"/>
    <col min="14858" max="15102" width="9.28125" style="231" customWidth="1"/>
    <col min="15103" max="15103" width="4.28125" style="231" customWidth="1"/>
    <col min="15104" max="15104" width="12.00390625" style="231" customWidth="1"/>
    <col min="15105" max="15105" width="68.140625" style="231" customWidth="1"/>
    <col min="15106" max="15106" width="6.8515625" style="231" bestFit="1" customWidth="1"/>
    <col min="15107" max="15107" width="10.8515625" style="231" customWidth="1"/>
    <col min="15108" max="15108" width="14.28125" style="231" customWidth="1"/>
    <col min="15109" max="15109" width="18.28125" style="231" customWidth="1"/>
    <col min="15110" max="15110" width="17.28125" style="231" customWidth="1"/>
    <col min="15111" max="15111" width="17.421875" style="231" customWidth="1"/>
    <col min="15112" max="15112" width="9.28125" style="231" customWidth="1"/>
    <col min="15113" max="15113" width="10.421875" style="231" customWidth="1"/>
    <col min="15114" max="15358" width="9.28125" style="231" customWidth="1"/>
    <col min="15359" max="15359" width="4.28125" style="231" customWidth="1"/>
    <col min="15360" max="15360" width="12.00390625" style="231" customWidth="1"/>
    <col min="15361" max="15361" width="68.140625" style="231" customWidth="1"/>
    <col min="15362" max="15362" width="6.8515625" style="231" bestFit="1" customWidth="1"/>
    <col min="15363" max="15363" width="10.8515625" style="231" customWidth="1"/>
    <col min="15364" max="15364" width="14.28125" style="231" customWidth="1"/>
    <col min="15365" max="15365" width="18.28125" style="231" customWidth="1"/>
    <col min="15366" max="15366" width="17.28125" style="231" customWidth="1"/>
    <col min="15367" max="15367" width="17.421875" style="231" customWidth="1"/>
    <col min="15368" max="15368" width="9.28125" style="231" customWidth="1"/>
    <col min="15369" max="15369" width="10.421875" style="231" customWidth="1"/>
    <col min="15370" max="15614" width="9.28125" style="231" customWidth="1"/>
    <col min="15615" max="15615" width="4.28125" style="231" customWidth="1"/>
    <col min="15616" max="15616" width="12.00390625" style="231" customWidth="1"/>
    <col min="15617" max="15617" width="68.140625" style="231" customWidth="1"/>
    <col min="15618" max="15618" width="6.8515625" style="231" bestFit="1" customWidth="1"/>
    <col min="15619" max="15619" width="10.8515625" style="231" customWidth="1"/>
    <col min="15620" max="15620" width="14.28125" style="231" customWidth="1"/>
    <col min="15621" max="15621" width="18.28125" style="231" customWidth="1"/>
    <col min="15622" max="15622" width="17.28125" style="231" customWidth="1"/>
    <col min="15623" max="15623" width="17.421875" style="231" customWidth="1"/>
    <col min="15624" max="15624" width="9.28125" style="231" customWidth="1"/>
    <col min="15625" max="15625" width="10.421875" style="231" customWidth="1"/>
    <col min="15626" max="15870" width="9.28125" style="231" customWidth="1"/>
    <col min="15871" max="15871" width="4.28125" style="231" customWidth="1"/>
    <col min="15872" max="15872" width="12.00390625" style="231" customWidth="1"/>
    <col min="15873" max="15873" width="68.140625" style="231" customWidth="1"/>
    <col min="15874" max="15874" width="6.8515625" style="231" bestFit="1" customWidth="1"/>
    <col min="15875" max="15875" width="10.8515625" style="231" customWidth="1"/>
    <col min="15876" max="15876" width="14.28125" style="231" customWidth="1"/>
    <col min="15877" max="15877" width="18.28125" style="231" customWidth="1"/>
    <col min="15878" max="15878" width="17.28125" style="231" customWidth="1"/>
    <col min="15879" max="15879" width="17.421875" style="231" customWidth="1"/>
    <col min="15880" max="15880" width="9.28125" style="231" customWidth="1"/>
    <col min="15881" max="15881" width="10.421875" style="231" customWidth="1"/>
    <col min="15882" max="16126" width="9.28125" style="231" customWidth="1"/>
    <col min="16127" max="16127" width="4.28125" style="231" customWidth="1"/>
    <col min="16128" max="16128" width="12.00390625" style="231" customWidth="1"/>
    <col min="16129" max="16129" width="68.140625" style="231" customWidth="1"/>
    <col min="16130" max="16130" width="6.8515625" style="231" bestFit="1" customWidth="1"/>
    <col min="16131" max="16131" width="10.8515625" style="231" customWidth="1"/>
    <col min="16132" max="16132" width="14.28125" style="231" customWidth="1"/>
    <col min="16133" max="16133" width="18.28125" style="231" customWidth="1"/>
    <col min="16134" max="16134" width="17.28125" style="231" customWidth="1"/>
    <col min="16135" max="16135" width="17.421875" style="231" customWidth="1"/>
    <col min="16136" max="16136" width="9.28125" style="231" customWidth="1"/>
    <col min="16137" max="16137" width="10.421875" style="231" customWidth="1"/>
    <col min="16138" max="16384" width="9.28125" style="231" customWidth="1"/>
  </cols>
  <sheetData>
    <row r="1" spans="1:7" ht="15.75">
      <c r="A1" s="782" t="s">
        <v>4585</v>
      </c>
      <c r="B1" s="782"/>
      <c r="C1" s="782"/>
      <c r="D1" s="782"/>
      <c r="E1" s="782"/>
      <c r="F1" s="782"/>
      <c r="G1" s="782"/>
    </row>
    <row r="2" spans="1:8" ht="14.25" customHeight="1" thickBot="1">
      <c r="A2" s="182"/>
      <c r="B2" s="340"/>
      <c r="C2" s="169"/>
      <c r="D2" s="341"/>
      <c r="E2" s="342"/>
      <c r="F2" s="169"/>
      <c r="G2" s="169"/>
      <c r="H2" s="341"/>
    </row>
    <row r="3" spans="1:8" ht="38.25" customHeight="1" thickTop="1">
      <c r="A3" s="783" t="s">
        <v>4069</v>
      </c>
      <c r="B3" s="784"/>
      <c r="C3" s="343" t="s">
        <v>4070</v>
      </c>
      <c r="D3" s="785" t="str">
        <f>Zařazení</f>
        <v>Rozpočet</v>
      </c>
      <c r="E3" s="786"/>
      <c r="F3" s="344" t="str">
        <f>soustava</f>
        <v>01, vlastní cenová soustava</v>
      </c>
      <c r="G3" s="345"/>
      <c r="H3" s="346"/>
    </row>
    <row r="4" spans="1:9" ht="13.5" thickBot="1">
      <c r="A4" s="787" t="s">
        <v>4072</v>
      </c>
      <c r="B4" s="788"/>
      <c r="C4" s="347" t="s">
        <v>4586</v>
      </c>
      <c r="D4" s="789" t="str">
        <f>Profese</f>
        <v>VZT, CHL</v>
      </c>
      <c r="E4" s="790"/>
      <c r="F4" s="790"/>
      <c r="G4" s="791"/>
      <c r="H4" s="263"/>
      <c r="I4" s="348"/>
    </row>
    <row r="5" spans="1:8" ht="13.5" thickTop="1">
      <c r="A5" s="349"/>
      <c r="B5" s="182"/>
      <c r="C5" s="182"/>
      <c r="D5" s="350"/>
      <c r="E5" s="351"/>
      <c r="F5" s="182"/>
      <c r="G5" s="182"/>
      <c r="H5" s="350"/>
    </row>
    <row r="6" spans="1:9" ht="25.5">
      <c r="A6" s="185" t="s">
        <v>4074</v>
      </c>
      <c r="B6" s="186" t="s">
        <v>4075</v>
      </c>
      <c r="C6" s="186" t="s">
        <v>4076</v>
      </c>
      <c r="D6" s="187" t="s">
        <v>112</v>
      </c>
      <c r="E6" s="188" t="s">
        <v>4077</v>
      </c>
      <c r="F6" s="188" t="s">
        <v>4078</v>
      </c>
      <c r="G6" s="189" t="s">
        <v>4079</v>
      </c>
      <c r="H6" s="190" t="s">
        <v>4080</v>
      </c>
      <c r="I6" s="352"/>
    </row>
    <row r="7" spans="1:8" s="359" customFormat="1" ht="12">
      <c r="A7" s="353"/>
      <c r="B7" s="354"/>
      <c r="C7" s="354" t="s">
        <v>4587</v>
      </c>
      <c r="D7" s="355"/>
      <c r="E7" s="356"/>
      <c r="F7" s="356"/>
      <c r="G7" s="357"/>
      <c r="H7" s="358"/>
    </row>
    <row r="8" spans="1:8" s="359" customFormat="1" ht="12">
      <c r="A8" s="353" t="s">
        <v>4081</v>
      </c>
      <c r="B8" s="354" t="s">
        <v>4588</v>
      </c>
      <c r="C8" s="360" t="s">
        <v>4589</v>
      </c>
      <c r="D8" s="355"/>
      <c r="E8" s="356"/>
      <c r="F8" s="356"/>
      <c r="G8" s="357"/>
      <c r="H8" s="358"/>
    </row>
    <row r="9" spans="1:44" s="359" customFormat="1" ht="78.75">
      <c r="A9" s="361">
        <v>1</v>
      </c>
      <c r="B9" s="362" t="s">
        <v>4590</v>
      </c>
      <c r="C9" s="363" t="s">
        <v>4591</v>
      </c>
      <c r="D9" s="364" t="s">
        <v>173</v>
      </c>
      <c r="E9" s="365">
        <v>1</v>
      </c>
      <c r="F9" s="227"/>
      <c r="G9" s="366">
        <f>E9*F9</f>
        <v>0</v>
      </c>
      <c r="H9" s="367" t="s">
        <v>259</v>
      </c>
      <c r="AN9" s="368"/>
      <c r="AO9" s="368"/>
      <c r="AP9" s="368"/>
      <c r="AQ9" s="368"/>
      <c r="AR9" s="368"/>
    </row>
    <row r="10" spans="1:44" s="359" customFormat="1" ht="12">
      <c r="A10" s="361">
        <f>A9+1</f>
        <v>2</v>
      </c>
      <c r="B10" s="362" t="s">
        <v>4592</v>
      </c>
      <c r="C10" s="369" t="s">
        <v>4593</v>
      </c>
      <c r="D10" s="370" t="s">
        <v>286</v>
      </c>
      <c r="E10" s="371">
        <v>50</v>
      </c>
      <c r="F10" s="227"/>
      <c r="G10" s="365">
        <f>E10*F10</f>
        <v>0</v>
      </c>
      <c r="H10" s="367" t="s">
        <v>259</v>
      </c>
      <c r="AN10" s="368"/>
      <c r="AO10" s="368"/>
      <c r="AP10" s="368"/>
      <c r="AQ10" s="368"/>
      <c r="AR10" s="368"/>
    </row>
    <row r="11" spans="1:44" s="359" customFormat="1" ht="33.75">
      <c r="A11" s="361">
        <f aca="true" t="shared" si="0" ref="A11:A40">A10+1</f>
        <v>3</v>
      </c>
      <c r="B11" s="362" t="s">
        <v>4594</v>
      </c>
      <c r="C11" s="369" t="s">
        <v>4595</v>
      </c>
      <c r="D11" s="370" t="s">
        <v>173</v>
      </c>
      <c r="E11" s="371">
        <v>1</v>
      </c>
      <c r="F11" s="227"/>
      <c r="G11" s="365">
        <f>E11*F11</f>
        <v>0</v>
      </c>
      <c r="H11" s="367" t="s">
        <v>259</v>
      </c>
      <c r="AN11" s="368"/>
      <c r="AO11" s="368"/>
      <c r="AP11" s="368"/>
      <c r="AQ11" s="368"/>
      <c r="AR11" s="368"/>
    </row>
    <row r="12" spans="1:44" s="359" customFormat="1" ht="33.75">
      <c r="A12" s="361">
        <f t="shared" si="0"/>
        <v>4</v>
      </c>
      <c r="B12" s="362" t="s">
        <v>4596</v>
      </c>
      <c r="C12" s="372" t="s">
        <v>4597</v>
      </c>
      <c r="D12" s="370" t="s">
        <v>173</v>
      </c>
      <c r="E12" s="371">
        <v>1</v>
      </c>
      <c r="F12" s="227"/>
      <c r="G12" s="365">
        <f aca="true" t="shared" si="1" ref="G12:G36">E12*F12</f>
        <v>0</v>
      </c>
      <c r="H12" s="367" t="s">
        <v>259</v>
      </c>
      <c r="AN12" s="368"/>
      <c r="AO12" s="368"/>
      <c r="AP12" s="368"/>
      <c r="AQ12" s="368"/>
      <c r="AR12" s="368"/>
    </row>
    <row r="13" spans="1:44" s="359" customFormat="1" ht="12">
      <c r="A13" s="361">
        <f t="shared" si="0"/>
        <v>5</v>
      </c>
      <c r="B13" s="362" t="s">
        <v>4598</v>
      </c>
      <c r="C13" s="372" t="s">
        <v>4599</v>
      </c>
      <c r="D13" s="370" t="s">
        <v>173</v>
      </c>
      <c r="E13" s="371">
        <v>1</v>
      </c>
      <c r="F13" s="227"/>
      <c r="G13" s="365">
        <f t="shared" si="1"/>
        <v>0</v>
      </c>
      <c r="H13" s="367" t="s">
        <v>259</v>
      </c>
      <c r="AN13" s="368"/>
      <c r="AO13" s="368"/>
      <c r="AP13" s="368"/>
      <c r="AQ13" s="368"/>
      <c r="AR13" s="368"/>
    </row>
    <row r="14" spans="1:44" s="359" customFormat="1" ht="12">
      <c r="A14" s="361">
        <f t="shared" si="0"/>
        <v>6</v>
      </c>
      <c r="B14" s="362" t="s">
        <v>4600</v>
      </c>
      <c r="C14" s="372" t="s">
        <v>4601</v>
      </c>
      <c r="D14" s="373" t="s">
        <v>173</v>
      </c>
      <c r="E14" s="374">
        <v>1</v>
      </c>
      <c r="F14" s="227"/>
      <c r="G14" s="365">
        <f t="shared" si="1"/>
        <v>0</v>
      </c>
      <c r="H14" s="367" t="s">
        <v>259</v>
      </c>
      <c r="AN14" s="368"/>
      <c r="AO14" s="368"/>
      <c r="AP14" s="368"/>
      <c r="AQ14" s="368"/>
      <c r="AR14" s="368"/>
    </row>
    <row r="15" spans="1:44" s="359" customFormat="1" ht="12">
      <c r="A15" s="361">
        <f t="shared" si="0"/>
        <v>7</v>
      </c>
      <c r="B15" s="362" t="s">
        <v>4602</v>
      </c>
      <c r="C15" s="372" t="s">
        <v>4603</v>
      </c>
      <c r="D15" s="373" t="s">
        <v>242</v>
      </c>
      <c r="E15" s="374">
        <v>4</v>
      </c>
      <c r="F15" s="227"/>
      <c r="G15" s="365">
        <f t="shared" si="1"/>
        <v>0</v>
      </c>
      <c r="H15" s="367" t="s">
        <v>259</v>
      </c>
      <c r="AN15" s="368"/>
      <c r="AO15" s="368"/>
      <c r="AP15" s="368"/>
      <c r="AQ15" s="368"/>
      <c r="AR15" s="368"/>
    </row>
    <row r="16" spans="1:44" s="359" customFormat="1" ht="22.5">
      <c r="A16" s="361">
        <f t="shared" si="0"/>
        <v>8</v>
      </c>
      <c r="B16" s="362" t="s">
        <v>4604</v>
      </c>
      <c r="C16" s="372" t="s">
        <v>4605</v>
      </c>
      <c r="D16" s="373" t="s">
        <v>286</v>
      </c>
      <c r="E16" s="374">
        <v>12</v>
      </c>
      <c r="F16" s="227"/>
      <c r="G16" s="365">
        <f t="shared" si="1"/>
        <v>0</v>
      </c>
      <c r="H16" s="367" t="s">
        <v>259</v>
      </c>
      <c r="AN16" s="368"/>
      <c r="AO16" s="368"/>
      <c r="AP16" s="368"/>
      <c r="AQ16" s="368"/>
      <c r="AR16" s="368"/>
    </row>
    <row r="17" spans="1:44" s="359" customFormat="1" ht="12">
      <c r="A17" s="361">
        <f t="shared" si="0"/>
        <v>9</v>
      </c>
      <c r="B17" s="362" t="s">
        <v>4606</v>
      </c>
      <c r="C17" s="372" t="s">
        <v>4607</v>
      </c>
      <c r="D17" s="373" t="s">
        <v>286</v>
      </c>
      <c r="E17" s="374">
        <v>10</v>
      </c>
      <c r="F17" s="227"/>
      <c r="G17" s="365">
        <f t="shared" si="1"/>
        <v>0</v>
      </c>
      <c r="H17" s="367" t="s">
        <v>259</v>
      </c>
      <c r="AN17" s="368"/>
      <c r="AO17" s="368"/>
      <c r="AP17" s="368"/>
      <c r="AQ17" s="368"/>
      <c r="AR17" s="368"/>
    </row>
    <row r="18" spans="1:44" s="359" customFormat="1" ht="12">
      <c r="A18" s="361">
        <f t="shared" si="0"/>
        <v>10</v>
      </c>
      <c r="B18" s="362" t="s">
        <v>4608</v>
      </c>
      <c r="C18" s="375" t="s">
        <v>4609</v>
      </c>
      <c r="D18" s="364" t="s">
        <v>173</v>
      </c>
      <c r="E18" s="365">
        <v>2</v>
      </c>
      <c r="F18" s="227"/>
      <c r="G18" s="366">
        <f t="shared" si="1"/>
        <v>0</v>
      </c>
      <c r="H18" s="367" t="s">
        <v>259</v>
      </c>
      <c r="AN18" s="368"/>
      <c r="AO18" s="368"/>
      <c r="AP18" s="368"/>
      <c r="AQ18" s="368"/>
      <c r="AR18" s="368"/>
    </row>
    <row r="19" spans="1:44" s="359" customFormat="1" ht="12">
      <c r="A19" s="361">
        <f t="shared" si="0"/>
        <v>11</v>
      </c>
      <c r="B19" s="362" t="s">
        <v>1258</v>
      </c>
      <c r="C19" s="375" t="s">
        <v>4610</v>
      </c>
      <c r="D19" s="364" t="s">
        <v>173</v>
      </c>
      <c r="E19" s="365">
        <v>20</v>
      </c>
      <c r="F19" s="227"/>
      <c r="G19" s="366">
        <f t="shared" si="1"/>
        <v>0</v>
      </c>
      <c r="H19" s="367" t="s">
        <v>259</v>
      </c>
      <c r="AN19" s="368"/>
      <c r="AO19" s="368"/>
      <c r="AP19" s="368"/>
      <c r="AQ19" s="368"/>
      <c r="AR19" s="368"/>
    </row>
    <row r="20" spans="1:44" s="359" customFormat="1" ht="12">
      <c r="A20" s="361">
        <f t="shared" si="0"/>
        <v>12</v>
      </c>
      <c r="B20" s="362" t="s">
        <v>1270</v>
      </c>
      <c r="C20" s="375" t="s">
        <v>4611</v>
      </c>
      <c r="D20" s="364" t="s">
        <v>173</v>
      </c>
      <c r="E20" s="365">
        <v>3</v>
      </c>
      <c r="F20" s="227"/>
      <c r="G20" s="366">
        <f t="shared" si="1"/>
        <v>0</v>
      </c>
      <c r="H20" s="367" t="s">
        <v>259</v>
      </c>
      <c r="AN20" s="368"/>
      <c r="AO20" s="368"/>
      <c r="AP20" s="368"/>
      <c r="AQ20" s="368"/>
      <c r="AR20" s="368"/>
    </row>
    <row r="21" spans="1:44" s="359" customFormat="1" ht="12">
      <c r="A21" s="361">
        <f t="shared" si="0"/>
        <v>13</v>
      </c>
      <c r="B21" s="362" t="s">
        <v>1275</v>
      </c>
      <c r="C21" s="375" t="s">
        <v>4612</v>
      </c>
      <c r="D21" s="364" t="s">
        <v>173</v>
      </c>
      <c r="E21" s="365">
        <v>3</v>
      </c>
      <c r="F21" s="227"/>
      <c r="G21" s="366">
        <f t="shared" si="1"/>
        <v>0</v>
      </c>
      <c r="H21" s="367" t="s">
        <v>259</v>
      </c>
      <c r="AN21" s="368"/>
      <c r="AO21" s="368"/>
      <c r="AP21" s="368"/>
      <c r="AQ21" s="368"/>
      <c r="AR21" s="368"/>
    </row>
    <row r="22" spans="1:44" s="359" customFormat="1" ht="22.5">
      <c r="A22" s="361">
        <f t="shared" si="0"/>
        <v>14</v>
      </c>
      <c r="B22" s="362" t="s">
        <v>1921</v>
      </c>
      <c r="C22" s="375" t="s">
        <v>4613</v>
      </c>
      <c r="D22" s="364" t="s">
        <v>173</v>
      </c>
      <c r="E22" s="365">
        <v>25</v>
      </c>
      <c r="F22" s="227"/>
      <c r="G22" s="366">
        <f t="shared" si="1"/>
        <v>0</v>
      </c>
      <c r="H22" s="367" t="s">
        <v>259</v>
      </c>
      <c r="AN22" s="368"/>
      <c r="AO22" s="368"/>
      <c r="AP22" s="368"/>
      <c r="AQ22" s="368"/>
      <c r="AR22" s="368"/>
    </row>
    <row r="23" spans="1:44" s="359" customFormat="1" ht="22.5">
      <c r="A23" s="361">
        <f t="shared" si="0"/>
        <v>15</v>
      </c>
      <c r="B23" s="362" t="s">
        <v>2170</v>
      </c>
      <c r="C23" s="375" t="s">
        <v>4614</v>
      </c>
      <c r="D23" s="364" t="s">
        <v>173</v>
      </c>
      <c r="E23" s="365">
        <v>30</v>
      </c>
      <c r="F23" s="227"/>
      <c r="G23" s="366">
        <f t="shared" si="1"/>
        <v>0</v>
      </c>
      <c r="H23" s="367" t="s">
        <v>259</v>
      </c>
      <c r="AN23" s="368"/>
      <c r="AO23" s="368"/>
      <c r="AP23" s="368"/>
      <c r="AQ23" s="368"/>
      <c r="AR23" s="368"/>
    </row>
    <row r="24" spans="1:44" s="359" customFormat="1" ht="12">
      <c r="A24" s="361">
        <f t="shared" si="0"/>
        <v>16</v>
      </c>
      <c r="B24" s="362" t="s">
        <v>2406</v>
      </c>
      <c r="C24" s="375" t="s">
        <v>4615</v>
      </c>
      <c r="D24" s="364" t="s">
        <v>173</v>
      </c>
      <c r="E24" s="365">
        <v>18</v>
      </c>
      <c r="F24" s="227"/>
      <c r="G24" s="366">
        <f t="shared" si="1"/>
        <v>0</v>
      </c>
      <c r="H24" s="367" t="s">
        <v>259</v>
      </c>
      <c r="AN24" s="368"/>
      <c r="AO24" s="368"/>
      <c r="AP24" s="368"/>
      <c r="AQ24" s="368"/>
      <c r="AR24" s="368"/>
    </row>
    <row r="25" spans="1:44" s="376" customFormat="1" ht="12">
      <c r="A25" s="361">
        <f t="shared" si="0"/>
        <v>17</v>
      </c>
      <c r="B25" s="362" t="s">
        <v>2933</v>
      </c>
      <c r="C25" s="375" t="s">
        <v>4616</v>
      </c>
      <c r="D25" s="364" t="s">
        <v>173</v>
      </c>
      <c r="E25" s="365">
        <v>6</v>
      </c>
      <c r="F25" s="227"/>
      <c r="G25" s="366">
        <f t="shared" si="1"/>
        <v>0</v>
      </c>
      <c r="H25" s="367" t="s">
        <v>259</v>
      </c>
      <c r="I25" s="359"/>
      <c r="AN25" s="377"/>
      <c r="AO25" s="377"/>
      <c r="AP25" s="377"/>
      <c r="AQ25" s="377"/>
      <c r="AR25" s="377"/>
    </row>
    <row r="26" spans="1:44" s="376" customFormat="1" ht="12">
      <c r="A26" s="361">
        <f t="shared" si="0"/>
        <v>18</v>
      </c>
      <c r="B26" s="362" t="s">
        <v>2938</v>
      </c>
      <c r="C26" s="375" t="s">
        <v>4617</v>
      </c>
      <c r="D26" s="364" t="s">
        <v>173</v>
      </c>
      <c r="E26" s="365">
        <v>2</v>
      </c>
      <c r="F26" s="227"/>
      <c r="G26" s="366">
        <f t="shared" si="1"/>
        <v>0</v>
      </c>
      <c r="H26" s="367" t="s">
        <v>259</v>
      </c>
      <c r="I26" s="359"/>
      <c r="AN26" s="377"/>
      <c r="AO26" s="377"/>
      <c r="AP26" s="377"/>
      <c r="AQ26" s="377"/>
      <c r="AR26" s="377"/>
    </row>
    <row r="27" spans="1:44" s="359" customFormat="1" ht="56.25">
      <c r="A27" s="361">
        <f t="shared" si="0"/>
        <v>19</v>
      </c>
      <c r="B27" s="362" t="s">
        <v>4618</v>
      </c>
      <c r="C27" s="378" t="s">
        <v>4619</v>
      </c>
      <c r="D27" s="364" t="s">
        <v>286</v>
      </c>
      <c r="E27" s="365">
        <v>88</v>
      </c>
      <c r="F27" s="227"/>
      <c r="G27" s="366">
        <f t="shared" si="1"/>
        <v>0</v>
      </c>
      <c r="H27" s="367" t="s">
        <v>259</v>
      </c>
      <c r="AN27" s="368"/>
      <c r="AO27" s="368"/>
      <c r="AP27" s="368"/>
      <c r="AQ27" s="368"/>
      <c r="AR27" s="368"/>
    </row>
    <row r="28" spans="1:44" s="359" customFormat="1" ht="22.5">
      <c r="A28" s="361">
        <f t="shared" si="0"/>
        <v>20</v>
      </c>
      <c r="B28" s="362" t="s">
        <v>4620</v>
      </c>
      <c r="C28" s="378" t="s">
        <v>4621</v>
      </c>
      <c r="D28" s="364" t="s">
        <v>286</v>
      </c>
      <c r="E28" s="365">
        <v>110</v>
      </c>
      <c r="F28" s="227"/>
      <c r="G28" s="366">
        <f t="shared" si="1"/>
        <v>0</v>
      </c>
      <c r="H28" s="367" t="s">
        <v>259</v>
      </c>
      <c r="AN28" s="368"/>
      <c r="AO28" s="368"/>
      <c r="AP28" s="368"/>
      <c r="AQ28" s="368"/>
      <c r="AR28" s="368"/>
    </row>
    <row r="29" spans="1:44" s="359" customFormat="1" ht="22.5">
      <c r="A29" s="361">
        <f t="shared" si="0"/>
        <v>21</v>
      </c>
      <c r="B29" s="362" t="s">
        <v>4622</v>
      </c>
      <c r="C29" s="378" t="s">
        <v>4623</v>
      </c>
      <c r="D29" s="364" t="s">
        <v>286</v>
      </c>
      <c r="E29" s="365">
        <v>36</v>
      </c>
      <c r="F29" s="227"/>
      <c r="G29" s="366">
        <f t="shared" si="1"/>
        <v>0</v>
      </c>
      <c r="H29" s="367" t="s">
        <v>259</v>
      </c>
      <c r="AN29" s="368"/>
      <c r="AO29" s="368"/>
      <c r="AP29" s="368"/>
      <c r="AQ29" s="368"/>
      <c r="AR29" s="368"/>
    </row>
    <row r="30" spans="1:58" s="359" customFormat="1" ht="22.5">
      <c r="A30" s="361">
        <f t="shared" si="0"/>
        <v>22</v>
      </c>
      <c r="B30" s="362" t="s">
        <v>4624</v>
      </c>
      <c r="C30" s="378" t="s">
        <v>4625</v>
      </c>
      <c r="D30" s="364" t="s">
        <v>286</v>
      </c>
      <c r="E30" s="365">
        <v>19</v>
      </c>
      <c r="F30" s="227"/>
      <c r="G30" s="366">
        <f t="shared" si="1"/>
        <v>0</v>
      </c>
      <c r="H30" s="367" t="s">
        <v>259</v>
      </c>
      <c r="BE30" s="379"/>
      <c r="BF30" s="379"/>
    </row>
    <row r="31" spans="1:44" s="359" customFormat="1" ht="12">
      <c r="A31" s="361">
        <f t="shared" si="0"/>
        <v>23</v>
      </c>
      <c r="B31" s="362" t="s">
        <v>4626</v>
      </c>
      <c r="C31" s="380" t="s">
        <v>4627</v>
      </c>
      <c r="D31" s="364" t="s">
        <v>180</v>
      </c>
      <c r="E31" s="365">
        <v>66</v>
      </c>
      <c r="F31" s="227"/>
      <c r="G31" s="365">
        <f t="shared" si="1"/>
        <v>0</v>
      </c>
      <c r="H31" s="367" t="s">
        <v>259</v>
      </c>
      <c r="AN31" s="368"/>
      <c r="AO31" s="368"/>
      <c r="AP31" s="368"/>
      <c r="AQ31" s="368"/>
      <c r="AR31" s="368"/>
    </row>
    <row r="32" spans="1:44" s="359" customFormat="1" ht="12">
      <c r="A32" s="361">
        <f t="shared" si="0"/>
        <v>24</v>
      </c>
      <c r="B32" s="362" t="s">
        <v>4628</v>
      </c>
      <c r="C32" s="380" t="s">
        <v>4629</v>
      </c>
      <c r="D32" s="364" t="s">
        <v>180</v>
      </c>
      <c r="E32" s="381">
        <f>E31*0.3</f>
        <v>19.8</v>
      </c>
      <c r="F32" s="227"/>
      <c r="G32" s="365">
        <f t="shared" si="1"/>
        <v>0</v>
      </c>
      <c r="H32" s="367" t="s">
        <v>259</v>
      </c>
      <c r="AN32" s="368"/>
      <c r="AO32" s="368"/>
      <c r="AP32" s="368"/>
      <c r="AQ32" s="368"/>
      <c r="AR32" s="368"/>
    </row>
    <row r="33" spans="1:44" s="359" customFormat="1" ht="22.5">
      <c r="A33" s="361">
        <f t="shared" si="0"/>
        <v>25</v>
      </c>
      <c r="B33" s="362" t="s">
        <v>4630</v>
      </c>
      <c r="C33" s="382" t="s">
        <v>4631</v>
      </c>
      <c r="D33" s="364" t="s">
        <v>180</v>
      </c>
      <c r="E33" s="381">
        <v>10</v>
      </c>
      <c r="F33" s="227"/>
      <c r="G33" s="365">
        <f t="shared" si="1"/>
        <v>0</v>
      </c>
      <c r="H33" s="367" t="s">
        <v>259</v>
      </c>
      <c r="AN33" s="368"/>
      <c r="AO33" s="368"/>
      <c r="AP33" s="368"/>
      <c r="AQ33" s="368"/>
      <c r="AR33" s="368"/>
    </row>
    <row r="34" spans="1:44" s="359" customFormat="1" ht="22.5">
      <c r="A34" s="361">
        <f t="shared" si="0"/>
        <v>26</v>
      </c>
      <c r="B34" s="362" t="s">
        <v>4632</v>
      </c>
      <c r="C34" s="382" t="s">
        <v>4633</v>
      </c>
      <c r="D34" s="364" t="s">
        <v>180</v>
      </c>
      <c r="E34" s="381">
        <v>65</v>
      </c>
      <c r="F34" s="227"/>
      <c r="G34" s="365">
        <f>E34*F34</f>
        <v>0</v>
      </c>
      <c r="H34" s="367" t="s">
        <v>259</v>
      </c>
      <c r="AN34" s="368"/>
      <c r="AO34" s="368"/>
      <c r="AP34" s="368"/>
      <c r="AQ34" s="368"/>
      <c r="AR34" s="368"/>
    </row>
    <row r="35" spans="1:44" s="359" customFormat="1" ht="12">
      <c r="A35" s="361">
        <f t="shared" si="0"/>
        <v>27</v>
      </c>
      <c r="B35" s="362" t="s">
        <v>4634</v>
      </c>
      <c r="C35" s="382" t="s">
        <v>4635</v>
      </c>
      <c r="D35" s="364" t="s">
        <v>180</v>
      </c>
      <c r="E35" s="381">
        <v>61</v>
      </c>
      <c r="F35" s="227"/>
      <c r="G35" s="365">
        <f>E35*F35</f>
        <v>0</v>
      </c>
      <c r="H35" s="367" t="s">
        <v>259</v>
      </c>
      <c r="AN35" s="368"/>
      <c r="AO35" s="368"/>
      <c r="AP35" s="368"/>
      <c r="AQ35" s="368"/>
      <c r="AR35" s="368"/>
    </row>
    <row r="36" spans="1:44" s="359" customFormat="1" ht="12">
      <c r="A36" s="361">
        <f t="shared" si="0"/>
        <v>28</v>
      </c>
      <c r="B36" s="362" t="s">
        <v>4636</v>
      </c>
      <c r="C36" s="382" t="s">
        <v>4637</v>
      </c>
      <c r="D36" s="364" t="s">
        <v>180</v>
      </c>
      <c r="E36" s="381">
        <v>18</v>
      </c>
      <c r="F36" s="227"/>
      <c r="G36" s="365">
        <f t="shared" si="1"/>
        <v>0</v>
      </c>
      <c r="H36" s="367" t="s">
        <v>259</v>
      </c>
      <c r="AN36" s="368"/>
      <c r="AO36" s="368"/>
      <c r="AP36" s="368"/>
      <c r="AQ36" s="368"/>
      <c r="AR36" s="368"/>
    </row>
    <row r="37" spans="1:44" s="359" customFormat="1" ht="12">
      <c r="A37" s="361">
        <f t="shared" si="0"/>
        <v>29</v>
      </c>
      <c r="B37" s="362" t="s">
        <v>4638</v>
      </c>
      <c r="C37" s="382" t="s">
        <v>4639</v>
      </c>
      <c r="D37" s="364" t="s">
        <v>180</v>
      </c>
      <c r="E37" s="381">
        <v>18</v>
      </c>
      <c r="F37" s="227"/>
      <c r="G37" s="365">
        <f>E37*F37</f>
        <v>0</v>
      </c>
      <c r="H37" s="367" t="s">
        <v>259</v>
      </c>
      <c r="AN37" s="368"/>
      <c r="AO37" s="368"/>
      <c r="AP37" s="368"/>
      <c r="AQ37" s="368"/>
      <c r="AR37" s="368"/>
    </row>
    <row r="38" spans="1:8" s="359" customFormat="1" ht="12">
      <c r="A38" s="361">
        <f t="shared" si="0"/>
        <v>30</v>
      </c>
      <c r="B38" s="362" t="s">
        <v>4640</v>
      </c>
      <c r="C38" s="380" t="s">
        <v>4641</v>
      </c>
      <c r="D38" s="364" t="s">
        <v>173</v>
      </c>
      <c r="E38" s="381">
        <v>1</v>
      </c>
      <c r="F38" s="227"/>
      <c r="G38" s="365">
        <f>E38*F38</f>
        <v>0</v>
      </c>
      <c r="H38" s="367" t="s">
        <v>259</v>
      </c>
    </row>
    <row r="39" spans="1:58" s="359" customFormat="1" ht="33.75">
      <c r="A39" s="361">
        <f t="shared" si="0"/>
        <v>31</v>
      </c>
      <c r="B39" s="362" t="s">
        <v>4642</v>
      </c>
      <c r="C39" s="378" t="s">
        <v>4643</v>
      </c>
      <c r="D39" s="364" t="s">
        <v>682</v>
      </c>
      <c r="E39" s="365">
        <v>8</v>
      </c>
      <c r="F39" s="227"/>
      <c r="G39" s="366">
        <f>E39*F39</f>
        <v>0</v>
      </c>
      <c r="H39" s="367" t="s">
        <v>259</v>
      </c>
      <c r="BE39" s="379"/>
      <c r="BF39" s="379"/>
    </row>
    <row r="40" spans="1:82" s="359" customFormat="1" ht="12">
      <c r="A40" s="361">
        <f t="shared" si="0"/>
        <v>32</v>
      </c>
      <c r="B40" s="362" t="s">
        <v>4644</v>
      </c>
      <c r="C40" s="378" t="s">
        <v>4645</v>
      </c>
      <c r="D40" s="364" t="s">
        <v>4646</v>
      </c>
      <c r="E40" s="365">
        <v>1</v>
      </c>
      <c r="F40" s="227"/>
      <c r="G40" s="366">
        <f>E40*F40</f>
        <v>0</v>
      </c>
      <c r="H40" s="367" t="s">
        <v>259</v>
      </c>
      <c r="BE40" s="379">
        <v>7</v>
      </c>
      <c r="BF40" s="379">
        <v>1002</v>
      </c>
      <c r="CD40" s="359">
        <v>0</v>
      </c>
    </row>
    <row r="41" spans="1:44" s="359" customFormat="1" ht="12">
      <c r="A41" s="355"/>
      <c r="B41" s="383" t="s">
        <v>4099</v>
      </c>
      <c r="C41" s="384" t="s">
        <v>4647</v>
      </c>
      <c r="D41" s="355"/>
      <c r="E41" s="385"/>
      <c r="F41" s="386"/>
      <c r="G41" s="387">
        <f>SUM(G9:G40)</f>
        <v>0</v>
      </c>
      <c r="H41" s="388"/>
      <c r="AN41" s="368" t="e">
        <f>SUM(#REF!)</f>
        <v>#REF!</v>
      </c>
      <c r="AO41" s="368" t="e">
        <f>SUM(#REF!)</f>
        <v>#REF!</v>
      </c>
      <c r="AP41" s="368" t="e">
        <f>SUM(#REF!)</f>
        <v>#REF!</v>
      </c>
      <c r="AQ41" s="368" t="e">
        <f>SUM(#REF!)</f>
        <v>#REF!</v>
      </c>
      <c r="AR41" s="368" t="e">
        <f>SUM(#REF!)</f>
        <v>#REF!</v>
      </c>
    </row>
    <row r="42" spans="1:8" s="359" customFormat="1" ht="12">
      <c r="A42" s="353" t="s">
        <v>4081</v>
      </c>
      <c r="B42" s="354" t="s">
        <v>4648</v>
      </c>
      <c r="C42" s="360" t="s">
        <v>4649</v>
      </c>
      <c r="D42" s="355"/>
      <c r="E42" s="356"/>
      <c r="F42" s="356"/>
      <c r="G42" s="357"/>
      <c r="H42" s="358"/>
    </row>
    <row r="43" spans="1:44" s="359" customFormat="1" ht="45">
      <c r="A43" s="361">
        <f>A40+1</f>
        <v>33</v>
      </c>
      <c r="B43" s="362" t="s">
        <v>4590</v>
      </c>
      <c r="C43" s="389" t="s">
        <v>4650</v>
      </c>
      <c r="D43" s="364" t="s">
        <v>173</v>
      </c>
      <c r="E43" s="365">
        <v>3</v>
      </c>
      <c r="F43" s="227"/>
      <c r="G43" s="366">
        <f aca="true" t="shared" si="2" ref="G43:G51">E43*F43</f>
        <v>0</v>
      </c>
      <c r="H43" s="367" t="s">
        <v>259</v>
      </c>
      <c r="AN43" s="368"/>
      <c r="AO43" s="368"/>
      <c r="AP43" s="368"/>
      <c r="AQ43" s="368"/>
      <c r="AR43" s="368"/>
    </row>
    <row r="44" spans="1:44" s="359" customFormat="1" ht="146.25">
      <c r="A44" s="361"/>
      <c r="B44" s="362"/>
      <c r="C44" s="363" t="s">
        <v>4651</v>
      </c>
      <c r="D44" s="364"/>
      <c r="E44" s="365"/>
      <c r="F44" s="365"/>
      <c r="G44" s="366"/>
      <c r="H44" s="367">
        <v>0</v>
      </c>
      <c r="AN44" s="368"/>
      <c r="AO44" s="368"/>
      <c r="AP44" s="368"/>
      <c r="AQ44" s="368"/>
      <c r="AR44" s="368"/>
    </row>
    <row r="45" spans="1:44" s="359" customFormat="1" ht="22.5">
      <c r="A45" s="361">
        <f>A43+1</f>
        <v>34</v>
      </c>
      <c r="B45" s="362" t="s">
        <v>3404</v>
      </c>
      <c r="C45" s="375" t="s">
        <v>4652</v>
      </c>
      <c r="D45" s="364" t="s">
        <v>173</v>
      </c>
      <c r="E45" s="365">
        <v>3</v>
      </c>
      <c r="F45" s="227"/>
      <c r="G45" s="366">
        <f t="shared" si="2"/>
        <v>0</v>
      </c>
      <c r="H45" s="367" t="s">
        <v>259</v>
      </c>
      <c r="AN45" s="368"/>
      <c r="AO45" s="368"/>
      <c r="AP45" s="368"/>
      <c r="AQ45" s="368"/>
      <c r="AR45" s="368"/>
    </row>
    <row r="46" spans="1:44" s="359" customFormat="1" ht="22.5">
      <c r="A46" s="361">
        <f>A45+1</f>
        <v>35</v>
      </c>
      <c r="B46" s="362" t="s">
        <v>3408</v>
      </c>
      <c r="C46" s="375" t="s">
        <v>4653</v>
      </c>
      <c r="D46" s="364" t="s">
        <v>173</v>
      </c>
      <c r="E46" s="365">
        <v>3</v>
      </c>
      <c r="F46" s="227"/>
      <c r="G46" s="366">
        <f t="shared" si="2"/>
        <v>0</v>
      </c>
      <c r="H46" s="367" t="s">
        <v>259</v>
      </c>
      <c r="AN46" s="368"/>
      <c r="AO46" s="368"/>
      <c r="AP46" s="368"/>
      <c r="AQ46" s="368"/>
      <c r="AR46" s="368"/>
    </row>
    <row r="47" spans="1:58" s="359" customFormat="1" ht="22.5">
      <c r="A47" s="361">
        <f>A46+1</f>
        <v>36</v>
      </c>
      <c r="B47" s="362" t="s">
        <v>4620</v>
      </c>
      <c r="C47" s="378" t="s">
        <v>4625</v>
      </c>
      <c r="D47" s="364" t="s">
        <v>286</v>
      </c>
      <c r="E47" s="365">
        <v>8</v>
      </c>
      <c r="F47" s="227"/>
      <c r="G47" s="366">
        <f t="shared" si="2"/>
        <v>0</v>
      </c>
      <c r="H47" s="367" t="s">
        <v>259</v>
      </c>
      <c r="BE47" s="379"/>
      <c r="BF47" s="379"/>
    </row>
    <row r="48" spans="1:58" s="359" customFormat="1" ht="22.5">
      <c r="A48" s="361"/>
      <c r="B48" s="362"/>
      <c r="C48" s="382" t="s">
        <v>4631</v>
      </c>
      <c r="D48" s="364" t="s">
        <v>180</v>
      </c>
      <c r="E48" s="381">
        <v>8</v>
      </c>
      <c r="F48" s="227"/>
      <c r="G48" s="365">
        <f t="shared" si="2"/>
        <v>0</v>
      </c>
      <c r="H48" s="367" t="s">
        <v>259</v>
      </c>
      <c r="BE48" s="379"/>
      <c r="BF48" s="379"/>
    </row>
    <row r="49" spans="1:8" s="359" customFormat="1" ht="12">
      <c r="A49" s="361">
        <f>A47+1</f>
        <v>37</v>
      </c>
      <c r="B49" s="362" t="s">
        <v>4640</v>
      </c>
      <c r="C49" s="380" t="s">
        <v>4654</v>
      </c>
      <c r="D49" s="364" t="s">
        <v>173</v>
      </c>
      <c r="E49" s="381">
        <v>1</v>
      </c>
      <c r="F49" s="227"/>
      <c r="G49" s="365">
        <f t="shared" si="2"/>
        <v>0</v>
      </c>
      <c r="H49" s="367" t="s">
        <v>259</v>
      </c>
    </row>
    <row r="50" spans="1:58" s="359" customFormat="1" ht="33.75">
      <c r="A50" s="361">
        <f>A49+1</f>
        <v>38</v>
      </c>
      <c r="B50" s="362" t="s">
        <v>4642</v>
      </c>
      <c r="C50" s="378" t="s">
        <v>4655</v>
      </c>
      <c r="D50" s="364" t="s">
        <v>682</v>
      </c>
      <c r="E50" s="365">
        <v>8</v>
      </c>
      <c r="F50" s="227"/>
      <c r="G50" s="366">
        <f t="shared" si="2"/>
        <v>0</v>
      </c>
      <c r="H50" s="367" t="s">
        <v>259</v>
      </c>
      <c r="BE50" s="379"/>
      <c r="BF50" s="379"/>
    </row>
    <row r="51" spans="1:82" s="359" customFormat="1" ht="12">
      <c r="A51" s="361">
        <f>A50+1</f>
        <v>39</v>
      </c>
      <c r="B51" s="362" t="s">
        <v>4644</v>
      </c>
      <c r="C51" s="378" t="s">
        <v>4645</v>
      </c>
      <c r="D51" s="364" t="s">
        <v>4646</v>
      </c>
      <c r="E51" s="365">
        <v>1</v>
      </c>
      <c r="F51" s="227"/>
      <c r="G51" s="366">
        <f t="shared" si="2"/>
        <v>0</v>
      </c>
      <c r="H51" s="367" t="s">
        <v>259</v>
      </c>
      <c r="BE51" s="379">
        <v>7</v>
      </c>
      <c r="BF51" s="379">
        <v>1002</v>
      </c>
      <c r="CD51" s="359">
        <v>0</v>
      </c>
    </row>
    <row r="52" spans="1:44" s="359" customFormat="1" ht="12">
      <c r="A52" s="355"/>
      <c r="B52" s="383" t="s">
        <v>4099</v>
      </c>
      <c r="C52" s="384" t="s">
        <v>4656</v>
      </c>
      <c r="D52" s="355"/>
      <c r="E52" s="385"/>
      <c r="F52" s="386"/>
      <c r="G52" s="387">
        <f>SUM(G43:G51)</f>
        <v>0</v>
      </c>
      <c r="H52" s="388"/>
      <c r="AN52" s="368" t="e">
        <f>SUM(#REF!)</f>
        <v>#REF!</v>
      </c>
      <c r="AO52" s="368" t="e">
        <f>SUM(#REF!)</f>
        <v>#REF!</v>
      </c>
      <c r="AP52" s="368" t="e">
        <f>SUM(#REF!)</f>
        <v>#REF!</v>
      </c>
      <c r="AQ52" s="368" t="e">
        <f>SUM(#REF!)</f>
        <v>#REF!</v>
      </c>
      <c r="AR52" s="368" t="e">
        <f>SUM(#REF!)</f>
        <v>#REF!</v>
      </c>
    </row>
    <row r="53" spans="1:44" s="359" customFormat="1" ht="12" customHeight="1">
      <c r="A53" s="355"/>
      <c r="B53" s="354" t="s">
        <v>4657</v>
      </c>
      <c r="C53" s="360" t="s">
        <v>4658</v>
      </c>
      <c r="D53" s="355"/>
      <c r="E53" s="385"/>
      <c r="F53" s="385"/>
      <c r="G53" s="387"/>
      <c r="H53" s="388">
        <v>0</v>
      </c>
      <c r="AN53" s="368"/>
      <c r="AO53" s="368"/>
      <c r="AP53" s="368"/>
      <c r="AQ53" s="368"/>
      <c r="AR53" s="368"/>
    </row>
    <row r="54" spans="1:44" s="359" customFormat="1" ht="12" customHeight="1">
      <c r="A54" s="361">
        <f>A51+1</f>
        <v>40</v>
      </c>
      <c r="B54" s="362" t="s">
        <v>4590</v>
      </c>
      <c r="C54" s="382" t="s">
        <v>4659</v>
      </c>
      <c r="D54" s="364" t="s">
        <v>173</v>
      </c>
      <c r="E54" s="365">
        <v>1</v>
      </c>
      <c r="F54" s="227"/>
      <c r="G54" s="366">
        <f aca="true" t="shared" si="3" ref="G54:G59">E54*F54</f>
        <v>0</v>
      </c>
      <c r="H54" s="367" t="s">
        <v>259</v>
      </c>
      <c r="AN54" s="368"/>
      <c r="AO54" s="368"/>
      <c r="AP54" s="368"/>
      <c r="AQ54" s="368"/>
      <c r="AR54" s="368"/>
    </row>
    <row r="55" spans="1:44" s="359" customFormat="1" ht="12" customHeight="1">
      <c r="A55" s="361">
        <f>A54+1</f>
        <v>41</v>
      </c>
      <c r="B55" s="362" t="s">
        <v>1258</v>
      </c>
      <c r="C55" s="362" t="s">
        <v>4660</v>
      </c>
      <c r="D55" s="364" t="s">
        <v>173</v>
      </c>
      <c r="E55" s="365">
        <v>1</v>
      </c>
      <c r="F55" s="227"/>
      <c r="G55" s="366">
        <f t="shared" si="3"/>
        <v>0</v>
      </c>
      <c r="H55" s="367" t="s">
        <v>259</v>
      </c>
      <c r="AN55" s="368"/>
      <c r="AO55" s="368"/>
      <c r="AP55" s="368"/>
      <c r="AQ55" s="368"/>
      <c r="AR55" s="368"/>
    </row>
    <row r="56" spans="1:44" s="359" customFormat="1" ht="22.5">
      <c r="A56" s="361">
        <f aca="true" t="shared" si="4" ref="A56:A62">A55+1</f>
        <v>42</v>
      </c>
      <c r="B56" s="362" t="s">
        <v>2170</v>
      </c>
      <c r="C56" s="375" t="s">
        <v>4614</v>
      </c>
      <c r="D56" s="364" t="s">
        <v>173</v>
      </c>
      <c r="E56" s="365">
        <v>2</v>
      </c>
      <c r="F56" s="227"/>
      <c r="G56" s="366">
        <f t="shared" si="3"/>
        <v>0</v>
      </c>
      <c r="H56" s="367" t="s">
        <v>259</v>
      </c>
      <c r="AN56" s="368"/>
      <c r="AO56" s="368"/>
      <c r="AP56" s="368"/>
      <c r="AQ56" s="368"/>
      <c r="AR56" s="368"/>
    </row>
    <row r="57" spans="1:44" s="359" customFormat="1" ht="22.5">
      <c r="A57" s="361">
        <f t="shared" si="4"/>
        <v>43</v>
      </c>
      <c r="B57" s="362" t="s">
        <v>3404</v>
      </c>
      <c r="C57" s="375" t="s">
        <v>4661</v>
      </c>
      <c r="D57" s="364" t="s">
        <v>173</v>
      </c>
      <c r="E57" s="365">
        <v>1</v>
      </c>
      <c r="F57" s="227"/>
      <c r="G57" s="366">
        <f t="shared" si="3"/>
        <v>0</v>
      </c>
      <c r="H57" s="367" t="s">
        <v>259</v>
      </c>
      <c r="AN57" s="368"/>
      <c r="AO57" s="368"/>
      <c r="AP57" s="368"/>
      <c r="AQ57" s="368"/>
      <c r="AR57" s="368"/>
    </row>
    <row r="58" spans="1:44" s="359" customFormat="1" ht="55.5" customHeight="1">
      <c r="A58" s="361">
        <f t="shared" si="4"/>
        <v>44</v>
      </c>
      <c r="B58" s="362" t="s">
        <v>4618</v>
      </c>
      <c r="C58" s="378" t="s">
        <v>4619</v>
      </c>
      <c r="D58" s="364" t="s">
        <v>286</v>
      </c>
      <c r="E58" s="365">
        <v>8</v>
      </c>
      <c r="F58" s="227"/>
      <c r="G58" s="366">
        <f t="shared" si="3"/>
        <v>0</v>
      </c>
      <c r="H58" s="367" t="s">
        <v>259</v>
      </c>
      <c r="AN58" s="368"/>
      <c r="AO58" s="368"/>
      <c r="AP58" s="368"/>
      <c r="AQ58" s="368"/>
      <c r="AR58" s="368"/>
    </row>
    <row r="59" spans="1:44" s="359" customFormat="1" ht="22.5">
      <c r="A59" s="361">
        <f t="shared" si="4"/>
        <v>45</v>
      </c>
      <c r="B59" s="362" t="s">
        <v>4620</v>
      </c>
      <c r="C59" s="378" t="s">
        <v>4621</v>
      </c>
      <c r="D59" s="364" t="s">
        <v>286</v>
      </c>
      <c r="E59" s="365">
        <v>4</v>
      </c>
      <c r="F59" s="227"/>
      <c r="G59" s="366">
        <f t="shared" si="3"/>
        <v>0</v>
      </c>
      <c r="H59" s="367" t="s">
        <v>259</v>
      </c>
      <c r="AN59" s="368"/>
      <c r="AO59" s="368"/>
      <c r="AP59" s="368"/>
      <c r="AQ59" s="368"/>
      <c r="AR59" s="368"/>
    </row>
    <row r="60" spans="1:44" s="359" customFormat="1" ht="12" customHeight="1">
      <c r="A60" s="361">
        <f t="shared" si="4"/>
        <v>46</v>
      </c>
      <c r="B60" s="362" t="s">
        <v>4640</v>
      </c>
      <c r="C60" s="380" t="s">
        <v>4662</v>
      </c>
      <c r="D60" s="364" t="s">
        <v>173</v>
      </c>
      <c r="E60" s="381">
        <v>1</v>
      </c>
      <c r="F60" s="227"/>
      <c r="G60" s="365">
        <f>E60*F60</f>
        <v>0</v>
      </c>
      <c r="H60" s="367" t="s">
        <v>259</v>
      </c>
      <c r="AN60" s="368"/>
      <c r="AO60" s="368"/>
      <c r="AP60" s="368"/>
      <c r="AQ60" s="368"/>
      <c r="AR60" s="368"/>
    </row>
    <row r="61" spans="1:44" s="359" customFormat="1" ht="33.75">
      <c r="A61" s="361">
        <f t="shared" si="4"/>
        <v>47</v>
      </c>
      <c r="B61" s="362" t="s">
        <v>4642</v>
      </c>
      <c r="C61" s="378" t="s">
        <v>4663</v>
      </c>
      <c r="D61" s="364" t="s">
        <v>682</v>
      </c>
      <c r="E61" s="365">
        <v>3</v>
      </c>
      <c r="F61" s="227"/>
      <c r="G61" s="366">
        <f>E61*F61</f>
        <v>0</v>
      </c>
      <c r="H61" s="367" t="s">
        <v>259</v>
      </c>
      <c r="AN61" s="368"/>
      <c r="AO61" s="368"/>
      <c r="AP61" s="368"/>
      <c r="AQ61" s="368"/>
      <c r="AR61" s="368"/>
    </row>
    <row r="62" spans="1:44" s="359" customFormat="1" ht="12" customHeight="1">
      <c r="A62" s="361">
        <f t="shared" si="4"/>
        <v>48</v>
      </c>
      <c r="B62" s="362" t="s">
        <v>4644</v>
      </c>
      <c r="C62" s="378" t="s">
        <v>4645</v>
      </c>
      <c r="D62" s="364" t="s">
        <v>4646</v>
      </c>
      <c r="E62" s="365">
        <v>1</v>
      </c>
      <c r="F62" s="227"/>
      <c r="G62" s="366">
        <f>E62*F62</f>
        <v>0</v>
      </c>
      <c r="H62" s="367" t="s">
        <v>259</v>
      </c>
      <c r="AN62" s="368"/>
      <c r="AO62" s="368"/>
      <c r="AP62" s="368"/>
      <c r="AQ62" s="368"/>
      <c r="AR62" s="368"/>
    </row>
    <row r="63" spans="1:44" s="359" customFormat="1" ht="12">
      <c r="A63" s="355"/>
      <c r="B63" s="383" t="s">
        <v>4099</v>
      </c>
      <c r="C63" s="384" t="s">
        <v>4664</v>
      </c>
      <c r="D63" s="355"/>
      <c r="E63" s="385"/>
      <c r="F63" s="386"/>
      <c r="G63" s="387">
        <f>SUM(G54:G62)</f>
        <v>0</v>
      </c>
      <c r="H63" s="388"/>
      <c r="AN63" s="368"/>
      <c r="AO63" s="368"/>
      <c r="AP63" s="368"/>
      <c r="AQ63" s="368"/>
      <c r="AR63" s="368"/>
    </row>
    <row r="64" spans="1:44" s="376" customFormat="1" ht="12">
      <c r="A64" s="353" t="s">
        <v>4081</v>
      </c>
      <c r="B64" s="354" t="s">
        <v>4665</v>
      </c>
      <c r="C64" s="360" t="s">
        <v>4666</v>
      </c>
      <c r="D64" s="355"/>
      <c r="E64" s="385"/>
      <c r="F64" s="385"/>
      <c r="G64" s="387"/>
      <c r="H64" s="388">
        <v>0</v>
      </c>
      <c r="I64" s="359"/>
      <c r="AN64" s="377"/>
      <c r="AO64" s="377"/>
      <c r="AP64" s="377"/>
      <c r="AQ64" s="377"/>
      <c r="AR64" s="377"/>
    </row>
    <row r="65" spans="1:44" s="376" customFormat="1" ht="33.75">
      <c r="A65" s="361">
        <f>A62+1</f>
        <v>49</v>
      </c>
      <c r="B65" s="362" t="s">
        <v>4590</v>
      </c>
      <c r="C65" s="378" t="s">
        <v>4667</v>
      </c>
      <c r="D65" s="364" t="s">
        <v>173</v>
      </c>
      <c r="E65" s="365">
        <v>1</v>
      </c>
      <c r="F65" s="227"/>
      <c r="G65" s="366">
        <f aca="true" t="shared" si="5" ref="G65:G81">E65*F65</f>
        <v>0</v>
      </c>
      <c r="H65" s="367" t="s">
        <v>259</v>
      </c>
      <c r="I65" s="359"/>
      <c r="AN65" s="377"/>
      <c r="AO65" s="377"/>
      <c r="AP65" s="377"/>
      <c r="AQ65" s="377"/>
      <c r="AR65" s="377"/>
    </row>
    <row r="66" spans="1:44" s="376" customFormat="1" ht="12">
      <c r="A66" s="361">
        <f>A65+1</f>
        <v>50</v>
      </c>
      <c r="B66" s="362" t="s">
        <v>1258</v>
      </c>
      <c r="C66" s="380" t="s">
        <v>4668</v>
      </c>
      <c r="D66" s="364" t="s">
        <v>173</v>
      </c>
      <c r="E66" s="365">
        <v>1</v>
      </c>
      <c r="F66" s="227"/>
      <c r="G66" s="366">
        <f t="shared" si="5"/>
        <v>0</v>
      </c>
      <c r="H66" s="367" t="s">
        <v>259</v>
      </c>
      <c r="I66" s="359"/>
      <c r="AN66" s="377"/>
      <c r="AO66" s="377"/>
      <c r="AP66" s="377"/>
      <c r="AQ66" s="377"/>
      <c r="AR66" s="377"/>
    </row>
    <row r="67" spans="1:44" s="376" customFormat="1" ht="12">
      <c r="A67" s="361">
        <f aca="true" t="shared" si="6" ref="A67:A82">A66+1</f>
        <v>51</v>
      </c>
      <c r="B67" s="362" t="s">
        <v>1270</v>
      </c>
      <c r="C67" s="380" t="s">
        <v>4669</v>
      </c>
      <c r="D67" s="364" t="s">
        <v>173</v>
      </c>
      <c r="E67" s="365">
        <v>1</v>
      </c>
      <c r="F67" s="227"/>
      <c r="G67" s="366">
        <f t="shared" si="5"/>
        <v>0</v>
      </c>
      <c r="H67" s="367" t="s">
        <v>259</v>
      </c>
      <c r="I67" s="359"/>
      <c r="AN67" s="377"/>
      <c r="AO67" s="377"/>
      <c r="AP67" s="377"/>
      <c r="AQ67" s="377"/>
      <c r="AR67" s="377"/>
    </row>
    <row r="68" spans="1:44" s="376" customFormat="1" ht="24.6" customHeight="1">
      <c r="A68" s="361">
        <f t="shared" si="6"/>
        <v>52</v>
      </c>
      <c r="B68" s="362" t="s">
        <v>1275</v>
      </c>
      <c r="C68" s="380" t="s">
        <v>4670</v>
      </c>
      <c r="D68" s="364" t="s">
        <v>173</v>
      </c>
      <c r="E68" s="365">
        <v>1</v>
      </c>
      <c r="F68" s="227"/>
      <c r="G68" s="366">
        <f t="shared" si="5"/>
        <v>0</v>
      </c>
      <c r="H68" s="367" t="s">
        <v>259</v>
      </c>
      <c r="I68" s="359"/>
      <c r="AN68" s="377"/>
      <c r="AO68" s="377"/>
      <c r="AP68" s="377"/>
      <c r="AQ68" s="377"/>
      <c r="AR68" s="377"/>
    </row>
    <row r="69" spans="1:44" s="376" customFormat="1" ht="12">
      <c r="A69" s="361">
        <f t="shared" si="6"/>
        <v>53</v>
      </c>
      <c r="B69" s="362" t="s">
        <v>1258</v>
      </c>
      <c r="C69" s="380" t="s">
        <v>4671</v>
      </c>
      <c r="D69" s="364" t="s">
        <v>173</v>
      </c>
      <c r="E69" s="365">
        <v>1</v>
      </c>
      <c r="F69" s="227"/>
      <c r="G69" s="366">
        <f t="shared" si="5"/>
        <v>0</v>
      </c>
      <c r="H69" s="367" t="s">
        <v>259</v>
      </c>
      <c r="I69" s="359"/>
      <c r="AN69" s="377"/>
      <c r="AO69" s="377"/>
      <c r="AP69" s="377"/>
      <c r="AQ69" s="377"/>
      <c r="AR69" s="377"/>
    </row>
    <row r="70" spans="1:44" s="376" customFormat="1" ht="12">
      <c r="A70" s="361">
        <f t="shared" si="6"/>
        <v>54</v>
      </c>
      <c r="B70" s="362" t="s">
        <v>1270</v>
      </c>
      <c r="C70" s="380" t="s">
        <v>4672</v>
      </c>
      <c r="D70" s="364" t="s">
        <v>173</v>
      </c>
      <c r="E70" s="365">
        <v>1</v>
      </c>
      <c r="F70" s="227"/>
      <c r="G70" s="366">
        <f t="shared" si="5"/>
        <v>0</v>
      </c>
      <c r="H70" s="367" t="s">
        <v>259</v>
      </c>
      <c r="I70" s="359"/>
      <c r="AN70" s="377"/>
      <c r="AO70" s="377"/>
      <c r="AP70" s="377"/>
      <c r="AQ70" s="377"/>
      <c r="AR70" s="377"/>
    </row>
    <row r="71" spans="1:44" s="376" customFormat="1" ht="24.6" customHeight="1">
      <c r="A71" s="361">
        <f t="shared" si="6"/>
        <v>55</v>
      </c>
      <c r="B71" s="362" t="s">
        <v>1275</v>
      </c>
      <c r="C71" s="380" t="s">
        <v>4673</v>
      </c>
      <c r="D71" s="364" t="s">
        <v>173</v>
      </c>
      <c r="E71" s="365">
        <v>1</v>
      </c>
      <c r="F71" s="227"/>
      <c r="G71" s="366">
        <f t="shared" si="5"/>
        <v>0</v>
      </c>
      <c r="H71" s="367" t="s">
        <v>259</v>
      </c>
      <c r="I71" s="359"/>
      <c r="AN71" s="377"/>
      <c r="AO71" s="377"/>
      <c r="AP71" s="377"/>
      <c r="AQ71" s="377"/>
      <c r="AR71" s="377"/>
    </row>
    <row r="72" spans="1:58" s="376" customFormat="1" ht="22.5">
      <c r="A72" s="361">
        <f t="shared" si="6"/>
        <v>56</v>
      </c>
      <c r="B72" s="362" t="s">
        <v>1921</v>
      </c>
      <c r="C72" s="375" t="s">
        <v>4674</v>
      </c>
      <c r="D72" s="364" t="s">
        <v>173</v>
      </c>
      <c r="E72" s="365">
        <v>1</v>
      </c>
      <c r="F72" s="227"/>
      <c r="G72" s="366">
        <f t="shared" si="5"/>
        <v>0</v>
      </c>
      <c r="H72" s="367" t="s">
        <v>259</v>
      </c>
      <c r="I72" s="359"/>
      <c r="BE72" s="379"/>
      <c r="BF72" s="379"/>
    </row>
    <row r="73" spans="1:58" s="376" customFormat="1" ht="12">
      <c r="A73" s="361">
        <f t="shared" si="6"/>
        <v>57</v>
      </c>
      <c r="B73" s="362" t="s">
        <v>2406</v>
      </c>
      <c r="C73" s="375" t="s">
        <v>4675</v>
      </c>
      <c r="D73" s="364" t="s">
        <v>173</v>
      </c>
      <c r="E73" s="365">
        <v>2</v>
      </c>
      <c r="F73" s="227"/>
      <c r="G73" s="366">
        <f t="shared" si="5"/>
        <v>0</v>
      </c>
      <c r="H73" s="367" t="s">
        <v>259</v>
      </c>
      <c r="I73" s="359"/>
      <c r="BE73" s="379"/>
      <c r="BF73" s="379"/>
    </row>
    <row r="74" spans="1:58" s="376" customFormat="1" ht="22.5">
      <c r="A74" s="361">
        <f t="shared" si="6"/>
        <v>58</v>
      </c>
      <c r="B74" s="362" t="s">
        <v>3404</v>
      </c>
      <c r="C74" s="375" t="s">
        <v>4676</v>
      </c>
      <c r="D74" s="364" t="s">
        <v>173</v>
      </c>
      <c r="E74" s="365">
        <v>1</v>
      </c>
      <c r="F74" s="227"/>
      <c r="G74" s="366">
        <f t="shared" si="5"/>
        <v>0</v>
      </c>
      <c r="H74" s="367" t="s">
        <v>259</v>
      </c>
      <c r="I74" s="359"/>
      <c r="BE74" s="379"/>
      <c r="BF74" s="379"/>
    </row>
    <row r="75" spans="1:44" s="359" customFormat="1" ht="22.5">
      <c r="A75" s="361">
        <f t="shared" si="6"/>
        <v>59</v>
      </c>
      <c r="B75" s="362" t="s">
        <v>4620</v>
      </c>
      <c r="C75" s="378" t="s">
        <v>4677</v>
      </c>
      <c r="D75" s="364" t="s">
        <v>286</v>
      </c>
      <c r="E75" s="365">
        <v>5</v>
      </c>
      <c r="F75" s="227"/>
      <c r="G75" s="366">
        <f t="shared" si="5"/>
        <v>0</v>
      </c>
      <c r="H75" s="367" t="s">
        <v>259</v>
      </c>
      <c r="AN75" s="368"/>
      <c r="AO75" s="368"/>
      <c r="AP75" s="368"/>
      <c r="AQ75" s="368"/>
      <c r="AR75" s="368"/>
    </row>
    <row r="76" spans="1:44" s="359" customFormat="1" ht="12">
      <c r="A76" s="361">
        <f t="shared" si="6"/>
        <v>60</v>
      </c>
      <c r="B76" s="362" t="s">
        <v>4626</v>
      </c>
      <c r="C76" s="380" t="s">
        <v>4627</v>
      </c>
      <c r="D76" s="364" t="s">
        <v>180</v>
      </c>
      <c r="E76" s="365">
        <v>8.5</v>
      </c>
      <c r="F76" s="227"/>
      <c r="G76" s="365">
        <f t="shared" si="5"/>
        <v>0</v>
      </c>
      <c r="H76" s="367" t="s">
        <v>259</v>
      </c>
      <c r="AN76" s="368"/>
      <c r="AO76" s="368"/>
      <c r="AP76" s="368"/>
      <c r="AQ76" s="368"/>
      <c r="AR76" s="368"/>
    </row>
    <row r="77" spans="1:44" s="359" customFormat="1" ht="12">
      <c r="A77" s="361">
        <f t="shared" si="6"/>
        <v>61</v>
      </c>
      <c r="B77" s="362" t="s">
        <v>4628</v>
      </c>
      <c r="C77" s="380" t="s">
        <v>4629</v>
      </c>
      <c r="D77" s="364" t="s">
        <v>180</v>
      </c>
      <c r="E77" s="381">
        <f>E76*0.3</f>
        <v>2.55</v>
      </c>
      <c r="F77" s="227"/>
      <c r="G77" s="365">
        <f t="shared" si="5"/>
        <v>0</v>
      </c>
      <c r="H77" s="367" t="s">
        <v>259</v>
      </c>
      <c r="AN77" s="368"/>
      <c r="AO77" s="368"/>
      <c r="AP77" s="368"/>
      <c r="AQ77" s="368"/>
      <c r="AR77" s="368"/>
    </row>
    <row r="78" spans="1:44" s="376" customFormat="1" ht="12">
      <c r="A78" s="361">
        <f t="shared" si="6"/>
        <v>62</v>
      </c>
      <c r="B78" s="362" t="s">
        <v>4630</v>
      </c>
      <c r="C78" s="380" t="s">
        <v>4678</v>
      </c>
      <c r="D78" s="364" t="s">
        <v>180</v>
      </c>
      <c r="E78" s="365">
        <v>19</v>
      </c>
      <c r="F78" s="227"/>
      <c r="G78" s="365">
        <f t="shared" si="5"/>
        <v>0</v>
      </c>
      <c r="H78" s="367" t="s">
        <v>259</v>
      </c>
      <c r="I78" s="359"/>
      <c r="AN78" s="377"/>
      <c r="AO78" s="377"/>
      <c r="AP78" s="377"/>
      <c r="AQ78" s="377"/>
      <c r="AR78" s="377"/>
    </row>
    <row r="79" spans="1:44" s="376" customFormat="1" ht="12">
      <c r="A79" s="361">
        <f t="shared" si="6"/>
        <v>63</v>
      </c>
      <c r="B79" s="362" t="s">
        <v>4632</v>
      </c>
      <c r="C79" s="382" t="s">
        <v>4679</v>
      </c>
      <c r="D79" s="364" t="s">
        <v>180</v>
      </c>
      <c r="E79" s="381">
        <v>14</v>
      </c>
      <c r="F79" s="227"/>
      <c r="G79" s="365">
        <f>E79*F79</f>
        <v>0</v>
      </c>
      <c r="H79" s="367" t="s">
        <v>259</v>
      </c>
      <c r="I79" s="359"/>
      <c r="AN79" s="377"/>
      <c r="AO79" s="377"/>
      <c r="AP79" s="377"/>
      <c r="AQ79" s="377"/>
      <c r="AR79" s="377"/>
    </row>
    <row r="80" spans="1:44" s="376" customFormat="1" ht="12">
      <c r="A80" s="361">
        <f t="shared" si="6"/>
        <v>64</v>
      </c>
      <c r="B80" s="362" t="s">
        <v>4640</v>
      </c>
      <c r="C80" s="380" t="s">
        <v>4680</v>
      </c>
      <c r="D80" s="364" t="s">
        <v>173</v>
      </c>
      <c r="E80" s="381">
        <v>1</v>
      </c>
      <c r="F80" s="227"/>
      <c r="G80" s="365">
        <f t="shared" si="5"/>
        <v>0</v>
      </c>
      <c r="H80" s="367" t="s">
        <v>259</v>
      </c>
      <c r="I80" s="359"/>
      <c r="AN80" s="377"/>
      <c r="AO80" s="377"/>
      <c r="AP80" s="377"/>
      <c r="AQ80" s="377"/>
      <c r="AR80" s="377"/>
    </row>
    <row r="81" spans="1:44" s="376" customFormat="1" ht="33.75">
      <c r="A81" s="361">
        <f t="shared" si="6"/>
        <v>65</v>
      </c>
      <c r="B81" s="362" t="s">
        <v>4642</v>
      </c>
      <c r="C81" s="378" t="s">
        <v>4681</v>
      </c>
      <c r="D81" s="364" t="s">
        <v>682</v>
      </c>
      <c r="E81" s="365">
        <v>8</v>
      </c>
      <c r="F81" s="227"/>
      <c r="G81" s="366">
        <f t="shared" si="5"/>
        <v>0</v>
      </c>
      <c r="H81" s="367" t="s">
        <v>259</v>
      </c>
      <c r="I81" s="359"/>
      <c r="AN81" s="377"/>
      <c r="AO81" s="377"/>
      <c r="AP81" s="377"/>
      <c r="AQ81" s="377"/>
      <c r="AR81" s="377"/>
    </row>
    <row r="82" spans="1:44" s="376" customFormat="1" ht="12">
      <c r="A82" s="361">
        <f t="shared" si="6"/>
        <v>66</v>
      </c>
      <c r="B82" s="362" t="s">
        <v>4644</v>
      </c>
      <c r="C82" s="378" t="s">
        <v>4645</v>
      </c>
      <c r="D82" s="364" t="s">
        <v>4646</v>
      </c>
      <c r="E82" s="365">
        <v>1</v>
      </c>
      <c r="F82" s="227"/>
      <c r="G82" s="366">
        <f>E82*F82</f>
        <v>0</v>
      </c>
      <c r="H82" s="367" t="s">
        <v>259</v>
      </c>
      <c r="I82" s="359"/>
      <c r="AN82" s="377"/>
      <c r="AO82" s="377"/>
      <c r="AP82" s="377"/>
      <c r="AQ82" s="377"/>
      <c r="AR82" s="377"/>
    </row>
    <row r="83" spans="1:44" s="376" customFormat="1" ht="15.75" customHeight="1">
      <c r="A83" s="355"/>
      <c r="B83" s="383" t="s">
        <v>4099</v>
      </c>
      <c r="C83" s="384" t="s">
        <v>4682</v>
      </c>
      <c r="D83" s="355"/>
      <c r="E83" s="385"/>
      <c r="F83" s="386"/>
      <c r="G83" s="387">
        <f>SUM(G65:G82)</f>
        <v>0</v>
      </c>
      <c r="H83" s="388"/>
      <c r="I83" s="359"/>
      <c r="AN83" s="377"/>
      <c r="AO83" s="377"/>
      <c r="AP83" s="377"/>
      <c r="AQ83" s="377"/>
      <c r="AR83" s="377"/>
    </row>
    <row r="84" spans="1:8" s="359" customFormat="1" ht="12">
      <c r="A84" s="353" t="s">
        <v>4081</v>
      </c>
      <c r="B84" s="354" t="s">
        <v>4683</v>
      </c>
      <c r="C84" s="360" t="s">
        <v>4684</v>
      </c>
      <c r="D84" s="355"/>
      <c r="E84" s="356"/>
      <c r="F84" s="356"/>
      <c r="G84" s="356"/>
      <c r="H84" s="358">
        <v>0</v>
      </c>
    </row>
    <row r="85" spans="1:8" s="359" customFormat="1" ht="12">
      <c r="A85" s="361">
        <f>A82+1</f>
        <v>67</v>
      </c>
      <c r="B85" s="362" t="s">
        <v>4630</v>
      </c>
      <c r="C85" s="378" t="s">
        <v>4685</v>
      </c>
      <c r="D85" s="364" t="s">
        <v>682</v>
      </c>
      <c r="E85" s="365">
        <v>8</v>
      </c>
      <c r="F85" s="227"/>
      <c r="G85" s="365">
        <f aca="true" t="shared" si="7" ref="G85:G97">E85*F85</f>
        <v>0</v>
      </c>
      <c r="H85" s="367" t="s">
        <v>259</v>
      </c>
    </row>
    <row r="86" spans="1:8" s="359" customFormat="1" ht="12">
      <c r="A86" s="361">
        <f>A85+1</f>
        <v>68</v>
      </c>
      <c r="B86" s="362" t="s">
        <v>4632</v>
      </c>
      <c r="C86" s="378" t="s">
        <v>4686</v>
      </c>
      <c r="D86" s="364" t="s">
        <v>682</v>
      </c>
      <c r="E86" s="365">
        <v>72</v>
      </c>
      <c r="F86" s="227"/>
      <c r="G86" s="365">
        <f t="shared" si="7"/>
        <v>0</v>
      </c>
      <c r="H86" s="367" t="s">
        <v>259</v>
      </c>
    </row>
    <row r="87" spans="1:8" s="359" customFormat="1" ht="12">
      <c r="A87" s="361">
        <f aca="true" t="shared" si="8" ref="A87:A97">A86+1</f>
        <v>69</v>
      </c>
      <c r="B87" s="362" t="s">
        <v>4634</v>
      </c>
      <c r="C87" s="378" t="s">
        <v>4687</v>
      </c>
      <c r="D87" s="364" t="s">
        <v>4646</v>
      </c>
      <c r="E87" s="365">
        <v>1</v>
      </c>
      <c r="F87" s="227"/>
      <c r="G87" s="365">
        <f t="shared" si="7"/>
        <v>0</v>
      </c>
      <c r="H87" s="367" t="s">
        <v>259</v>
      </c>
    </row>
    <row r="88" spans="1:8" s="359" customFormat="1" ht="12">
      <c r="A88" s="361">
        <f t="shared" si="8"/>
        <v>70</v>
      </c>
      <c r="B88" s="362" t="s">
        <v>4636</v>
      </c>
      <c r="C88" s="378" t="s">
        <v>4688</v>
      </c>
      <c r="D88" s="364" t="s">
        <v>242</v>
      </c>
      <c r="E88" s="365">
        <v>15</v>
      </c>
      <c r="F88" s="227"/>
      <c r="G88" s="365">
        <f t="shared" si="7"/>
        <v>0</v>
      </c>
      <c r="H88" s="367" t="s">
        <v>259</v>
      </c>
    </row>
    <row r="89" spans="1:8" s="359" customFormat="1" ht="12">
      <c r="A89" s="361">
        <f t="shared" si="8"/>
        <v>71</v>
      </c>
      <c r="B89" s="362" t="s">
        <v>4638</v>
      </c>
      <c r="C89" s="378" t="s">
        <v>4689</v>
      </c>
      <c r="D89" s="364" t="s">
        <v>180</v>
      </c>
      <c r="E89" s="365">
        <v>30</v>
      </c>
      <c r="F89" s="227"/>
      <c r="G89" s="365">
        <f t="shared" si="7"/>
        <v>0</v>
      </c>
      <c r="H89" s="367" t="s">
        <v>259</v>
      </c>
    </row>
    <row r="90" spans="1:8" s="359" customFormat="1" ht="12">
      <c r="A90" s="361">
        <f t="shared" si="8"/>
        <v>72</v>
      </c>
      <c r="B90" s="362" t="s">
        <v>4690</v>
      </c>
      <c r="C90" s="378" t="s">
        <v>4691</v>
      </c>
      <c r="D90" s="364" t="s">
        <v>242</v>
      </c>
      <c r="E90" s="365">
        <v>21</v>
      </c>
      <c r="F90" s="227"/>
      <c r="G90" s="365">
        <f t="shared" si="7"/>
        <v>0</v>
      </c>
      <c r="H90" s="367" t="s">
        <v>259</v>
      </c>
    </row>
    <row r="91" spans="1:8" s="359" customFormat="1" ht="12">
      <c r="A91" s="361">
        <f t="shared" si="8"/>
        <v>73</v>
      </c>
      <c r="B91" s="362" t="s">
        <v>4692</v>
      </c>
      <c r="C91" s="378" t="s">
        <v>4693</v>
      </c>
      <c r="D91" s="364" t="s">
        <v>4694</v>
      </c>
      <c r="E91" s="365">
        <v>4</v>
      </c>
      <c r="F91" s="227"/>
      <c r="G91" s="365">
        <f t="shared" si="7"/>
        <v>0</v>
      </c>
      <c r="H91" s="367" t="s">
        <v>259</v>
      </c>
    </row>
    <row r="92" spans="1:8" s="359" customFormat="1" ht="12">
      <c r="A92" s="361">
        <f t="shared" si="8"/>
        <v>74</v>
      </c>
      <c r="B92" s="362" t="s">
        <v>4695</v>
      </c>
      <c r="C92" s="378" t="s">
        <v>4696</v>
      </c>
      <c r="D92" s="364" t="s">
        <v>682</v>
      </c>
      <c r="E92" s="365">
        <v>24</v>
      </c>
      <c r="F92" s="227"/>
      <c r="G92" s="365">
        <f t="shared" si="7"/>
        <v>0</v>
      </c>
      <c r="H92" s="367" t="s">
        <v>259</v>
      </c>
    </row>
    <row r="93" spans="1:8" s="359" customFormat="1" ht="12">
      <c r="A93" s="361">
        <f t="shared" si="8"/>
        <v>75</v>
      </c>
      <c r="B93" s="362" t="s">
        <v>4697</v>
      </c>
      <c r="C93" s="378" t="s">
        <v>4698</v>
      </c>
      <c r="D93" s="364" t="s">
        <v>173</v>
      </c>
      <c r="E93" s="365">
        <v>1</v>
      </c>
      <c r="F93" s="227"/>
      <c r="G93" s="365">
        <f t="shared" si="7"/>
        <v>0</v>
      </c>
      <c r="H93" s="367" t="s">
        <v>259</v>
      </c>
    </row>
    <row r="94" spans="1:8" s="359" customFormat="1" ht="12">
      <c r="A94" s="361">
        <f t="shared" si="8"/>
        <v>76</v>
      </c>
      <c r="B94" s="362" t="s">
        <v>4699</v>
      </c>
      <c r="C94" s="378" t="s">
        <v>4700</v>
      </c>
      <c r="D94" s="364" t="s">
        <v>4701</v>
      </c>
      <c r="E94" s="365">
        <v>1</v>
      </c>
      <c r="F94" s="227"/>
      <c r="G94" s="365">
        <f t="shared" si="7"/>
        <v>0</v>
      </c>
      <c r="H94" s="367" t="s">
        <v>259</v>
      </c>
    </row>
    <row r="95" spans="1:8" s="359" customFormat="1" ht="12">
      <c r="A95" s="361">
        <f t="shared" si="8"/>
        <v>77</v>
      </c>
      <c r="B95" s="362" t="s">
        <v>4702</v>
      </c>
      <c r="C95" s="378" t="s">
        <v>4703</v>
      </c>
      <c r="D95" s="364" t="s">
        <v>4704</v>
      </c>
      <c r="E95" s="365">
        <v>6</v>
      </c>
      <c r="F95" s="227"/>
      <c r="G95" s="365">
        <f t="shared" si="7"/>
        <v>0</v>
      </c>
      <c r="H95" s="367" t="s">
        <v>259</v>
      </c>
    </row>
    <row r="96" spans="1:8" s="359" customFormat="1" ht="12">
      <c r="A96" s="361">
        <f t="shared" si="8"/>
        <v>78</v>
      </c>
      <c r="B96" s="362" t="s">
        <v>4705</v>
      </c>
      <c r="C96" s="378" t="s">
        <v>4706</v>
      </c>
      <c r="D96" s="364" t="s">
        <v>173</v>
      </c>
      <c r="E96" s="365">
        <v>1</v>
      </c>
      <c r="F96" s="227"/>
      <c r="G96" s="365">
        <f t="shared" si="7"/>
        <v>0</v>
      </c>
      <c r="H96" s="367" t="s">
        <v>259</v>
      </c>
    </row>
    <row r="97" spans="1:8" s="359" customFormat="1" ht="26.25" customHeight="1">
      <c r="A97" s="361">
        <f t="shared" si="8"/>
        <v>79</v>
      </c>
      <c r="B97" s="362" t="s">
        <v>4707</v>
      </c>
      <c r="C97" s="378" t="s">
        <v>4708</v>
      </c>
      <c r="D97" s="364" t="s">
        <v>173</v>
      </c>
      <c r="E97" s="365">
        <v>1</v>
      </c>
      <c r="F97" s="227"/>
      <c r="G97" s="365">
        <f t="shared" si="7"/>
        <v>0</v>
      </c>
      <c r="H97" s="367" t="s">
        <v>259</v>
      </c>
    </row>
    <row r="98" spans="1:8" s="359" customFormat="1" ht="12">
      <c r="A98" s="355"/>
      <c r="B98" s="383" t="s">
        <v>4099</v>
      </c>
      <c r="C98" s="384" t="s">
        <v>4709</v>
      </c>
      <c r="D98" s="355"/>
      <c r="E98" s="385"/>
      <c r="F98" s="385"/>
      <c r="G98" s="390">
        <f>SUM(G85:G97)</f>
        <v>0</v>
      </c>
      <c r="H98" s="388"/>
    </row>
    <row r="99" spans="1:8" s="359" customFormat="1" ht="12">
      <c r="A99" s="164"/>
      <c r="B99" s="164"/>
      <c r="C99" s="164"/>
      <c r="D99" s="164"/>
      <c r="E99" s="164"/>
      <c r="F99" s="231"/>
      <c r="G99" s="164"/>
      <c r="H99" s="163"/>
    </row>
    <row r="100" spans="1:8" s="359" customFormat="1" ht="12">
      <c r="A100" s="232"/>
      <c r="B100" s="233" t="s">
        <v>4079</v>
      </c>
      <c r="C100" s="234" t="s">
        <v>3</v>
      </c>
      <c r="D100" s="235"/>
      <c r="E100" s="236"/>
      <c r="F100" s="237"/>
      <c r="G100" s="238">
        <f>G41+G52+G63+G83+G98</f>
        <v>0</v>
      </c>
      <c r="H100" s="239"/>
    </row>
    <row r="101" spans="4:8" s="359" customFormat="1" ht="12">
      <c r="D101" s="391"/>
      <c r="H101" s="391"/>
    </row>
    <row r="102" spans="3:8" s="359" customFormat="1" ht="45">
      <c r="C102" s="392" t="s">
        <v>4710</v>
      </c>
      <c r="D102" s="391"/>
      <c r="H102" s="391"/>
    </row>
    <row r="103" spans="3:8" s="359" customFormat="1" ht="41.25" customHeight="1">
      <c r="C103" s="392" t="s">
        <v>4711</v>
      </c>
      <c r="D103" s="391"/>
      <c r="H103" s="391"/>
    </row>
    <row r="104" spans="3:8" s="359" customFormat="1" ht="123.75">
      <c r="C104" s="392" t="s">
        <v>4712</v>
      </c>
      <c r="D104" s="391"/>
      <c r="H104" s="391"/>
    </row>
    <row r="105" spans="3:8" s="359" customFormat="1" ht="33.75">
      <c r="C105" s="393" t="s">
        <v>4713</v>
      </c>
      <c r="D105" s="391"/>
      <c r="H105" s="391"/>
    </row>
    <row r="106" spans="3:8" ht="12">
      <c r="C106" s="394"/>
      <c r="E106" s="231"/>
      <c r="G106" s="395"/>
      <c r="H106" s="396"/>
    </row>
    <row r="107" spans="3:8" ht="12">
      <c r="C107" s="397"/>
      <c r="E107" s="231"/>
      <c r="G107" s="395"/>
      <c r="H107" s="396"/>
    </row>
    <row r="108" spans="1:8" ht="12">
      <c r="A108" s="241"/>
      <c r="B108" s="241"/>
      <c r="D108" s="327"/>
      <c r="E108" s="241"/>
      <c r="F108" s="241"/>
      <c r="G108" s="241"/>
      <c r="H108" s="327"/>
    </row>
    <row r="109" spans="1:8" ht="12">
      <c r="A109" s="241"/>
      <c r="B109" s="241"/>
      <c r="D109" s="327"/>
      <c r="E109" s="241"/>
      <c r="F109" s="241"/>
      <c r="G109" s="241"/>
      <c r="H109" s="327"/>
    </row>
    <row r="110" spans="1:8" ht="12">
      <c r="A110" s="241"/>
      <c r="B110" s="241"/>
      <c r="C110" s="241"/>
      <c r="D110" s="327"/>
      <c r="E110" s="241"/>
      <c r="F110" s="241"/>
      <c r="G110" s="241"/>
      <c r="H110" s="327"/>
    </row>
    <row r="111" spans="1:8" ht="12">
      <c r="A111" s="241"/>
      <c r="B111" s="241"/>
      <c r="C111" s="241"/>
      <c r="D111" s="327"/>
      <c r="E111" s="241"/>
      <c r="F111" s="241"/>
      <c r="G111" s="241"/>
      <c r="H111" s="327"/>
    </row>
    <row r="112" ht="12">
      <c r="E112" s="231"/>
    </row>
    <row r="113" ht="12">
      <c r="E113" s="231"/>
    </row>
    <row r="114" ht="12">
      <c r="E114" s="231"/>
    </row>
    <row r="115" ht="12">
      <c r="E115" s="231"/>
    </row>
    <row r="116" ht="12">
      <c r="E116" s="231"/>
    </row>
    <row r="117" ht="12">
      <c r="E117" s="231"/>
    </row>
    <row r="118" ht="12">
      <c r="E118" s="231"/>
    </row>
    <row r="119" ht="12">
      <c r="E119" s="231"/>
    </row>
    <row r="120" ht="12">
      <c r="E120" s="231"/>
    </row>
    <row r="121" ht="12">
      <c r="E121" s="231"/>
    </row>
    <row r="122" ht="12">
      <c r="E122" s="231"/>
    </row>
    <row r="123" ht="12">
      <c r="E123" s="231"/>
    </row>
    <row r="124" ht="12">
      <c r="E124" s="231"/>
    </row>
    <row r="125" ht="12">
      <c r="E125" s="231"/>
    </row>
    <row r="126" ht="12">
      <c r="E126" s="231"/>
    </row>
    <row r="127" ht="12">
      <c r="E127" s="231"/>
    </row>
    <row r="128" ht="12">
      <c r="E128" s="231"/>
    </row>
    <row r="129" ht="12">
      <c r="E129" s="231"/>
    </row>
    <row r="130" ht="12">
      <c r="E130" s="231"/>
    </row>
    <row r="131" ht="12">
      <c r="E131" s="231"/>
    </row>
    <row r="132" ht="12">
      <c r="E132" s="231"/>
    </row>
    <row r="133" ht="12">
      <c r="E133" s="231"/>
    </row>
    <row r="134" ht="12">
      <c r="E134" s="231"/>
    </row>
    <row r="135" ht="12">
      <c r="E135" s="231"/>
    </row>
    <row r="136" ht="12">
      <c r="E136" s="231"/>
    </row>
    <row r="137" ht="12">
      <c r="E137" s="231"/>
    </row>
    <row r="138" ht="12">
      <c r="E138" s="231"/>
    </row>
    <row r="139" ht="12">
      <c r="E139" s="231"/>
    </row>
    <row r="140" ht="12">
      <c r="E140" s="231"/>
    </row>
    <row r="141" ht="12">
      <c r="E141" s="231"/>
    </row>
    <row r="142" ht="12">
      <c r="E142" s="231"/>
    </row>
    <row r="143" spans="1:2" ht="12">
      <c r="A143" s="398"/>
      <c r="B143" s="398"/>
    </row>
    <row r="144" spans="1:8" ht="12">
      <c r="A144" s="241"/>
      <c r="B144" s="241"/>
      <c r="C144" s="247"/>
      <c r="D144" s="333"/>
      <c r="E144" s="334"/>
      <c r="F144" s="247"/>
      <c r="G144" s="335"/>
      <c r="H144" s="336"/>
    </row>
    <row r="145" spans="1:8" ht="12">
      <c r="A145" s="399"/>
      <c r="B145" s="399"/>
      <c r="C145" s="241"/>
      <c r="D145" s="327"/>
      <c r="E145" s="339"/>
      <c r="F145" s="241"/>
      <c r="G145" s="241"/>
      <c r="H145" s="327"/>
    </row>
    <row r="146" spans="1:8" ht="12">
      <c r="A146" s="241"/>
      <c r="B146" s="241"/>
      <c r="C146" s="241"/>
      <c r="D146" s="327"/>
      <c r="E146" s="339"/>
      <c r="F146" s="241"/>
      <c r="G146" s="241"/>
      <c r="H146" s="327"/>
    </row>
    <row r="147" spans="1:8" ht="12">
      <c r="A147" s="241"/>
      <c r="B147" s="241"/>
      <c r="C147" s="241"/>
      <c r="D147" s="327"/>
      <c r="E147" s="339"/>
      <c r="F147" s="241"/>
      <c r="G147" s="241"/>
      <c r="H147" s="327"/>
    </row>
    <row r="148" spans="1:8" ht="12">
      <c r="A148" s="241"/>
      <c r="B148" s="241"/>
      <c r="C148" s="241"/>
      <c r="D148" s="327"/>
      <c r="E148" s="339"/>
      <c r="F148" s="241"/>
      <c r="G148" s="241"/>
      <c r="H148" s="327"/>
    </row>
    <row r="149" spans="1:8" ht="12">
      <c r="A149" s="241"/>
      <c r="B149" s="241"/>
      <c r="C149" s="241"/>
      <c r="D149" s="327"/>
      <c r="E149" s="339"/>
      <c r="F149" s="241"/>
      <c r="G149" s="241"/>
      <c r="H149" s="327"/>
    </row>
    <row r="150" spans="1:8" ht="12">
      <c r="A150" s="241"/>
      <c r="B150" s="241"/>
      <c r="C150" s="241"/>
      <c r="D150" s="327"/>
      <c r="E150" s="339"/>
      <c r="F150" s="241"/>
      <c r="G150" s="241"/>
      <c r="H150" s="327"/>
    </row>
    <row r="151" spans="1:8" ht="12">
      <c r="A151" s="241"/>
      <c r="B151" s="241"/>
      <c r="C151" s="241"/>
      <c r="D151" s="327"/>
      <c r="E151" s="339"/>
      <c r="F151" s="241"/>
      <c r="G151" s="241"/>
      <c r="H151" s="327"/>
    </row>
    <row r="152" spans="1:8" ht="12">
      <c r="A152" s="241"/>
      <c r="B152" s="241"/>
      <c r="C152" s="241"/>
      <c r="D152" s="327"/>
      <c r="E152" s="339"/>
      <c r="F152" s="241"/>
      <c r="G152" s="241"/>
      <c r="H152" s="327"/>
    </row>
    <row r="153" spans="1:8" ht="12">
      <c r="A153" s="241"/>
      <c r="B153" s="241"/>
      <c r="C153" s="241"/>
      <c r="D153" s="327"/>
      <c r="E153" s="339"/>
      <c r="F153" s="241"/>
      <c r="G153" s="241"/>
      <c r="H153" s="327"/>
    </row>
    <row r="154" spans="1:8" ht="12">
      <c r="A154" s="241"/>
      <c r="B154" s="241"/>
      <c r="C154" s="241"/>
      <c r="D154" s="327"/>
      <c r="E154" s="339"/>
      <c r="F154" s="241"/>
      <c r="G154" s="241"/>
      <c r="H154" s="327"/>
    </row>
    <row r="155" spans="1:8" ht="12">
      <c r="A155" s="241"/>
      <c r="B155" s="241"/>
      <c r="C155" s="241"/>
      <c r="D155" s="327"/>
      <c r="E155" s="339"/>
      <c r="F155" s="241"/>
      <c r="G155" s="241"/>
      <c r="H155" s="327"/>
    </row>
    <row r="156" spans="1:8" ht="12">
      <c r="A156" s="241"/>
      <c r="B156" s="241"/>
      <c r="C156" s="241"/>
      <c r="D156" s="327"/>
      <c r="E156" s="339"/>
      <c r="F156" s="241"/>
      <c r="G156" s="241"/>
      <c r="H156" s="327"/>
    </row>
    <row r="157" spans="1:8" ht="12">
      <c r="A157" s="241"/>
      <c r="B157" s="241"/>
      <c r="C157" s="241"/>
      <c r="D157" s="327"/>
      <c r="E157" s="339"/>
      <c r="F157" s="241"/>
      <c r="G157" s="241"/>
      <c r="H157" s="327"/>
    </row>
  </sheetData>
  <sheetProtection algorithmName="SHA-512" hashValue="zqobUqlaT4YesliZLPsXGFaef0a48p2CWvrXvm2lRpIdZsOl9klct/1M0c5twH/BvcyHRnj7FRMc18sMWFXHpA==" saltValue="A+SslPKY1/uDU8yZdOD6OA==" spinCount="100000" sheet="1" objects="1" scenarios="1"/>
  <mergeCells count="5">
    <mergeCell ref="A1:G1"/>
    <mergeCell ref="A3:B3"/>
    <mergeCell ref="D3:E3"/>
    <mergeCell ref="A4:B4"/>
    <mergeCell ref="D4:G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6" r:id="rId1"/>
  <headerFooter>
    <oddFooter>&amp;CStránka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07"/>
  <sheetViews>
    <sheetView showZeros="0" view="pageBreakPreview" zoomScaleSheetLayoutView="100" workbookViewId="0" topLeftCell="A208">
      <selection activeCell="K319" sqref="K319"/>
    </sheetView>
  </sheetViews>
  <sheetFormatPr defaultColWidth="9.140625" defaultRowHeight="12"/>
  <cols>
    <col min="1" max="1" width="4.28125" style="231" customWidth="1"/>
    <col min="2" max="2" width="12.00390625" style="231" customWidth="1"/>
    <col min="3" max="3" width="68.140625" style="231" customWidth="1"/>
    <col min="4" max="4" width="6.8515625" style="252" bestFit="1" customWidth="1"/>
    <col min="5" max="5" width="10.8515625" style="273" customWidth="1"/>
    <col min="6" max="6" width="14.28125" style="231" customWidth="1"/>
    <col min="7" max="7" width="20.8515625" style="231" customWidth="1"/>
    <col min="8" max="8" width="10.7109375" style="252" customWidth="1"/>
    <col min="9" max="9" width="10.421875" style="231" customWidth="1"/>
    <col min="10" max="254" width="9.28125" style="231" customWidth="1"/>
    <col min="255" max="255" width="4.28125" style="231" customWidth="1"/>
    <col min="256" max="256" width="12.00390625" style="231" customWidth="1"/>
    <col min="257" max="257" width="68.140625" style="231" customWidth="1"/>
    <col min="258" max="258" width="6.8515625" style="231" bestFit="1" customWidth="1"/>
    <col min="259" max="259" width="10.8515625" style="231" customWidth="1"/>
    <col min="260" max="260" width="14.28125" style="231" customWidth="1"/>
    <col min="261" max="261" width="18.28125" style="231" customWidth="1"/>
    <col min="262" max="262" width="17.28125" style="231" customWidth="1"/>
    <col min="263" max="263" width="17.421875" style="231" customWidth="1"/>
    <col min="264" max="264" width="9.28125" style="231" customWidth="1"/>
    <col min="265" max="265" width="10.421875" style="231" customWidth="1"/>
    <col min="266" max="510" width="9.28125" style="231" customWidth="1"/>
    <col min="511" max="511" width="4.28125" style="231" customWidth="1"/>
    <col min="512" max="512" width="12.00390625" style="231" customWidth="1"/>
    <col min="513" max="513" width="68.140625" style="231" customWidth="1"/>
    <col min="514" max="514" width="6.8515625" style="231" bestFit="1" customWidth="1"/>
    <col min="515" max="515" width="10.8515625" style="231" customWidth="1"/>
    <col min="516" max="516" width="14.28125" style="231" customWidth="1"/>
    <col min="517" max="517" width="18.28125" style="231" customWidth="1"/>
    <col min="518" max="518" width="17.28125" style="231" customWidth="1"/>
    <col min="519" max="519" width="17.421875" style="231" customWidth="1"/>
    <col min="520" max="520" width="9.28125" style="231" customWidth="1"/>
    <col min="521" max="521" width="10.421875" style="231" customWidth="1"/>
    <col min="522" max="766" width="9.28125" style="231" customWidth="1"/>
    <col min="767" max="767" width="4.28125" style="231" customWidth="1"/>
    <col min="768" max="768" width="12.00390625" style="231" customWidth="1"/>
    <col min="769" max="769" width="68.140625" style="231" customWidth="1"/>
    <col min="770" max="770" width="6.8515625" style="231" bestFit="1" customWidth="1"/>
    <col min="771" max="771" width="10.8515625" style="231" customWidth="1"/>
    <col min="772" max="772" width="14.28125" style="231" customWidth="1"/>
    <col min="773" max="773" width="18.28125" style="231" customWidth="1"/>
    <col min="774" max="774" width="17.28125" style="231" customWidth="1"/>
    <col min="775" max="775" width="17.421875" style="231" customWidth="1"/>
    <col min="776" max="776" width="9.28125" style="231" customWidth="1"/>
    <col min="777" max="777" width="10.421875" style="231" customWidth="1"/>
    <col min="778" max="1022" width="9.28125" style="231" customWidth="1"/>
    <col min="1023" max="1023" width="4.28125" style="231" customWidth="1"/>
    <col min="1024" max="1024" width="12.00390625" style="231" customWidth="1"/>
    <col min="1025" max="1025" width="68.140625" style="231" customWidth="1"/>
    <col min="1026" max="1026" width="6.8515625" style="231" bestFit="1" customWidth="1"/>
    <col min="1027" max="1027" width="10.8515625" style="231" customWidth="1"/>
    <col min="1028" max="1028" width="14.28125" style="231" customWidth="1"/>
    <col min="1029" max="1029" width="18.28125" style="231" customWidth="1"/>
    <col min="1030" max="1030" width="17.28125" style="231" customWidth="1"/>
    <col min="1031" max="1031" width="17.421875" style="231" customWidth="1"/>
    <col min="1032" max="1032" width="9.28125" style="231" customWidth="1"/>
    <col min="1033" max="1033" width="10.421875" style="231" customWidth="1"/>
    <col min="1034" max="1278" width="9.28125" style="231" customWidth="1"/>
    <col min="1279" max="1279" width="4.28125" style="231" customWidth="1"/>
    <col min="1280" max="1280" width="12.00390625" style="231" customWidth="1"/>
    <col min="1281" max="1281" width="68.140625" style="231" customWidth="1"/>
    <col min="1282" max="1282" width="6.8515625" style="231" bestFit="1" customWidth="1"/>
    <col min="1283" max="1283" width="10.8515625" style="231" customWidth="1"/>
    <col min="1284" max="1284" width="14.28125" style="231" customWidth="1"/>
    <col min="1285" max="1285" width="18.28125" style="231" customWidth="1"/>
    <col min="1286" max="1286" width="17.28125" style="231" customWidth="1"/>
    <col min="1287" max="1287" width="17.421875" style="231" customWidth="1"/>
    <col min="1288" max="1288" width="9.28125" style="231" customWidth="1"/>
    <col min="1289" max="1289" width="10.421875" style="231" customWidth="1"/>
    <col min="1290" max="1534" width="9.28125" style="231" customWidth="1"/>
    <col min="1535" max="1535" width="4.28125" style="231" customWidth="1"/>
    <col min="1536" max="1536" width="12.00390625" style="231" customWidth="1"/>
    <col min="1537" max="1537" width="68.140625" style="231" customWidth="1"/>
    <col min="1538" max="1538" width="6.8515625" style="231" bestFit="1" customWidth="1"/>
    <col min="1539" max="1539" width="10.8515625" style="231" customWidth="1"/>
    <col min="1540" max="1540" width="14.28125" style="231" customWidth="1"/>
    <col min="1541" max="1541" width="18.28125" style="231" customWidth="1"/>
    <col min="1542" max="1542" width="17.28125" style="231" customWidth="1"/>
    <col min="1543" max="1543" width="17.421875" style="231" customWidth="1"/>
    <col min="1544" max="1544" width="9.28125" style="231" customWidth="1"/>
    <col min="1545" max="1545" width="10.421875" style="231" customWidth="1"/>
    <col min="1546" max="1790" width="9.28125" style="231" customWidth="1"/>
    <col min="1791" max="1791" width="4.28125" style="231" customWidth="1"/>
    <col min="1792" max="1792" width="12.00390625" style="231" customWidth="1"/>
    <col min="1793" max="1793" width="68.140625" style="231" customWidth="1"/>
    <col min="1794" max="1794" width="6.8515625" style="231" bestFit="1" customWidth="1"/>
    <col min="1795" max="1795" width="10.8515625" style="231" customWidth="1"/>
    <col min="1796" max="1796" width="14.28125" style="231" customWidth="1"/>
    <col min="1797" max="1797" width="18.28125" style="231" customWidth="1"/>
    <col min="1798" max="1798" width="17.28125" style="231" customWidth="1"/>
    <col min="1799" max="1799" width="17.421875" style="231" customWidth="1"/>
    <col min="1800" max="1800" width="9.28125" style="231" customWidth="1"/>
    <col min="1801" max="1801" width="10.421875" style="231" customWidth="1"/>
    <col min="1802" max="2046" width="9.28125" style="231" customWidth="1"/>
    <col min="2047" max="2047" width="4.28125" style="231" customWidth="1"/>
    <col min="2048" max="2048" width="12.00390625" style="231" customWidth="1"/>
    <col min="2049" max="2049" width="68.140625" style="231" customWidth="1"/>
    <col min="2050" max="2050" width="6.8515625" style="231" bestFit="1" customWidth="1"/>
    <col min="2051" max="2051" width="10.8515625" style="231" customWidth="1"/>
    <col min="2052" max="2052" width="14.28125" style="231" customWidth="1"/>
    <col min="2053" max="2053" width="18.28125" style="231" customWidth="1"/>
    <col min="2054" max="2054" width="17.28125" style="231" customWidth="1"/>
    <col min="2055" max="2055" width="17.421875" style="231" customWidth="1"/>
    <col min="2056" max="2056" width="9.28125" style="231" customWidth="1"/>
    <col min="2057" max="2057" width="10.421875" style="231" customWidth="1"/>
    <col min="2058" max="2302" width="9.28125" style="231" customWidth="1"/>
    <col min="2303" max="2303" width="4.28125" style="231" customWidth="1"/>
    <col min="2304" max="2304" width="12.00390625" style="231" customWidth="1"/>
    <col min="2305" max="2305" width="68.140625" style="231" customWidth="1"/>
    <col min="2306" max="2306" width="6.8515625" style="231" bestFit="1" customWidth="1"/>
    <col min="2307" max="2307" width="10.8515625" style="231" customWidth="1"/>
    <col min="2308" max="2308" width="14.28125" style="231" customWidth="1"/>
    <col min="2309" max="2309" width="18.28125" style="231" customWidth="1"/>
    <col min="2310" max="2310" width="17.28125" style="231" customWidth="1"/>
    <col min="2311" max="2311" width="17.421875" style="231" customWidth="1"/>
    <col min="2312" max="2312" width="9.28125" style="231" customWidth="1"/>
    <col min="2313" max="2313" width="10.421875" style="231" customWidth="1"/>
    <col min="2314" max="2558" width="9.28125" style="231" customWidth="1"/>
    <col min="2559" max="2559" width="4.28125" style="231" customWidth="1"/>
    <col min="2560" max="2560" width="12.00390625" style="231" customWidth="1"/>
    <col min="2561" max="2561" width="68.140625" style="231" customWidth="1"/>
    <col min="2562" max="2562" width="6.8515625" style="231" bestFit="1" customWidth="1"/>
    <col min="2563" max="2563" width="10.8515625" style="231" customWidth="1"/>
    <col min="2564" max="2564" width="14.28125" style="231" customWidth="1"/>
    <col min="2565" max="2565" width="18.28125" style="231" customWidth="1"/>
    <col min="2566" max="2566" width="17.28125" style="231" customWidth="1"/>
    <col min="2567" max="2567" width="17.421875" style="231" customWidth="1"/>
    <col min="2568" max="2568" width="9.28125" style="231" customWidth="1"/>
    <col min="2569" max="2569" width="10.421875" style="231" customWidth="1"/>
    <col min="2570" max="2814" width="9.28125" style="231" customWidth="1"/>
    <col min="2815" max="2815" width="4.28125" style="231" customWidth="1"/>
    <col min="2816" max="2816" width="12.00390625" style="231" customWidth="1"/>
    <col min="2817" max="2817" width="68.140625" style="231" customWidth="1"/>
    <col min="2818" max="2818" width="6.8515625" style="231" bestFit="1" customWidth="1"/>
    <col min="2819" max="2819" width="10.8515625" style="231" customWidth="1"/>
    <col min="2820" max="2820" width="14.28125" style="231" customWidth="1"/>
    <col min="2821" max="2821" width="18.28125" style="231" customWidth="1"/>
    <col min="2822" max="2822" width="17.28125" style="231" customWidth="1"/>
    <col min="2823" max="2823" width="17.421875" style="231" customWidth="1"/>
    <col min="2824" max="2824" width="9.28125" style="231" customWidth="1"/>
    <col min="2825" max="2825" width="10.421875" style="231" customWidth="1"/>
    <col min="2826" max="3070" width="9.28125" style="231" customWidth="1"/>
    <col min="3071" max="3071" width="4.28125" style="231" customWidth="1"/>
    <col min="3072" max="3072" width="12.00390625" style="231" customWidth="1"/>
    <col min="3073" max="3073" width="68.140625" style="231" customWidth="1"/>
    <col min="3074" max="3074" width="6.8515625" style="231" bestFit="1" customWidth="1"/>
    <col min="3075" max="3075" width="10.8515625" style="231" customWidth="1"/>
    <col min="3076" max="3076" width="14.28125" style="231" customWidth="1"/>
    <col min="3077" max="3077" width="18.28125" style="231" customWidth="1"/>
    <col min="3078" max="3078" width="17.28125" style="231" customWidth="1"/>
    <col min="3079" max="3079" width="17.421875" style="231" customWidth="1"/>
    <col min="3080" max="3080" width="9.28125" style="231" customWidth="1"/>
    <col min="3081" max="3081" width="10.421875" style="231" customWidth="1"/>
    <col min="3082" max="3326" width="9.28125" style="231" customWidth="1"/>
    <col min="3327" max="3327" width="4.28125" style="231" customWidth="1"/>
    <col min="3328" max="3328" width="12.00390625" style="231" customWidth="1"/>
    <col min="3329" max="3329" width="68.140625" style="231" customWidth="1"/>
    <col min="3330" max="3330" width="6.8515625" style="231" bestFit="1" customWidth="1"/>
    <col min="3331" max="3331" width="10.8515625" style="231" customWidth="1"/>
    <col min="3332" max="3332" width="14.28125" style="231" customWidth="1"/>
    <col min="3333" max="3333" width="18.28125" style="231" customWidth="1"/>
    <col min="3334" max="3334" width="17.28125" style="231" customWidth="1"/>
    <col min="3335" max="3335" width="17.421875" style="231" customWidth="1"/>
    <col min="3336" max="3336" width="9.28125" style="231" customWidth="1"/>
    <col min="3337" max="3337" width="10.421875" style="231" customWidth="1"/>
    <col min="3338" max="3582" width="9.28125" style="231" customWidth="1"/>
    <col min="3583" max="3583" width="4.28125" style="231" customWidth="1"/>
    <col min="3584" max="3584" width="12.00390625" style="231" customWidth="1"/>
    <col min="3585" max="3585" width="68.140625" style="231" customWidth="1"/>
    <col min="3586" max="3586" width="6.8515625" style="231" bestFit="1" customWidth="1"/>
    <col min="3587" max="3587" width="10.8515625" style="231" customWidth="1"/>
    <col min="3588" max="3588" width="14.28125" style="231" customWidth="1"/>
    <col min="3589" max="3589" width="18.28125" style="231" customWidth="1"/>
    <col min="3590" max="3590" width="17.28125" style="231" customWidth="1"/>
    <col min="3591" max="3591" width="17.421875" style="231" customWidth="1"/>
    <col min="3592" max="3592" width="9.28125" style="231" customWidth="1"/>
    <col min="3593" max="3593" width="10.421875" style="231" customWidth="1"/>
    <col min="3594" max="3838" width="9.28125" style="231" customWidth="1"/>
    <col min="3839" max="3839" width="4.28125" style="231" customWidth="1"/>
    <col min="3840" max="3840" width="12.00390625" style="231" customWidth="1"/>
    <col min="3841" max="3841" width="68.140625" style="231" customWidth="1"/>
    <col min="3842" max="3842" width="6.8515625" style="231" bestFit="1" customWidth="1"/>
    <col min="3843" max="3843" width="10.8515625" style="231" customWidth="1"/>
    <col min="3844" max="3844" width="14.28125" style="231" customWidth="1"/>
    <col min="3845" max="3845" width="18.28125" style="231" customWidth="1"/>
    <col min="3846" max="3846" width="17.28125" style="231" customWidth="1"/>
    <col min="3847" max="3847" width="17.421875" style="231" customWidth="1"/>
    <col min="3848" max="3848" width="9.28125" style="231" customWidth="1"/>
    <col min="3849" max="3849" width="10.421875" style="231" customWidth="1"/>
    <col min="3850" max="4094" width="9.28125" style="231" customWidth="1"/>
    <col min="4095" max="4095" width="4.28125" style="231" customWidth="1"/>
    <col min="4096" max="4096" width="12.00390625" style="231" customWidth="1"/>
    <col min="4097" max="4097" width="68.140625" style="231" customWidth="1"/>
    <col min="4098" max="4098" width="6.8515625" style="231" bestFit="1" customWidth="1"/>
    <col min="4099" max="4099" width="10.8515625" style="231" customWidth="1"/>
    <col min="4100" max="4100" width="14.28125" style="231" customWidth="1"/>
    <col min="4101" max="4101" width="18.28125" style="231" customWidth="1"/>
    <col min="4102" max="4102" width="17.28125" style="231" customWidth="1"/>
    <col min="4103" max="4103" width="17.421875" style="231" customWidth="1"/>
    <col min="4104" max="4104" width="9.28125" style="231" customWidth="1"/>
    <col min="4105" max="4105" width="10.421875" style="231" customWidth="1"/>
    <col min="4106" max="4350" width="9.28125" style="231" customWidth="1"/>
    <col min="4351" max="4351" width="4.28125" style="231" customWidth="1"/>
    <col min="4352" max="4352" width="12.00390625" style="231" customWidth="1"/>
    <col min="4353" max="4353" width="68.140625" style="231" customWidth="1"/>
    <col min="4354" max="4354" width="6.8515625" style="231" bestFit="1" customWidth="1"/>
    <col min="4355" max="4355" width="10.8515625" style="231" customWidth="1"/>
    <col min="4356" max="4356" width="14.28125" style="231" customWidth="1"/>
    <col min="4357" max="4357" width="18.28125" style="231" customWidth="1"/>
    <col min="4358" max="4358" width="17.28125" style="231" customWidth="1"/>
    <col min="4359" max="4359" width="17.421875" style="231" customWidth="1"/>
    <col min="4360" max="4360" width="9.28125" style="231" customWidth="1"/>
    <col min="4361" max="4361" width="10.421875" style="231" customWidth="1"/>
    <col min="4362" max="4606" width="9.28125" style="231" customWidth="1"/>
    <col min="4607" max="4607" width="4.28125" style="231" customWidth="1"/>
    <col min="4608" max="4608" width="12.00390625" style="231" customWidth="1"/>
    <col min="4609" max="4609" width="68.140625" style="231" customWidth="1"/>
    <col min="4610" max="4610" width="6.8515625" style="231" bestFit="1" customWidth="1"/>
    <col min="4611" max="4611" width="10.8515625" style="231" customWidth="1"/>
    <col min="4612" max="4612" width="14.28125" style="231" customWidth="1"/>
    <col min="4613" max="4613" width="18.28125" style="231" customWidth="1"/>
    <col min="4614" max="4614" width="17.28125" style="231" customWidth="1"/>
    <col min="4615" max="4615" width="17.421875" style="231" customWidth="1"/>
    <col min="4616" max="4616" width="9.28125" style="231" customWidth="1"/>
    <col min="4617" max="4617" width="10.421875" style="231" customWidth="1"/>
    <col min="4618" max="4862" width="9.28125" style="231" customWidth="1"/>
    <col min="4863" max="4863" width="4.28125" style="231" customWidth="1"/>
    <col min="4864" max="4864" width="12.00390625" style="231" customWidth="1"/>
    <col min="4865" max="4865" width="68.140625" style="231" customWidth="1"/>
    <col min="4866" max="4866" width="6.8515625" style="231" bestFit="1" customWidth="1"/>
    <col min="4867" max="4867" width="10.8515625" style="231" customWidth="1"/>
    <col min="4868" max="4868" width="14.28125" style="231" customWidth="1"/>
    <col min="4869" max="4869" width="18.28125" style="231" customWidth="1"/>
    <col min="4870" max="4870" width="17.28125" style="231" customWidth="1"/>
    <col min="4871" max="4871" width="17.421875" style="231" customWidth="1"/>
    <col min="4872" max="4872" width="9.28125" style="231" customWidth="1"/>
    <col min="4873" max="4873" width="10.421875" style="231" customWidth="1"/>
    <col min="4874" max="5118" width="9.28125" style="231" customWidth="1"/>
    <col min="5119" max="5119" width="4.28125" style="231" customWidth="1"/>
    <col min="5120" max="5120" width="12.00390625" style="231" customWidth="1"/>
    <col min="5121" max="5121" width="68.140625" style="231" customWidth="1"/>
    <col min="5122" max="5122" width="6.8515625" style="231" bestFit="1" customWidth="1"/>
    <col min="5123" max="5123" width="10.8515625" style="231" customWidth="1"/>
    <col min="5124" max="5124" width="14.28125" style="231" customWidth="1"/>
    <col min="5125" max="5125" width="18.28125" style="231" customWidth="1"/>
    <col min="5126" max="5126" width="17.28125" style="231" customWidth="1"/>
    <col min="5127" max="5127" width="17.421875" style="231" customWidth="1"/>
    <col min="5128" max="5128" width="9.28125" style="231" customWidth="1"/>
    <col min="5129" max="5129" width="10.421875" style="231" customWidth="1"/>
    <col min="5130" max="5374" width="9.28125" style="231" customWidth="1"/>
    <col min="5375" max="5375" width="4.28125" style="231" customWidth="1"/>
    <col min="5376" max="5376" width="12.00390625" style="231" customWidth="1"/>
    <col min="5377" max="5377" width="68.140625" style="231" customWidth="1"/>
    <col min="5378" max="5378" width="6.8515625" style="231" bestFit="1" customWidth="1"/>
    <col min="5379" max="5379" width="10.8515625" style="231" customWidth="1"/>
    <col min="5380" max="5380" width="14.28125" style="231" customWidth="1"/>
    <col min="5381" max="5381" width="18.28125" style="231" customWidth="1"/>
    <col min="5382" max="5382" width="17.28125" style="231" customWidth="1"/>
    <col min="5383" max="5383" width="17.421875" style="231" customWidth="1"/>
    <col min="5384" max="5384" width="9.28125" style="231" customWidth="1"/>
    <col min="5385" max="5385" width="10.421875" style="231" customWidth="1"/>
    <col min="5386" max="5630" width="9.28125" style="231" customWidth="1"/>
    <col min="5631" max="5631" width="4.28125" style="231" customWidth="1"/>
    <col min="5632" max="5632" width="12.00390625" style="231" customWidth="1"/>
    <col min="5633" max="5633" width="68.140625" style="231" customWidth="1"/>
    <col min="5634" max="5634" width="6.8515625" style="231" bestFit="1" customWidth="1"/>
    <col min="5635" max="5635" width="10.8515625" style="231" customWidth="1"/>
    <col min="5636" max="5636" width="14.28125" style="231" customWidth="1"/>
    <col min="5637" max="5637" width="18.28125" style="231" customWidth="1"/>
    <col min="5638" max="5638" width="17.28125" style="231" customWidth="1"/>
    <col min="5639" max="5639" width="17.421875" style="231" customWidth="1"/>
    <col min="5640" max="5640" width="9.28125" style="231" customWidth="1"/>
    <col min="5641" max="5641" width="10.421875" style="231" customWidth="1"/>
    <col min="5642" max="5886" width="9.28125" style="231" customWidth="1"/>
    <col min="5887" max="5887" width="4.28125" style="231" customWidth="1"/>
    <col min="5888" max="5888" width="12.00390625" style="231" customWidth="1"/>
    <col min="5889" max="5889" width="68.140625" style="231" customWidth="1"/>
    <col min="5890" max="5890" width="6.8515625" style="231" bestFit="1" customWidth="1"/>
    <col min="5891" max="5891" width="10.8515625" style="231" customWidth="1"/>
    <col min="5892" max="5892" width="14.28125" style="231" customWidth="1"/>
    <col min="5893" max="5893" width="18.28125" style="231" customWidth="1"/>
    <col min="5894" max="5894" width="17.28125" style="231" customWidth="1"/>
    <col min="5895" max="5895" width="17.421875" style="231" customWidth="1"/>
    <col min="5896" max="5896" width="9.28125" style="231" customWidth="1"/>
    <col min="5897" max="5897" width="10.421875" style="231" customWidth="1"/>
    <col min="5898" max="6142" width="9.28125" style="231" customWidth="1"/>
    <col min="6143" max="6143" width="4.28125" style="231" customWidth="1"/>
    <col min="6144" max="6144" width="12.00390625" style="231" customWidth="1"/>
    <col min="6145" max="6145" width="68.140625" style="231" customWidth="1"/>
    <col min="6146" max="6146" width="6.8515625" style="231" bestFit="1" customWidth="1"/>
    <col min="6147" max="6147" width="10.8515625" style="231" customWidth="1"/>
    <col min="6148" max="6148" width="14.28125" style="231" customWidth="1"/>
    <col min="6149" max="6149" width="18.28125" style="231" customWidth="1"/>
    <col min="6150" max="6150" width="17.28125" style="231" customWidth="1"/>
    <col min="6151" max="6151" width="17.421875" style="231" customWidth="1"/>
    <col min="6152" max="6152" width="9.28125" style="231" customWidth="1"/>
    <col min="6153" max="6153" width="10.421875" style="231" customWidth="1"/>
    <col min="6154" max="6398" width="9.28125" style="231" customWidth="1"/>
    <col min="6399" max="6399" width="4.28125" style="231" customWidth="1"/>
    <col min="6400" max="6400" width="12.00390625" style="231" customWidth="1"/>
    <col min="6401" max="6401" width="68.140625" style="231" customWidth="1"/>
    <col min="6402" max="6402" width="6.8515625" style="231" bestFit="1" customWidth="1"/>
    <col min="6403" max="6403" width="10.8515625" style="231" customWidth="1"/>
    <col min="6404" max="6404" width="14.28125" style="231" customWidth="1"/>
    <col min="6405" max="6405" width="18.28125" style="231" customWidth="1"/>
    <col min="6406" max="6406" width="17.28125" style="231" customWidth="1"/>
    <col min="6407" max="6407" width="17.421875" style="231" customWidth="1"/>
    <col min="6408" max="6408" width="9.28125" style="231" customWidth="1"/>
    <col min="6409" max="6409" width="10.421875" style="231" customWidth="1"/>
    <col min="6410" max="6654" width="9.28125" style="231" customWidth="1"/>
    <col min="6655" max="6655" width="4.28125" style="231" customWidth="1"/>
    <col min="6656" max="6656" width="12.00390625" style="231" customWidth="1"/>
    <col min="6657" max="6657" width="68.140625" style="231" customWidth="1"/>
    <col min="6658" max="6658" width="6.8515625" style="231" bestFit="1" customWidth="1"/>
    <col min="6659" max="6659" width="10.8515625" style="231" customWidth="1"/>
    <col min="6660" max="6660" width="14.28125" style="231" customWidth="1"/>
    <col min="6661" max="6661" width="18.28125" style="231" customWidth="1"/>
    <col min="6662" max="6662" width="17.28125" style="231" customWidth="1"/>
    <col min="6663" max="6663" width="17.421875" style="231" customWidth="1"/>
    <col min="6664" max="6664" width="9.28125" style="231" customWidth="1"/>
    <col min="6665" max="6665" width="10.421875" style="231" customWidth="1"/>
    <col min="6666" max="6910" width="9.28125" style="231" customWidth="1"/>
    <col min="6911" max="6911" width="4.28125" style="231" customWidth="1"/>
    <col min="6912" max="6912" width="12.00390625" style="231" customWidth="1"/>
    <col min="6913" max="6913" width="68.140625" style="231" customWidth="1"/>
    <col min="6914" max="6914" width="6.8515625" style="231" bestFit="1" customWidth="1"/>
    <col min="6915" max="6915" width="10.8515625" style="231" customWidth="1"/>
    <col min="6916" max="6916" width="14.28125" style="231" customWidth="1"/>
    <col min="6917" max="6917" width="18.28125" style="231" customWidth="1"/>
    <col min="6918" max="6918" width="17.28125" style="231" customWidth="1"/>
    <col min="6919" max="6919" width="17.421875" style="231" customWidth="1"/>
    <col min="6920" max="6920" width="9.28125" style="231" customWidth="1"/>
    <col min="6921" max="6921" width="10.421875" style="231" customWidth="1"/>
    <col min="6922" max="7166" width="9.28125" style="231" customWidth="1"/>
    <col min="7167" max="7167" width="4.28125" style="231" customWidth="1"/>
    <col min="7168" max="7168" width="12.00390625" style="231" customWidth="1"/>
    <col min="7169" max="7169" width="68.140625" style="231" customWidth="1"/>
    <col min="7170" max="7170" width="6.8515625" style="231" bestFit="1" customWidth="1"/>
    <col min="7171" max="7171" width="10.8515625" style="231" customWidth="1"/>
    <col min="7172" max="7172" width="14.28125" style="231" customWidth="1"/>
    <col min="7173" max="7173" width="18.28125" style="231" customWidth="1"/>
    <col min="7174" max="7174" width="17.28125" style="231" customWidth="1"/>
    <col min="7175" max="7175" width="17.421875" style="231" customWidth="1"/>
    <col min="7176" max="7176" width="9.28125" style="231" customWidth="1"/>
    <col min="7177" max="7177" width="10.421875" style="231" customWidth="1"/>
    <col min="7178" max="7422" width="9.28125" style="231" customWidth="1"/>
    <col min="7423" max="7423" width="4.28125" style="231" customWidth="1"/>
    <col min="7424" max="7424" width="12.00390625" style="231" customWidth="1"/>
    <col min="7425" max="7425" width="68.140625" style="231" customWidth="1"/>
    <col min="7426" max="7426" width="6.8515625" style="231" bestFit="1" customWidth="1"/>
    <col min="7427" max="7427" width="10.8515625" style="231" customWidth="1"/>
    <col min="7428" max="7428" width="14.28125" style="231" customWidth="1"/>
    <col min="7429" max="7429" width="18.28125" style="231" customWidth="1"/>
    <col min="7430" max="7430" width="17.28125" style="231" customWidth="1"/>
    <col min="7431" max="7431" width="17.421875" style="231" customWidth="1"/>
    <col min="7432" max="7432" width="9.28125" style="231" customWidth="1"/>
    <col min="7433" max="7433" width="10.421875" style="231" customWidth="1"/>
    <col min="7434" max="7678" width="9.28125" style="231" customWidth="1"/>
    <col min="7679" max="7679" width="4.28125" style="231" customWidth="1"/>
    <col min="7680" max="7680" width="12.00390625" style="231" customWidth="1"/>
    <col min="7681" max="7681" width="68.140625" style="231" customWidth="1"/>
    <col min="7682" max="7682" width="6.8515625" style="231" bestFit="1" customWidth="1"/>
    <col min="7683" max="7683" width="10.8515625" style="231" customWidth="1"/>
    <col min="7684" max="7684" width="14.28125" style="231" customWidth="1"/>
    <col min="7685" max="7685" width="18.28125" style="231" customWidth="1"/>
    <col min="7686" max="7686" width="17.28125" style="231" customWidth="1"/>
    <col min="7687" max="7687" width="17.421875" style="231" customWidth="1"/>
    <col min="7688" max="7688" width="9.28125" style="231" customWidth="1"/>
    <col min="7689" max="7689" width="10.421875" style="231" customWidth="1"/>
    <col min="7690" max="7934" width="9.28125" style="231" customWidth="1"/>
    <col min="7935" max="7935" width="4.28125" style="231" customWidth="1"/>
    <col min="7936" max="7936" width="12.00390625" style="231" customWidth="1"/>
    <col min="7937" max="7937" width="68.140625" style="231" customWidth="1"/>
    <col min="7938" max="7938" width="6.8515625" style="231" bestFit="1" customWidth="1"/>
    <col min="7939" max="7939" width="10.8515625" style="231" customWidth="1"/>
    <col min="7940" max="7940" width="14.28125" style="231" customWidth="1"/>
    <col min="7941" max="7941" width="18.28125" style="231" customWidth="1"/>
    <col min="7942" max="7942" width="17.28125" style="231" customWidth="1"/>
    <col min="7943" max="7943" width="17.421875" style="231" customWidth="1"/>
    <col min="7944" max="7944" width="9.28125" style="231" customWidth="1"/>
    <col min="7945" max="7945" width="10.421875" style="231" customWidth="1"/>
    <col min="7946" max="8190" width="9.28125" style="231" customWidth="1"/>
    <col min="8191" max="8191" width="4.28125" style="231" customWidth="1"/>
    <col min="8192" max="8192" width="12.00390625" style="231" customWidth="1"/>
    <col min="8193" max="8193" width="68.140625" style="231" customWidth="1"/>
    <col min="8194" max="8194" width="6.8515625" style="231" bestFit="1" customWidth="1"/>
    <col min="8195" max="8195" width="10.8515625" style="231" customWidth="1"/>
    <col min="8196" max="8196" width="14.28125" style="231" customWidth="1"/>
    <col min="8197" max="8197" width="18.28125" style="231" customWidth="1"/>
    <col min="8198" max="8198" width="17.28125" style="231" customWidth="1"/>
    <col min="8199" max="8199" width="17.421875" style="231" customWidth="1"/>
    <col min="8200" max="8200" width="9.28125" style="231" customWidth="1"/>
    <col min="8201" max="8201" width="10.421875" style="231" customWidth="1"/>
    <col min="8202" max="8446" width="9.28125" style="231" customWidth="1"/>
    <col min="8447" max="8447" width="4.28125" style="231" customWidth="1"/>
    <col min="8448" max="8448" width="12.00390625" style="231" customWidth="1"/>
    <col min="8449" max="8449" width="68.140625" style="231" customWidth="1"/>
    <col min="8450" max="8450" width="6.8515625" style="231" bestFit="1" customWidth="1"/>
    <col min="8451" max="8451" width="10.8515625" style="231" customWidth="1"/>
    <col min="8452" max="8452" width="14.28125" style="231" customWidth="1"/>
    <col min="8453" max="8453" width="18.28125" style="231" customWidth="1"/>
    <col min="8454" max="8454" width="17.28125" style="231" customWidth="1"/>
    <col min="8455" max="8455" width="17.421875" style="231" customWidth="1"/>
    <col min="8456" max="8456" width="9.28125" style="231" customWidth="1"/>
    <col min="8457" max="8457" width="10.421875" style="231" customWidth="1"/>
    <col min="8458" max="8702" width="9.28125" style="231" customWidth="1"/>
    <col min="8703" max="8703" width="4.28125" style="231" customWidth="1"/>
    <col min="8704" max="8704" width="12.00390625" style="231" customWidth="1"/>
    <col min="8705" max="8705" width="68.140625" style="231" customWidth="1"/>
    <col min="8706" max="8706" width="6.8515625" style="231" bestFit="1" customWidth="1"/>
    <col min="8707" max="8707" width="10.8515625" style="231" customWidth="1"/>
    <col min="8708" max="8708" width="14.28125" style="231" customWidth="1"/>
    <col min="8709" max="8709" width="18.28125" style="231" customWidth="1"/>
    <col min="8710" max="8710" width="17.28125" style="231" customWidth="1"/>
    <col min="8711" max="8711" width="17.421875" style="231" customWidth="1"/>
    <col min="8712" max="8712" width="9.28125" style="231" customWidth="1"/>
    <col min="8713" max="8713" width="10.421875" style="231" customWidth="1"/>
    <col min="8714" max="8958" width="9.28125" style="231" customWidth="1"/>
    <col min="8959" max="8959" width="4.28125" style="231" customWidth="1"/>
    <col min="8960" max="8960" width="12.00390625" style="231" customWidth="1"/>
    <col min="8961" max="8961" width="68.140625" style="231" customWidth="1"/>
    <col min="8962" max="8962" width="6.8515625" style="231" bestFit="1" customWidth="1"/>
    <col min="8963" max="8963" width="10.8515625" style="231" customWidth="1"/>
    <col min="8964" max="8964" width="14.28125" style="231" customWidth="1"/>
    <col min="8965" max="8965" width="18.28125" style="231" customWidth="1"/>
    <col min="8966" max="8966" width="17.28125" style="231" customWidth="1"/>
    <col min="8967" max="8967" width="17.421875" style="231" customWidth="1"/>
    <col min="8968" max="8968" width="9.28125" style="231" customWidth="1"/>
    <col min="8969" max="8969" width="10.421875" style="231" customWidth="1"/>
    <col min="8970" max="9214" width="9.28125" style="231" customWidth="1"/>
    <col min="9215" max="9215" width="4.28125" style="231" customWidth="1"/>
    <col min="9216" max="9216" width="12.00390625" style="231" customWidth="1"/>
    <col min="9217" max="9217" width="68.140625" style="231" customWidth="1"/>
    <col min="9218" max="9218" width="6.8515625" style="231" bestFit="1" customWidth="1"/>
    <col min="9219" max="9219" width="10.8515625" style="231" customWidth="1"/>
    <col min="9220" max="9220" width="14.28125" style="231" customWidth="1"/>
    <col min="9221" max="9221" width="18.28125" style="231" customWidth="1"/>
    <col min="9222" max="9222" width="17.28125" style="231" customWidth="1"/>
    <col min="9223" max="9223" width="17.421875" style="231" customWidth="1"/>
    <col min="9224" max="9224" width="9.28125" style="231" customWidth="1"/>
    <col min="9225" max="9225" width="10.421875" style="231" customWidth="1"/>
    <col min="9226" max="9470" width="9.28125" style="231" customWidth="1"/>
    <col min="9471" max="9471" width="4.28125" style="231" customWidth="1"/>
    <col min="9472" max="9472" width="12.00390625" style="231" customWidth="1"/>
    <col min="9473" max="9473" width="68.140625" style="231" customWidth="1"/>
    <col min="9474" max="9474" width="6.8515625" style="231" bestFit="1" customWidth="1"/>
    <col min="9475" max="9475" width="10.8515625" style="231" customWidth="1"/>
    <col min="9476" max="9476" width="14.28125" style="231" customWidth="1"/>
    <col min="9477" max="9477" width="18.28125" style="231" customWidth="1"/>
    <col min="9478" max="9478" width="17.28125" style="231" customWidth="1"/>
    <col min="9479" max="9479" width="17.421875" style="231" customWidth="1"/>
    <col min="9480" max="9480" width="9.28125" style="231" customWidth="1"/>
    <col min="9481" max="9481" width="10.421875" style="231" customWidth="1"/>
    <col min="9482" max="9726" width="9.28125" style="231" customWidth="1"/>
    <col min="9727" max="9727" width="4.28125" style="231" customWidth="1"/>
    <col min="9728" max="9728" width="12.00390625" style="231" customWidth="1"/>
    <col min="9729" max="9729" width="68.140625" style="231" customWidth="1"/>
    <col min="9730" max="9730" width="6.8515625" style="231" bestFit="1" customWidth="1"/>
    <col min="9731" max="9731" width="10.8515625" style="231" customWidth="1"/>
    <col min="9732" max="9732" width="14.28125" style="231" customWidth="1"/>
    <col min="9733" max="9733" width="18.28125" style="231" customWidth="1"/>
    <col min="9734" max="9734" width="17.28125" style="231" customWidth="1"/>
    <col min="9735" max="9735" width="17.421875" style="231" customWidth="1"/>
    <col min="9736" max="9736" width="9.28125" style="231" customWidth="1"/>
    <col min="9737" max="9737" width="10.421875" style="231" customWidth="1"/>
    <col min="9738" max="9982" width="9.28125" style="231" customWidth="1"/>
    <col min="9983" max="9983" width="4.28125" style="231" customWidth="1"/>
    <col min="9984" max="9984" width="12.00390625" style="231" customWidth="1"/>
    <col min="9985" max="9985" width="68.140625" style="231" customWidth="1"/>
    <col min="9986" max="9986" width="6.8515625" style="231" bestFit="1" customWidth="1"/>
    <col min="9987" max="9987" width="10.8515625" style="231" customWidth="1"/>
    <col min="9988" max="9988" width="14.28125" style="231" customWidth="1"/>
    <col min="9989" max="9989" width="18.28125" style="231" customWidth="1"/>
    <col min="9990" max="9990" width="17.28125" style="231" customWidth="1"/>
    <col min="9991" max="9991" width="17.421875" style="231" customWidth="1"/>
    <col min="9992" max="9992" width="9.28125" style="231" customWidth="1"/>
    <col min="9993" max="9993" width="10.421875" style="231" customWidth="1"/>
    <col min="9994" max="10238" width="9.28125" style="231" customWidth="1"/>
    <col min="10239" max="10239" width="4.28125" style="231" customWidth="1"/>
    <col min="10240" max="10240" width="12.00390625" style="231" customWidth="1"/>
    <col min="10241" max="10241" width="68.140625" style="231" customWidth="1"/>
    <col min="10242" max="10242" width="6.8515625" style="231" bestFit="1" customWidth="1"/>
    <col min="10243" max="10243" width="10.8515625" style="231" customWidth="1"/>
    <col min="10244" max="10244" width="14.28125" style="231" customWidth="1"/>
    <col min="10245" max="10245" width="18.28125" style="231" customWidth="1"/>
    <col min="10246" max="10246" width="17.28125" style="231" customWidth="1"/>
    <col min="10247" max="10247" width="17.421875" style="231" customWidth="1"/>
    <col min="10248" max="10248" width="9.28125" style="231" customWidth="1"/>
    <col min="10249" max="10249" width="10.421875" style="231" customWidth="1"/>
    <col min="10250" max="10494" width="9.28125" style="231" customWidth="1"/>
    <col min="10495" max="10495" width="4.28125" style="231" customWidth="1"/>
    <col min="10496" max="10496" width="12.00390625" style="231" customWidth="1"/>
    <col min="10497" max="10497" width="68.140625" style="231" customWidth="1"/>
    <col min="10498" max="10498" width="6.8515625" style="231" bestFit="1" customWidth="1"/>
    <col min="10499" max="10499" width="10.8515625" style="231" customWidth="1"/>
    <col min="10500" max="10500" width="14.28125" style="231" customWidth="1"/>
    <col min="10501" max="10501" width="18.28125" style="231" customWidth="1"/>
    <col min="10502" max="10502" width="17.28125" style="231" customWidth="1"/>
    <col min="10503" max="10503" width="17.421875" style="231" customWidth="1"/>
    <col min="10504" max="10504" width="9.28125" style="231" customWidth="1"/>
    <col min="10505" max="10505" width="10.421875" style="231" customWidth="1"/>
    <col min="10506" max="10750" width="9.28125" style="231" customWidth="1"/>
    <col min="10751" max="10751" width="4.28125" style="231" customWidth="1"/>
    <col min="10752" max="10752" width="12.00390625" style="231" customWidth="1"/>
    <col min="10753" max="10753" width="68.140625" style="231" customWidth="1"/>
    <col min="10754" max="10754" width="6.8515625" style="231" bestFit="1" customWidth="1"/>
    <col min="10755" max="10755" width="10.8515625" style="231" customWidth="1"/>
    <col min="10756" max="10756" width="14.28125" style="231" customWidth="1"/>
    <col min="10757" max="10757" width="18.28125" style="231" customWidth="1"/>
    <col min="10758" max="10758" width="17.28125" style="231" customWidth="1"/>
    <col min="10759" max="10759" width="17.421875" style="231" customWidth="1"/>
    <col min="10760" max="10760" width="9.28125" style="231" customWidth="1"/>
    <col min="10761" max="10761" width="10.421875" style="231" customWidth="1"/>
    <col min="10762" max="11006" width="9.28125" style="231" customWidth="1"/>
    <col min="11007" max="11007" width="4.28125" style="231" customWidth="1"/>
    <col min="11008" max="11008" width="12.00390625" style="231" customWidth="1"/>
    <col min="11009" max="11009" width="68.140625" style="231" customWidth="1"/>
    <col min="11010" max="11010" width="6.8515625" style="231" bestFit="1" customWidth="1"/>
    <col min="11011" max="11011" width="10.8515625" style="231" customWidth="1"/>
    <col min="11012" max="11012" width="14.28125" style="231" customWidth="1"/>
    <col min="11013" max="11013" width="18.28125" style="231" customWidth="1"/>
    <col min="11014" max="11014" width="17.28125" style="231" customWidth="1"/>
    <col min="11015" max="11015" width="17.421875" style="231" customWidth="1"/>
    <col min="11016" max="11016" width="9.28125" style="231" customWidth="1"/>
    <col min="11017" max="11017" width="10.421875" style="231" customWidth="1"/>
    <col min="11018" max="11262" width="9.28125" style="231" customWidth="1"/>
    <col min="11263" max="11263" width="4.28125" style="231" customWidth="1"/>
    <col min="11264" max="11264" width="12.00390625" style="231" customWidth="1"/>
    <col min="11265" max="11265" width="68.140625" style="231" customWidth="1"/>
    <col min="11266" max="11266" width="6.8515625" style="231" bestFit="1" customWidth="1"/>
    <col min="11267" max="11267" width="10.8515625" style="231" customWidth="1"/>
    <col min="11268" max="11268" width="14.28125" style="231" customWidth="1"/>
    <col min="11269" max="11269" width="18.28125" style="231" customWidth="1"/>
    <col min="11270" max="11270" width="17.28125" style="231" customWidth="1"/>
    <col min="11271" max="11271" width="17.421875" style="231" customWidth="1"/>
    <col min="11272" max="11272" width="9.28125" style="231" customWidth="1"/>
    <col min="11273" max="11273" width="10.421875" style="231" customWidth="1"/>
    <col min="11274" max="11518" width="9.28125" style="231" customWidth="1"/>
    <col min="11519" max="11519" width="4.28125" style="231" customWidth="1"/>
    <col min="11520" max="11520" width="12.00390625" style="231" customWidth="1"/>
    <col min="11521" max="11521" width="68.140625" style="231" customWidth="1"/>
    <col min="11522" max="11522" width="6.8515625" style="231" bestFit="1" customWidth="1"/>
    <col min="11523" max="11523" width="10.8515625" style="231" customWidth="1"/>
    <col min="11524" max="11524" width="14.28125" style="231" customWidth="1"/>
    <col min="11525" max="11525" width="18.28125" style="231" customWidth="1"/>
    <col min="11526" max="11526" width="17.28125" style="231" customWidth="1"/>
    <col min="11527" max="11527" width="17.421875" style="231" customWidth="1"/>
    <col min="11528" max="11528" width="9.28125" style="231" customWidth="1"/>
    <col min="11529" max="11529" width="10.421875" style="231" customWidth="1"/>
    <col min="11530" max="11774" width="9.28125" style="231" customWidth="1"/>
    <col min="11775" max="11775" width="4.28125" style="231" customWidth="1"/>
    <col min="11776" max="11776" width="12.00390625" style="231" customWidth="1"/>
    <col min="11777" max="11777" width="68.140625" style="231" customWidth="1"/>
    <col min="11778" max="11778" width="6.8515625" style="231" bestFit="1" customWidth="1"/>
    <col min="11779" max="11779" width="10.8515625" style="231" customWidth="1"/>
    <col min="11780" max="11780" width="14.28125" style="231" customWidth="1"/>
    <col min="11781" max="11781" width="18.28125" style="231" customWidth="1"/>
    <col min="11782" max="11782" width="17.28125" style="231" customWidth="1"/>
    <col min="11783" max="11783" width="17.421875" style="231" customWidth="1"/>
    <col min="11784" max="11784" width="9.28125" style="231" customWidth="1"/>
    <col min="11785" max="11785" width="10.421875" style="231" customWidth="1"/>
    <col min="11786" max="12030" width="9.28125" style="231" customWidth="1"/>
    <col min="12031" max="12031" width="4.28125" style="231" customWidth="1"/>
    <col min="12032" max="12032" width="12.00390625" style="231" customWidth="1"/>
    <col min="12033" max="12033" width="68.140625" style="231" customWidth="1"/>
    <col min="12034" max="12034" width="6.8515625" style="231" bestFit="1" customWidth="1"/>
    <col min="12035" max="12035" width="10.8515625" style="231" customWidth="1"/>
    <col min="12036" max="12036" width="14.28125" style="231" customWidth="1"/>
    <col min="12037" max="12037" width="18.28125" style="231" customWidth="1"/>
    <col min="12038" max="12038" width="17.28125" style="231" customWidth="1"/>
    <col min="12039" max="12039" width="17.421875" style="231" customWidth="1"/>
    <col min="12040" max="12040" width="9.28125" style="231" customWidth="1"/>
    <col min="12041" max="12041" width="10.421875" style="231" customWidth="1"/>
    <col min="12042" max="12286" width="9.28125" style="231" customWidth="1"/>
    <col min="12287" max="12287" width="4.28125" style="231" customWidth="1"/>
    <col min="12288" max="12288" width="12.00390625" style="231" customWidth="1"/>
    <col min="12289" max="12289" width="68.140625" style="231" customWidth="1"/>
    <col min="12290" max="12290" width="6.8515625" style="231" bestFit="1" customWidth="1"/>
    <col min="12291" max="12291" width="10.8515625" style="231" customWidth="1"/>
    <col min="12292" max="12292" width="14.28125" style="231" customWidth="1"/>
    <col min="12293" max="12293" width="18.28125" style="231" customWidth="1"/>
    <col min="12294" max="12294" width="17.28125" style="231" customWidth="1"/>
    <col min="12295" max="12295" width="17.421875" style="231" customWidth="1"/>
    <col min="12296" max="12296" width="9.28125" style="231" customWidth="1"/>
    <col min="12297" max="12297" width="10.421875" style="231" customWidth="1"/>
    <col min="12298" max="12542" width="9.28125" style="231" customWidth="1"/>
    <col min="12543" max="12543" width="4.28125" style="231" customWidth="1"/>
    <col min="12544" max="12544" width="12.00390625" style="231" customWidth="1"/>
    <col min="12545" max="12545" width="68.140625" style="231" customWidth="1"/>
    <col min="12546" max="12546" width="6.8515625" style="231" bestFit="1" customWidth="1"/>
    <col min="12547" max="12547" width="10.8515625" style="231" customWidth="1"/>
    <col min="12548" max="12548" width="14.28125" style="231" customWidth="1"/>
    <col min="12549" max="12549" width="18.28125" style="231" customWidth="1"/>
    <col min="12550" max="12550" width="17.28125" style="231" customWidth="1"/>
    <col min="12551" max="12551" width="17.421875" style="231" customWidth="1"/>
    <col min="12552" max="12552" width="9.28125" style="231" customWidth="1"/>
    <col min="12553" max="12553" width="10.421875" style="231" customWidth="1"/>
    <col min="12554" max="12798" width="9.28125" style="231" customWidth="1"/>
    <col min="12799" max="12799" width="4.28125" style="231" customWidth="1"/>
    <col min="12800" max="12800" width="12.00390625" style="231" customWidth="1"/>
    <col min="12801" max="12801" width="68.140625" style="231" customWidth="1"/>
    <col min="12802" max="12802" width="6.8515625" style="231" bestFit="1" customWidth="1"/>
    <col min="12803" max="12803" width="10.8515625" style="231" customWidth="1"/>
    <col min="12804" max="12804" width="14.28125" style="231" customWidth="1"/>
    <col min="12805" max="12805" width="18.28125" style="231" customWidth="1"/>
    <col min="12806" max="12806" width="17.28125" style="231" customWidth="1"/>
    <col min="12807" max="12807" width="17.421875" style="231" customWidth="1"/>
    <col min="12808" max="12808" width="9.28125" style="231" customWidth="1"/>
    <col min="12809" max="12809" width="10.421875" style="231" customWidth="1"/>
    <col min="12810" max="13054" width="9.28125" style="231" customWidth="1"/>
    <col min="13055" max="13055" width="4.28125" style="231" customWidth="1"/>
    <col min="13056" max="13056" width="12.00390625" style="231" customWidth="1"/>
    <col min="13057" max="13057" width="68.140625" style="231" customWidth="1"/>
    <col min="13058" max="13058" width="6.8515625" style="231" bestFit="1" customWidth="1"/>
    <col min="13059" max="13059" width="10.8515625" style="231" customWidth="1"/>
    <col min="13060" max="13060" width="14.28125" style="231" customWidth="1"/>
    <col min="13061" max="13061" width="18.28125" style="231" customWidth="1"/>
    <col min="13062" max="13062" width="17.28125" style="231" customWidth="1"/>
    <col min="13063" max="13063" width="17.421875" style="231" customWidth="1"/>
    <col min="13064" max="13064" width="9.28125" style="231" customWidth="1"/>
    <col min="13065" max="13065" width="10.421875" style="231" customWidth="1"/>
    <col min="13066" max="13310" width="9.28125" style="231" customWidth="1"/>
    <col min="13311" max="13311" width="4.28125" style="231" customWidth="1"/>
    <col min="13312" max="13312" width="12.00390625" style="231" customWidth="1"/>
    <col min="13313" max="13313" width="68.140625" style="231" customWidth="1"/>
    <col min="13314" max="13314" width="6.8515625" style="231" bestFit="1" customWidth="1"/>
    <col min="13315" max="13315" width="10.8515625" style="231" customWidth="1"/>
    <col min="13316" max="13316" width="14.28125" style="231" customWidth="1"/>
    <col min="13317" max="13317" width="18.28125" style="231" customWidth="1"/>
    <col min="13318" max="13318" width="17.28125" style="231" customWidth="1"/>
    <col min="13319" max="13319" width="17.421875" style="231" customWidth="1"/>
    <col min="13320" max="13320" width="9.28125" style="231" customWidth="1"/>
    <col min="13321" max="13321" width="10.421875" style="231" customWidth="1"/>
    <col min="13322" max="13566" width="9.28125" style="231" customWidth="1"/>
    <col min="13567" max="13567" width="4.28125" style="231" customWidth="1"/>
    <col min="13568" max="13568" width="12.00390625" style="231" customWidth="1"/>
    <col min="13569" max="13569" width="68.140625" style="231" customWidth="1"/>
    <col min="13570" max="13570" width="6.8515625" style="231" bestFit="1" customWidth="1"/>
    <col min="13571" max="13571" width="10.8515625" style="231" customWidth="1"/>
    <col min="13572" max="13572" width="14.28125" style="231" customWidth="1"/>
    <col min="13573" max="13573" width="18.28125" style="231" customWidth="1"/>
    <col min="13574" max="13574" width="17.28125" style="231" customWidth="1"/>
    <col min="13575" max="13575" width="17.421875" style="231" customWidth="1"/>
    <col min="13576" max="13576" width="9.28125" style="231" customWidth="1"/>
    <col min="13577" max="13577" width="10.421875" style="231" customWidth="1"/>
    <col min="13578" max="13822" width="9.28125" style="231" customWidth="1"/>
    <col min="13823" max="13823" width="4.28125" style="231" customWidth="1"/>
    <col min="13824" max="13824" width="12.00390625" style="231" customWidth="1"/>
    <col min="13825" max="13825" width="68.140625" style="231" customWidth="1"/>
    <col min="13826" max="13826" width="6.8515625" style="231" bestFit="1" customWidth="1"/>
    <col min="13827" max="13827" width="10.8515625" style="231" customWidth="1"/>
    <col min="13828" max="13828" width="14.28125" style="231" customWidth="1"/>
    <col min="13829" max="13829" width="18.28125" style="231" customWidth="1"/>
    <col min="13830" max="13830" width="17.28125" style="231" customWidth="1"/>
    <col min="13831" max="13831" width="17.421875" style="231" customWidth="1"/>
    <col min="13832" max="13832" width="9.28125" style="231" customWidth="1"/>
    <col min="13833" max="13833" width="10.421875" style="231" customWidth="1"/>
    <col min="13834" max="14078" width="9.28125" style="231" customWidth="1"/>
    <col min="14079" max="14079" width="4.28125" style="231" customWidth="1"/>
    <col min="14080" max="14080" width="12.00390625" style="231" customWidth="1"/>
    <col min="14081" max="14081" width="68.140625" style="231" customWidth="1"/>
    <col min="14082" max="14082" width="6.8515625" style="231" bestFit="1" customWidth="1"/>
    <col min="14083" max="14083" width="10.8515625" style="231" customWidth="1"/>
    <col min="14084" max="14084" width="14.28125" style="231" customWidth="1"/>
    <col min="14085" max="14085" width="18.28125" style="231" customWidth="1"/>
    <col min="14086" max="14086" width="17.28125" style="231" customWidth="1"/>
    <col min="14087" max="14087" width="17.421875" style="231" customWidth="1"/>
    <col min="14088" max="14088" width="9.28125" style="231" customWidth="1"/>
    <col min="14089" max="14089" width="10.421875" style="231" customWidth="1"/>
    <col min="14090" max="14334" width="9.28125" style="231" customWidth="1"/>
    <col min="14335" max="14335" width="4.28125" style="231" customWidth="1"/>
    <col min="14336" max="14336" width="12.00390625" style="231" customWidth="1"/>
    <col min="14337" max="14337" width="68.140625" style="231" customWidth="1"/>
    <col min="14338" max="14338" width="6.8515625" style="231" bestFit="1" customWidth="1"/>
    <col min="14339" max="14339" width="10.8515625" style="231" customWidth="1"/>
    <col min="14340" max="14340" width="14.28125" style="231" customWidth="1"/>
    <col min="14341" max="14341" width="18.28125" style="231" customWidth="1"/>
    <col min="14342" max="14342" width="17.28125" style="231" customWidth="1"/>
    <col min="14343" max="14343" width="17.421875" style="231" customWidth="1"/>
    <col min="14344" max="14344" width="9.28125" style="231" customWidth="1"/>
    <col min="14345" max="14345" width="10.421875" style="231" customWidth="1"/>
    <col min="14346" max="14590" width="9.28125" style="231" customWidth="1"/>
    <col min="14591" max="14591" width="4.28125" style="231" customWidth="1"/>
    <col min="14592" max="14592" width="12.00390625" style="231" customWidth="1"/>
    <col min="14593" max="14593" width="68.140625" style="231" customWidth="1"/>
    <col min="14594" max="14594" width="6.8515625" style="231" bestFit="1" customWidth="1"/>
    <col min="14595" max="14595" width="10.8515625" style="231" customWidth="1"/>
    <col min="14596" max="14596" width="14.28125" style="231" customWidth="1"/>
    <col min="14597" max="14597" width="18.28125" style="231" customWidth="1"/>
    <col min="14598" max="14598" width="17.28125" style="231" customWidth="1"/>
    <col min="14599" max="14599" width="17.421875" style="231" customWidth="1"/>
    <col min="14600" max="14600" width="9.28125" style="231" customWidth="1"/>
    <col min="14601" max="14601" width="10.421875" style="231" customWidth="1"/>
    <col min="14602" max="14846" width="9.28125" style="231" customWidth="1"/>
    <col min="14847" max="14847" width="4.28125" style="231" customWidth="1"/>
    <col min="14848" max="14848" width="12.00390625" style="231" customWidth="1"/>
    <col min="14849" max="14849" width="68.140625" style="231" customWidth="1"/>
    <col min="14850" max="14850" width="6.8515625" style="231" bestFit="1" customWidth="1"/>
    <col min="14851" max="14851" width="10.8515625" style="231" customWidth="1"/>
    <col min="14852" max="14852" width="14.28125" style="231" customWidth="1"/>
    <col min="14853" max="14853" width="18.28125" style="231" customWidth="1"/>
    <col min="14854" max="14854" width="17.28125" style="231" customWidth="1"/>
    <col min="14855" max="14855" width="17.421875" style="231" customWidth="1"/>
    <col min="14856" max="14856" width="9.28125" style="231" customWidth="1"/>
    <col min="14857" max="14857" width="10.421875" style="231" customWidth="1"/>
    <col min="14858" max="15102" width="9.28125" style="231" customWidth="1"/>
    <col min="15103" max="15103" width="4.28125" style="231" customWidth="1"/>
    <col min="15104" max="15104" width="12.00390625" style="231" customWidth="1"/>
    <col min="15105" max="15105" width="68.140625" style="231" customWidth="1"/>
    <col min="15106" max="15106" width="6.8515625" style="231" bestFit="1" customWidth="1"/>
    <col min="15107" max="15107" width="10.8515625" style="231" customWidth="1"/>
    <col min="15108" max="15108" width="14.28125" style="231" customWidth="1"/>
    <col min="15109" max="15109" width="18.28125" style="231" customWidth="1"/>
    <col min="15110" max="15110" width="17.28125" style="231" customWidth="1"/>
    <col min="15111" max="15111" width="17.421875" style="231" customWidth="1"/>
    <col min="15112" max="15112" width="9.28125" style="231" customWidth="1"/>
    <col min="15113" max="15113" width="10.421875" style="231" customWidth="1"/>
    <col min="15114" max="15358" width="9.28125" style="231" customWidth="1"/>
    <col min="15359" max="15359" width="4.28125" style="231" customWidth="1"/>
    <col min="15360" max="15360" width="12.00390625" style="231" customWidth="1"/>
    <col min="15361" max="15361" width="68.140625" style="231" customWidth="1"/>
    <col min="15362" max="15362" width="6.8515625" style="231" bestFit="1" customWidth="1"/>
    <col min="15363" max="15363" width="10.8515625" style="231" customWidth="1"/>
    <col min="15364" max="15364" width="14.28125" style="231" customWidth="1"/>
    <col min="15365" max="15365" width="18.28125" style="231" customWidth="1"/>
    <col min="15366" max="15366" width="17.28125" style="231" customWidth="1"/>
    <col min="15367" max="15367" width="17.421875" style="231" customWidth="1"/>
    <col min="15368" max="15368" width="9.28125" style="231" customWidth="1"/>
    <col min="15369" max="15369" width="10.421875" style="231" customWidth="1"/>
    <col min="15370" max="15614" width="9.28125" style="231" customWidth="1"/>
    <col min="15615" max="15615" width="4.28125" style="231" customWidth="1"/>
    <col min="15616" max="15616" width="12.00390625" style="231" customWidth="1"/>
    <col min="15617" max="15617" width="68.140625" style="231" customWidth="1"/>
    <col min="15618" max="15618" width="6.8515625" style="231" bestFit="1" customWidth="1"/>
    <col min="15619" max="15619" width="10.8515625" style="231" customWidth="1"/>
    <col min="15620" max="15620" width="14.28125" style="231" customWidth="1"/>
    <col min="15621" max="15621" width="18.28125" style="231" customWidth="1"/>
    <col min="15622" max="15622" width="17.28125" style="231" customWidth="1"/>
    <col min="15623" max="15623" width="17.421875" style="231" customWidth="1"/>
    <col min="15624" max="15624" width="9.28125" style="231" customWidth="1"/>
    <col min="15625" max="15625" width="10.421875" style="231" customWidth="1"/>
    <col min="15626" max="15870" width="9.28125" style="231" customWidth="1"/>
    <col min="15871" max="15871" width="4.28125" style="231" customWidth="1"/>
    <col min="15872" max="15872" width="12.00390625" style="231" customWidth="1"/>
    <col min="15873" max="15873" width="68.140625" style="231" customWidth="1"/>
    <col min="15874" max="15874" width="6.8515625" style="231" bestFit="1" customWidth="1"/>
    <col min="15875" max="15875" width="10.8515625" style="231" customWidth="1"/>
    <col min="15876" max="15876" width="14.28125" style="231" customWidth="1"/>
    <col min="15877" max="15877" width="18.28125" style="231" customWidth="1"/>
    <col min="15878" max="15878" width="17.28125" style="231" customWidth="1"/>
    <col min="15879" max="15879" width="17.421875" style="231" customWidth="1"/>
    <col min="15880" max="15880" width="9.28125" style="231" customWidth="1"/>
    <col min="15881" max="15881" width="10.421875" style="231" customWidth="1"/>
    <col min="15882" max="16126" width="9.28125" style="231" customWidth="1"/>
    <col min="16127" max="16127" width="4.28125" style="231" customWidth="1"/>
    <col min="16128" max="16128" width="12.00390625" style="231" customWidth="1"/>
    <col min="16129" max="16129" width="68.140625" style="231" customWidth="1"/>
    <col min="16130" max="16130" width="6.8515625" style="231" bestFit="1" customWidth="1"/>
    <col min="16131" max="16131" width="10.8515625" style="231" customWidth="1"/>
    <col min="16132" max="16132" width="14.28125" style="231" customWidth="1"/>
    <col min="16133" max="16133" width="18.28125" style="231" customWidth="1"/>
    <col min="16134" max="16134" width="17.28125" style="231" customWidth="1"/>
    <col min="16135" max="16135" width="17.421875" style="231" customWidth="1"/>
    <col min="16136" max="16136" width="9.28125" style="231" customWidth="1"/>
    <col min="16137" max="16137" width="10.421875" style="231" customWidth="1"/>
    <col min="16138" max="16384" width="9.28125" style="231" customWidth="1"/>
  </cols>
  <sheetData>
    <row r="1" spans="1:7" ht="15.75">
      <c r="A1" s="782" t="s">
        <v>4585</v>
      </c>
      <c r="B1" s="782"/>
      <c r="C1" s="782"/>
      <c r="D1" s="782"/>
      <c r="E1" s="782"/>
      <c r="F1" s="782"/>
      <c r="G1" s="782"/>
    </row>
    <row r="2" spans="1:8" ht="13.5" thickBot="1">
      <c r="A2" s="182"/>
      <c r="B2" s="340"/>
      <c r="C2" s="169"/>
      <c r="D2" s="341"/>
      <c r="E2" s="342"/>
      <c r="F2" s="169"/>
      <c r="G2" s="169"/>
      <c r="H2" s="341"/>
    </row>
    <row r="3" spans="1:8" ht="36" customHeight="1" thickTop="1">
      <c r="A3" s="783" t="s">
        <v>4069</v>
      </c>
      <c r="B3" s="784"/>
      <c r="C3" s="343" t="s">
        <v>4070</v>
      </c>
      <c r="D3" s="785" t="str">
        <f>Zařazení</f>
        <v>Rozpočet</v>
      </c>
      <c r="E3" s="786"/>
      <c r="F3" s="344" t="str">
        <f>soustava</f>
        <v>01, vlastní cenová soustava</v>
      </c>
      <c r="G3" s="345"/>
      <c r="H3" s="346"/>
    </row>
    <row r="4" spans="1:9" ht="13.5" thickBot="1">
      <c r="A4" s="787" t="s">
        <v>4072</v>
      </c>
      <c r="B4" s="788"/>
      <c r="C4" s="347" t="s">
        <v>4714</v>
      </c>
      <c r="D4" s="789" t="s">
        <v>4715</v>
      </c>
      <c r="E4" s="790"/>
      <c r="F4" s="790"/>
      <c r="G4" s="791"/>
      <c r="H4" s="263"/>
      <c r="I4" s="348"/>
    </row>
    <row r="5" spans="1:8" ht="13.5" thickTop="1">
      <c r="A5" s="349"/>
      <c r="B5" s="182"/>
      <c r="C5" s="182"/>
      <c r="D5" s="350"/>
      <c r="E5" s="351"/>
      <c r="F5" s="182"/>
      <c r="G5" s="182"/>
      <c r="H5" s="350"/>
    </row>
    <row r="6" spans="1:9" ht="26.25" thickBot="1">
      <c r="A6" s="185" t="s">
        <v>4074</v>
      </c>
      <c r="B6" s="186" t="s">
        <v>4075</v>
      </c>
      <c r="C6" s="186" t="s">
        <v>4076</v>
      </c>
      <c r="D6" s="187" t="s">
        <v>112</v>
      </c>
      <c r="E6" s="188" t="s">
        <v>4077</v>
      </c>
      <c r="F6" s="188" t="s">
        <v>4078</v>
      </c>
      <c r="G6" s="189" t="s">
        <v>4079</v>
      </c>
      <c r="H6" s="190" t="s">
        <v>4080</v>
      </c>
      <c r="I6" s="352"/>
    </row>
    <row r="7" spans="1:9" ht="15.75">
      <c r="A7" s="400"/>
      <c r="B7" s="401"/>
      <c r="C7" s="402" t="s">
        <v>4716</v>
      </c>
      <c r="D7" s="401"/>
      <c r="E7" s="403"/>
      <c r="F7" s="401"/>
      <c r="G7" s="401"/>
      <c r="H7" s="404"/>
      <c r="I7" s="352"/>
    </row>
    <row r="8" spans="1:8" s="411" customFormat="1" ht="15.75">
      <c r="A8" s="405"/>
      <c r="B8" s="406" t="s">
        <v>123</v>
      </c>
      <c r="C8" s="406" t="s">
        <v>124</v>
      </c>
      <c r="D8" s="407"/>
      <c r="E8" s="407"/>
      <c r="F8" s="408"/>
      <c r="G8" s="409">
        <f>G9+G11</f>
        <v>0</v>
      </c>
      <c r="H8" s="410"/>
    </row>
    <row r="9" spans="1:8" s="359" customFormat="1" ht="12">
      <c r="A9" s="353"/>
      <c r="B9" s="354" t="s">
        <v>3231</v>
      </c>
      <c r="C9" s="360" t="s">
        <v>4717</v>
      </c>
      <c r="D9" s="355"/>
      <c r="E9" s="356"/>
      <c r="F9" s="356"/>
      <c r="G9" s="387">
        <f>G10</f>
        <v>0</v>
      </c>
      <c r="H9" s="388"/>
    </row>
    <row r="10" spans="1:43" s="359" customFormat="1" ht="12">
      <c r="A10" s="361" t="s">
        <v>80</v>
      </c>
      <c r="B10" s="362" t="s">
        <v>4718</v>
      </c>
      <c r="C10" s="372" t="s">
        <v>4719</v>
      </c>
      <c r="D10" s="370" t="s">
        <v>173</v>
      </c>
      <c r="E10" s="412">
        <v>80</v>
      </c>
      <c r="F10" s="227"/>
      <c r="G10" s="413">
        <f>ROUND(F10*E10,2)</f>
        <v>0</v>
      </c>
      <c r="H10" s="367" t="s">
        <v>4102</v>
      </c>
      <c r="AM10" s="368"/>
      <c r="AN10" s="368"/>
      <c r="AO10" s="368"/>
      <c r="AP10" s="368"/>
      <c r="AQ10" s="368"/>
    </row>
    <row r="11" spans="1:43" s="359" customFormat="1" ht="12">
      <c r="A11" s="353"/>
      <c r="B11" s="354" t="s">
        <v>139</v>
      </c>
      <c r="C11" s="360" t="s">
        <v>140</v>
      </c>
      <c r="D11" s="355"/>
      <c r="E11" s="414"/>
      <c r="F11" s="356"/>
      <c r="G11" s="415">
        <f>SUM(G12:G21)</f>
        <v>0</v>
      </c>
      <c r="H11" s="388"/>
      <c r="AM11" s="368"/>
      <c r="AN11" s="368"/>
      <c r="AO11" s="368"/>
      <c r="AP11" s="368"/>
      <c r="AQ11" s="368"/>
    </row>
    <row r="12" spans="1:43" s="359" customFormat="1" ht="12">
      <c r="A12" s="361" t="s">
        <v>82</v>
      </c>
      <c r="B12" s="362" t="s">
        <v>4720</v>
      </c>
      <c r="C12" s="372" t="s">
        <v>4721</v>
      </c>
      <c r="D12" s="370" t="s">
        <v>143</v>
      </c>
      <c r="E12" s="412">
        <v>1.5</v>
      </c>
      <c r="F12" s="227"/>
      <c r="G12" s="413">
        <f aca="true" t="shared" si="0" ref="G12:G21">ROUND(F12*E12,2)</f>
        <v>0</v>
      </c>
      <c r="H12" s="367" t="s">
        <v>4102</v>
      </c>
      <c r="AM12" s="368"/>
      <c r="AN12" s="368"/>
      <c r="AO12" s="368"/>
      <c r="AP12" s="368"/>
      <c r="AQ12" s="368"/>
    </row>
    <row r="13" spans="1:43" s="359" customFormat="1" ht="12">
      <c r="A13" s="361" t="s">
        <v>145</v>
      </c>
      <c r="B13" s="362" t="s">
        <v>4722</v>
      </c>
      <c r="C13" s="372" t="s">
        <v>4723</v>
      </c>
      <c r="D13" s="370" t="s">
        <v>143</v>
      </c>
      <c r="E13" s="412">
        <v>45</v>
      </c>
      <c r="F13" s="227"/>
      <c r="G13" s="413">
        <f t="shared" si="0"/>
        <v>0</v>
      </c>
      <c r="H13" s="367" t="s">
        <v>4102</v>
      </c>
      <c r="AM13" s="368"/>
      <c r="AN13" s="368"/>
      <c r="AO13" s="368"/>
      <c r="AP13" s="368"/>
      <c r="AQ13" s="368"/>
    </row>
    <row r="14" spans="1:43" s="359" customFormat="1" ht="12">
      <c r="A14" s="361" t="s">
        <v>133</v>
      </c>
      <c r="B14" s="362" t="s">
        <v>4724</v>
      </c>
      <c r="C14" s="372" t="s">
        <v>4725</v>
      </c>
      <c r="D14" s="370" t="s">
        <v>143</v>
      </c>
      <c r="E14" s="412">
        <v>0.6</v>
      </c>
      <c r="F14" s="227"/>
      <c r="G14" s="413">
        <f t="shared" si="0"/>
        <v>0</v>
      </c>
      <c r="H14" s="367" t="s">
        <v>4102</v>
      </c>
      <c r="AM14" s="368"/>
      <c r="AN14" s="368"/>
      <c r="AO14" s="368"/>
      <c r="AP14" s="368"/>
      <c r="AQ14" s="368"/>
    </row>
    <row r="15" spans="1:43" s="359" customFormat="1" ht="12">
      <c r="A15" s="361" t="s">
        <v>153</v>
      </c>
      <c r="B15" s="362" t="s">
        <v>4726</v>
      </c>
      <c r="C15" s="372" t="s">
        <v>4727</v>
      </c>
      <c r="D15" s="370" t="s">
        <v>143</v>
      </c>
      <c r="E15" s="412">
        <v>0.6</v>
      </c>
      <c r="F15" s="227"/>
      <c r="G15" s="413">
        <f t="shared" si="0"/>
        <v>0</v>
      </c>
      <c r="H15" s="367" t="s">
        <v>4102</v>
      </c>
      <c r="AM15" s="368"/>
      <c r="AN15" s="368"/>
      <c r="AO15" s="368"/>
      <c r="AP15" s="368"/>
      <c r="AQ15" s="368"/>
    </row>
    <row r="16" spans="1:43" s="359" customFormat="1" ht="12">
      <c r="A16" s="361" t="s">
        <v>159</v>
      </c>
      <c r="B16" s="362" t="s">
        <v>4728</v>
      </c>
      <c r="C16" s="372" t="s">
        <v>4729</v>
      </c>
      <c r="D16" s="370" t="s">
        <v>143</v>
      </c>
      <c r="E16" s="412">
        <v>0.3</v>
      </c>
      <c r="F16" s="227"/>
      <c r="G16" s="413">
        <f t="shared" si="0"/>
        <v>0</v>
      </c>
      <c r="H16" s="367" t="s">
        <v>4102</v>
      </c>
      <c r="AM16" s="368"/>
      <c r="AN16" s="368"/>
      <c r="AO16" s="368"/>
      <c r="AP16" s="368"/>
      <c r="AQ16" s="368"/>
    </row>
    <row r="17" spans="1:43" s="359" customFormat="1" ht="12">
      <c r="A17" s="361" t="s">
        <v>193</v>
      </c>
      <c r="B17" s="362" t="s">
        <v>4730</v>
      </c>
      <c r="C17" s="372" t="s">
        <v>4731</v>
      </c>
      <c r="D17" s="370" t="s">
        <v>143</v>
      </c>
      <c r="E17" s="412">
        <v>0.3</v>
      </c>
      <c r="F17" s="227"/>
      <c r="G17" s="413">
        <f t="shared" si="0"/>
        <v>0</v>
      </c>
      <c r="H17" s="367" t="s">
        <v>4102</v>
      </c>
      <c r="AM17" s="368"/>
      <c r="AN17" s="368"/>
      <c r="AO17" s="368"/>
      <c r="AP17" s="368"/>
      <c r="AQ17" s="368"/>
    </row>
    <row r="18" spans="1:43" s="359" customFormat="1" ht="12">
      <c r="A18" s="361" t="s">
        <v>197</v>
      </c>
      <c r="B18" s="362" t="s">
        <v>4732</v>
      </c>
      <c r="C18" s="372" t="s">
        <v>4733</v>
      </c>
      <c r="D18" s="370" t="s">
        <v>143</v>
      </c>
      <c r="E18" s="412">
        <v>0.6</v>
      </c>
      <c r="F18" s="227"/>
      <c r="G18" s="413">
        <f t="shared" si="0"/>
        <v>0</v>
      </c>
      <c r="H18" s="367" t="s">
        <v>4102</v>
      </c>
      <c r="AM18" s="368"/>
      <c r="AN18" s="368"/>
      <c r="AO18" s="368"/>
      <c r="AP18" s="368"/>
      <c r="AQ18" s="368"/>
    </row>
    <row r="19" spans="1:43" s="359" customFormat="1" ht="22.5">
      <c r="A19" s="361" t="s">
        <v>126</v>
      </c>
      <c r="B19" s="362" t="s">
        <v>4734</v>
      </c>
      <c r="C19" s="372" t="s">
        <v>4735</v>
      </c>
      <c r="D19" s="370" t="s">
        <v>143</v>
      </c>
      <c r="E19" s="412">
        <v>0.6</v>
      </c>
      <c r="F19" s="227"/>
      <c r="G19" s="413">
        <f t="shared" si="0"/>
        <v>0</v>
      </c>
      <c r="H19" s="367" t="s">
        <v>4102</v>
      </c>
      <c r="AM19" s="368"/>
      <c r="AN19" s="368"/>
      <c r="AO19" s="368"/>
      <c r="AP19" s="368"/>
      <c r="AQ19" s="368"/>
    </row>
    <row r="20" spans="1:43" s="359" customFormat="1" ht="12">
      <c r="A20" s="361" t="s">
        <v>205</v>
      </c>
      <c r="B20" s="362" t="s">
        <v>4736</v>
      </c>
      <c r="C20" s="372" t="s">
        <v>4737</v>
      </c>
      <c r="D20" s="370" t="s">
        <v>143</v>
      </c>
      <c r="E20" s="412">
        <v>1.5</v>
      </c>
      <c r="F20" s="227"/>
      <c r="G20" s="413">
        <f t="shared" si="0"/>
        <v>0</v>
      </c>
      <c r="H20" s="367" t="s">
        <v>4102</v>
      </c>
      <c r="AM20" s="368"/>
      <c r="AN20" s="368"/>
      <c r="AO20" s="368"/>
      <c r="AP20" s="368"/>
      <c r="AQ20" s="368"/>
    </row>
    <row r="21" spans="1:43" s="359" customFormat="1" ht="12">
      <c r="A21" s="361" t="s">
        <v>209</v>
      </c>
      <c r="B21" s="362" t="s">
        <v>4738</v>
      </c>
      <c r="C21" s="372" t="s">
        <v>4739</v>
      </c>
      <c r="D21" s="370" t="s">
        <v>143</v>
      </c>
      <c r="E21" s="412">
        <v>1.5</v>
      </c>
      <c r="F21" s="227"/>
      <c r="G21" s="413">
        <f t="shared" si="0"/>
        <v>0</v>
      </c>
      <c r="H21" s="367" t="s">
        <v>4102</v>
      </c>
      <c r="AM21" s="368"/>
      <c r="AN21" s="368"/>
      <c r="AO21" s="368"/>
      <c r="AP21" s="368"/>
      <c r="AQ21" s="368"/>
    </row>
    <row r="22" spans="1:43" s="359" customFormat="1" ht="15.75">
      <c r="A22" s="405"/>
      <c r="B22" s="406" t="s">
        <v>239</v>
      </c>
      <c r="C22" s="406" t="s">
        <v>3799</v>
      </c>
      <c r="D22" s="407"/>
      <c r="E22" s="407"/>
      <c r="F22" s="416"/>
      <c r="G22" s="409">
        <f>G23+G66+G102+G110+G150+G155+G170+G180+G182</f>
        <v>0</v>
      </c>
      <c r="H22" s="410"/>
      <c r="AM22" s="368"/>
      <c r="AN22" s="368"/>
      <c r="AO22" s="368"/>
      <c r="AP22" s="368"/>
      <c r="AQ22" s="368"/>
    </row>
    <row r="23" spans="1:43" s="359" customFormat="1" ht="12">
      <c r="A23" s="353"/>
      <c r="B23" s="354" t="s">
        <v>4740</v>
      </c>
      <c r="C23" s="360" t="s">
        <v>4741</v>
      </c>
      <c r="D23" s="355"/>
      <c r="E23" s="414"/>
      <c r="F23" s="356"/>
      <c r="G23" s="415">
        <f>SUM(G24:G65)</f>
        <v>0</v>
      </c>
      <c r="H23" s="388"/>
      <c r="AM23" s="368"/>
      <c r="AN23" s="368"/>
      <c r="AO23" s="368"/>
      <c r="AP23" s="368"/>
      <c r="AQ23" s="368"/>
    </row>
    <row r="24" spans="1:43" s="359" customFormat="1" ht="12">
      <c r="A24" s="361" t="s">
        <v>213</v>
      </c>
      <c r="B24" s="362" t="s">
        <v>4742</v>
      </c>
      <c r="C24" s="372" t="s">
        <v>4743</v>
      </c>
      <c r="D24" s="370" t="s">
        <v>173</v>
      </c>
      <c r="E24" s="412">
        <v>4</v>
      </c>
      <c r="F24" s="227"/>
      <c r="G24" s="413">
        <f aca="true" t="shared" si="1" ref="G24:G65">ROUND(F24*E24,2)</f>
        <v>0</v>
      </c>
      <c r="H24" s="367" t="s">
        <v>4102</v>
      </c>
      <c r="AM24" s="368"/>
      <c r="AN24" s="368"/>
      <c r="AO24" s="368"/>
      <c r="AP24" s="368"/>
      <c r="AQ24" s="368"/>
    </row>
    <row r="25" spans="1:43" s="359" customFormat="1" ht="12">
      <c r="A25" s="361" t="s">
        <v>217</v>
      </c>
      <c r="B25" s="362" t="s">
        <v>4744</v>
      </c>
      <c r="C25" s="372" t="s">
        <v>4745</v>
      </c>
      <c r="D25" s="370" t="s">
        <v>173</v>
      </c>
      <c r="E25" s="412">
        <v>4</v>
      </c>
      <c r="F25" s="227"/>
      <c r="G25" s="413">
        <f t="shared" si="1"/>
        <v>0</v>
      </c>
      <c r="H25" s="367" t="s">
        <v>4102</v>
      </c>
      <c r="AM25" s="368"/>
      <c r="AN25" s="368"/>
      <c r="AO25" s="368"/>
      <c r="AP25" s="368"/>
      <c r="AQ25" s="368"/>
    </row>
    <row r="26" spans="1:43" s="376" customFormat="1" ht="22.5">
      <c r="A26" s="361" t="s">
        <v>222</v>
      </c>
      <c r="B26" s="362" t="s">
        <v>4746</v>
      </c>
      <c r="C26" s="372" t="s">
        <v>4747</v>
      </c>
      <c r="D26" s="370" t="s">
        <v>173</v>
      </c>
      <c r="E26" s="412">
        <v>2760</v>
      </c>
      <c r="F26" s="227"/>
      <c r="G26" s="413">
        <f t="shared" si="1"/>
        <v>0</v>
      </c>
      <c r="H26" s="367" t="s">
        <v>4102</v>
      </c>
      <c r="I26" s="359"/>
      <c r="AM26" s="377"/>
      <c r="AN26" s="377"/>
      <c r="AO26" s="377"/>
      <c r="AP26" s="377"/>
      <c r="AQ26" s="377"/>
    </row>
    <row r="27" spans="1:43" s="376" customFormat="1" ht="22.5">
      <c r="A27" s="361" t="s">
        <v>9</v>
      </c>
      <c r="B27" s="362" t="s">
        <v>4748</v>
      </c>
      <c r="C27" s="372" t="s">
        <v>4749</v>
      </c>
      <c r="D27" s="370" t="s">
        <v>173</v>
      </c>
      <c r="E27" s="412">
        <v>570</v>
      </c>
      <c r="F27" s="227"/>
      <c r="G27" s="413">
        <f t="shared" si="1"/>
        <v>0</v>
      </c>
      <c r="H27" s="367" t="s">
        <v>4102</v>
      </c>
      <c r="I27" s="359"/>
      <c r="AM27" s="377"/>
      <c r="AN27" s="377"/>
      <c r="AO27" s="377"/>
      <c r="AP27" s="377"/>
      <c r="AQ27" s="377"/>
    </row>
    <row r="28" spans="1:43" s="359" customFormat="1" ht="22.5">
      <c r="A28" s="361" t="s">
        <v>229</v>
      </c>
      <c r="B28" s="362" t="s">
        <v>4750</v>
      </c>
      <c r="C28" s="372" t="s">
        <v>4751</v>
      </c>
      <c r="D28" s="370" t="s">
        <v>173</v>
      </c>
      <c r="E28" s="412">
        <v>195</v>
      </c>
      <c r="F28" s="227"/>
      <c r="G28" s="413">
        <f t="shared" si="1"/>
        <v>0</v>
      </c>
      <c r="H28" s="367" t="s">
        <v>4102</v>
      </c>
      <c r="AM28" s="368"/>
      <c r="AN28" s="368"/>
      <c r="AO28" s="368"/>
      <c r="AP28" s="368"/>
      <c r="AQ28" s="368"/>
    </row>
    <row r="29" spans="1:43" s="359" customFormat="1" ht="22.5">
      <c r="A29" s="361" t="s">
        <v>233</v>
      </c>
      <c r="B29" s="362" t="s">
        <v>4752</v>
      </c>
      <c r="C29" s="372" t="s">
        <v>4753</v>
      </c>
      <c r="D29" s="370" t="s">
        <v>173</v>
      </c>
      <c r="E29" s="412">
        <v>28</v>
      </c>
      <c r="F29" s="227"/>
      <c r="G29" s="413">
        <f t="shared" si="1"/>
        <v>0</v>
      </c>
      <c r="H29" s="367" t="s">
        <v>4102</v>
      </c>
      <c r="AM29" s="368"/>
      <c r="AN29" s="368"/>
      <c r="AO29" s="368"/>
      <c r="AP29" s="368"/>
      <c r="AQ29" s="368"/>
    </row>
    <row r="30" spans="1:43" s="359" customFormat="1" ht="22.5">
      <c r="A30" s="361" t="s">
        <v>238</v>
      </c>
      <c r="B30" s="362" t="s">
        <v>4754</v>
      </c>
      <c r="C30" s="372" t="s">
        <v>4755</v>
      </c>
      <c r="D30" s="370" t="s">
        <v>173</v>
      </c>
      <c r="E30" s="412">
        <v>16</v>
      </c>
      <c r="F30" s="227"/>
      <c r="G30" s="413">
        <f t="shared" si="1"/>
        <v>0</v>
      </c>
      <c r="H30" s="367" t="s">
        <v>4102</v>
      </c>
      <c r="AM30" s="368"/>
      <c r="AN30" s="368"/>
      <c r="AO30" s="368"/>
      <c r="AP30" s="368"/>
      <c r="AQ30" s="368"/>
    </row>
    <row r="31" spans="1:57" s="359" customFormat="1" ht="22.5">
      <c r="A31" s="361" t="s">
        <v>245</v>
      </c>
      <c r="B31" s="362" t="s">
        <v>4756</v>
      </c>
      <c r="C31" s="372" t="s">
        <v>4757</v>
      </c>
      <c r="D31" s="370" t="s">
        <v>173</v>
      </c>
      <c r="E31" s="412">
        <v>8</v>
      </c>
      <c r="F31" s="227"/>
      <c r="G31" s="413">
        <f t="shared" si="1"/>
        <v>0</v>
      </c>
      <c r="H31" s="367" t="s">
        <v>4102</v>
      </c>
      <c r="BD31" s="379"/>
      <c r="BE31" s="379"/>
    </row>
    <row r="32" spans="1:43" s="359" customFormat="1" ht="22.5">
      <c r="A32" s="361" t="s">
        <v>249</v>
      </c>
      <c r="B32" s="362" t="s">
        <v>4758</v>
      </c>
      <c r="C32" s="372" t="s">
        <v>4759</v>
      </c>
      <c r="D32" s="370" t="s">
        <v>286</v>
      </c>
      <c r="E32" s="412">
        <v>5375</v>
      </c>
      <c r="F32" s="227"/>
      <c r="G32" s="413">
        <f t="shared" si="1"/>
        <v>0</v>
      </c>
      <c r="H32" s="367" t="s">
        <v>4102</v>
      </c>
      <c r="AM32" s="368"/>
      <c r="AN32" s="368"/>
      <c r="AO32" s="368"/>
      <c r="AP32" s="368"/>
      <c r="AQ32" s="368"/>
    </row>
    <row r="33" spans="1:43" s="359" customFormat="1" ht="12">
      <c r="A33" s="361" t="s">
        <v>8</v>
      </c>
      <c r="B33" s="362" t="s">
        <v>4760</v>
      </c>
      <c r="C33" s="372" t="s">
        <v>4761</v>
      </c>
      <c r="D33" s="370" t="s">
        <v>286</v>
      </c>
      <c r="E33" s="412">
        <v>4580</v>
      </c>
      <c r="F33" s="227"/>
      <c r="G33" s="413">
        <f t="shared" si="1"/>
        <v>0</v>
      </c>
      <c r="H33" s="367" t="s">
        <v>4102</v>
      </c>
      <c r="AM33" s="368"/>
      <c r="AN33" s="368"/>
      <c r="AO33" s="368"/>
      <c r="AP33" s="368"/>
      <c r="AQ33" s="368"/>
    </row>
    <row r="34" spans="1:43" s="359" customFormat="1" ht="12">
      <c r="A34" s="361" t="s">
        <v>256</v>
      </c>
      <c r="B34" s="362" t="s">
        <v>4762</v>
      </c>
      <c r="C34" s="372" t="s">
        <v>4763</v>
      </c>
      <c r="D34" s="370" t="s">
        <v>286</v>
      </c>
      <c r="E34" s="412">
        <v>795</v>
      </c>
      <c r="F34" s="227"/>
      <c r="G34" s="413">
        <f t="shared" si="1"/>
        <v>0</v>
      </c>
      <c r="H34" s="367" t="s">
        <v>259</v>
      </c>
      <c r="AM34" s="368"/>
      <c r="AN34" s="368"/>
      <c r="AO34" s="368"/>
      <c r="AP34" s="368"/>
      <c r="AQ34" s="368"/>
    </row>
    <row r="35" spans="1:43" s="359" customFormat="1" ht="22.5">
      <c r="A35" s="361" t="s">
        <v>261</v>
      </c>
      <c r="B35" s="362" t="s">
        <v>4764</v>
      </c>
      <c r="C35" s="372" t="s">
        <v>4765</v>
      </c>
      <c r="D35" s="370" t="s">
        <v>286</v>
      </c>
      <c r="E35" s="412">
        <v>5090</v>
      </c>
      <c r="F35" s="227"/>
      <c r="G35" s="413">
        <f t="shared" si="1"/>
        <v>0</v>
      </c>
      <c r="H35" s="367" t="s">
        <v>4102</v>
      </c>
      <c r="AM35" s="368"/>
      <c r="AN35" s="368"/>
      <c r="AO35" s="368"/>
      <c r="AP35" s="368"/>
      <c r="AQ35" s="368"/>
    </row>
    <row r="36" spans="1:43" s="359" customFormat="1" ht="12">
      <c r="A36" s="361" t="s">
        <v>265</v>
      </c>
      <c r="B36" s="362" t="s">
        <v>4766</v>
      </c>
      <c r="C36" s="372" t="s">
        <v>4767</v>
      </c>
      <c r="D36" s="370" t="s">
        <v>286</v>
      </c>
      <c r="E36" s="412">
        <v>4950</v>
      </c>
      <c r="F36" s="227"/>
      <c r="G36" s="413">
        <f t="shared" si="1"/>
        <v>0</v>
      </c>
      <c r="H36" s="367" t="s">
        <v>4102</v>
      </c>
      <c r="AM36" s="368"/>
      <c r="AN36" s="368"/>
      <c r="AO36" s="368"/>
      <c r="AP36" s="368"/>
      <c r="AQ36" s="368"/>
    </row>
    <row r="37" spans="1:43" s="359" customFormat="1" ht="12">
      <c r="A37" s="361" t="s">
        <v>270</v>
      </c>
      <c r="B37" s="362" t="s">
        <v>4768</v>
      </c>
      <c r="C37" s="372" t="s">
        <v>4769</v>
      </c>
      <c r="D37" s="370" t="s">
        <v>286</v>
      </c>
      <c r="E37" s="412">
        <v>140</v>
      </c>
      <c r="F37" s="227"/>
      <c r="G37" s="413">
        <f t="shared" si="1"/>
        <v>0</v>
      </c>
      <c r="H37" s="367" t="s">
        <v>259</v>
      </c>
      <c r="AM37" s="368"/>
      <c r="AN37" s="368"/>
      <c r="AO37" s="368"/>
      <c r="AP37" s="368"/>
      <c r="AQ37" s="368"/>
    </row>
    <row r="38" spans="1:43" s="359" customFormat="1" ht="22.5">
      <c r="A38" s="361" t="s">
        <v>274</v>
      </c>
      <c r="B38" s="362" t="s">
        <v>4770</v>
      </c>
      <c r="C38" s="372" t="s">
        <v>4771</v>
      </c>
      <c r="D38" s="370" t="s">
        <v>286</v>
      </c>
      <c r="E38" s="412">
        <v>190</v>
      </c>
      <c r="F38" s="227"/>
      <c r="G38" s="413">
        <f t="shared" si="1"/>
        <v>0</v>
      </c>
      <c r="H38" s="367" t="s">
        <v>4102</v>
      </c>
      <c r="AM38" s="368"/>
      <c r="AN38" s="368"/>
      <c r="AO38" s="368"/>
      <c r="AP38" s="368"/>
      <c r="AQ38" s="368"/>
    </row>
    <row r="39" spans="1:8" s="359" customFormat="1" ht="12">
      <c r="A39" s="361" t="s">
        <v>278</v>
      </c>
      <c r="B39" s="362" t="s">
        <v>4772</v>
      </c>
      <c r="C39" s="372" t="s">
        <v>4773</v>
      </c>
      <c r="D39" s="370" t="s">
        <v>286</v>
      </c>
      <c r="E39" s="412">
        <v>190</v>
      </c>
      <c r="F39" s="227"/>
      <c r="G39" s="413">
        <f t="shared" si="1"/>
        <v>0</v>
      </c>
      <c r="H39" s="367" t="s">
        <v>4102</v>
      </c>
    </row>
    <row r="40" spans="1:57" s="359" customFormat="1" ht="12">
      <c r="A40" s="361" t="s">
        <v>283</v>
      </c>
      <c r="B40" s="362" t="s">
        <v>4774</v>
      </c>
      <c r="C40" s="372" t="s">
        <v>4775</v>
      </c>
      <c r="D40" s="370" t="s">
        <v>286</v>
      </c>
      <c r="E40" s="412">
        <v>28</v>
      </c>
      <c r="F40" s="227"/>
      <c r="G40" s="413">
        <f t="shared" si="1"/>
        <v>0</v>
      </c>
      <c r="H40" s="367" t="s">
        <v>4102</v>
      </c>
      <c r="BD40" s="379"/>
      <c r="BE40" s="379"/>
    </row>
    <row r="41" spans="1:81" s="359" customFormat="1" ht="12">
      <c r="A41" s="361" t="s">
        <v>290</v>
      </c>
      <c r="B41" s="362" t="s">
        <v>4776</v>
      </c>
      <c r="C41" s="372" t="s">
        <v>4777</v>
      </c>
      <c r="D41" s="370" t="s">
        <v>286</v>
      </c>
      <c r="E41" s="412">
        <v>28</v>
      </c>
      <c r="F41" s="227"/>
      <c r="G41" s="413">
        <f t="shared" si="1"/>
        <v>0</v>
      </c>
      <c r="H41" s="367" t="s">
        <v>4102</v>
      </c>
      <c r="BD41" s="379">
        <v>7</v>
      </c>
      <c r="BE41" s="379">
        <v>1002</v>
      </c>
      <c r="CC41" s="359">
        <v>0</v>
      </c>
    </row>
    <row r="42" spans="1:43" s="359" customFormat="1" ht="22.5">
      <c r="A42" s="361" t="s">
        <v>295</v>
      </c>
      <c r="B42" s="362" t="s">
        <v>4778</v>
      </c>
      <c r="C42" s="372" t="s">
        <v>4779</v>
      </c>
      <c r="D42" s="370" t="s">
        <v>286</v>
      </c>
      <c r="E42" s="412">
        <v>320</v>
      </c>
      <c r="F42" s="227"/>
      <c r="G42" s="413">
        <f t="shared" si="1"/>
        <v>0</v>
      </c>
      <c r="H42" s="367" t="s">
        <v>4102</v>
      </c>
      <c r="AM42" s="368" t="e">
        <f>SUM(#REF!)</f>
        <v>#REF!</v>
      </c>
      <c r="AN42" s="368" t="e">
        <f>SUM(#REF!)</f>
        <v>#REF!</v>
      </c>
      <c r="AO42" s="368" t="e">
        <f>SUM(#REF!)</f>
        <v>#REF!</v>
      </c>
      <c r="AP42" s="368" t="e">
        <f>SUM(#REF!)</f>
        <v>#REF!</v>
      </c>
      <c r="AQ42" s="368" t="e">
        <f>SUM(#REF!)</f>
        <v>#REF!</v>
      </c>
    </row>
    <row r="43" spans="1:8" s="359" customFormat="1" ht="12">
      <c r="A43" s="361" t="s">
        <v>300</v>
      </c>
      <c r="B43" s="362" t="s">
        <v>4780</v>
      </c>
      <c r="C43" s="372" t="s">
        <v>4781</v>
      </c>
      <c r="D43" s="370" t="s">
        <v>286</v>
      </c>
      <c r="E43" s="412">
        <v>265</v>
      </c>
      <c r="F43" s="227"/>
      <c r="G43" s="413">
        <f t="shared" si="1"/>
        <v>0</v>
      </c>
      <c r="H43" s="367" t="s">
        <v>4102</v>
      </c>
    </row>
    <row r="44" spans="1:43" s="359" customFormat="1" ht="12">
      <c r="A44" s="361" t="s">
        <v>304</v>
      </c>
      <c r="B44" s="362" t="s">
        <v>4782</v>
      </c>
      <c r="C44" s="372" t="s">
        <v>4783</v>
      </c>
      <c r="D44" s="370" t="s">
        <v>286</v>
      </c>
      <c r="E44" s="412">
        <v>55</v>
      </c>
      <c r="F44" s="227"/>
      <c r="G44" s="413">
        <f t="shared" si="1"/>
        <v>0</v>
      </c>
      <c r="H44" s="367" t="s">
        <v>259</v>
      </c>
      <c r="AM44" s="368"/>
      <c r="AN44" s="368"/>
      <c r="AO44" s="368"/>
      <c r="AP44" s="368"/>
      <c r="AQ44" s="368"/>
    </row>
    <row r="45" spans="1:43" s="359" customFormat="1" ht="22.5">
      <c r="A45" s="361" t="s">
        <v>309</v>
      </c>
      <c r="B45" s="362" t="s">
        <v>4784</v>
      </c>
      <c r="C45" s="372" t="s">
        <v>4785</v>
      </c>
      <c r="D45" s="370" t="s">
        <v>286</v>
      </c>
      <c r="E45" s="412">
        <v>25</v>
      </c>
      <c r="F45" s="227"/>
      <c r="G45" s="413">
        <f t="shared" si="1"/>
        <v>0</v>
      </c>
      <c r="H45" s="367" t="s">
        <v>4102</v>
      </c>
      <c r="AM45" s="368"/>
      <c r="AN45" s="368"/>
      <c r="AO45" s="368"/>
      <c r="AP45" s="368"/>
      <c r="AQ45" s="368"/>
    </row>
    <row r="46" spans="1:43" s="359" customFormat="1" ht="12">
      <c r="A46" s="361" t="s">
        <v>315</v>
      </c>
      <c r="B46" s="362" t="s">
        <v>4786</v>
      </c>
      <c r="C46" s="372" t="s">
        <v>4787</v>
      </c>
      <c r="D46" s="370" t="s">
        <v>286</v>
      </c>
      <c r="E46" s="412">
        <v>25</v>
      </c>
      <c r="F46" s="227"/>
      <c r="G46" s="413">
        <f t="shared" si="1"/>
        <v>0</v>
      </c>
      <c r="H46" s="367" t="s">
        <v>4102</v>
      </c>
      <c r="AM46" s="368"/>
      <c r="AN46" s="368"/>
      <c r="AO46" s="368"/>
      <c r="AP46" s="368"/>
      <c r="AQ46" s="368"/>
    </row>
    <row r="47" spans="1:43" s="359" customFormat="1" ht="22.5">
      <c r="A47" s="361" t="s">
        <v>319</v>
      </c>
      <c r="B47" s="362" t="s">
        <v>4788</v>
      </c>
      <c r="C47" s="372" t="s">
        <v>4789</v>
      </c>
      <c r="D47" s="370" t="s">
        <v>286</v>
      </c>
      <c r="E47" s="412">
        <v>35</v>
      </c>
      <c r="F47" s="227"/>
      <c r="G47" s="413">
        <f t="shared" si="1"/>
        <v>0</v>
      </c>
      <c r="H47" s="367" t="s">
        <v>4102</v>
      </c>
      <c r="AM47" s="368"/>
      <c r="AN47" s="368"/>
      <c r="AO47" s="368"/>
      <c r="AP47" s="368"/>
      <c r="AQ47" s="368"/>
    </row>
    <row r="48" spans="1:57" s="359" customFormat="1" ht="12">
      <c r="A48" s="361" t="s">
        <v>323</v>
      </c>
      <c r="B48" s="362" t="s">
        <v>4790</v>
      </c>
      <c r="C48" s="372" t="s">
        <v>4791</v>
      </c>
      <c r="D48" s="370" t="s">
        <v>286</v>
      </c>
      <c r="E48" s="412">
        <v>35</v>
      </c>
      <c r="F48" s="227"/>
      <c r="G48" s="413">
        <f t="shared" si="1"/>
        <v>0</v>
      </c>
      <c r="H48" s="367" t="s">
        <v>259</v>
      </c>
      <c r="BD48" s="379"/>
      <c r="BE48" s="379"/>
    </row>
    <row r="49" spans="1:57" s="359" customFormat="1" ht="22.5">
      <c r="A49" s="361" t="s">
        <v>327</v>
      </c>
      <c r="B49" s="362" t="s">
        <v>4792</v>
      </c>
      <c r="C49" s="372" t="s">
        <v>4793</v>
      </c>
      <c r="D49" s="370" t="s">
        <v>286</v>
      </c>
      <c r="E49" s="412">
        <v>46</v>
      </c>
      <c r="F49" s="227"/>
      <c r="G49" s="413">
        <f t="shared" si="1"/>
        <v>0</v>
      </c>
      <c r="H49" s="367" t="s">
        <v>4102</v>
      </c>
      <c r="BD49" s="379"/>
      <c r="BE49" s="379"/>
    </row>
    <row r="50" spans="1:8" s="359" customFormat="1" ht="12">
      <c r="A50" s="361" t="s">
        <v>331</v>
      </c>
      <c r="B50" s="362" t="s">
        <v>4794</v>
      </c>
      <c r="C50" s="372" t="s">
        <v>4795</v>
      </c>
      <c r="D50" s="370" t="s">
        <v>286</v>
      </c>
      <c r="E50" s="412">
        <v>46</v>
      </c>
      <c r="F50" s="227"/>
      <c r="G50" s="413">
        <f t="shared" si="1"/>
        <v>0</v>
      </c>
      <c r="H50" s="367" t="s">
        <v>259</v>
      </c>
    </row>
    <row r="51" spans="1:57" s="359" customFormat="1" ht="22.5">
      <c r="A51" s="361" t="s">
        <v>335</v>
      </c>
      <c r="B51" s="362" t="s">
        <v>4796</v>
      </c>
      <c r="C51" s="372" t="s">
        <v>4793</v>
      </c>
      <c r="D51" s="370" t="s">
        <v>286</v>
      </c>
      <c r="E51" s="412">
        <v>35</v>
      </c>
      <c r="F51" s="227"/>
      <c r="G51" s="413">
        <f t="shared" si="1"/>
        <v>0</v>
      </c>
      <c r="H51" s="367" t="s">
        <v>4102</v>
      </c>
      <c r="BD51" s="379"/>
      <c r="BE51" s="379"/>
    </row>
    <row r="52" spans="1:81" s="359" customFormat="1" ht="12">
      <c r="A52" s="361" t="s">
        <v>339</v>
      </c>
      <c r="B52" s="362" t="s">
        <v>4797</v>
      </c>
      <c r="C52" s="372" t="s">
        <v>4798</v>
      </c>
      <c r="D52" s="370" t="s">
        <v>286</v>
      </c>
      <c r="E52" s="412">
        <v>35</v>
      </c>
      <c r="F52" s="227"/>
      <c r="G52" s="413">
        <f t="shared" si="1"/>
        <v>0</v>
      </c>
      <c r="H52" s="367" t="s">
        <v>4102</v>
      </c>
      <c r="BD52" s="379">
        <v>7</v>
      </c>
      <c r="BE52" s="379">
        <v>1002</v>
      </c>
      <c r="CC52" s="359">
        <v>0</v>
      </c>
    </row>
    <row r="53" spans="1:43" s="359" customFormat="1" ht="22.5">
      <c r="A53" s="361" t="s">
        <v>344</v>
      </c>
      <c r="B53" s="362" t="s">
        <v>4799</v>
      </c>
      <c r="C53" s="372" t="s">
        <v>4800</v>
      </c>
      <c r="D53" s="370" t="s">
        <v>286</v>
      </c>
      <c r="E53" s="412">
        <v>32</v>
      </c>
      <c r="F53" s="227"/>
      <c r="G53" s="413">
        <f t="shared" si="1"/>
        <v>0</v>
      </c>
      <c r="H53" s="367" t="s">
        <v>4102</v>
      </c>
      <c r="AM53" s="368" t="e">
        <f>SUM(#REF!)</f>
        <v>#REF!</v>
      </c>
      <c r="AN53" s="368" t="e">
        <f>SUM(#REF!)</f>
        <v>#REF!</v>
      </c>
      <c r="AO53" s="368" t="e">
        <f>SUM(#REF!)</f>
        <v>#REF!</v>
      </c>
      <c r="AP53" s="368" t="e">
        <f>SUM(#REF!)</f>
        <v>#REF!</v>
      </c>
      <c r="AQ53" s="368" t="e">
        <f>SUM(#REF!)</f>
        <v>#REF!</v>
      </c>
    </row>
    <row r="54" spans="1:43" s="359" customFormat="1" ht="12">
      <c r="A54" s="361" t="s">
        <v>348</v>
      </c>
      <c r="B54" s="362" t="s">
        <v>4801</v>
      </c>
      <c r="C54" s="372" t="s">
        <v>4802</v>
      </c>
      <c r="D54" s="370" t="s">
        <v>286</v>
      </c>
      <c r="E54" s="412">
        <v>32</v>
      </c>
      <c r="F54" s="227"/>
      <c r="G54" s="413">
        <f t="shared" si="1"/>
        <v>0</v>
      </c>
      <c r="H54" s="367" t="s">
        <v>4102</v>
      </c>
      <c r="AM54" s="368"/>
      <c r="AN54" s="368"/>
      <c r="AO54" s="368"/>
      <c r="AP54" s="368"/>
      <c r="AQ54" s="368"/>
    </row>
    <row r="55" spans="1:43" s="359" customFormat="1" ht="22.5">
      <c r="A55" s="361" t="s">
        <v>352</v>
      </c>
      <c r="B55" s="362" t="s">
        <v>4803</v>
      </c>
      <c r="C55" s="372" t="s">
        <v>4804</v>
      </c>
      <c r="D55" s="370" t="s">
        <v>286</v>
      </c>
      <c r="E55" s="412">
        <v>85</v>
      </c>
      <c r="F55" s="227"/>
      <c r="G55" s="413">
        <f t="shared" si="1"/>
        <v>0</v>
      </c>
      <c r="H55" s="367" t="s">
        <v>4102</v>
      </c>
      <c r="AM55" s="368"/>
      <c r="AN55" s="368"/>
      <c r="AO55" s="368"/>
      <c r="AP55" s="368"/>
      <c r="AQ55" s="368"/>
    </row>
    <row r="56" spans="1:43" s="359" customFormat="1" ht="12">
      <c r="A56" s="361" t="s">
        <v>356</v>
      </c>
      <c r="B56" s="362" t="s">
        <v>4805</v>
      </c>
      <c r="C56" s="372" t="s">
        <v>4806</v>
      </c>
      <c r="D56" s="370" t="s">
        <v>286</v>
      </c>
      <c r="E56" s="412">
        <v>85</v>
      </c>
      <c r="F56" s="227"/>
      <c r="G56" s="413">
        <f t="shared" si="1"/>
        <v>0</v>
      </c>
      <c r="H56" s="367" t="s">
        <v>4102</v>
      </c>
      <c r="AM56" s="368"/>
      <c r="AN56" s="368"/>
      <c r="AO56" s="368"/>
      <c r="AP56" s="368"/>
      <c r="AQ56" s="368"/>
    </row>
    <row r="57" spans="1:43" s="359" customFormat="1" ht="22.5">
      <c r="A57" s="361" t="s">
        <v>362</v>
      </c>
      <c r="B57" s="362" t="s">
        <v>4807</v>
      </c>
      <c r="C57" s="372" t="s">
        <v>4808</v>
      </c>
      <c r="D57" s="370" t="s">
        <v>286</v>
      </c>
      <c r="E57" s="412">
        <v>42</v>
      </c>
      <c r="F57" s="227"/>
      <c r="G57" s="413">
        <f t="shared" si="1"/>
        <v>0</v>
      </c>
      <c r="H57" s="367" t="s">
        <v>4102</v>
      </c>
      <c r="AM57" s="368"/>
      <c r="AN57" s="368"/>
      <c r="AO57" s="368"/>
      <c r="AP57" s="368"/>
      <c r="AQ57" s="368"/>
    </row>
    <row r="58" spans="1:43" s="359" customFormat="1" ht="12">
      <c r="A58" s="361" t="s">
        <v>617</v>
      </c>
      <c r="B58" s="362" t="s">
        <v>4809</v>
      </c>
      <c r="C58" s="372" t="s">
        <v>4810</v>
      </c>
      <c r="D58" s="370" t="s">
        <v>286</v>
      </c>
      <c r="E58" s="412">
        <v>42</v>
      </c>
      <c r="F58" s="227"/>
      <c r="G58" s="413">
        <f t="shared" si="1"/>
        <v>0</v>
      </c>
      <c r="H58" s="367" t="s">
        <v>259</v>
      </c>
      <c r="AM58" s="368"/>
      <c r="AN58" s="368"/>
      <c r="AO58" s="368"/>
      <c r="AP58" s="368"/>
      <c r="AQ58" s="368"/>
    </row>
    <row r="59" spans="1:43" s="359" customFormat="1" ht="22.5">
      <c r="A59" s="361" t="s">
        <v>621</v>
      </c>
      <c r="B59" s="362" t="s">
        <v>4811</v>
      </c>
      <c r="C59" s="372" t="s">
        <v>4812</v>
      </c>
      <c r="D59" s="370" t="s">
        <v>286</v>
      </c>
      <c r="E59" s="412">
        <v>28</v>
      </c>
      <c r="F59" s="227"/>
      <c r="G59" s="413">
        <f t="shared" si="1"/>
        <v>0</v>
      </c>
      <c r="H59" s="367" t="s">
        <v>4102</v>
      </c>
      <c r="AM59" s="368"/>
      <c r="AN59" s="368"/>
      <c r="AO59" s="368"/>
      <c r="AP59" s="368"/>
      <c r="AQ59" s="368"/>
    </row>
    <row r="60" spans="1:43" s="359" customFormat="1" ht="12">
      <c r="A60" s="361" t="s">
        <v>625</v>
      </c>
      <c r="B60" s="362" t="s">
        <v>4813</v>
      </c>
      <c r="C60" s="372" t="s">
        <v>4814</v>
      </c>
      <c r="D60" s="370" t="s">
        <v>286</v>
      </c>
      <c r="E60" s="412">
        <v>28</v>
      </c>
      <c r="F60" s="227"/>
      <c r="G60" s="413">
        <f t="shared" si="1"/>
        <v>0</v>
      </c>
      <c r="H60" s="367" t="s">
        <v>4102</v>
      </c>
      <c r="AM60" s="368"/>
      <c r="AN60" s="368"/>
      <c r="AO60" s="368"/>
      <c r="AP60" s="368"/>
      <c r="AQ60" s="368"/>
    </row>
    <row r="61" spans="1:43" s="359" customFormat="1" ht="12">
      <c r="A61" s="361" t="s">
        <v>629</v>
      </c>
      <c r="B61" s="362" t="s">
        <v>4815</v>
      </c>
      <c r="C61" s="372" t="s">
        <v>4816</v>
      </c>
      <c r="D61" s="370" t="s">
        <v>173</v>
      </c>
      <c r="E61" s="412">
        <v>280</v>
      </c>
      <c r="F61" s="227"/>
      <c r="G61" s="413">
        <f t="shared" si="1"/>
        <v>0</v>
      </c>
      <c r="H61" s="367" t="s">
        <v>4102</v>
      </c>
      <c r="AM61" s="368"/>
      <c r="AN61" s="368"/>
      <c r="AO61" s="368"/>
      <c r="AP61" s="368"/>
      <c r="AQ61" s="368"/>
    </row>
    <row r="62" spans="1:43" s="359" customFormat="1" ht="12">
      <c r="A62" s="361" t="s">
        <v>633</v>
      </c>
      <c r="B62" s="362" t="s">
        <v>4817</v>
      </c>
      <c r="C62" s="372" t="s">
        <v>4818</v>
      </c>
      <c r="D62" s="370" t="s">
        <v>173</v>
      </c>
      <c r="E62" s="412">
        <v>280</v>
      </c>
      <c r="F62" s="227"/>
      <c r="G62" s="413">
        <f t="shared" si="1"/>
        <v>0</v>
      </c>
      <c r="H62" s="367" t="s">
        <v>4102</v>
      </c>
      <c r="AM62" s="368"/>
      <c r="AN62" s="368"/>
      <c r="AO62" s="368"/>
      <c r="AP62" s="368"/>
      <c r="AQ62" s="368"/>
    </row>
    <row r="63" spans="1:43" s="359" customFormat="1" ht="22.5">
      <c r="A63" s="361" t="s">
        <v>637</v>
      </c>
      <c r="B63" s="362" t="s">
        <v>4819</v>
      </c>
      <c r="C63" s="372" t="s">
        <v>4820</v>
      </c>
      <c r="D63" s="370" t="s">
        <v>286</v>
      </c>
      <c r="E63" s="412">
        <v>3900</v>
      </c>
      <c r="F63" s="227"/>
      <c r="G63" s="413">
        <f t="shared" si="1"/>
        <v>0</v>
      </c>
      <c r="H63" s="367" t="s">
        <v>4102</v>
      </c>
      <c r="AM63" s="368"/>
      <c r="AN63" s="368"/>
      <c r="AO63" s="368"/>
      <c r="AP63" s="368"/>
      <c r="AQ63" s="368"/>
    </row>
    <row r="64" spans="1:43" s="359" customFormat="1" ht="22.5">
      <c r="A64" s="361" t="s">
        <v>643</v>
      </c>
      <c r="B64" s="362" t="s">
        <v>4821</v>
      </c>
      <c r="C64" s="372" t="s">
        <v>4822</v>
      </c>
      <c r="D64" s="370" t="s">
        <v>286</v>
      </c>
      <c r="E64" s="412">
        <v>150</v>
      </c>
      <c r="F64" s="227"/>
      <c r="G64" s="413">
        <f t="shared" si="1"/>
        <v>0</v>
      </c>
      <c r="H64" s="367" t="s">
        <v>4102</v>
      </c>
      <c r="AM64" s="368"/>
      <c r="AN64" s="368"/>
      <c r="AO64" s="368"/>
      <c r="AP64" s="368"/>
      <c r="AQ64" s="368"/>
    </row>
    <row r="65" spans="1:43" s="376" customFormat="1" ht="22.5">
      <c r="A65" s="361" t="s">
        <v>647</v>
      </c>
      <c r="B65" s="362" t="s">
        <v>4823</v>
      </c>
      <c r="C65" s="372" t="s">
        <v>4824</v>
      </c>
      <c r="D65" s="370" t="s">
        <v>286</v>
      </c>
      <c r="E65" s="412">
        <v>42</v>
      </c>
      <c r="F65" s="227"/>
      <c r="G65" s="413">
        <f t="shared" si="1"/>
        <v>0</v>
      </c>
      <c r="H65" s="367" t="s">
        <v>4102</v>
      </c>
      <c r="I65" s="359"/>
      <c r="AM65" s="377"/>
      <c r="AN65" s="377"/>
      <c r="AO65" s="377"/>
      <c r="AP65" s="377"/>
      <c r="AQ65" s="377"/>
    </row>
    <row r="66" spans="1:43" s="376" customFormat="1" ht="12">
      <c r="A66" s="353"/>
      <c r="B66" s="354" t="s">
        <v>4825</v>
      </c>
      <c r="C66" s="360" t="s">
        <v>4826</v>
      </c>
      <c r="D66" s="355"/>
      <c r="E66" s="414"/>
      <c r="F66" s="356"/>
      <c r="G66" s="415">
        <f>SUM(G67:G101)</f>
        <v>0</v>
      </c>
      <c r="H66" s="388"/>
      <c r="I66" s="359"/>
      <c r="AM66" s="377"/>
      <c r="AN66" s="377"/>
      <c r="AO66" s="377"/>
      <c r="AP66" s="377"/>
      <c r="AQ66" s="377"/>
    </row>
    <row r="67" spans="1:43" s="376" customFormat="1" ht="22.5">
      <c r="A67" s="361" t="s">
        <v>652</v>
      </c>
      <c r="B67" s="362" t="s">
        <v>4827</v>
      </c>
      <c r="C67" s="372" t="s">
        <v>4828</v>
      </c>
      <c r="D67" s="370" t="s">
        <v>173</v>
      </c>
      <c r="E67" s="412">
        <v>404</v>
      </c>
      <c r="F67" s="227"/>
      <c r="G67" s="413">
        <f aca="true" t="shared" si="2" ref="G67:G101">ROUND(F67*E67,2)</f>
        <v>0</v>
      </c>
      <c r="H67" s="367" t="s">
        <v>4102</v>
      </c>
      <c r="I67" s="359"/>
      <c r="AM67" s="377"/>
      <c r="AN67" s="377"/>
      <c r="AO67" s="377"/>
      <c r="AP67" s="377"/>
      <c r="AQ67" s="377"/>
    </row>
    <row r="68" spans="1:43" s="376" customFormat="1" ht="12">
      <c r="A68" s="361" t="s">
        <v>960</v>
      </c>
      <c r="B68" s="362" t="s">
        <v>4829</v>
      </c>
      <c r="C68" s="372" t="s">
        <v>4830</v>
      </c>
      <c r="D68" s="370" t="s">
        <v>173</v>
      </c>
      <c r="E68" s="412">
        <v>185</v>
      </c>
      <c r="F68" s="227"/>
      <c r="G68" s="413">
        <f t="shared" si="2"/>
        <v>0</v>
      </c>
      <c r="H68" s="367" t="s">
        <v>4102</v>
      </c>
      <c r="I68" s="359"/>
      <c r="AM68" s="377"/>
      <c r="AN68" s="377"/>
      <c r="AO68" s="377"/>
      <c r="AP68" s="377"/>
      <c r="AQ68" s="377"/>
    </row>
    <row r="69" spans="1:43" s="376" customFormat="1" ht="12">
      <c r="A69" s="361" t="s">
        <v>965</v>
      </c>
      <c r="B69" s="362" t="s">
        <v>4831</v>
      </c>
      <c r="C69" s="372" t="s">
        <v>4832</v>
      </c>
      <c r="D69" s="370" t="s">
        <v>173</v>
      </c>
      <c r="E69" s="412">
        <v>219</v>
      </c>
      <c r="F69" s="227"/>
      <c r="G69" s="413">
        <f t="shared" si="2"/>
        <v>0</v>
      </c>
      <c r="H69" s="367" t="s">
        <v>4102</v>
      </c>
      <c r="I69" s="359"/>
      <c r="AM69" s="377"/>
      <c r="AN69" s="377"/>
      <c r="AO69" s="377"/>
      <c r="AP69" s="377"/>
      <c r="AQ69" s="377"/>
    </row>
    <row r="70" spans="1:43" s="376" customFormat="1" ht="22.5">
      <c r="A70" s="361" t="s">
        <v>970</v>
      </c>
      <c r="B70" s="362" t="s">
        <v>4833</v>
      </c>
      <c r="C70" s="372" t="s">
        <v>4834</v>
      </c>
      <c r="D70" s="370" t="s">
        <v>173</v>
      </c>
      <c r="E70" s="412">
        <v>35</v>
      </c>
      <c r="F70" s="227"/>
      <c r="G70" s="413">
        <f t="shared" si="2"/>
        <v>0</v>
      </c>
      <c r="H70" s="367" t="s">
        <v>4102</v>
      </c>
      <c r="I70" s="359"/>
      <c r="AM70" s="377"/>
      <c r="AN70" s="377"/>
      <c r="AO70" s="377"/>
      <c r="AP70" s="377"/>
      <c r="AQ70" s="377"/>
    </row>
    <row r="71" spans="1:43" s="376" customFormat="1" ht="12">
      <c r="A71" s="361" t="s">
        <v>978</v>
      </c>
      <c r="B71" s="362" t="s">
        <v>4835</v>
      </c>
      <c r="C71" s="372" t="s">
        <v>4836</v>
      </c>
      <c r="D71" s="370" t="s">
        <v>173</v>
      </c>
      <c r="E71" s="412">
        <v>35</v>
      </c>
      <c r="F71" s="227"/>
      <c r="G71" s="413">
        <f t="shared" si="2"/>
        <v>0</v>
      </c>
      <c r="H71" s="367" t="s">
        <v>4102</v>
      </c>
      <c r="I71" s="359"/>
      <c r="AM71" s="377"/>
      <c r="AN71" s="377"/>
      <c r="AO71" s="377"/>
      <c r="AP71" s="377"/>
      <c r="AQ71" s="377"/>
    </row>
    <row r="72" spans="1:43" s="376" customFormat="1" ht="12">
      <c r="A72" s="361" t="s">
        <v>983</v>
      </c>
      <c r="B72" s="362" t="s">
        <v>4837</v>
      </c>
      <c r="C72" s="372" t="s">
        <v>4838</v>
      </c>
      <c r="D72" s="370" t="s">
        <v>173</v>
      </c>
      <c r="E72" s="412">
        <v>25</v>
      </c>
      <c r="F72" s="227"/>
      <c r="G72" s="413">
        <f t="shared" si="2"/>
        <v>0</v>
      </c>
      <c r="H72" s="367" t="s">
        <v>4102</v>
      </c>
      <c r="I72" s="359"/>
      <c r="AM72" s="377"/>
      <c r="AN72" s="377"/>
      <c r="AO72" s="377"/>
      <c r="AP72" s="377"/>
      <c r="AQ72" s="377"/>
    </row>
    <row r="73" spans="1:57" s="376" customFormat="1" ht="12">
      <c r="A73" s="361" t="s">
        <v>990</v>
      </c>
      <c r="B73" s="362" t="s">
        <v>4839</v>
      </c>
      <c r="C73" s="372" t="s">
        <v>4840</v>
      </c>
      <c r="D73" s="370" t="s">
        <v>173</v>
      </c>
      <c r="E73" s="412">
        <v>25</v>
      </c>
      <c r="F73" s="227"/>
      <c r="G73" s="413">
        <f t="shared" si="2"/>
        <v>0</v>
      </c>
      <c r="H73" s="367" t="s">
        <v>4102</v>
      </c>
      <c r="I73" s="359"/>
      <c r="BD73" s="379"/>
      <c r="BE73" s="379"/>
    </row>
    <row r="74" spans="1:57" s="376" customFormat="1" ht="12">
      <c r="A74" s="361" t="s">
        <v>995</v>
      </c>
      <c r="B74" s="362" t="s">
        <v>4841</v>
      </c>
      <c r="C74" s="372" t="s">
        <v>4842</v>
      </c>
      <c r="D74" s="370" t="s">
        <v>173</v>
      </c>
      <c r="E74" s="412">
        <v>117</v>
      </c>
      <c r="F74" s="227"/>
      <c r="G74" s="413">
        <f t="shared" si="2"/>
        <v>0</v>
      </c>
      <c r="H74" s="367" t="s">
        <v>4102</v>
      </c>
      <c r="I74" s="359"/>
      <c r="BD74" s="379"/>
      <c r="BE74" s="379"/>
    </row>
    <row r="75" spans="1:57" s="376" customFormat="1" ht="12">
      <c r="A75" s="361" t="s">
        <v>1001</v>
      </c>
      <c r="B75" s="362" t="s">
        <v>4843</v>
      </c>
      <c r="C75" s="372" t="s">
        <v>4844</v>
      </c>
      <c r="D75" s="370" t="s">
        <v>4845</v>
      </c>
      <c r="E75" s="412">
        <v>25</v>
      </c>
      <c r="F75" s="227"/>
      <c r="G75" s="413">
        <f t="shared" si="2"/>
        <v>0</v>
      </c>
      <c r="H75" s="367" t="s">
        <v>259</v>
      </c>
      <c r="I75" s="359"/>
      <c r="BD75" s="379"/>
      <c r="BE75" s="379"/>
    </row>
    <row r="76" spans="1:43" s="359" customFormat="1" ht="12">
      <c r="A76" s="361" t="s">
        <v>1007</v>
      </c>
      <c r="B76" s="362" t="s">
        <v>4846</v>
      </c>
      <c r="C76" s="372" t="s">
        <v>4847</v>
      </c>
      <c r="D76" s="370" t="s">
        <v>4845</v>
      </c>
      <c r="E76" s="412">
        <v>16</v>
      </c>
      <c r="F76" s="227"/>
      <c r="G76" s="413">
        <f t="shared" si="2"/>
        <v>0</v>
      </c>
      <c r="H76" s="367" t="s">
        <v>259</v>
      </c>
      <c r="AM76" s="368"/>
      <c r="AN76" s="368"/>
      <c r="AO76" s="368"/>
      <c r="AP76" s="368"/>
      <c r="AQ76" s="368"/>
    </row>
    <row r="77" spans="1:43" s="359" customFormat="1" ht="12">
      <c r="A77" s="361" t="s">
        <v>1012</v>
      </c>
      <c r="B77" s="362" t="s">
        <v>4848</v>
      </c>
      <c r="C77" s="372" t="s">
        <v>4849</v>
      </c>
      <c r="D77" s="370" t="s">
        <v>4845</v>
      </c>
      <c r="E77" s="412">
        <v>66</v>
      </c>
      <c r="F77" s="227"/>
      <c r="G77" s="413">
        <f t="shared" si="2"/>
        <v>0</v>
      </c>
      <c r="H77" s="367" t="s">
        <v>259</v>
      </c>
      <c r="AM77" s="368"/>
      <c r="AN77" s="368"/>
      <c r="AO77" s="368"/>
      <c r="AP77" s="368"/>
      <c r="AQ77" s="368"/>
    </row>
    <row r="78" spans="1:43" s="359" customFormat="1" ht="12">
      <c r="A78" s="361" t="s">
        <v>1016</v>
      </c>
      <c r="B78" s="362" t="s">
        <v>4850</v>
      </c>
      <c r="C78" s="372" t="s">
        <v>4851</v>
      </c>
      <c r="D78" s="370" t="s">
        <v>4845</v>
      </c>
      <c r="E78" s="412">
        <v>2</v>
      </c>
      <c r="F78" s="227"/>
      <c r="G78" s="413">
        <f t="shared" si="2"/>
        <v>0</v>
      </c>
      <c r="H78" s="367" t="s">
        <v>259</v>
      </c>
      <c r="AM78" s="368"/>
      <c r="AN78" s="368"/>
      <c r="AO78" s="368"/>
      <c r="AP78" s="368"/>
      <c r="AQ78" s="368"/>
    </row>
    <row r="79" spans="1:43" s="376" customFormat="1" ht="12">
      <c r="A79" s="361" t="s">
        <v>1021</v>
      </c>
      <c r="B79" s="362" t="s">
        <v>4852</v>
      </c>
      <c r="C79" s="372" t="s">
        <v>4853</v>
      </c>
      <c r="D79" s="370" t="s">
        <v>4845</v>
      </c>
      <c r="E79" s="412">
        <v>8</v>
      </c>
      <c r="F79" s="227"/>
      <c r="G79" s="413">
        <f t="shared" si="2"/>
        <v>0</v>
      </c>
      <c r="H79" s="367" t="s">
        <v>259</v>
      </c>
      <c r="I79" s="359"/>
      <c r="AM79" s="377"/>
      <c r="AN79" s="377"/>
      <c r="AO79" s="377"/>
      <c r="AP79" s="377"/>
      <c r="AQ79" s="377"/>
    </row>
    <row r="80" spans="1:43" s="376" customFormat="1" ht="22.5">
      <c r="A80" s="361" t="s">
        <v>1025</v>
      </c>
      <c r="B80" s="362" t="s">
        <v>4854</v>
      </c>
      <c r="C80" s="372" t="s">
        <v>4855</v>
      </c>
      <c r="D80" s="370" t="s">
        <v>173</v>
      </c>
      <c r="E80" s="412">
        <v>2</v>
      </c>
      <c r="F80" s="227"/>
      <c r="G80" s="413">
        <f t="shared" si="2"/>
        <v>0</v>
      </c>
      <c r="H80" s="367" t="s">
        <v>4102</v>
      </c>
      <c r="I80" s="359"/>
      <c r="AM80" s="377"/>
      <c r="AN80" s="377"/>
      <c r="AO80" s="377"/>
      <c r="AP80" s="377"/>
      <c r="AQ80" s="377"/>
    </row>
    <row r="81" spans="1:43" s="376" customFormat="1" ht="12">
      <c r="A81" s="361" t="s">
        <v>1030</v>
      </c>
      <c r="B81" s="362" t="s">
        <v>4856</v>
      </c>
      <c r="C81" s="372" t="s">
        <v>4857</v>
      </c>
      <c r="D81" s="370" t="s">
        <v>173</v>
      </c>
      <c r="E81" s="412">
        <v>115</v>
      </c>
      <c r="F81" s="227"/>
      <c r="G81" s="413">
        <f t="shared" si="2"/>
        <v>0</v>
      </c>
      <c r="H81" s="367" t="s">
        <v>4102</v>
      </c>
      <c r="I81" s="359"/>
      <c r="AM81" s="377"/>
      <c r="AN81" s="377"/>
      <c r="AO81" s="377"/>
      <c r="AP81" s="377"/>
      <c r="AQ81" s="377"/>
    </row>
    <row r="82" spans="1:43" s="376" customFormat="1" ht="12">
      <c r="A82" s="361" t="s">
        <v>1035</v>
      </c>
      <c r="B82" s="362" t="s">
        <v>4858</v>
      </c>
      <c r="C82" s="372" t="s">
        <v>4859</v>
      </c>
      <c r="D82" s="370" t="s">
        <v>173</v>
      </c>
      <c r="E82" s="412">
        <v>108</v>
      </c>
      <c r="F82" s="227"/>
      <c r="G82" s="413">
        <f t="shared" si="2"/>
        <v>0</v>
      </c>
      <c r="H82" s="367" t="s">
        <v>4102</v>
      </c>
      <c r="I82" s="359"/>
      <c r="AM82" s="377"/>
      <c r="AN82" s="377"/>
      <c r="AO82" s="377"/>
      <c r="AP82" s="377"/>
      <c r="AQ82" s="377"/>
    </row>
    <row r="83" spans="1:43" s="376" customFormat="1" ht="12">
      <c r="A83" s="361" t="s">
        <v>1042</v>
      </c>
      <c r="B83" s="362" t="s">
        <v>4860</v>
      </c>
      <c r="C83" s="372" t="s">
        <v>4861</v>
      </c>
      <c r="D83" s="370" t="s">
        <v>173</v>
      </c>
      <c r="E83" s="412">
        <v>36</v>
      </c>
      <c r="F83" s="227"/>
      <c r="G83" s="413">
        <f t="shared" si="2"/>
        <v>0</v>
      </c>
      <c r="H83" s="367" t="s">
        <v>4102</v>
      </c>
      <c r="I83" s="359"/>
      <c r="AM83" s="377"/>
      <c r="AN83" s="377"/>
      <c r="AO83" s="377"/>
      <c r="AP83" s="377"/>
      <c r="AQ83" s="377"/>
    </row>
    <row r="84" spans="1:43" s="376" customFormat="1" ht="12">
      <c r="A84" s="361" t="s">
        <v>1053</v>
      </c>
      <c r="B84" s="362" t="s">
        <v>4862</v>
      </c>
      <c r="C84" s="372" t="s">
        <v>4863</v>
      </c>
      <c r="D84" s="370" t="s">
        <v>173</v>
      </c>
      <c r="E84" s="412">
        <v>1</v>
      </c>
      <c r="F84" s="227"/>
      <c r="G84" s="413">
        <f t="shared" si="2"/>
        <v>0</v>
      </c>
      <c r="H84" s="367" t="s">
        <v>4102</v>
      </c>
      <c r="I84" s="359"/>
      <c r="AM84" s="377"/>
      <c r="AN84" s="377"/>
      <c r="AO84" s="377"/>
      <c r="AP84" s="377"/>
      <c r="AQ84" s="377"/>
    </row>
    <row r="85" spans="1:8" s="359" customFormat="1" ht="12">
      <c r="A85" s="361" t="s">
        <v>1057</v>
      </c>
      <c r="B85" s="362" t="s">
        <v>4864</v>
      </c>
      <c r="C85" s="372" t="s">
        <v>4865</v>
      </c>
      <c r="D85" s="370" t="s">
        <v>173</v>
      </c>
      <c r="E85" s="412">
        <v>10</v>
      </c>
      <c r="F85" s="227"/>
      <c r="G85" s="413">
        <f t="shared" si="2"/>
        <v>0</v>
      </c>
      <c r="H85" s="367" t="s">
        <v>4102</v>
      </c>
    </row>
    <row r="86" spans="1:8" s="359" customFormat="1" ht="12">
      <c r="A86" s="361" t="s">
        <v>1061</v>
      </c>
      <c r="B86" s="362" t="s">
        <v>4866</v>
      </c>
      <c r="C86" s="372" t="s">
        <v>4867</v>
      </c>
      <c r="D86" s="370" t="s">
        <v>173</v>
      </c>
      <c r="E86" s="412">
        <v>4</v>
      </c>
      <c r="F86" s="227"/>
      <c r="G86" s="413">
        <f t="shared" si="2"/>
        <v>0</v>
      </c>
      <c r="H86" s="367" t="s">
        <v>4102</v>
      </c>
    </row>
    <row r="87" spans="1:8" s="359" customFormat="1" ht="12">
      <c r="A87" s="361" t="s">
        <v>1067</v>
      </c>
      <c r="B87" s="362" t="s">
        <v>4868</v>
      </c>
      <c r="C87" s="372" t="s">
        <v>4869</v>
      </c>
      <c r="D87" s="370" t="s">
        <v>173</v>
      </c>
      <c r="E87" s="412">
        <v>1</v>
      </c>
      <c r="F87" s="227"/>
      <c r="G87" s="413">
        <f t="shared" si="2"/>
        <v>0</v>
      </c>
      <c r="H87" s="367" t="s">
        <v>4102</v>
      </c>
    </row>
    <row r="88" spans="1:8" s="359" customFormat="1" ht="12">
      <c r="A88" s="361" t="s">
        <v>1077</v>
      </c>
      <c r="B88" s="362" t="s">
        <v>4870</v>
      </c>
      <c r="C88" s="372" t="s">
        <v>4871</v>
      </c>
      <c r="D88" s="370" t="s">
        <v>173</v>
      </c>
      <c r="E88" s="412">
        <v>42</v>
      </c>
      <c r="F88" s="227"/>
      <c r="G88" s="413">
        <f t="shared" si="2"/>
        <v>0</v>
      </c>
      <c r="H88" s="367" t="s">
        <v>259</v>
      </c>
    </row>
    <row r="89" spans="1:8" s="359" customFormat="1" ht="12">
      <c r="A89" s="361" t="s">
        <v>1082</v>
      </c>
      <c r="B89" s="362" t="s">
        <v>4872</v>
      </c>
      <c r="C89" s="372" t="s">
        <v>4873</v>
      </c>
      <c r="D89" s="370" t="s">
        <v>173</v>
      </c>
      <c r="E89" s="412">
        <v>14</v>
      </c>
      <c r="F89" s="227"/>
      <c r="G89" s="413">
        <f t="shared" si="2"/>
        <v>0</v>
      </c>
      <c r="H89" s="367" t="s">
        <v>259</v>
      </c>
    </row>
    <row r="90" spans="1:8" s="359" customFormat="1" ht="12">
      <c r="A90" s="361" t="s">
        <v>1091</v>
      </c>
      <c r="B90" s="362" t="s">
        <v>4874</v>
      </c>
      <c r="C90" s="372" t="s">
        <v>4875</v>
      </c>
      <c r="D90" s="370" t="s">
        <v>4876</v>
      </c>
      <c r="E90" s="412">
        <v>3</v>
      </c>
      <c r="F90" s="227"/>
      <c r="G90" s="413">
        <f t="shared" si="2"/>
        <v>0</v>
      </c>
      <c r="H90" s="367" t="s">
        <v>4102</v>
      </c>
    </row>
    <row r="91" spans="1:8" s="359" customFormat="1" ht="12">
      <c r="A91" s="361" t="s">
        <v>1099</v>
      </c>
      <c r="B91" s="362" t="s">
        <v>4877</v>
      </c>
      <c r="C91" s="372" t="s">
        <v>4878</v>
      </c>
      <c r="D91" s="370" t="s">
        <v>173</v>
      </c>
      <c r="E91" s="412">
        <v>5</v>
      </c>
      <c r="F91" s="227"/>
      <c r="G91" s="413">
        <f t="shared" si="2"/>
        <v>0</v>
      </c>
      <c r="H91" s="367" t="s">
        <v>4102</v>
      </c>
    </row>
    <row r="92" spans="1:8" s="359" customFormat="1" ht="12">
      <c r="A92" s="361" t="s">
        <v>1111</v>
      </c>
      <c r="B92" s="362" t="s">
        <v>4879</v>
      </c>
      <c r="C92" s="372" t="s">
        <v>4880</v>
      </c>
      <c r="D92" s="370" t="s">
        <v>173</v>
      </c>
      <c r="E92" s="412">
        <v>5</v>
      </c>
      <c r="F92" s="227"/>
      <c r="G92" s="413">
        <f t="shared" si="2"/>
        <v>0</v>
      </c>
      <c r="H92" s="367" t="s">
        <v>4102</v>
      </c>
    </row>
    <row r="93" spans="1:8" s="359" customFormat="1" ht="45">
      <c r="A93" s="361" t="s">
        <v>1119</v>
      </c>
      <c r="B93" s="362" t="s">
        <v>4881</v>
      </c>
      <c r="C93" s="372" t="s">
        <v>4882</v>
      </c>
      <c r="D93" s="370" t="s">
        <v>173</v>
      </c>
      <c r="E93" s="412">
        <v>1</v>
      </c>
      <c r="F93" s="227"/>
      <c r="G93" s="413">
        <f t="shared" si="2"/>
        <v>0</v>
      </c>
      <c r="H93" s="367" t="s">
        <v>259</v>
      </c>
    </row>
    <row r="94" spans="1:8" s="359" customFormat="1" ht="12">
      <c r="A94" s="361" t="s">
        <v>1127</v>
      </c>
      <c r="B94" s="362" t="s">
        <v>4883</v>
      </c>
      <c r="C94" s="372" t="s">
        <v>4884</v>
      </c>
      <c r="D94" s="370" t="s">
        <v>173</v>
      </c>
      <c r="E94" s="412">
        <v>185</v>
      </c>
      <c r="F94" s="227"/>
      <c r="G94" s="413">
        <f t="shared" si="2"/>
        <v>0</v>
      </c>
      <c r="H94" s="367" t="s">
        <v>4102</v>
      </c>
    </row>
    <row r="95" spans="1:8" s="359" customFormat="1" ht="22.5">
      <c r="A95" s="361" t="s">
        <v>1135</v>
      </c>
      <c r="B95" s="362" t="s">
        <v>4885</v>
      </c>
      <c r="C95" s="372" t="s">
        <v>4886</v>
      </c>
      <c r="D95" s="370" t="s">
        <v>173</v>
      </c>
      <c r="E95" s="412">
        <v>12</v>
      </c>
      <c r="F95" s="227"/>
      <c r="G95" s="413">
        <f t="shared" si="2"/>
        <v>0</v>
      </c>
      <c r="H95" s="367" t="s">
        <v>4102</v>
      </c>
    </row>
    <row r="96" spans="1:8" s="359" customFormat="1" ht="12">
      <c r="A96" s="361" t="s">
        <v>1141</v>
      </c>
      <c r="B96" s="362" t="s">
        <v>4887</v>
      </c>
      <c r="C96" s="372" t="s">
        <v>4888</v>
      </c>
      <c r="D96" s="370" t="s">
        <v>180</v>
      </c>
      <c r="E96" s="412">
        <v>1.8</v>
      </c>
      <c r="F96" s="227"/>
      <c r="G96" s="413">
        <f t="shared" si="2"/>
        <v>0</v>
      </c>
      <c r="H96" s="367" t="s">
        <v>259</v>
      </c>
    </row>
    <row r="97" spans="1:8" s="359" customFormat="1" ht="12">
      <c r="A97" s="361" t="s">
        <v>1149</v>
      </c>
      <c r="B97" s="362" t="s">
        <v>4889</v>
      </c>
      <c r="C97" s="372" t="s">
        <v>4890</v>
      </c>
      <c r="D97" s="370" t="s">
        <v>173</v>
      </c>
      <c r="E97" s="412">
        <v>12</v>
      </c>
      <c r="F97" s="227"/>
      <c r="G97" s="413">
        <f t="shared" si="2"/>
        <v>0</v>
      </c>
      <c r="H97" s="367" t="s">
        <v>4102</v>
      </c>
    </row>
    <row r="98" spans="1:8" s="359" customFormat="1" ht="12">
      <c r="A98" s="361" t="s">
        <v>1153</v>
      </c>
      <c r="B98" s="362" t="s">
        <v>4891</v>
      </c>
      <c r="C98" s="372" t="s">
        <v>4892</v>
      </c>
      <c r="D98" s="370" t="s">
        <v>173</v>
      </c>
      <c r="E98" s="412">
        <v>3</v>
      </c>
      <c r="F98" s="227"/>
      <c r="G98" s="413">
        <f t="shared" si="2"/>
        <v>0</v>
      </c>
      <c r="H98" s="367" t="s">
        <v>259</v>
      </c>
    </row>
    <row r="99" spans="1:8" s="359" customFormat="1" ht="22.5">
      <c r="A99" s="361" t="s">
        <v>1163</v>
      </c>
      <c r="B99" s="362" t="s">
        <v>4893</v>
      </c>
      <c r="C99" s="372" t="s">
        <v>4894</v>
      </c>
      <c r="D99" s="370" t="s">
        <v>173</v>
      </c>
      <c r="E99" s="412">
        <v>2</v>
      </c>
      <c r="F99" s="227"/>
      <c r="G99" s="413">
        <f t="shared" si="2"/>
        <v>0</v>
      </c>
      <c r="H99" s="367" t="s">
        <v>259</v>
      </c>
    </row>
    <row r="100" spans="1:8" s="359" customFormat="1" ht="12">
      <c r="A100" s="361" t="s">
        <v>1170</v>
      </c>
      <c r="B100" s="362" t="s">
        <v>4895</v>
      </c>
      <c r="C100" s="372" t="s">
        <v>4896</v>
      </c>
      <c r="D100" s="370" t="s">
        <v>173</v>
      </c>
      <c r="E100" s="412">
        <v>1</v>
      </c>
      <c r="F100" s="227"/>
      <c r="G100" s="413">
        <f t="shared" si="2"/>
        <v>0</v>
      </c>
      <c r="H100" s="367" t="s">
        <v>259</v>
      </c>
    </row>
    <row r="101" spans="1:8" s="359" customFormat="1" ht="12">
      <c r="A101" s="361" t="s">
        <v>1174</v>
      </c>
      <c r="B101" s="362" t="s">
        <v>4897</v>
      </c>
      <c r="C101" s="372" t="s">
        <v>4898</v>
      </c>
      <c r="D101" s="370" t="s">
        <v>173</v>
      </c>
      <c r="E101" s="412">
        <v>8</v>
      </c>
      <c r="F101" s="227"/>
      <c r="G101" s="413">
        <f t="shared" si="2"/>
        <v>0</v>
      </c>
      <c r="H101" s="367" t="s">
        <v>259</v>
      </c>
    </row>
    <row r="102" spans="1:8" s="359" customFormat="1" ht="12">
      <c r="A102" s="353"/>
      <c r="B102" s="354" t="s">
        <v>4899</v>
      </c>
      <c r="C102" s="360" t="s">
        <v>4900</v>
      </c>
      <c r="D102" s="355"/>
      <c r="E102" s="414"/>
      <c r="F102" s="356"/>
      <c r="G102" s="415">
        <f>SUM(G103:G109)</f>
        <v>0</v>
      </c>
      <c r="H102" s="388"/>
    </row>
    <row r="103" spans="1:8" s="359" customFormat="1" ht="12">
      <c r="A103" s="361" t="s">
        <v>1179</v>
      </c>
      <c r="B103" s="362" t="s">
        <v>4901</v>
      </c>
      <c r="C103" s="372" t="s">
        <v>4902</v>
      </c>
      <c r="D103" s="370" t="s">
        <v>173</v>
      </c>
      <c r="E103" s="412">
        <v>3</v>
      </c>
      <c r="F103" s="227"/>
      <c r="G103" s="413">
        <f aca="true" t="shared" si="3" ref="G103:G109">ROUND(F103*E103,2)</f>
        <v>0</v>
      </c>
      <c r="H103" s="367" t="s">
        <v>4102</v>
      </c>
    </row>
    <row r="104" spans="1:8" s="359" customFormat="1" ht="12">
      <c r="A104" s="361" t="s">
        <v>1185</v>
      </c>
      <c r="B104" s="362" t="s">
        <v>4903</v>
      </c>
      <c r="C104" s="372" t="s">
        <v>4904</v>
      </c>
      <c r="D104" s="370" t="s">
        <v>173</v>
      </c>
      <c r="E104" s="412">
        <v>1</v>
      </c>
      <c r="F104" s="227"/>
      <c r="G104" s="413">
        <f t="shared" si="3"/>
        <v>0</v>
      </c>
      <c r="H104" s="367" t="s">
        <v>259</v>
      </c>
    </row>
    <row r="105" spans="1:8" s="359" customFormat="1" ht="12">
      <c r="A105" s="361" t="s">
        <v>1196</v>
      </c>
      <c r="B105" s="362" t="s">
        <v>4905</v>
      </c>
      <c r="C105" s="372" t="s">
        <v>4906</v>
      </c>
      <c r="D105" s="370" t="s">
        <v>173</v>
      </c>
      <c r="E105" s="412">
        <v>1</v>
      </c>
      <c r="F105" s="227"/>
      <c r="G105" s="413">
        <f t="shared" si="3"/>
        <v>0</v>
      </c>
      <c r="H105" s="367" t="s">
        <v>259</v>
      </c>
    </row>
    <row r="106" spans="1:8" s="359" customFormat="1" ht="12">
      <c r="A106" s="361" t="s">
        <v>1203</v>
      </c>
      <c r="B106" s="362" t="s">
        <v>4907</v>
      </c>
      <c r="C106" s="372" t="s">
        <v>4908</v>
      </c>
      <c r="D106" s="370" t="s">
        <v>173</v>
      </c>
      <c r="E106" s="412">
        <v>1</v>
      </c>
      <c r="F106" s="227"/>
      <c r="G106" s="413">
        <f t="shared" si="3"/>
        <v>0</v>
      </c>
      <c r="H106" s="367" t="s">
        <v>259</v>
      </c>
    </row>
    <row r="107" spans="1:9" ht="12">
      <c r="A107" s="361" t="s">
        <v>1215</v>
      </c>
      <c r="B107" s="362" t="s">
        <v>4909</v>
      </c>
      <c r="C107" s="372" t="s">
        <v>4910</v>
      </c>
      <c r="D107" s="370" t="s">
        <v>173</v>
      </c>
      <c r="E107" s="412">
        <v>1</v>
      </c>
      <c r="F107" s="227"/>
      <c r="G107" s="413">
        <f t="shared" si="3"/>
        <v>0</v>
      </c>
      <c r="H107" s="367" t="s">
        <v>4102</v>
      </c>
      <c r="I107" s="359"/>
    </row>
    <row r="108" spans="1:9" ht="22.5">
      <c r="A108" s="361" t="s">
        <v>1219</v>
      </c>
      <c r="B108" s="362" t="s">
        <v>4911</v>
      </c>
      <c r="C108" s="372" t="s">
        <v>4912</v>
      </c>
      <c r="D108" s="370" t="s">
        <v>173</v>
      </c>
      <c r="E108" s="412">
        <v>1</v>
      </c>
      <c r="F108" s="227"/>
      <c r="G108" s="413">
        <f t="shared" si="3"/>
        <v>0</v>
      </c>
      <c r="H108" s="367" t="s">
        <v>4102</v>
      </c>
      <c r="I108" s="359"/>
    </row>
    <row r="109" spans="1:9" ht="12">
      <c r="A109" s="361" t="s">
        <v>1227</v>
      </c>
      <c r="B109" s="362" t="s">
        <v>4913</v>
      </c>
      <c r="C109" s="372" t="s">
        <v>4914</v>
      </c>
      <c r="D109" s="370" t="s">
        <v>173</v>
      </c>
      <c r="E109" s="412">
        <v>4</v>
      </c>
      <c r="F109" s="227"/>
      <c r="G109" s="413">
        <f t="shared" si="3"/>
        <v>0</v>
      </c>
      <c r="H109" s="367" t="s">
        <v>4102</v>
      </c>
      <c r="I109" s="359"/>
    </row>
    <row r="110" spans="1:8" s="359" customFormat="1" ht="12">
      <c r="A110" s="353"/>
      <c r="B110" s="354" t="s">
        <v>4915</v>
      </c>
      <c r="C110" s="360" t="s">
        <v>4916</v>
      </c>
      <c r="D110" s="355"/>
      <c r="E110" s="414"/>
      <c r="F110" s="356"/>
      <c r="G110" s="415">
        <f>SUM(G111:G149)</f>
        <v>0</v>
      </c>
      <c r="H110" s="388"/>
    </row>
    <row r="111" spans="1:9" ht="22.5">
      <c r="A111" s="361" t="s">
        <v>1231</v>
      </c>
      <c r="B111" s="362" t="s">
        <v>4917</v>
      </c>
      <c r="C111" s="372" t="s">
        <v>4918</v>
      </c>
      <c r="D111" s="370" t="s">
        <v>286</v>
      </c>
      <c r="E111" s="412">
        <v>290</v>
      </c>
      <c r="F111" s="227"/>
      <c r="G111" s="413">
        <f aca="true" t="shared" si="4" ref="G111:G149">ROUND(F111*E111,2)</f>
        <v>0</v>
      </c>
      <c r="H111" s="367" t="s">
        <v>4102</v>
      </c>
      <c r="I111" s="359"/>
    </row>
    <row r="112" spans="1:9" ht="12">
      <c r="A112" s="361" t="s">
        <v>1235</v>
      </c>
      <c r="B112" s="362" t="s">
        <v>4919</v>
      </c>
      <c r="C112" s="372" t="s">
        <v>4920</v>
      </c>
      <c r="D112" s="370" t="s">
        <v>286</v>
      </c>
      <c r="E112" s="412">
        <v>290</v>
      </c>
      <c r="F112" s="227"/>
      <c r="G112" s="413">
        <f t="shared" si="4"/>
        <v>0</v>
      </c>
      <c r="H112" s="367" t="s">
        <v>4102</v>
      </c>
      <c r="I112" s="359"/>
    </row>
    <row r="113" spans="1:9" ht="12">
      <c r="A113" s="361" t="s">
        <v>1242</v>
      </c>
      <c r="B113" s="362" t="s">
        <v>4921</v>
      </c>
      <c r="C113" s="372" t="s">
        <v>4922</v>
      </c>
      <c r="D113" s="370" t="s">
        <v>173</v>
      </c>
      <c r="E113" s="412">
        <v>120</v>
      </c>
      <c r="F113" s="227"/>
      <c r="G113" s="413">
        <f t="shared" si="4"/>
        <v>0</v>
      </c>
      <c r="H113" s="367" t="s">
        <v>4102</v>
      </c>
      <c r="I113" s="359"/>
    </row>
    <row r="114" spans="1:9" ht="12">
      <c r="A114" s="361" t="s">
        <v>1248</v>
      </c>
      <c r="B114" s="362" t="s">
        <v>4923</v>
      </c>
      <c r="C114" s="372" t="s">
        <v>4924</v>
      </c>
      <c r="D114" s="370" t="s">
        <v>173</v>
      </c>
      <c r="E114" s="412">
        <v>8</v>
      </c>
      <c r="F114" s="227"/>
      <c r="G114" s="413">
        <f t="shared" si="4"/>
        <v>0</v>
      </c>
      <c r="H114" s="367" t="s">
        <v>4102</v>
      </c>
      <c r="I114" s="359"/>
    </row>
    <row r="115" spans="1:9" ht="12">
      <c r="A115" s="361" t="s">
        <v>1253</v>
      </c>
      <c r="B115" s="362" t="s">
        <v>4925</v>
      </c>
      <c r="C115" s="372" t="s">
        <v>4926</v>
      </c>
      <c r="D115" s="370" t="s">
        <v>173</v>
      </c>
      <c r="E115" s="412">
        <v>8</v>
      </c>
      <c r="F115" s="227"/>
      <c r="G115" s="413">
        <f t="shared" si="4"/>
        <v>0</v>
      </c>
      <c r="H115" s="367" t="s">
        <v>4102</v>
      </c>
      <c r="I115" s="359"/>
    </row>
    <row r="116" spans="1:9" ht="12">
      <c r="A116" s="361" t="s">
        <v>1258</v>
      </c>
      <c r="B116" s="362" t="s">
        <v>4927</v>
      </c>
      <c r="C116" s="372" t="s">
        <v>4928</v>
      </c>
      <c r="D116" s="370" t="s">
        <v>173</v>
      </c>
      <c r="E116" s="412">
        <v>240</v>
      </c>
      <c r="F116" s="227"/>
      <c r="G116" s="413">
        <f t="shared" si="4"/>
        <v>0</v>
      </c>
      <c r="H116" s="367" t="s">
        <v>4102</v>
      </c>
      <c r="I116" s="359"/>
    </row>
    <row r="117" spans="1:9" ht="12">
      <c r="A117" s="361" t="s">
        <v>1270</v>
      </c>
      <c r="B117" s="362" t="s">
        <v>4929</v>
      </c>
      <c r="C117" s="372" t="s">
        <v>4930</v>
      </c>
      <c r="D117" s="370" t="s">
        <v>173</v>
      </c>
      <c r="E117" s="412">
        <v>130</v>
      </c>
      <c r="F117" s="227"/>
      <c r="G117" s="413">
        <f t="shared" si="4"/>
        <v>0</v>
      </c>
      <c r="H117" s="367" t="s">
        <v>4102</v>
      </c>
      <c r="I117" s="359"/>
    </row>
    <row r="118" spans="1:9" ht="22.5">
      <c r="A118" s="361" t="s">
        <v>1275</v>
      </c>
      <c r="B118" s="362" t="s">
        <v>4931</v>
      </c>
      <c r="C118" s="372" t="s">
        <v>4932</v>
      </c>
      <c r="D118" s="370" t="s">
        <v>286</v>
      </c>
      <c r="E118" s="412">
        <v>480</v>
      </c>
      <c r="F118" s="227"/>
      <c r="G118" s="413">
        <f t="shared" si="4"/>
        <v>0</v>
      </c>
      <c r="H118" s="367" t="s">
        <v>4102</v>
      </c>
      <c r="I118" s="359"/>
    </row>
    <row r="119" spans="1:9" ht="12">
      <c r="A119" s="361" t="s">
        <v>1289</v>
      </c>
      <c r="B119" s="362" t="s">
        <v>4933</v>
      </c>
      <c r="C119" s="372" t="s">
        <v>4934</v>
      </c>
      <c r="D119" s="370" t="s">
        <v>286</v>
      </c>
      <c r="E119" s="412">
        <v>480</v>
      </c>
      <c r="F119" s="227"/>
      <c r="G119" s="413">
        <f t="shared" si="4"/>
        <v>0</v>
      </c>
      <c r="H119" s="367" t="s">
        <v>4102</v>
      </c>
      <c r="I119" s="359"/>
    </row>
    <row r="120" spans="1:9" ht="12">
      <c r="A120" s="361" t="s">
        <v>1293</v>
      </c>
      <c r="B120" s="362" t="s">
        <v>4935</v>
      </c>
      <c r="C120" s="372" t="s">
        <v>4936</v>
      </c>
      <c r="D120" s="370" t="s">
        <v>173</v>
      </c>
      <c r="E120" s="412">
        <v>4</v>
      </c>
      <c r="F120" s="227"/>
      <c r="G120" s="413">
        <f t="shared" si="4"/>
        <v>0</v>
      </c>
      <c r="H120" s="367" t="s">
        <v>4102</v>
      </c>
      <c r="I120" s="359"/>
    </row>
    <row r="121" spans="1:9" ht="12">
      <c r="A121" s="361" t="s">
        <v>1297</v>
      </c>
      <c r="B121" s="362" t="s">
        <v>4937</v>
      </c>
      <c r="C121" s="372" t="s">
        <v>4938</v>
      </c>
      <c r="D121" s="370" t="s">
        <v>173</v>
      </c>
      <c r="E121" s="412">
        <v>4</v>
      </c>
      <c r="F121" s="227"/>
      <c r="G121" s="413">
        <f t="shared" si="4"/>
        <v>0</v>
      </c>
      <c r="H121" s="367" t="s">
        <v>4102</v>
      </c>
      <c r="I121" s="359"/>
    </row>
    <row r="122" spans="1:8" s="359" customFormat="1" ht="12">
      <c r="A122" s="361" t="s">
        <v>1305</v>
      </c>
      <c r="B122" s="362" t="s">
        <v>4939</v>
      </c>
      <c r="C122" s="372" t="s">
        <v>4940</v>
      </c>
      <c r="D122" s="370" t="s">
        <v>173</v>
      </c>
      <c r="E122" s="412">
        <v>1</v>
      </c>
      <c r="F122" s="227"/>
      <c r="G122" s="413">
        <f t="shared" si="4"/>
        <v>0</v>
      </c>
      <c r="H122" s="367" t="s">
        <v>4102</v>
      </c>
    </row>
    <row r="123" spans="1:9" ht="12">
      <c r="A123" s="361" t="s">
        <v>1310</v>
      </c>
      <c r="B123" s="362" t="s">
        <v>4941</v>
      </c>
      <c r="C123" s="372" t="s">
        <v>4942</v>
      </c>
      <c r="D123" s="370" t="s">
        <v>173</v>
      </c>
      <c r="E123" s="412">
        <v>4</v>
      </c>
      <c r="F123" s="227"/>
      <c r="G123" s="413">
        <f t="shared" si="4"/>
        <v>0</v>
      </c>
      <c r="H123" s="367" t="s">
        <v>4102</v>
      </c>
      <c r="I123" s="359"/>
    </row>
    <row r="124" spans="1:9" ht="12">
      <c r="A124" s="361" t="s">
        <v>1314</v>
      </c>
      <c r="B124" s="362" t="s">
        <v>4943</v>
      </c>
      <c r="C124" s="372" t="s">
        <v>4944</v>
      </c>
      <c r="D124" s="370" t="s">
        <v>173</v>
      </c>
      <c r="E124" s="412">
        <v>57</v>
      </c>
      <c r="F124" s="227"/>
      <c r="G124" s="413">
        <f t="shared" si="4"/>
        <v>0</v>
      </c>
      <c r="H124" s="367" t="s">
        <v>4102</v>
      </c>
      <c r="I124" s="359"/>
    </row>
    <row r="125" spans="1:9" ht="12">
      <c r="A125" s="361" t="s">
        <v>1320</v>
      </c>
      <c r="B125" s="362" t="s">
        <v>4945</v>
      </c>
      <c r="C125" s="372" t="s">
        <v>4946</v>
      </c>
      <c r="D125" s="370" t="s">
        <v>173</v>
      </c>
      <c r="E125" s="412">
        <v>22</v>
      </c>
      <c r="F125" s="227"/>
      <c r="G125" s="413">
        <f t="shared" si="4"/>
        <v>0</v>
      </c>
      <c r="H125" s="367" t="s">
        <v>4102</v>
      </c>
      <c r="I125" s="359"/>
    </row>
    <row r="126" spans="1:9" ht="12">
      <c r="A126" s="361" t="s">
        <v>1324</v>
      </c>
      <c r="B126" s="362" t="s">
        <v>4947</v>
      </c>
      <c r="C126" s="372" t="s">
        <v>4948</v>
      </c>
      <c r="D126" s="370" t="s">
        <v>173</v>
      </c>
      <c r="E126" s="412">
        <v>35</v>
      </c>
      <c r="F126" s="227"/>
      <c r="G126" s="413">
        <f t="shared" si="4"/>
        <v>0</v>
      </c>
      <c r="H126" s="367" t="s">
        <v>4102</v>
      </c>
      <c r="I126" s="359"/>
    </row>
    <row r="127" spans="1:9" ht="12">
      <c r="A127" s="361" t="s">
        <v>1329</v>
      </c>
      <c r="B127" s="362" t="s">
        <v>4949</v>
      </c>
      <c r="C127" s="372" t="s">
        <v>4944</v>
      </c>
      <c r="D127" s="370" t="s">
        <v>173</v>
      </c>
      <c r="E127" s="412">
        <v>62</v>
      </c>
      <c r="F127" s="227"/>
      <c r="G127" s="413">
        <f t="shared" si="4"/>
        <v>0</v>
      </c>
      <c r="H127" s="367" t="s">
        <v>4102</v>
      </c>
      <c r="I127" s="359"/>
    </row>
    <row r="128" spans="1:9" ht="12">
      <c r="A128" s="361" t="s">
        <v>1333</v>
      </c>
      <c r="B128" s="362" t="s">
        <v>4950</v>
      </c>
      <c r="C128" s="372" t="s">
        <v>4951</v>
      </c>
      <c r="D128" s="370" t="s">
        <v>173</v>
      </c>
      <c r="E128" s="412">
        <v>18</v>
      </c>
      <c r="F128" s="227"/>
      <c r="G128" s="413">
        <f t="shared" si="4"/>
        <v>0</v>
      </c>
      <c r="H128" s="367" t="s">
        <v>4102</v>
      </c>
      <c r="I128" s="359"/>
    </row>
    <row r="129" spans="1:9" ht="12">
      <c r="A129" s="361" t="s">
        <v>1341</v>
      </c>
      <c r="B129" s="362" t="s">
        <v>4952</v>
      </c>
      <c r="C129" s="372" t="s">
        <v>4953</v>
      </c>
      <c r="D129" s="370" t="s">
        <v>173</v>
      </c>
      <c r="E129" s="412">
        <v>44</v>
      </c>
      <c r="F129" s="227"/>
      <c r="G129" s="413">
        <f t="shared" si="4"/>
        <v>0</v>
      </c>
      <c r="H129" s="367" t="s">
        <v>4102</v>
      </c>
      <c r="I129" s="359"/>
    </row>
    <row r="130" spans="1:9" ht="12">
      <c r="A130" s="361" t="s">
        <v>1346</v>
      </c>
      <c r="B130" s="362" t="s">
        <v>4954</v>
      </c>
      <c r="C130" s="372" t="s">
        <v>4955</v>
      </c>
      <c r="D130" s="370" t="s">
        <v>173</v>
      </c>
      <c r="E130" s="412">
        <v>1</v>
      </c>
      <c r="F130" s="227"/>
      <c r="G130" s="413">
        <f t="shared" si="4"/>
        <v>0</v>
      </c>
      <c r="H130" s="367" t="s">
        <v>4102</v>
      </c>
      <c r="I130" s="359"/>
    </row>
    <row r="131" spans="1:9" ht="12">
      <c r="A131" s="361" t="s">
        <v>1350</v>
      </c>
      <c r="B131" s="362" t="s">
        <v>4956</v>
      </c>
      <c r="C131" s="372" t="s">
        <v>4957</v>
      </c>
      <c r="D131" s="370" t="s">
        <v>173</v>
      </c>
      <c r="E131" s="412">
        <v>8</v>
      </c>
      <c r="F131" s="227"/>
      <c r="G131" s="413">
        <f t="shared" si="4"/>
        <v>0</v>
      </c>
      <c r="H131" s="367" t="s">
        <v>4102</v>
      </c>
      <c r="I131" s="359"/>
    </row>
    <row r="132" spans="1:9" ht="12">
      <c r="A132" s="361" t="s">
        <v>1354</v>
      </c>
      <c r="B132" s="362" t="s">
        <v>4958</v>
      </c>
      <c r="C132" s="372" t="s">
        <v>4959</v>
      </c>
      <c r="D132" s="370" t="s">
        <v>173</v>
      </c>
      <c r="E132" s="412">
        <v>8</v>
      </c>
      <c r="F132" s="227"/>
      <c r="G132" s="413">
        <f t="shared" si="4"/>
        <v>0</v>
      </c>
      <c r="H132" s="367" t="s">
        <v>4102</v>
      </c>
      <c r="I132" s="359"/>
    </row>
    <row r="133" spans="1:9" ht="12">
      <c r="A133" s="361" t="s">
        <v>1359</v>
      </c>
      <c r="B133" s="362" t="s">
        <v>4960</v>
      </c>
      <c r="C133" s="372" t="s">
        <v>4961</v>
      </c>
      <c r="D133" s="370" t="s">
        <v>173</v>
      </c>
      <c r="E133" s="412">
        <v>8</v>
      </c>
      <c r="F133" s="227"/>
      <c r="G133" s="413">
        <f t="shared" si="4"/>
        <v>0</v>
      </c>
      <c r="H133" s="367" t="s">
        <v>4102</v>
      </c>
      <c r="I133" s="359"/>
    </row>
    <row r="134" spans="1:9" ht="12">
      <c r="A134" s="361" t="s">
        <v>1364</v>
      </c>
      <c r="B134" s="362" t="s">
        <v>4962</v>
      </c>
      <c r="C134" s="372" t="s">
        <v>4963</v>
      </c>
      <c r="D134" s="370" t="s">
        <v>173</v>
      </c>
      <c r="E134" s="412">
        <v>8</v>
      </c>
      <c r="F134" s="227"/>
      <c r="G134" s="413">
        <f t="shared" si="4"/>
        <v>0</v>
      </c>
      <c r="H134" s="367" t="s">
        <v>4102</v>
      </c>
      <c r="I134" s="359"/>
    </row>
    <row r="135" spans="1:9" ht="12">
      <c r="A135" s="361" t="s">
        <v>1369</v>
      </c>
      <c r="B135" s="362" t="s">
        <v>4964</v>
      </c>
      <c r="C135" s="372" t="s">
        <v>4965</v>
      </c>
      <c r="D135" s="370" t="s">
        <v>173</v>
      </c>
      <c r="E135" s="412">
        <v>8</v>
      </c>
      <c r="F135" s="227"/>
      <c r="G135" s="413">
        <f t="shared" si="4"/>
        <v>0</v>
      </c>
      <c r="H135" s="367" t="s">
        <v>4102</v>
      </c>
      <c r="I135" s="359"/>
    </row>
    <row r="136" spans="1:9" ht="12">
      <c r="A136" s="361" t="s">
        <v>1375</v>
      </c>
      <c r="B136" s="362" t="s">
        <v>4966</v>
      </c>
      <c r="C136" s="372" t="s">
        <v>4967</v>
      </c>
      <c r="D136" s="370" t="s">
        <v>173</v>
      </c>
      <c r="E136" s="412">
        <v>56</v>
      </c>
      <c r="F136" s="227"/>
      <c r="G136" s="413">
        <f t="shared" si="4"/>
        <v>0</v>
      </c>
      <c r="H136" s="367" t="s">
        <v>4102</v>
      </c>
      <c r="I136" s="359"/>
    </row>
    <row r="137" spans="1:9" ht="12">
      <c r="A137" s="361" t="s">
        <v>1381</v>
      </c>
      <c r="B137" s="362" t="s">
        <v>4968</v>
      </c>
      <c r="C137" s="372" t="s">
        <v>4969</v>
      </c>
      <c r="D137" s="370" t="s">
        <v>173</v>
      </c>
      <c r="E137" s="412">
        <v>36</v>
      </c>
      <c r="F137" s="227"/>
      <c r="G137" s="413">
        <f t="shared" si="4"/>
        <v>0</v>
      </c>
      <c r="H137" s="367" t="s">
        <v>4102</v>
      </c>
      <c r="I137" s="359"/>
    </row>
    <row r="138" spans="1:9" ht="12">
      <c r="A138" s="361" t="s">
        <v>1387</v>
      </c>
      <c r="B138" s="362" t="s">
        <v>4970</v>
      </c>
      <c r="C138" s="372" t="s">
        <v>4971</v>
      </c>
      <c r="D138" s="370" t="s">
        <v>173</v>
      </c>
      <c r="E138" s="412">
        <v>360</v>
      </c>
      <c r="F138" s="227"/>
      <c r="G138" s="413">
        <f t="shared" si="4"/>
        <v>0</v>
      </c>
      <c r="H138" s="367" t="s">
        <v>4102</v>
      </c>
      <c r="I138" s="359"/>
    </row>
    <row r="139" spans="1:9" ht="12">
      <c r="A139" s="361" t="s">
        <v>1392</v>
      </c>
      <c r="B139" s="362" t="s">
        <v>4972</v>
      </c>
      <c r="C139" s="372" t="s">
        <v>4973</v>
      </c>
      <c r="D139" s="370" t="s">
        <v>286</v>
      </c>
      <c r="E139" s="412">
        <v>1980</v>
      </c>
      <c r="F139" s="227"/>
      <c r="G139" s="413">
        <f t="shared" si="4"/>
        <v>0</v>
      </c>
      <c r="H139" s="367" t="s">
        <v>4102</v>
      </c>
      <c r="I139" s="359"/>
    </row>
    <row r="140" spans="1:9" ht="12">
      <c r="A140" s="361" t="s">
        <v>1396</v>
      </c>
      <c r="B140" s="362" t="s">
        <v>4974</v>
      </c>
      <c r="C140" s="372" t="s">
        <v>4975</v>
      </c>
      <c r="D140" s="370" t="s">
        <v>286</v>
      </c>
      <c r="E140" s="412">
        <v>1980</v>
      </c>
      <c r="F140" s="227"/>
      <c r="G140" s="413">
        <f t="shared" si="4"/>
        <v>0</v>
      </c>
      <c r="H140" s="367" t="s">
        <v>4102</v>
      </c>
      <c r="I140" s="359"/>
    </row>
    <row r="141" spans="1:9" ht="12">
      <c r="A141" s="361" t="s">
        <v>1400</v>
      </c>
      <c r="B141" s="362" t="s">
        <v>4976</v>
      </c>
      <c r="C141" s="372" t="s">
        <v>4977</v>
      </c>
      <c r="D141" s="370" t="s">
        <v>286</v>
      </c>
      <c r="E141" s="412">
        <v>210</v>
      </c>
      <c r="F141" s="227"/>
      <c r="G141" s="413">
        <f t="shared" si="4"/>
        <v>0</v>
      </c>
      <c r="H141" s="367" t="s">
        <v>4102</v>
      </c>
      <c r="I141" s="359"/>
    </row>
    <row r="142" spans="1:9" ht="12">
      <c r="A142" s="361" t="s">
        <v>1411</v>
      </c>
      <c r="B142" s="362" t="s">
        <v>4978</v>
      </c>
      <c r="C142" s="372" t="s">
        <v>4979</v>
      </c>
      <c r="D142" s="370" t="s">
        <v>286</v>
      </c>
      <c r="E142" s="412">
        <v>210</v>
      </c>
      <c r="F142" s="227"/>
      <c r="G142" s="413">
        <f t="shared" si="4"/>
        <v>0</v>
      </c>
      <c r="H142" s="367" t="s">
        <v>4102</v>
      </c>
      <c r="I142" s="359"/>
    </row>
    <row r="143" spans="1:9" ht="12">
      <c r="A143" s="361" t="s">
        <v>1418</v>
      </c>
      <c r="B143" s="362" t="s">
        <v>4980</v>
      </c>
      <c r="C143" s="372" t="s">
        <v>4981</v>
      </c>
      <c r="D143" s="370" t="s">
        <v>286</v>
      </c>
      <c r="E143" s="412">
        <v>135</v>
      </c>
      <c r="F143" s="227"/>
      <c r="G143" s="413">
        <f t="shared" si="4"/>
        <v>0</v>
      </c>
      <c r="H143" s="367" t="s">
        <v>4102</v>
      </c>
      <c r="I143" s="359"/>
    </row>
    <row r="144" spans="1:9" ht="12">
      <c r="A144" s="361" t="s">
        <v>1426</v>
      </c>
      <c r="B144" s="362" t="s">
        <v>4982</v>
      </c>
      <c r="C144" s="372" t="s">
        <v>4983</v>
      </c>
      <c r="D144" s="370" t="s">
        <v>286</v>
      </c>
      <c r="E144" s="412">
        <v>135</v>
      </c>
      <c r="F144" s="227"/>
      <c r="G144" s="413">
        <f t="shared" si="4"/>
        <v>0</v>
      </c>
      <c r="H144" s="367" t="s">
        <v>4102</v>
      </c>
      <c r="I144" s="359"/>
    </row>
    <row r="145" spans="1:9" ht="12">
      <c r="A145" s="361" t="s">
        <v>1436</v>
      </c>
      <c r="B145" s="362" t="s">
        <v>4984</v>
      </c>
      <c r="C145" s="372" t="s">
        <v>4985</v>
      </c>
      <c r="D145" s="370" t="s">
        <v>286</v>
      </c>
      <c r="E145" s="412">
        <v>85</v>
      </c>
      <c r="F145" s="227"/>
      <c r="G145" s="413">
        <f t="shared" si="4"/>
        <v>0</v>
      </c>
      <c r="H145" s="367" t="s">
        <v>4102</v>
      </c>
      <c r="I145" s="359"/>
    </row>
    <row r="146" spans="1:9" ht="12">
      <c r="A146" s="361" t="s">
        <v>1442</v>
      </c>
      <c r="B146" s="362" t="s">
        <v>4986</v>
      </c>
      <c r="C146" s="372" t="s">
        <v>4987</v>
      </c>
      <c r="D146" s="370" t="s">
        <v>286</v>
      </c>
      <c r="E146" s="412">
        <v>85</v>
      </c>
      <c r="F146" s="227"/>
      <c r="G146" s="413">
        <f t="shared" si="4"/>
        <v>0</v>
      </c>
      <c r="H146" s="367" t="s">
        <v>4102</v>
      </c>
      <c r="I146" s="359"/>
    </row>
    <row r="147" spans="1:9" ht="12">
      <c r="A147" s="361" t="s">
        <v>1458</v>
      </c>
      <c r="B147" s="362" t="s">
        <v>4988</v>
      </c>
      <c r="C147" s="372" t="s">
        <v>4989</v>
      </c>
      <c r="D147" s="370" t="s">
        <v>173</v>
      </c>
      <c r="E147" s="412">
        <v>8</v>
      </c>
      <c r="F147" s="227"/>
      <c r="G147" s="413">
        <f t="shared" si="4"/>
        <v>0</v>
      </c>
      <c r="H147" s="367" t="s">
        <v>4102</v>
      </c>
      <c r="I147" s="359"/>
    </row>
    <row r="148" spans="1:9" ht="12">
      <c r="A148" s="361" t="s">
        <v>1468</v>
      </c>
      <c r="B148" s="362" t="s">
        <v>4990</v>
      </c>
      <c r="C148" s="372" t="s">
        <v>4991</v>
      </c>
      <c r="D148" s="370" t="s">
        <v>173</v>
      </c>
      <c r="E148" s="412">
        <v>5</v>
      </c>
      <c r="F148" s="227"/>
      <c r="G148" s="413">
        <f t="shared" si="4"/>
        <v>0</v>
      </c>
      <c r="H148" s="367" t="s">
        <v>259</v>
      </c>
      <c r="I148" s="359"/>
    </row>
    <row r="149" spans="1:9" ht="12">
      <c r="A149" s="361" t="s">
        <v>1482</v>
      </c>
      <c r="B149" s="362" t="s">
        <v>4992</v>
      </c>
      <c r="C149" s="372" t="s">
        <v>4993</v>
      </c>
      <c r="D149" s="370" t="s">
        <v>173</v>
      </c>
      <c r="E149" s="412">
        <v>5</v>
      </c>
      <c r="F149" s="227"/>
      <c r="G149" s="413">
        <f t="shared" si="4"/>
        <v>0</v>
      </c>
      <c r="H149" s="367" t="s">
        <v>259</v>
      </c>
      <c r="I149" s="359"/>
    </row>
    <row r="150" spans="1:9" ht="12">
      <c r="A150" s="353"/>
      <c r="B150" s="354" t="s">
        <v>4994</v>
      </c>
      <c r="C150" s="360" t="s">
        <v>4995</v>
      </c>
      <c r="D150" s="355"/>
      <c r="E150" s="414"/>
      <c r="F150" s="356"/>
      <c r="G150" s="415">
        <f>SUM(G151:G154)</f>
        <v>0</v>
      </c>
      <c r="H150" s="388"/>
      <c r="I150" s="359"/>
    </row>
    <row r="151" spans="1:9" ht="22.5">
      <c r="A151" s="361" t="s">
        <v>1487</v>
      </c>
      <c r="B151" s="362" t="s">
        <v>4996</v>
      </c>
      <c r="C151" s="372" t="s">
        <v>4997</v>
      </c>
      <c r="D151" s="370" t="s">
        <v>286</v>
      </c>
      <c r="E151" s="412">
        <v>590</v>
      </c>
      <c r="F151" s="227"/>
      <c r="G151" s="413">
        <f>ROUND(F151*E151,2)</f>
        <v>0</v>
      </c>
      <c r="H151" s="367" t="s">
        <v>4102</v>
      </c>
      <c r="I151" s="359"/>
    </row>
    <row r="152" spans="1:9" ht="22.5">
      <c r="A152" s="361" t="s">
        <v>1493</v>
      </c>
      <c r="B152" s="362" t="s">
        <v>4998</v>
      </c>
      <c r="C152" s="372" t="s">
        <v>4999</v>
      </c>
      <c r="D152" s="370" t="s">
        <v>286</v>
      </c>
      <c r="E152" s="412">
        <v>290</v>
      </c>
      <c r="F152" s="227"/>
      <c r="G152" s="413">
        <f>ROUND(F152*E152,2)</f>
        <v>0</v>
      </c>
      <c r="H152" s="367" t="s">
        <v>4102</v>
      </c>
      <c r="I152" s="359"/>
    </row>
    <row r="153" spans="1:9" ht="22.5">
      <c r="A153" s="361" t="s">
        <v>1498</v>
      </c>
      <c r="B153" s="362" t="s">
        <v>5000</v>
      </c>
      <c r="C153" s="372" t="s">
        <v>5001</v>
      </c>
      <c r="D153" s="370" t="s">
        <v>286</v>
      </c>
      <c r="E153" s="412">
        <v>135</v>
      </c>
      <c r="F153" s="227"/>
      <c r="G153" s="413">
        <f>ROUND(F153*E153,2)</f>
        <v>0</v>
      </c>
      <c r="H153" s="367" t="s">
        <v>4102</v>
      </c>
      <c r="I153" s="359"/>
    </row>
    <row r="154" spans="1:9" ht="22.5">
      <c r="A154" s="361" t="s">
        <v>1504</v>
      </c>
      <c r="B154" s="362" t="s">
        <v>5002</v>
      </c>
      <c r="C154" s="372" t="s">
        <v>5003</v>
      </c>
      <c r="D154" s="370" t="s">
        <v>286</v>
      </c>
      <c r="E154" s="412">
        <v>655</v>
      </c>
      <c r="F154" s="227"/>
      <c r="G154" s="413">
        <f>ROUND(F154*E154,2)</f>
        <v>0</v>
      </c>
      <c r="H154" s="367" t="s">
        <v>4102</v>
      </c>
      <c r="I154" s="359"/>
    </row>
    <row r="155" spans="1:9" ht="12">
      <c r="A155" s="353"/>
      <c r="B155" s="354" t="s">
        <v>5004</v>
      </c>
      <c r="C155" s="360" t="s">
        <v>5005</v>
      </c>
      <c r="D155" s="355"/>
      <c r="E155" s="414"/>
      <c r="F155" s="356"/>
      <c r="G155" s="415">
        <f>SUM(G156:G169)</f>
        <v>0</v>
      </c>
      <c r="H155" s="388"/>
      <c r="I155" s="359"/>
    </row>
    <row r="156" spans="1:9" ht="12">
      <c r="A156" s="361" t="s">
        <v>1509</v>
      </c>
      <c r="B156" s="362" t="s">
        <v>5006</v>
      </c>
      <c r="C156" s="372" t="s">
        <v>5007</v>
      </c>
      <c r="D156" s="370" t="s">
        <v>173</v>
      </c>
      <c r="E156" s="412">
        <v>1</v>
      </c>
      <c r="F156" s="227"/>
      <c r="G156" s="413">
        <f aca="true" t="shared" si="5" ref="G156:G169">ROUND(F156*E156,2)</f>
        <v>0</v>
      </c>
      <c r="H156" s="367" t="s">
        <v>4102</v>
      </c>
      <c r="I156" s="359"/>
    </row>
    <row r="157" spans="1:9" ht="12">
      <c r="A157" s="361" t="s">
        <v>1520</v>
      </c>
      <c r="B157" s="362" t="s">
        <v>5008</v>
      </c>
      <c r="C157" s="372" t="s">
        <v>5009</v>
      </c>
      <c r="D157" s="370" t="s">
        <v>173</v>
      </c>
      <c r="E157" s="412">
        <v>1</v>
      </c>
      <c r="F157" s="227"/>
      <c r="G157" s="413">
        <f t="shared" si="5"/>
        <v>0</v>
      </c>
      <c r="H157" s="367" t="s">
        <v>4102</v>
      </c>
      <c r="I157" s="359"/>
    </row>
    <row r="158" spans="1:9" ht="22.5">
      <c r="A158" s="361" t="s">
        <v>1526</v>
      </c>
      <c r="B158" s="362" t="s">
        <v>5010</v>
      </c>
      <c r="C158" s="372" t="s">
        <v>5011</v>
      </c>
      <c r="D158" s="370" t="s">
        <v>173</v>
      </c>
      <c r="E158" s="412">
        <v>1</v>
      </c>
      <c r="F158" s="227"/>
      <c r="G158" s="413">
        <f t="shared" si="5"/>
        <v>0</v>
      </c>
      <c r="H158" s="367" t="s">
        <v>4102</v>
      </c>
      <c r="I158" s="359"/>
    </row>
    <row r="159" spans="1:9" ht="22.5">
      <c r="A159" s="361" t="s">
        <v>1533</v>
      </c>
      <c r="B159" s="362" t="s">
        <v>5012</v>
      </c>
      <c r="C159" s="372" t="s">
        <v>5013</v>
      </c>
      <c r="D159" s="370" t="s">
        <v>173</v>
      </c>
      <c r="E159" s="412">
        <v>5</v>
      </c>
      <c r="F159" s="227"/>
      <c r="G159" s="413">
        <f t="shared" si="5"/>
        <v>0</v>
      </c>
      <c r="H159" s="367" t="s">
        <v>4102</v>
      </c>
      <c r="I159" s="359"/>
    </row>
    <row r="160" spans="1:9" ht="12">
      <c r="A160" s="361" t="s">
        <v>1541</v>
      </c>
      <c r="B160" s="362" t="s">
        <v>5014</v>
      </c>
      <c r="C160" s="372" t="s">
        <v>5015</v>
      </c>
      <c r="D160" s="370" t="s">
        <v>173</v>
      </c>
      <c r="E160" s="412">
        <v>4</v>
      </c>
      <c r="F160" s="227"/>
      <c r="G160" s="413">
        <f t="shared" si="5"/>
        <v>0</v>
      </c>
      <c r="H160" s="367" t="s">
        <v>4102</v>
      </c>
      <c r="I160" s="359"/>
    </row>
    <row r="161" spans="1:9" ht="12">
      <c r="A161" s="361" t="s">
        <v>1546</v>
      </c>
      <c r="B161" s="362" t="s">
        <v>5016</v>
      </c>
      <c r="C161" s="372" t="s">
        <v>5017</v>
      </c>
      <c r="D161" s="370" t="s">
        <v>173</v>
      </c>
      <c r="E161" s="412">
        <v>2</v>
      </c>
      <c r="F161" s="227"/>
      <c r="G161" s="413">
        <f t="shared" si="5"/>
        <v>0</v>
      </c>
      <c r="H161" s="367" t="s">
        <v>4102</v>
      </c>
      <c r="I161" s="359"/>
    </row>
    <row r="162" spans="1:9" ht="12">
      <c r="A162" s="361" t="s">
        <v>1562</v>
      </c>
      <c r="B162" s="362" t="s">
        <v>5018</v>
      </c>
      <c r="C162" s="372" t="s">
        <v>5019</v>
      </c>
      <c r="D162" s="370" t="s">
        <v>173</v>
      </c>
      <c r="E162" s="412">
        <v>290</v>
      </c>
      <c r="F162" s="227"/>
      <c r="G162" s="413">
        <f t="shared" si="5"/>
        <v>0</v>
      </c>
      <c r="H162" s="367" t="s">
        <v>4102</v>
      </c>
      <c r="I162" s="359"/>
    </row>
    <row r="163" spans="1:9" ht="12">
      <c r="A163" s="361" t="s">
        <v>1568</v>
      </c>
      <c r="B163" s="362" t="s">
        <v>5020</v>
      </c>
      <c r="C163" s="372" t="s">
        <v>5021</v>
      </c>
      <c r="D163" s="370" t="s">
        <v>5022</v>
      </c>
      <c r="E163" s="412">
        <v>4</v>
      </c>
      <c r="F163" s="227"/>
      <c r="G163" s="413">
        <f t="shared" si="5"/>
        <v>0</v>
      </c>
      <c r="H163" s="367" t="s">
        <v>4102</v>
      </c>
      <c r="I163" s="359"/>
    </row>
    <row r="164" spans="1:9" ht="12">
      <c r="A164" s="361" t="s">
        <v>1576</v>
      </c>
      <c r="B164" s="362" t="s">
        <v>5023</v>
      </c>
      <c r="C164" s="372" t="s">
        <v>5024</v>
      </c>
      <c r="D164" s="370" t="s">
        <v>5025</v>
      </c>
      <c r="E164" s="412">
        <v>1</v>
      </c>
      <c r="F164" s="227"/>
      <c r="G164" s="413">
        <f t="shared" si="5"/>
        <v>0</v>
      </c>
      <c r="H164" s="367" t="s">
        <v>4102</v>
      </c>
      <c r="I164" s="359"/>
    </row>
    <row r="165" spans="1:9" ht="22.5">
      <c r="A165" s="361" t="s">
        <v>1582</v>
      </c>
      <c r="B165" s="362" t="s">
        <v>5026</v>
      </c>
      <c r="C165" s="372" t="s">
        <v>5027</v>
      </c>
      <c r="D165" s="370" t="s">
        <v>5028</v>
      </c>
      <c r="E165" s="412">
        <v>1</v>
      </c>
      <c r="F165" s="227"/>
      <c r="G165" s="413">
        <f t="shared" si="5"/>
        <v>0</v>
      </c>
      <c r="H165" s="367" t="s">
        <v>4102</v>
      </c>
      <c r="I165" s="359"/>
    </row>
    <row r="166" spans="1:9" ht="12">
      <c r="A166" s="361" t="s">
        <v>1588</v>
      </c>
      <c r="B166" s="362" t="s">
        <v>5029</v>
      </c>
      <c r="C166" s="372" t="s">
        <v>5030</v>
      </c>
      <c r="D166" s="370" t="s">
        <v>5031</v>
      </c>
      <c r="E166" s="412">
        <v>4</v>
      </c>
      <c r="F166" s="227"/>
      <c r="G166" s="413">
        <f t="shared" si="5"/>
        <v>0</v>
      </c>
      <c r="H166" s="367" t="s">
        <v>4102</v>
      </c>
      <c r="I166" s="359"/>
    </row>
    <row r="167" spans="1:9" ht="12">
      <c r="A167" s="361" t="s">
        <v>1596</v>
      </c>
      <c r="B167" s="362" t="s">
        <v>5032</v>
      </c>
      <c r="C167" s="372" t="s">
        <v>5033</v>
      </c>
      <c r="D167" s="370" t="s">
        <v>5031</v>
      </c>
      <c r="E167" s="412">
        <v>4</v>
      </c>
      <c r="F167" s="227"/>
      <c r="G167" s="413">
        <f t="shared" si="5"/>
        <v>0</v>
      </c>
      <c r="H167" s="367" t="s">
        <v>4102</v>
      </c>
      <c r="I167" s="359"/>
    </row>
    <row r="168" spans="1:9" ht="12">
      <c r="A168" s="361" t="s">
        <v>1601</v>
      </c>
      <c r="B168" s="362" t="s">
        <v>5034</v>
      </c>
      <c r="C168" s="372" t="s">
        <v>5035</v>
      </c>
      <c r="D168" s="370" t="s">
        <v>5031</v>
      </c>
      <c r="E168" s="412">
        <v>4</v>
      </c>
      <c r="F168" s="227"/>
      <c r="G168" s="413">
        <f t="shared" si="5"/>
        <v>0</v>
      </c>
      <c r="H168" s="367" t="s">
        <v>4102</v>
      </c>
      <c r="I168" s="359"/>
    </row>
    <row r="169" spans="1:9" ht="12">
      <c r="A169" s="361" t="s">
        <v>1624</v>
      </c>
      <c r="B169" s="362" t="s">
        <v>5036</v>
      </c>
      <c r="C169" s="372" t="s">
        <v>5037</v>
      </c>
      <c r="D169" s="370" t="s">
        <v>173</v>
      </c>
      <c r="E169" s="412">
        <v>1</v>
      </c>
      <c r="F169" s="227"/>
      <c r="G169" s="413">
        <f t="shared" si="5"/>
        <v>0</v>
      </c>
      <c r="H169" s="367" t="s">
        <v>259</v>
      </c>
      <c r="I169" s="359"/>
    </row>
    <row r="170" spans="1:9" ht="12">
      <c r="A170" s="353"/>
      <c r="B170" s="354" t="s">
        <v>3807</v>
      </c>
      <c r="C170" s="360" t="s">
        <v>3808</v>
      </c>
      <c r="D170" s="355"/>
      <c r="E170" s="414"/>
      <c r="F170" s="356"/>
      <c r="G170" s="415">
        <f>SUM(G171:G179)</f>
        <v>0</v>
      </c>
      <c r="H170" s="388"/>
      <c r="I170" s="359"/>
    </row>
    <row r="171" spans="1:9" ht="12">
      <c r="A171" s="361" t="s">
        <v>1634</v>
      </c>
      <c r="B171" s="362" t="s">
        <v>5038</v>
      </c>
      <c r="C171" s="372" t="s">
        <v>5039</v>
      </c>
      <c r="D171" s="370" t="s">
        <v>682</v>
      </c>
      <c r="E171" s="412">
        <v>68</v>
      </c>
      <c r="F171" s="227"/>
      <c r="G171" s="413">
        <f aca="true" t="shared" si="6" ref="G171:G179">ROUND(F171*E171,2)</f>
        <v>0</v>
      </c>
      <c r="H171" s="367" t="s">
        <v>259</v>
      </c>
      <c r="I171" s="359"/>
    </row>
    <row r="172" spans="1:9" ht="12">
      <c r="A172" s="361" t="s">
        <v>1639</v>
      </c>
      <c r="B172" s="362" t="s">
        <v>5040</v>
      </c>
      <c r="C172" s="372" t="s">
        <v>5041</v>
      </c>
      <c r="D172" s="370" t="s">
        <v>682</v>
      </c>
      <c r="E172" s="412">
        <v>48</v>
      </c>
      <c r="F172" s="227"/>
      <c r="G172" s="413">
        <f t="shared" si="6"/>
        <v>0</v>
      </c>
      <c r="H172" s="367" t="s">
        <v>259</v>
      </c>
      <c r="I172" s="359"/>
    </row>
    <row r="173" spans="1:9" ht="12">
      <c r="A173" s="361" t="s">
        <v>1644</v>
      </c>
      <c r="B173" s="362" t="s">
        <v>5042</v>
      </c>
      <c r="C173" s="372" t="s">
        <v>5043</v>
      </c>
      <c r="D173" s="370" t="s">
        <v>682</v>
      </c>
      <c r="E173" s="412">
        <v>16</v>
      </c>
      <c r="F173" s="227"/>
      <c r="G173" s="413">
        <f t="shared" si="6"/>
        <v>0</v>
      </c>
      <c r="H173" s="367" t="s">
        <v>259</v>
      </c>
      <c r="I173" s="359"/>
    </row>
    <row r="174" spans="1:9" ht="12">
      <c r="A174" s="361" t="s">
        <v>1649</v>
      </c>
      <c r="B174" s="362" t="s">
        <v>5044</v>
      </c>
      <c r="C174" s="372" t="s">
        <v>5045</v>
      </c>
      <c r="D174" s="370" t="s">
        <v>682</v>
      </c>
      <c r="E174" s="412">
        <v>32</v>
      </c>
      <c r="F174" s="227"/>
      <c r="G174" s="413">
        <f t="shared" si="6"/>
        <v>0</v>
      </c>
      <c r="H174" s="367" t="s">
        <v>259</v>
      </c>
      <c r="I174" s="359"/>
    </row>
    <row r="175" spans="1:9" ht="12">
      <c r="A175" s="361" t="s">
        <v>1668</v>
      </c>
      <c r="B175" s="362" t="s">
        <v>5046</v>
      </c>
      <c r="C175" s="372" t="s">
        <v>5047</v>
      </c>
      <c r="D175" s="370" t="s">
        <v>682</v>
      </c>
      <c r="E175" s="412">
        <v>96</v>
      </c>
      <c r="F175" s="227"/>
      <c r="G175" s="413">
        <f t="shared" si="6"/>
        <v>0</v>
      </c>
      <c r="H175" s="367" t="s">
        <v>4102</v>
      </c>
      <c r="I175" s="359"/>
    </row>
    <row r="176" spans="1:9" ht="12">
      <c r="A176" s="361" t="s">
        <v>1673</v>
      </c>
      <c r="B176" s="362" t="s">
        <v>5048</v>
      </c>
      <c r="C176" s="372" t="s">
        <v>5049</v>
      </c>
      <c r="D176" s="370" t="s">
        <v>682</v>
      </c>
      <c r="E176" s="412">
        <v>128</v>
      </c>
      <c r="F176" s="227"/>
      <c r="G176" s="413">
        <f t="shared" si="6"/>
        <v>0</v>
      </c>
      <c r="H176" s="367" t="s">
        <v>4102</v>
      </c>
      <c r="I176" s="359"/>
    </row>
    <row r="177" spans="1:9" ht="12">
      <c r="A177" s="361" t="s">
        <v>1678</v>
      </c>
      <c r="B177" s="362" t="s">
        <v>5050</v>
      </c>
      <c r="C177" s="372" t="s">
        <v>5051</v>
      </c>
      <c r="D177" s="370" t="s">
        <v>682</v>
      </c>
      <c r="E177" s="412">
        <v>16</v>
      </c>
      <c r="F177" s="227"/>
      <c r="G177" s="413">
        <f t="shared" si="6"/>
        <v>0</v>
      </c>
      <c r="H177" s="367" t="s">
        <v>4102</v>
      </c>
      <c r="I177" s="359"/>
    </row>
    <row r="178" spans="1:9" ht="12">
      <c r="A178" s="361" t="s">
        <v>1683</v>
      </c>
      <c r="B178" s="362" t="s">
        <v>5052</v>
      </c>
      <c r="C178" s="372" t="s">
        <v>5053</v>
      </c>
      <c r="D178" s="370" t="s">
        <v>682</v>
      </c>
      <c r="E178" s="412">
        <v>8</v>
      </c>
      <c r="F178" s="227"/>
      <c r="G178" s="413">
        <f t="shared" si="6"/>
        <v>0</v>
      </c>
      <c r="H178" s="367" t="s">
        <v>4102</v>
      </c>
      <c r="I178" s="359"/>
    </row>
    <row r="179" spans="1:9" ht="12">
      <c r="A179" s="361" t="s">
        <v>1690</v>
      </c>
      <c r="B179" s="362" t="s">
        <v>5054</v>
      </c>
      <c r="C179" s="372" t="s">
        <v>5055</v>
      </c>
      <c r="D179" s="370" t="s">
        <v>682</v>
      </c>
      <c r="E179" s="412">
        <v>8</v>
      </c>
      <c r="F179" s="227"/>
      <c r="G179" s="413">
        <f t="shared" si="6"/>
        <v>0</v>
      </c>
      <c r="H179" s="367" t="s">
        <v>4102</v>
      </c>
      <c r="I179" s="359"/>
    </row>
    <row r="180" spans="1:9" ht="12">
      <c r="A180" s="353"/>
      <c r="B180" s="354" t="s">
        <v>5056</v>
      </c>
      <c r="C180" s="360" t="s">
        <v>5057</v>
      </c>
      <c r="D180" s="355"/>
      <c r="E180" s="414"/>
      <c r="F180" s="356"/>
      <c r="G180" s="415">
        <f>G181</f>
        <v>0</v>
      </c>
      <c r="H180" s="388"/>
      <c r="I180" s="359"/>
    </row>
    <row r="181" spans="1:9" ht="12">
      <c r="A181" s="361" t="s">
        <v>1694</v>
      </c>
      <c r="B181" s="362" t="s">
        <v>5058</v>
      </c>
      <c r="C181" s="372" t="s">
        <v>5059</v>
      </c>
      <c r="D181" s="370" t="s">
        <v>173</v>
      </c>
      <c r="E181" s="412">
        <v>1</v>
      </c>
      <c r="F181" s="227"/>
      <c r="G181" s="413">
        <f>ROUND(F181*E181,2)</f>
        <v>0</v>
      </c>
      <c r="H181" s="367" t="s">
        <v>259</v>
      </c>
      <c r="I181" s="359"/>
    </row>
    <row r="182" spans="1:9" ht="12">
      <c r="A182" s="353"/>
      <c r="B182" s="354" t="s">
        <v>5060</v>
      </c>
      <c r="C182" s="360" t="s">
        <v>5061</v>
      </c>
      <c r="D182" s="355"/>
      <c r="E182" s="414"/>
      <c r="F182" s="356"/>
      <c r="G182" s="415">
        <f>SUM(G183:G192)</f>
        <v>0</v>
      </c>
      <c r="H182" s="388"/>
      <c r="I182" s="359"/>
    </row>
    <row r="183" spans="1:9" ht="12">
      <c r="A183" s="361" t="s">
        <v>1711</v>
      </c>
      <c r="B183" s="362" t="s">
        <v>5062</v>
      </c>
      <c r="C183" s="372" t="s">
        <v>5063</v>
      </c>
      <c r="D183" s="370" t="s">
        <v>173</v>
      </c>
      <c r="E183" s="412">
        <v>65</v>
      </c>
      <c r="F183" s="227"/>
      <c r="G183" s="413">
        <f aca="true" t="shared" si="7" ref="G183:G192">ROUND(F183*E183,2)</f>
        <v>0</v>
      </c>
      <c r="H183" s="367" t="s">
        <v>4102</v>
      </c>
      <c r="I183" s="359"/>
    </row>
    <row r="184" spans="1:9" ht="12">
      <c r="A184" s="361" t="s">
        <v>1717</v>
      </c>
      <c r="B184" s="362" t="s">
        <v>5064</v>
      </c>
      <c r="C184" s="372" t="s">
        <v>5065</v>
      </c>
      <c r="D184" s="370" t="s">
        <v>173</v>
      </c>
      <c r="E184" s="412">
        <v>50</v>
      </c>
      <c r="F184" s="227"/>
      <c r="G184" s="413">
        <f t="shared" si="7"/>
        <v>0</v>
      </c>
      <c r="H184" s="367" t="s">
        <v>4102</v>
      </c>
      <c r="I184" s="359"/>
    </row>
    <row r="185" spans="1:9" ht="12">
      <c r="A185" s="361" t="s">
        <v>1723</v>
      </c>
      <c r="B185" s="362" t="s">
        <v>5066</v>
      </c>
      <c r="C185" s="372" t="s">
        <v>5067</v>
      </c>
      <c r="D185" s="370" t="s">
        <v>286</v>
      </c>
      <c r="E185" s="412">
        <v>690</v>
      </c>
      <c r="F185" s="227"/>
      <c r="G185" s="413">
        <f t="shared" si="7"/>
        <v>0</v>
      </c>
      <c r="H185" s="367" t="s">
        <v>4102</v>
      </c>
      <c r="I185" s="359"/>
    </row>
    <row r="186" spans="1:9" ht="22.5">
      <c r="A186" s="361" t="s">
        <v>1727</v>
      </c>
      <c r="B186" s="362" t="s">
        <v>5068</v>
      </c>
      <c r="C186" s="372" t="s">
        <v>5069</v>
      </c>
      <c r="D186" s="370" t="s">
        <v>286</v>
      </c>
      <c r="E186" s="412">
        <v>690</v>
      </c>
      <c r="F186" s="227"/>
      <c r="G186" s="413">
        <f t="shared" si="7"/>
        <v>0</v>
      </c>
      <c r="H186" s="367" t="s">
        <v>4102</v>
      </c>
      <c r="I186" s="359"/>
    </row>
    <row r="187" spans="1:9" ht="12">
      <c r="A187" s="361" t="s">
        <v>1732</v>
      </c>
      <c r="B187" s="362" t="s">
        <v>5070</v>
      </c>
      <c r="C187" s="372" t="s">
        <v>5071</v>
      </c>
      <c r="D187" s="370" t="s">
        <v>286</v>
      </c>
      <c r="E187" s="412">
        <v>565</v>
      </c>
      <c r="F187" s="227"/>
      <c r="G187" s="413">
        <f t="shared" si="7"/>
        <v>0</v>
      </c>
      <c r="H187" s="367" t="s">
        <v>4102</v>
      </c>
      <c r="I187" s="359"/>
    </row>
    <row r="188" spans="1:9" ht="22.5">
      <c r="A188" s="361" t="s">
        <v>1749</v>
      </c>
      <c r="B188" s="362" t="s">
        <v>5072</v>
      </c>
      <c r="C188" s="372" t="s">
        <v>5073</v>
      </c>
      <c r="D188" s="370" t="s">
        <v>286</v>
      </c>
      <c r="E188" s="412">
        <v>120</v>
      </c>
      <c r="F188" s="227"/>
      <c r="G188" s="413">
        <f t="shared" si="7"/>
        <v>0</v>
      </c>
      <c r="H188" s="367" t="s">
        <v>4102</v>
      </c>
      <c r="I188" s="359"/>
    </row>
    <row r="189" spans="1:9" ht="22.5">
      <c r="A189" s="361" t="s">
        <v>1754</v>
      </c>
      <c r="B189" s="362" t="s">
        <v>5074</v>
      </c>
      <c r="C189" s="372" t="s">
        <v>5075</v>
      </c>
      <c r="D189" s="370" t="s">
        <v>286</v>
      </c>
      <c r="E189" s="412">
        <v>290</v>
      </c>
      <c r="F189" s="227"/>
      <c r="G189" s="413">
        <f t="shared" si="7"/>
        <v>0</v>
      </c>
      <c r="H189" s="367" t="s">
        <v>4102</v>
      </c>
      <c r="I189" s="359"/>
    </row>
    <row r="190" spans="1:9" ht="22.5">
      <c r="A190" s="361" t="s">
        <v>1758</v>
      </c>
      <c r="B190" s="362" t="s">
        <v>5076</v>
      </c>
      <c r="C190" s="372" t="s">
        <v>5077</v>
      </c>
      <c r="D190" s="370" t="s">
        <v>286</v>
      </c>
      <c r="E190" s="412">
        <v>150</v>
      </c>
      <c r="F190" s="227"/>
      <c r="G190" s="413">
        <f t="shared" si="7"/>
        <v>0</v>
      </c>
      <c r="H190" s="367" t="s">
        <v>4102</v>
      </c>
      <c r="I190" s="359"/>
    </row>
    <row r="191" spans="1:9" ht="22.5">
      <c r="A191" s="361" t="s">
        <v>1765</v>
      </c>
      <c r="B191" s="362" t="s">
        <v>5078</v>
      </c>
      <c r="C191" s="372" t="s">
        <v>5079</v>
      </c>
      <c r="D191" s="370" t="s">
        <v>286</v>
      </c>
      <c r="E191" s="412">
        <v>5</v>
      </c>
      <c r="F191" s="227"/>
      <c r="G191" s="413">
        <f t="shared" si="7"/>
        <v>0</v>
      </c>
      <c r="H191" s="367" t="s">
        <v>4102</v>
      </c>
      <c r="I191" s="359"/>
    </row>
    <row r="192" spans="1:9" ht="12">
      <c r="A192" s="361" t="s">
        <v>1771</v>
      </c>
      <c r="B192" s="362" t="s">
        <v>5080</v>
      </c>
      <c r="C192" s="372" t="s">
        <v>5081</v>
      </c>
      <c r="D192" s="370" t="s">
        <v>286</v>
      </c>
      <c r="E192" s="412">
        <v>560</v>
      </c>
      <c r="F192" s="227"/>
      <c r="G192" s="413">
        <f t="shared" si="7"/>
        <v>0</v>
      </c>
      <c r="H192" s="367" t="s">
        <v>4102</v>
      </c>
      <c r="I192" s="359"/>
    </row>
    <row r="193" spans="1:9" ht="15.75">
      <c r="A193" s="405"/>
      <c r="B193" s="406" t="s">
        <v>639</v>
      </c>
      <c r="C193" s="406" t="s">
        <v>640</v>
      </c>
      <c r="D193" s="407"/>
      <c r="E193" s="407"/>
      <c r="F193" s="416"/>
      <c r="G193" s="409">
        <f>G194+G214</f>
        <v>0</v>
      </c>
      <c r="H193" s="410"/>
      <c r="I193" s="359"/>
    </row>
    <row r="194" spans="1:9" ht="12">
      <c r="A194" s="353"/>
      <c r="B194" s="354" t="s">
        <v>5082</v>
      </c>
      <c r="C194" s="360" t="s">
        <v>5083</v>
      </c>
      <c r="D194" s="355"/>
      <c r="E194" s="414"/>
      <c r="F194" s="356"/>
      <c r="G194" s="415">
        <f>SUM(G195:G213)</f>
        <v>0</v>
      </c>
      <c r="H194" s="388"/>
      <c r="I194" s="359"/>
    </row>
    <row r="195" spans="1:9" ht="12">
      <c r="A195" s="361" t="s">
        <v>1774</v>
      </c>
      <c r="B195" s="362" t="s">
        <v>5084</v>
      </c>
      <c r="C195" s="372" t="s">
        <v>5085</v>
      </c>
      <c r="D195" s="370" t="s">
        <v>286</v>
      </c>
      <c r="E195" s="412">
        <v>160</v>
      </c>
      <c r="F195" s="227"/>
      <c r="G195" s="413">
        <f aca="true" t="shared" si="8" ref="G195:G213">ROUND(F195*E195,2)</f>
        <v>0</v>
      </c>
      <c r="H195" s="367" t="s">
        <v>4102</v>
      </c>
      <c r="I195" s="359"/>
    </row>
    <row r="196" spans="1:9" ht="12">
      <c r="A196" s="361" t="s">
        <v>1779</v>
      </c>
      <c r="B196" s="362" t="s">
        <v>5086</v>
      </c>
      <c r="C196" s="372" t="s">
        <v>5087</v>
      </c>
      <c r="D196" s="370" t="s">
        <v>286</v>
      </c>
      <c r="E196" s="412">
        <v>160</v>
      </c>
      <c r="F196" s="227"/>
      <c r="G196" s="413">
        <f t="shared" si="8"/>
        <v>0</v>
      </c>
      <c r="H196" s="367" t="s">
        <v>4102</v>
      </c>
      <c r="I196" s="359"/>
    </row>
    <row r="197" spans="1:9" ht="12">
      <c r="A197" s="361" t="s">
        <v>1784</v>
      </c>
      <c r="B197" s="362" t="s">
        <v>5088</v>
      </c>
      <c r="C197" s="372" t="s">
        <v>5089</v>
      </c>
      <c r="D197" s="370" t="s">
        <v>173</v>
      </c>
      <c r="E197" s="412">
        <v>290</v>
      </c>
      <c r="F197" s="227"/>
      <c r="G197" s="413">
        <f t="shared" si="8"/>
        <v>0</v>
      </c>
      <c r="H197" s="367" t="s">
        <v>4102</v>
      </c>
      <c r="I197" s="359"/>
    </row>
    <row r="198" spans="1:9" ht="12">
      <c r="A198" s="361" t="s">
        <v>1810</v>
      </c>
      <c r="B198" s="362" t="s">
        <v>5090</v>
      </c>
      <c r="C198" s="372" t="s">
        <v>5091</v>
      </c>
      <c r="D198" s="370" t="s">
        <v>173</v>
      </c>
      <c r="E198" s="412">
        <v>290</v>
      </c>
      <c r="F198" s="227"/>
      <c r="G198" s="413">
        <f t="shared" si="8"/>
        <v>0</v>
      </c>
      <c r="H198" s="367" t="s">
        <v>4102</v>
      </c>
      <c r="I198" s="359"/>
    </row>
    <row r="199" spans="1:9" ht="12">
      <c r="A199" s="361" t="s">
        <v>1814</v>
      </c>
      <c r="B199" s="362" t="s">
        <v>5092</v>
      </c>
      <c r="C199" s="372" t="s">
        <v>5093</v>
      </c>
      <c r="D199" s="370" t="s">
        <v>286</v>
      </c>
      <c r="E199" s="412">
        <v>120</v>
      </c>
      <c r="F199" s="227"/>
      <c r="G199" s="413">
        <f t="shared" si="8"/>
        <v>0</v>
      </c>
      <c r="H199" s="367" t="s">
        <v>4102</v>
      </c>
      <c r="I199" s="359"/>
    </row>
    <row r="200" spans="1:9" ht="12">
      <c r="A200" s="361" t="s">
        <v>1818</v>
      </c>
      <c r="B200" s="362" t="s">
        <v>5094</v>
      </c>
      <c r="C200" s="372" t="s">
        <v>5095</v>
      </c>
      <c r="D200" s="370" t="s">
        <v>286</v>
      </c>
      <c r="E200" s="412">
        <v>120</v>
      </c>
      <c r="F200" s="227"/>
      <c r="G200" s="413">
        <f t="shared" si="8"/>
        <v>0</v>
      </c>
      <c r="H200" s="367" t="s">
        <v>4102</v>
      </c>
      <c r="I200" s="359"/>
    </row>
    <row r="201" spans="1:9" ht="12">
      <c r="A201" s="361" t="s">
        <v>1822</v>
      </c>
      <c r="B201" s="362" t="s">
        <v>5096</v>
      </c>
      <c r="C201" s="372" t="s">
        <v>5097</v>
      </c>
      <c r="D201" s="370" t="s">
        <v>286</v>
      </c>
      <c r="E201" s="412">
        <v>60</v>
      </c>
      <c r="F201" s="227"/>
      <c r="G201" s="413">
        <f t="shared" si="8"/>
        <v>0</v>
      </c>
      <c r="H201" s="367" t="s">
        <v>4102</v>
      </c>
      <c r="I201" s="359"/>
    </row>
    <row r="202" spans="1:9" ht="12">
      <c r="A202" s="361" t="s">
        <v>1826</v>
      </c>
      <c r="B202" s="362" t="s">
        <v>5098</v>
      </c>
      <c r="C202" s="372" t="s">
        <v>5099</v>
      </c>
      <c r="D202" s="370" t="s">
        <v>286</v>
      </c>
      <c r="E202" s="412">
        <v>60</v>
      </c>
      <c r="F202" s="227"/>
      <c r="G202" s="413">
        <f t="shared" si="8"/>
        <v>0</v>
      </c>
      <c r="H202" s="367" t="s">
        <v>4102</v>
      </c>
      <c r="I202" s="359"/>
    </row>
    <row r="203" spans="1:9" ht="12">
      <c r="A203" s="361" t="s">
        <v>1830</v>
      </c>
      <c r="B203" s="362" t="s">
        <v>5100</v>
      </c>
      <c r="C203" s="372" t="s">
        <v>5101</v>
      </c>
      <c r="D203" s="370" t="s">
        <v>286</v>
      </c>
      <c r="E203" s="412">
        <v>260</v>
      </c>
      <c r="F203" s="227"/>
      <c r="G203" s="413">
        <f t="shared" si="8"/>
        <v>0</v>
      </c>
      <c r="H203" s="367" t="s">
        <v>4102</v>
      </c>
      <c r="I203" s="359"/>
    </row>
    <row r="204" spans="1:9" ht="12">
      <c r="A204" s="361" t="s">
        <v>1834</v>
      </c>
      <c r="B204" s="362" t="s">
        <v>5102</v>
      </c>
      <c r="C204" s="372" t="s">
        <v>5103</v>
      </c>
      <c r="D204" s="370" t="s">
        <v>286</v>
      </c>
      <c r="E204" s="412">
        <v>180</v>
      </c>
      <c r="F204" s="227"/>
      <c r="G204" s="413">
        <f t="shared" si="8"/>
        <v>0</v>
      </c>
      <c r="H204" s="367" t="s">
        <v>4102</v>
      </c>
      <c r="I204" s="359"/>
    </row>
    <row r="205" spans="1:9" ht="12">
      <c r="A205" s="361" t="s">
        <v>1838</v>
      </c>
      <c r="B205" s="362" t="s">
        <v>5104</v>
      </c>
      <c r="C205" s="372" t="s">
        <v>5105</v>
      </c>
      <c r="D205" s="370" t="s">
        <v>286</v>
      </c>
      <c r="E205" s="412">
        <v>80</v>
      </c>
      <c r="F205" s="227"/>
      <c r="G205" s="413">
        <f t="shared" si="8"/>
        <v>0</v>
      </c>
      <c r="H205" s="367" t="s">
        <v>4102</v>
      </c>
      <c r="I205" s="359"/>
    </row>
    <row r="206" spans="1:9" ht="12">
      <c r="A206" s="361" t="s">
        <v>1842</v>
      </c>
      <c r="B206" s="362" t="s">
        <v>5106</v>
      </c>
      <c r="C206" s="372" t="s">
        <v>5107</v>
      </c>
      <c r="D206" s="370" t="s">
        <v>286</v>
      </c>
      <c r="E206" s="412">
        <v>1600</v>
      </c>
      <c r="F206" s="227"/>
      <c r="G206" s="413">
        <f t="shared" si="8"/>
        <v>0</v>
      </c>
      <c r="H206" s="367" t="s">
        <v>4102</v>
      </c>
      <c r="I206" s="359"/>
    </row>
    <row r="207" spans="1:9" ht="12">
      <c r="A207" s="361" t="s">
        <v>1846</v>
      </c>
      <c r="B207" s="362" t="s">
        <v>5108</v>
      </c>
      <c r="C207" s="372" t="s">
        <v>5109</v>
      </c>
      <c r="D207" s="370" t="s">
        <v>286</v>
      </c>
      <c r="E207" s="412">
        <v>1600</v>
      </c>
      <c r="F207" s="227"/>
      <c r="G207" s="413">
        <f t="shared" si="8"/>
        <v>0</v>
      </c>
      <c r="H207" s="367" t="s">
        <v>4102</v>
      </c>
      <c r="I207" s="359"/>
    </row>
    <row r="208" spans="1:9" ht="12">
      <c r="A208" s="361" t="s">
        <v>1850</v>
      </c>
      <c r="B208" s="362" t="s">
        <v>5110</v>
      </c>
      <c r="C208" s="372" t="s">
        <v>5111</v>
      </c>
      <c r="D208" s="370" t="s">
        <v>286</v>
      </c>
      <c r="E208" s="412">
        <v>580</v>
      </c>
      <c r="F208" s="227"/>
      <c r="G208" s="413">
        <f t="shared" si="8"/>
        <v>0</v>
      </c>
      <c r="H208" s="367" t="s">
        <v>4102</v>
      </c>
      <c r="I208" s="359"/>
    </row>
    <row r="209" spans="1:9" ht="12">
      <c r="A209" s="361" t="s">
        <v>1854</v>
      </c>
      <c r="B209" s="362" t="s">
        <v>5112</v>
      </c>
      <c r="C209" s="372" t="s">
        <v>5113</v>
      </c>
      <c r="D209" s="370" t="s">
        <v>286</v>
      </c>
      <c r="E209" s="412">
        <v>580</v>
      </c>
      <c r="F209" s="227"/>
      <c r="G209" s="413">
        <f t="shared" si="8"/>
        <v>0</v>
      </c>
      <c r="H209" s="367" t="s">
        <v>4102</v>
      </c>
      <c r="I209" s="359"/>
    </row>
    <row r="210" spans="1:9" ht="12">
      <c r="A210" s="361" t="s">
        <v>1859</v>
      </c>
      <c r="B210" s="362" t="s">
        <v>5114</v>
      </c>
      <c r="C210" s="372" t="s">
        <v>5115</v>
      </c>
      <c r="D210" s="370" t="s">
        <v>173</v>
      </c>
      <c r="E210" s="412">
        <v>1</v>
      </c>
      <c r="F210" s="227"/>
      <c r="G210" s="413">
        <f t="shared" si="8"/>
        <v>0</v>
      </c>
      <c r="H210" s="367" t="s">
        <v>259</v>
      </c>
      <c r="I210" s="359"/>
    </row>
    <row r="211" spans="1:9" ht="12">
      <c r="A211" s="361" t="s">
        <v>1863</v>
      </c>
      <c r="B211" s="362" t="s">
        <v>5116</v>
      </c>
      <c r="C211" s="372" t="s">
        <v>5117</v>
      </c>
      <c r="D211" s="370" t="s">
        <v>173</v>
      </c>
      <c r="E211" s="412">
        <v>1</v>
      </c>
      <c r="F211" s="227"/>
      <c r="G211" s="413">
        <f t="shared" si="8"/>
        <v>0</v>
      </c>
      <c r="H211" s="367" t="s">
        <v>259</v>
      </c>
      <c r="I211" s="359"/>
    </row>
    <row r="212" spans="1:9" ht="12">
      <c r="A212" s="361" t="s">
        <v>1869</v>
      </c>
      <c r="B212" s="362" t="s">
        <v>5118</v>
      </c>
      <c r="C212" s="372" t="s">
        <v>5119</v>
      </c>
      <c r="D212" s="370" t="s">
        <v>173</v>
      </c>
      <c r="E212" s="412">
        <v>152</v>
      </c>
      <c r="F212" s="227"/>
      <c r="G212" s="413">
        <f t="shared" si="8"/>
        <v>0</v>
      </c>
      <c r="H212" s="367" t="s">
        <v>259</v>
      </c>
      <c r="I212" s="359"/>
    </row>
    <row r="213" spans="1:9" ht="12">
      <c r="A213" s="361" t="s">
        <v>1873</v>
      </c>
      <c r="B213" s="362" t="s">
        <v>5120</v>
      </c>
      <c r="C213" s="372" t="s">
        <v>5121</v>
      </c>
      <c r="D213" s="370" t="s">
        <v>4876</v>
      </c>
      <c r="E213" s="412">
        <v>152</v>
      </c>
      <c r="F213" s="227"/>
      <c r="G213" s="413">
        <f t="shared" si="8"/>
        <v>0</v>
      </c>
      <c r="H213" s="367" t="s">
        <v>259</v>
      </c>
      <c r="I213" s="359"/>
    </row>
    <row r="214" spans="1:9" ht="12">
      <c r="A214" s="353"/>
      <c r="B214" s="354" t="s">
        <v>5122</v>
      </c>
      <c r="C214" s="360" t="s">
        <v>5123</v>
      </c>
      <c r="D214" s="355"/>
      <c r="E214" s="414"/>
      <c r="F214" s="356"/>
      <c r="G214" s="415">
        <f>SUM(G215:G216)</f>
        <v>0</v>
      </c>
      <c r="H214" s="388"/>
      <c r="I214" s="359"/>
    </row>
    <row r="215" spans="1:9" ht="12">
      <c r="A215" s="361" t="s">
        <v>1877</v>
      </c>
      <c r="B215" s="362" t="s">
        <v>5124</v>
      </c>
      <c r="C215" s="372" t="s">
        <v>5125</v>
      </c>
      <c r="D215" s="370" t="s">
        <v>4845</v>
      </c>
      <c r="E215" s="412">
        <v>216</v>
      </c>
      <c r="F215" s="227"/>
      <c r="G215" s="413">
        <f>ROUND(F215*E215,2)</f>
        <v>0</v>
      </c>
      <c r="H215" s="367" t="s">
        <v>4102</v>
      </c>
      <c r="I215" s="359"/>
    </row>
    <row r="216" spans="1:9" ht="12">
      <c r="A216" s="361" t="s">
        <v>1883</v>
      </c>
      <c r="B216" s="362" t="s">
        <v>5126</v>
      </c>
      <c r="C216" s="372" t="s">
        <v>5127</v>
      </c>
      <c r="D216" s="370" t="s">
        <v>173</v>
      </c>
      <c r="E216" s="412">
        <v>1</v>
      </c>
      <c r="F216" s="227"/>
      <c r="G216" s="413">
        <f>ROUND(F216*E216,2)</f>
        <v>0</v>
      </c>
      <c r="H216" s="367" t="s">
        <v>259</v>
      </c>
      <c r="I216" s="359"/>
    </row>
    <row r="217" spans="8:9" ht="12">
      <c r="H217" s="252">
        <v>0</v>
      </c>
      <c r="I217" s="359"/>
    </row>
    <row r="218" spans="1:9" ht="12">
      <c r="A218" s="232"/>
      <c r="B218" s="233" t="s">
        <v>4079</v>
      </c>
      <c r="C218" s="234" t="s">
        <v>5128</v>
      </c>
      <c r="D218" s="235"/>
      <c r="E218" s="236"/>
      <c r="F218" s="237"/>
      <c r="G218" s="238">
        <f>G8+G22+G193</f>
        <v>0</v>
      </c>
      <c r="H218" s="239" t="s">
        <v>4102</v>
      </c>
      <c r="I218" s="359"/>
    </row>
    <row r="219" spans="8:9" ht="12">
      <c r="H219" s="252">
        <v>0</v>
      </c>
      <c r="I219" s="359"/>
    </row>
    <row r="220" spans="8:9" ht="13.5" thickBot="1">
      <c r="H220" s="252">
        <v>0</v>
      </c>
      <c r="I220" s="359"/>
    </row>
    <row r="221" spans="1:9" ht="16.5" thickBot="1">
      <c r="A221" s="417"/>
      <c r="B221" s="418"/>
      <c r="C221" s="419" t="s">
        <v>5129</v>
      </c>
      <c r="D221" s="418"/>
      <c r="E221" s="420"/>
      <c r="F221" s="418"/>
      <c r="G221" s="421"/>
      <c r="H221" s="421">
        <v>0</v>
      </c>
      <c r="I221" s="359"/>
    </row>
    <row r="222" spans="1:9" ht="15.75">
      <c r="A222" s="405"/>
      <c r="B222" s="406" t="s">
        <v>123</v>
      </c>
      <c r="C222" s="406" t="s">
        <v>124</v>
      </c>
      <c r="D222" s="407"/>
      <c r="E222" s="407"/>
      <c r="F222" s="408"/>
      <c r="G222" s="409">
        <f>G223</f>
        <v>0</v>
      </c>
      <c r="H222" s="410"/>
      <c r="I222" s="359"/>
    </row>
    <row r="223" spans="1:9" ht="12">
      <c r="A223" s="353"/>
      <c r="B223" s="354" t="s">
        <v>3231</v>
      </c>
      <c r="C223" s="360" t="s">
        <v>4717</v>
      </c>
      <c r="D223" s="355"/>
      <c r="E223" s="414"/>
      <c r="F223" s="356"/>
      <c r="G223" s="415">
        <f>G224</f>
        <v>0</v>
      </c>
      <c r="H223" s="388"/>
      <c r="I223" s="359"/>
    </row>
    <row r="224" spans="1:9" ht="12">
      <c r="A224" s="361" t="s">
        <v>80</v>
      </c>
      <c r="B224" s="362" t="s">
        <v>4718</v>
      </c>
      <c r="C224" s="372" t="s">
        <v>4719</v>
      </c>
      <c r="D224" s="370" t="s">
        <v>173</v>
      </c>
      <c r="E224" s="412">
        <v>3</v>
      </c>
      <c r="F224" s="227"/>
      <c r="G224" s="413">
        <f>ROUND(F224*E224,2)</f>
        <v>0</v>
      </c>
      <c r="H224" s="367" t="s">
        <v>4102</v>
      </c>
      <c r="I224" s="359"/>
    </row>
    <row r="225" spans="1:9" ht="15.75">
      <c r="A225" s="405"/>
      <c r="B225" s="406" t="s">
        <v>239</v>
      </c>
      <c r="C225" s="406" t="s">
        <v>3799</v>
      </c>
      <c r="D225" s="407"/>
      <c r="E225" s="407"/>
      <c r="F225" s="416"/>
      <c r="G225" s="409">
        <f>G226+G242+G256+G260+G271+G276+G290+G298+G300</f>
        <v>0</v>
      </c>
      <c r="H225" s="410"/>
      <c r="I225" s="359"/>
    </row>
    <row r="226" spans="1:9" ht="12">
      <c r="A226" s="353"/>
      <c r="B226" s="354" t="s">
        <v>4740</v>
      </c>
      <c r="C226" s="360" t="s">
        <v>4741</v>
      </c>
      <c r="D226" s="355"/>
      <c r="E226" s="414"/>
      <c r="F226" s="356"/>
      <c r="G226" s="415">
        <f>SUM(G227:G241)</f>
        <v>0</v>
      </c>
      <c r="H226" s="388"/>
      <c r="I226" s="359"/>
    </row>
    <row r="227" spans="1:9" ht="22.5">
      <c r="A227" s="361" t="s">
        <v>82</v>
      </c>
      <c r="B227" s="362" t="s">
        <v>4746</v>
      </c>
      <c r="C227" s="372" t="s">
        <v>4747</v>
      </c>
      <c r="D227" s="370" t="s">
        <v>173</v>
      </c>
      <c r="E227" s="412">
        <v>546</v>
      </c>
      <c r="F227" s="227"/>
      <c r="G227" s="413">
        <f aca="true" t="shared" si="9" ref="G227:G241">ROUND(F227*E227,2)</f>
        <v>0</v>
      </c>
      <c r="H227" s="367" t="s">
        <v>4102</v>
      </c>
      <c r="I227" s="359"/>
    </row>
    <row r="228" spans="1:9" ht="22.5">
      <c r="A228" s="361" t="s">
        <v>145</v>
      </c>
      <c r="B228" s="362" t="s">
        <v>4748</v>
      </c>
      <c r="C228" s="372" t="s">
        <v>4749</v>
      </c>
      <c r="D228" s="370" t="s">
        <v>173</v>
      </c>
      <c r="E228" s="412">
        <v>48</v>
      </c>
      <c r="F228" s="227"/>
      <c r="G228" s="413">
        <f t="shared" si="9"/>
        <v>0</v>
      </c>
      <c r="H228" s="367" t="s">
        <v>4102</v>
      </c>
      <c r="I228" s="359"/>
    </row>
    <row r="229" spans="1:9" ht="22.5">
      <c r="A229" s="361" t="s">
        <v>133</v>
      </c>
      <c r="B229" s="362" t="s">
        <v>4750</v>
      </c>
      <c r="C229" s="372" t="s">
        <v>4751</v>
      </c>
      <c r="D229" s="370" t="s">
        <v>173</v>
      </c>
      <c r="E229" s="412">
        <v>34</v>
      </c>
      <c r="F229" s="227"/>
      <c r="G229" s="413">
        <f t="shared" si="9"/>
        <v>0</v>
      </c>
      <c r="H229" s="367" t="s">
        <v>4102</v>
      </c>
      <c r="I229" s="359"/>
    </row>
    <row r="230" spans="1:9" ht="22.5">
      <c r="A230" s="361" t="s">
        <v>153</v>
      </c>
      <c r="B230" s="362" t="s">
        <v>4752</v>
      </c>
      <c r="C230" s="372" t="s">
        <v>4753</v>
      </c>
      <c r="D230" s="370" t="s">
        <v>173</v>
      </c>
      <c r="E230" s="412">
        <v>10</v>
      </c>
      <c r="F230" s="227"/>
      <c r="G230" s="413">
        <f t="shared" si="9"/>
        <v>0</v>
      </c>
      <c r="H230" s="367" t="s">
        <v>4102</v>
      </c>
      <c r="I230" s="359"/>
    </row>
    <row r="231" spans="1:9" ht="22.5">
      <c r="A231" s="361" t="s">
        <v>159</v>
      </c>
      <c r="B231" s="362" t="s">
        <v>4758</v>
      </c>
      <c r="C231" s="372" t="s">
        <v>4759</v>
      </c>
      <c r="D231" s="370" t="s">
        <v>286</v>
      </c>
      <c r="E231" s="412">
        <v>180</v>
      </c>
      <c r="F231" s="227"/>
      <c r="G231" s="413">
        <f t="shared" si="9"/>
        <v>0</v>
      </c>
      <c r="H231" s="367" t="s">
        <v>4102</v>
      </c>
      <c r="I231" s="359"/>
    </row>
    <row r="232" spans="1:9" ht="12">
      <c r="A232" s="361" t="s">
        <v>193</v>
      </c>
      <c r="B232" s="362" t="s">
        <v>4760</v>
      </c>
      <c r="C232" s="372" t="s">
        <v>4761</v>
      </c>
      <c r="D232" s="370" t="s">
        <v>286</v>
      </c>
      <c r="E232" s="412">
        <v>180</v>
      </c>
      <c r="F232" s="227"/>
      <c r="G232" s="413">
        <f t="shared" si="9"/>
        <v>0</v>
      </c>
      <c r="H232" s="367" t="s">
        <v>4102</v>
      </c>
      <c r="I232" s="359"/>
    </row>
    <row r="233" spans="1:9" ht="22.5">
      <c r="A233" s="361" t="s">
        <v>197</v>
      </c>
      <c r="B233" s="362" t="s">
        <v>4764</v>
      </c>
      <c r="C233" s="372" t="s">
        <v>4765</v>
      </c>
      <c r="D233" s="370" t="s">
        <v>286</v>
      </c>
      <c r="E233" s="412">
        <v>650</v>
      </c>
      <c r="F233" s="227"/>
      <c r="G233" s="413">
        <f t="shared" si="9"/>
        <v>0</v>
      </c>
      <c r="H233" s="367" t="s">
        <v>4102</v>
      </c>
      <c r="I233" s="359"/>
    </row>
    <row r="234" spans="1:9" ht="12">
      <c r="A234" s="361" t="s">
        <v>126</v>
      </c>
      <c r="B234" s="362" t="s">
        <v>4766</v>
      </c>
      <c r="C234" s="372" t="s">
        <v>4767</v>
      </c>
      <c r="D234" s="370" t="s">
        <v>286</v>
      </c>
      <c r="E234" s="412">
        <v>650</v>
      </c>
      <c r="F234" s="227"/>
      <c r="G234" s="413">
        <f t="shared" si="9"/>
        <v>0</v>
      </c>
      <c r="H234" s="367" t="s">
        <v>4102</v>
      </c>
      <c r="I234" s="359"/>
    </row>
    <row r="235" spans="1:9" ht="22.5">
      <c r="A235" s="361" t="s">
        <v>205</v>
      </c>
      <c r="B235" s="362" t="s">
        <v>4770</v>
      </c>
      <c r="C235" s="372" t="s">
        <v>4771</v>
      </c>
      <c r="D235" s="370" t="s">
        <v>286</v>
      </c>
      <c r="E235" s="412">
        <v>35</v>
      </c>
      <c r="F235" s="227"/>
      <c r="G235" s="413">
        <f t="shared" si="9"/>
        <v>0</v>
      </c>
      <c r="H235" s="367" t="s">
        <v>4102</v>
      </c>
      <c r="I235" s="359"/>
    </row>
    <row r="236" spans="1:9" ht="12">
      <c r="A236" s="361" t="s">
        <v>209</v>
      </c>
      <c r="B236" s="362" t="s">
        <v>4772</v>
      </c>
      <c r="C236" s="372" t="s">
        <v>4773</v>
      </c>
      <c r="D236" s="370" t="s">
        <v>286</v>
      </c>
      <c r="E236" s="412">
        <v>35</v>
      </c>
      <c r="F236" s="227"/>
      <c r="G236" s="413">
        <f t="shared" si="9"/>
        <v>0</v>
      </c>
      <c r="H236" s="367" t="s">
        <v>4102</v>
      </c>
      <c r="I236" s="359"/>
    </row>
    <row r="237" spans="1:9" ht="12">
      <c r="A237" s="361" t="s">
        <v>213</v>
      </c>
      <c r="B237" s="362" t="s">
        <v>4803</v>
      </c>
      <c r="C237" s="372" t="s">
        <v>5130</v>
      </c>
      <c r="D237" s="370" t="s">
        <v>286</v>
      </c>
      <c r="E237" s="412">
        <v>35</v>
      </c>
      <c r="F237" s="227"/>
      <c r="G237" s="413">
        <f t="shared" si="9"/>
        <v>0</v>
      </c>
      <c r="H237" s="367" t="s">
        <v>4102</v>
      </c>
      <c r="I237" s="359"/>
    </row>
    <row r="238" spans="1:9" ht="12">
      <c r="A238" s="361" t="s">
        <v>217</v>
      </c>
      <c r="B238" s="362" t="s">
        <v>4805</v>
      </c>
      <c r="C238" s="372" t="s">
        <v>5131</v>
      </c>
      <c r="D238" s="370" t="s">
        <v>286</v>
      </c>
      <c r="E238" s="412">
        <v>35</v>
      </c>
      <c r="F238" s="227"/>
      <c r="G238" s="413">
        <f t="shared" si="9"/>
        <v>0</v>
      </c>
      <c r="H238" s="367" t="s">
        <v>4102</v>
      </c>
      <c r="I238" s="359"/>
    </row>
    <row r="239" spans="1:9" ht="12">
      <c r="A239" s="361" t="s">
        <v>222</v>
      </c>
      <c r="B239" s="362" t="s">
        <v>4815</v>
      </c>
      <c r="C239" s="372" t="s">
        <v>4816</v>
      </c>
      <c r="D239" s="370" t="s">
        <v>173</v>
      </c>
      <c r="E239" s="412">
        <v>25</v>
      </c>
      <c r="F239" s="227"/>
      <c r="G239" s="413">
        <f t="shared" si="9"/>
        <v>0</v>
      </c>
      <c r="H239" s="367" t="s">
        <v>4102</v>
      </c>
      <c r="I239" s="359"/>
    </row>
    <row r="240" spans="1:9" ht="12">
      <c r="A240" s="361" t="s">
        <v>9</v>
      </c>
      <c r="B240" s="362" t="s">
        <v>4817</v>
      </c>
      <c r="C240" s="372" t="s">
        <v>4818</v>
      </c>
      <c r="D240" s="370" t="s">
        <v>173</v>
      </c>
      <c r="E240" s="412">
        <v>25</v>
      </c>
      <c r="F240" s="227"/>
      <c r="G240" s="413">
        <f t="shared" si="9"/>
        <v>0</v>
      </c>
      <c r="H240" s="367" t="s">
        <v>4102</v>
      </c>
      <c r="I240" s="359"/>
    </row>
    <row r="241" spans="1:9" ht="22.5">
      <c r="A241" s="361" t="s">
        <v>229</v>
      </c>
      <c r="B241" s="362" t="s">
        <v>4819</v>
      </c>
      <c r="C241" s="372" t="s">
        <v>4820</v>
      </c>
      <c r="D241" s="370" t="s">
        <v>286</v>
      </c>
      <c r="E241" s="412">
        <v>190</v>
      </c>
      <c r="F241" s="227"/>
      <c r="G241" s="413">
        <f t="shared" si="9"/>
        <v>0</v>
      </c>
      <c r="H241" s="367" t="s">
        <v>4102</v>
      </c>
      <c r="I241" s="359"/>
    </row>
    <row r="242" spans="1:9" ht="12">
      <c r="A242" s="353"/>
      <c r="B242" s="354" t="s">
        <v>4825</v>
      </c>
      <c r="C242" s="360" t="s">
        <v>4826</v>
      </c>
      <c r="D242" s="355"/>
      <c r="E242" s="414"/>
      <c r="F242" s="356"/>
      <c r="G242" s="415">
        <f>SUM(G243:G255)</f>
        <v>0</v>
      </c>
      <c r="H242" s="388"/>
      <c r="I242" s="359"/>
    </row>
    <row r="243" spans="1:9" ht="22.5">
      <c r="A243" s="361" t="s">
        <v>233</v>
      </c>
      <c r="B243" s="362" t="s">
        <v>4827</v>
      </c>
      <c r="C243" s="372" t="s">
        <v>4828</v>
      </c>
      <c r="D243" s="370" t="s">
        <v>173</v>
      </c>
      <c r="E243" s="412">
        <v>42</v>
      </c>
      <c r="F243" s="227"/>
      <c r="G243" s="413">
        <f aca="true" t="shared" si="10" ref="G243:G255">ROUND(F243*E243,2)</f>
        <v>0</v>
      </c>
      <c r="H243" s="367" t="s">
        <v>4102</v>
      </c>
      <c r="I243" s="359"/>
    </row>
    <row r="244" spans="1:9" ht="12">
      <c r="A244" s="361" t="s">
        <v>238</v>
      </c>
      <c r="B244" s="362" t="s">
        <v>4829</v>
      </c>
      <c r="C244" s="372" t="s">
        <v>4830</v>
      </c>
      <c r="D244" s="370" t="s">
        <v>173</v>
      </c>
      <c r="E244" s="412">
        <v>17</v>
      </c>
      <c r="F244" s="227"/>
      <c r="G244" s="413">
        <f t="shared" si="10"/>
        <v>0</v>
      </c>
      <c r="H244" s="367" t="s">
        <v>4102</v>
      </c>
      <c r="I244" s="359"/>
    </row>
    <row r="245" spans="1:9" ht="12">
      <c r="A245" s="361" t="s">
        <v>245</v>
      </c>
      <c r="B245" s="362" t="s">
        <v>4831</v>
      </c>
      <c r="C245" s="372" t="s">
        <v>4832</v>
      </c>
      <c r="D245" s="370" t="s">
        <v>173</v>
      </c>
      <c r="E245" s="412">
        <v>25</v>
      </c>
      <c r="F245" s="227"/>
      <c r="G245" s="413">
        <f t="shared" si="10"/>
        <v>0</v>
      </c>
      <c r="H245" s="367" t="s">
        <v>4102</v>
      </c>
      <c r="I245" s="359"/>
    </row>
    <row r="246" spans="1:9" ht="22.5">
      <c r="A246" s="361" t="s">
        <v>249</v>
      </c>
      <c r="B246" s="362" t="s">
        <v>4833</v>
      </c>
      <c r="C246" s="372" t="s">
        <v>4834</v>
      </c>
      <c r="D246" s="370" t="s">
        <v>173</v>
      </c>
      <c r="E246" s="412">
        <v>8</v>
      </c>
      <c r="F246" s="227"/>
      <c r="G246" s="413">
        <f t="shared" si="10"/>
        <v>0</v>
      </c>
      <c r="H246" s="367" t="s">
        <v>4102</v>
      </c>
      <c r="I246" s="359"/>
    </row>
    <row r="247" spans="1:9" ht="12">
      <c r="A247" s="361" t="s">
        <v>8</v>
      </c>
      <c r="B247" s="362" t="s">
        <v>4835</v>
      </c>
      <c r="C247" s="372" t="s">
        <v>4836</v>
      </c>
      <c r="D247" s="370" t="s">
        <v>173</v>
      </c>
      <c r="E247" s="412">
        <v>8</v>
      </c>
      <c r="F247" s="227"/>
      <c r="G247" s="413">
        <f t="shared" si="10"/>
        <v>0</v>
      </c>
      <c r="H247" s="367" t="s">
        <v>4102</v>
      </c>
      <c r="I247" s="359"/>
    </row>
    <row r="248" spans="1:9" ht="12">
      <c r="A248" s="361" t="s">
        <v>256</v>
      </c>
      <c r="B248" s="362" t="s">
        <v>4841</v>
      </c>
      <c r="C248" s="372" t="s">
        <v>4842</v>
      </c>
      <c r="D248" s="370" t="s">
        <v>173</v>
      </c>
      <c r="E248" s="412">
        <v>25</v>
      </c>
      <c r="F248" s="227"/>
      <c r="G248" s="413">
        <f t="shared" si="10"/>
        <v>0</v>
      </c>
      <c r="H248" s="367" t="s">
        <v>4102</v>
      </c>
      <c r="I248" s="359"/>
    </row>
    <row r="249" spans="1:9" ht="12">
      <c r="A249" s="361" t="s">
        <v>261</v>
      </c>
      <c r="B249" s="362" t="s">
        <v>4843</v>
      </c>
      <c r="C249" s="372" t="s">
        <v>4844</v>
      </c>
      <c r="D249" s="370" t="s">
        <v>4845</v>
      </c>
      <c r="E249" s="412">
        <v>24</v>
      </c>
      <c r="F249" s="227"/>
      <c r="G249" s="413">
        <f t="shared" si="10"/>
        <v>0</v>
      </c>
      <c r="H249" s="367" t="s">
        <v>4102</v>
      </c>
      <c r="I249" s="359"/>
    </row>
    <row r="250" spans="1:9" ht="12">
      <c r="A250" s="361" t="s">
        <v>265</v>
      </c>
      <c r="B250" s="362" t="s">
        <v>4850</v>
      </c>
      <c r="C250" s="372" t="s">
        <v>4851</v>
      </c>
      <c r="D250" s="370" t="s">
        <v>4845</v>
      </c>
      <c r="E250" s="412">
        <v>1</v>
      </c>
      <c r="F250" s="227"/>
      <c r="G250" s="413">
        <f t="shared" si="10"/>
        <v>0</v>
      </c>
      <c r="H250" s="367" t="s">
        <v>4102</v>
      </c>
      <c r="I250" s="359"/>
    </row>
    <row r="251" spans="1:9" ht="22.5">
      <c r="A251" s="361" t="s">
        <v>270</v>
      </c>
      <c r="B251" s="362" t="s">
        <v>4854</v>
      </c>
      <c r="C251" s="372" t="s">
        <v>4855</v>
      </c>
      <c r="D251" s="370" t="s">
        <v>173</v>
      </c>
      <c r="E251" s="412">
        <v>2</v>
      </c>
      <c r="F251" s="227"/>
      <c r="G251" s="413">
        <f t="shared" si="10"/>
        <v>0</v>
      </c>
      <c r="H251" s="367" t="s">
        <v>4102</v>
      </c>
      <c r="I251" s="359"/>
    </row>
    <row r="252" spans="1:9" ht="12">
      <c r="A252" s="361" t="s">
        <v>274</v>
      </c>
      <c r="B252" s="362" t="s">
        <v>4856</v>
      </c>
      <c r="C252" s="372" t="s">
        <v>4857</v>
      </c>
      <c r="D252" s="370" t="s">
        <v>173</v>
      </c>
      <c r="E252" s="412">
        <v>25</v>
      </c>
      <c r="F252" s="227"/>
      <c r="G252" s="413">
        <f t="shared" si="10"/>
        <v>0</v>
      </c>
      <c r="H252" s="367" t="s">
        <v>4102</v>
      </c>
      <c r="I252" s="359"/>
    </row>
    <row r="253" spans="1:9" ht="12">
      <c r="A253" s="361" t="s">
        <v>278</v>
      </c>
      <c r="B253" s="362" t="s">
        <v>4858</v>
      </c>
      <c r="C253" s="372" t="s">
        <v>4859</v>
      </c>
      <c r="D253" s="370" t="s">
        <v>173</v>
      </c>
      <c r="E253" s="412">
        <v>4</v>
      </c>
      <c r="F253" s="227"/>
      <c r="G253" s="413">
        <f t="shared" si="10"/>
        <v>0</v>
      </c>
      <c r="H253" s="367" t="s">
        <v>4102</v>
      </c>
      <c r="I253" s="359"/>
    </row>
    <row r="254" spans="1:9" ht="12">
      <c r="A254" s="361" t="s">
        <v>283</v>
      </c>
      <c r="B254" s="362" t="s">
        <v>4860</v>
      </c>
      <c r="C254" s="372" t="s">
        <v>4861</v>
      </c>
      <c r="D254" s="370" t="s">
        <v>173</v>
      </c>
      <c r="E254" s="412">
        <v>2</v>
      </c>
      <c r="F254" s="227"/>
      <c r="G254" s="413">
        <f t="shared" si="10"/>
        <v>0</v>
      </c>
      <c r="H254" s="367" t="s">
        <v>4102</v>
      </c>
      <c r="I254" s="359"/>
    </row>
    <row r="255" spans="1:9" ht="12">
      <c r="A255" s="361" t="s">
        <v>290</v>
      </c>
      <c r="B255" s="362" t="s">
        <v>4864</v>
      </c>
      <c r="C255" s="372" t="s">
        <v>5132</v>
      </c>
      <c r="D255" s="370" t="s">
        <v>173</v>
      </c>
      <c r="E255" s="412">
        <v>2</v>
      </c>
      <c r="F255" s="227"/>
      <c r="G255" s="413">
        <f t="shared" si="10"/>
        <v>0</v>
      </c>
      <c r="H255" s="367" t="s">
        <v>4102</v>
      </c>
      <c r="I255" s="359"/>
    </row>
    <row r="256" spans="1:9" ht="12">
      <c r="A256" s="353"/>
      <c r="B256" s="354" t="s">
        <v>4899</v>
      </c>
      <c r="C256" s="360" t="s">
        <v>5133</v>
      </c>
      <c r="D256" s="355"/>
      <c r="E256" s="414"/>
      <c r="F256" s="356"/>
      <c r="G256" s="415">
        <f>SUM(G257:G259)</f>
        <v>0</v>
      </c>
      <c r="H256" s="388"/>
      <c r="I256" s="359"/>
    </row>
    <row r="257" spans="1:9" ht="12">
      <c r="A257" s="361" t="s">
        <v>295</v>
      </c>
      <c r="B257" s="362" t="s">
        <v>4901</v>
      </c>
      <c r="C257" s="372" t="s">
        <v>4902</v>
      </c>
      <c r="D257" s="370" t="s">
        <v>173</v>
      </c>
      <c r="E257" s="412">
        <v>1</v>
      </c>
      <c r="F257" s="227"/>
      <c r="G257" s="413">
        <f>ROUND(F257*E257,2)</f>
        <v>0</v>
      </c>
      <c r="H257" s="367" t="s">
        <v>4102</v>
      </c>
      <c r="I257" s="359"/>
    </row>
    <row r="258" spans="1:9" ht="12">
      <c r="A258" s="361" t="s">
        <v>300</v>
      </c>
      <c r="B258" s="362" t="s">
        <v>4903</v>
      </c>
      <c r="C258" s="372" t="s">
        <v>5134</v>
      </c>
      <c r="D258" s="370" t="s">
        <v>173</v>
      </c>
      <c r="E258" s="412">
        <v>1</v>
      </c>
      <c r="F258" s="227"/>
      <c r="G258" s="413">
        <f>ROUND(F258*E258,2)</f>
        <v>0</v>
      </c>
      <c r="H258" s="367" t="s">
        <v>259</v>
      </c>
      <c r="I258" s="359"/>
    </row>
    <row r="259" spans="1:9" ht="12">
      <c r="A259" s="361" t="s">
        <v>304</v>
      </c>
      <c r="B259" s="362" t="s">
        <v>4913</v>
      </c>
      <c r="C259" s="372" t="s">
        <v>4914</v>
      </c>
      <c r="D259" s="370" t="s">
        <v>173</v>
      </c>
      <c r="E259" s="412">
        <v>1</v>
      </c>
      <c r="F259" s="227"/>
      <c r="G259" s="413">
        <f>ROUND(F259*E259,2)</f>
        <v>0</v>
      </c>
      <c r="H259" s="367" t="s">
        <v>4102</v>
      </c>
      <c r="I259" s="359"/>
    </row>
    <row r="260" spans="1:9" ht="12">
      <c r="A260" s="353"/>
      <c r="B260" s="354" t="s">
        <v>4915</v>
      </c>
      <c r="C260" s="360" t="s">
        <v>4916</v>
      </c>
      <c r="D260" s="355"/>
      <c r="E260" s="414"/>
      <c r="F260" s="356"/>
      <c r="G260" s="415">
        <f>SUM(G261:G270)</f>
        <v>0</v>
      </c>
      <c r="H260" s="388"/>
      <c r="I260" s="359"/>
    </row>
    <row r="261" spans="1:9" ht="12">
      <c r="A261" s="361" t="s">
        <v>309</v>
      </c>
      <c r="B261" s="362" t="s">
        <v>4972</v>
      </c>
      <c r="C261" s="372" t="s">
        <v>4973</v>
      </c>
      <c r="D261" s="370" t="s">
        <v>286</v>
      </c>
      <c r="E261" s="412">
        <v>190</v>
      </c>
      <c r="F261" s="227"/>
      <c r="G261" s="413">
        <f aca="true" t="shared" si="11" ref="G261:G270">ROUND(F261*E261,2)</f>
        <v>0</v>
      </c>
      <c r="H261" s="367" t="s">
        <v>4102</v>
      </c>
      <c r="I261" s="359"/>
    </row>
    <row r="262" spans="1:9" ht="12">
      <c r="A262" s="361" t="s">
        <v>315</v>
      </c>
      <c r="B262" s="362" t="s">
        <v>4974</v>
      </c>
      <c r="C262" s="372" t="s">
        <v>4975</v>
      </c>
      <c r="D262" s="370" t="s">
        <v>286</v>
      </c>
      <c r="E262" s="412">
        <v>190</v>
      </c>
      <c r="F262" s="227"/>
      <c r="G262" s="413">
        <f t="shared" si="11"/>
        <v>0</v>
      </c>
      <c r="H262" s="367" t="s">
        <v>4102</v>
      </c>
      <c r="I262" s="359"/>
    </row>
    <row r="263" spans="1:9" ht="12">
      <c r="A263" s="361" t="s">
        <v>319</v>
      </c>
      <c r="B263" s="362" t="s">
        <v>4976</v>
      </c>
      <c r="C263" s="372" t="s">
        <v>4977</v>
      </c>
      <c r="D263" s="370" t="s">
        <v>286</v>
      </c>
      <c r="E263" s="412">
        <v>50</v>
      </c>
      <c r="F263" s="227"/>
      <c r="G263" s="413">
        <f t="shared" si="11"/>
        <v>0</v>
      </c>
      <c r="H263" s="367" t="s">
        <v>4102</v>
      </c>
      <c r="I263" s="359"/>
    </row>
    <row r="264" spans="1:9" ht="12">
      <c r="A264" s="361" t="s">
        <v>323</v>
      </c>
      <c r="B264" s="362" t="s">
        <v>4978</v>
      </c>
      <c r="C264" s="372" t="s">
        <v>4979</v>
      </c>
      <c r="D264" s="370" t="s">
        <v>286</v>
      </c>
      <c r="E264" s="412">
        <v>50</v>
      </c>
      <c r="F264" s="227"/>
      <c r="G264" s="413">
        <f t="shared" si="11"/>
        <v>0</v>
      </c>
      <c r="H264" s="367" t="s">
        <v>4102</v>
      </c>
      <c r="I264" s="359"/>
    </row>
    <row r="265" spans="1:9" ht="12">
      <c r="A265" s="361" t="s">
        <v>327</v>
      </c>
      <c r="B265" s="362" t="s">
        <v>4980</v>
      </c>
      <c r="C265" s="372" t="s">
        <v>4981</v>
      </c>
      <c r="D265" s="370" t="s">
        <v>286</v>
      </c>
      <c r="E265" s="412">
        <v>55</v>
      </c>
      <c r="F265" s="227"/>
      <c r="G265" s="413">
        <f t="shared" si="11"/>
        <v>0</v>
      </c>
      <c r="H265" s="367" t="s">
        <v>4102</v>
      </c>
      <c r="I265" s="359"/>
    </row>
    <row r="266" spans="1:9" ht="12">
      <c r="A266" s="361" t="s">
        <v>331</v>
      </c>
      <c r="B266" s="362" t="s">
        <v>4982</v>
      </c>
      <c r="C266" s="372" t="s">
        <v>4983</v>
      </c>
      <c r="D266" s="370" t="s">
        <v>286</v>
      </c>
      <c r="E266" s="412">
        <v>55</v>
      </c>
      <c r="F266" s="227"/>
      <c r="G266" s="413">
        <f t="shared" si="11"/>
        <v>0</v>
      </c>
      <c r="H266" s="367" t="s">
        <v>4102</v>
      </c>
      <c r="I266" s="359"/>
    </row>
    <row r="267" spans="1:9" ht="12">
      <c r="A267" s="361" t="s">
        <v>335</v>
      </c>
      <c r="B267" s="362" t="s">
        <v>4984</v>
      </c>
      <c r="C267" s="372" t="s">
        <v>4985</v>
      </c>
      <c r="D267" s="370" t="s">
        <v>286</v>
      </c>
      <c r="E267" s="412">
        <v>25</v>
      </c>
      <c r="F267" s="227"/>
      <c r="G267" s="413">
        <f t="shared" si="11"/>
        <v>0</v>
      </c>
      <c r="H267" s="367" t="s">
        <v>4102</v>
      </c>
      <c r="I267" s="359"/>
    </row>
    <row r="268" spans="1:9" ht="12">
      <c r="A268" s="361" t="s">
        <v>339</v>
      </c>
      <c r="B268" s="362" t="s">
        <v>4986</v>
      </c>
      <c r="C268" s="372" t="s">
        <v>4987</v>
      </c>
      <c r="D268" s="370" t="s">
        <v>286</v>
      </c>
      <c r="E268" s="412">
        <v>25</v>
      </c>
      <c r="F268" s="227"/>
      <c r="G268" s="413">
        <f t="shared" si="11"/>
        <v>0</v>
      </c>
      <c r="H268" s="367" t="s">
        <v>4102</v>
      </c>
      <c r="I268" s="359"/>
    </row>
    <row r="269" spans="1:9" ht="12">
      <c r="A269" s="361" t="s">
        <v>344</v>
      </c>
      <c r="B269" s="362" t="s">
        <v>4990</v>
      </c>
      <c r="C269" s="372" t="s">
        <v>4991</v>
      </c>
      <c r="D269" s="370" t="s">
        <v>173</v>
      </c>
      <c r="E269" s="412">
        <v>1</v>
      </c>
      <c r="F269" s="227"/>
      <c r="G269" s="413">
        <f t="shared" si="11"/>
        <v>0</v>
      </c>
      <c r="H269" s="367" t="s">
        <v>259</v>
      </c>
      <c r="I269" s="359"/>
    </row>
    <row r="270" spans="1:9" ht="12">
      <c r="A270" s="361" t="s">
        <v>348</v>
      </c>
      <c r="B270" s="362" t="s">
        <v>4992</v>
      </c>
      <c r="C270" s="372" t="s">
        <v>4993</v>
      </c>
      <c r="D270" s="370" t="s">
        <v>173</v>
      </c>
      <c r="E270" s="412">
        <v>1</v>
      </c>
      <c r="F270" s="227"/>
      <c r="G270" s="413">
        <f t="shared" si="11"/>
        <v>0</v>
      </c>
      <c r="H270" s="367" t="s">
        <v>259</v>
      </c>
      <c r="I270" s="359"/>
    </row>
    <row r="271" spans="1:9" ht="12">
      <c r="A271" s="353"/>
      <c r="B271" s="354" t="s">
        <v>4994</v>
      </c>
      <c r="C271" s="360" t="s">
        <v>4995</v>
      </c>
      <c r="D271" s="355"/>
      <c r="E271" s="414"/>
      <c r="F271" s="356"/>
      <c r="G271" s="415">
        <f>SUM(G272:G275)</f>
        <v>0</v>
      </c>
      <c r="H271" s="388"/>
      <c r="I271" s="359"/>
    </row>
    <row r="272" spans="1:9" ht="22.5">
      <c r="A272" s="361" t="s">
        <v>352</v>
      </c>
      <c r="B272" s="362" t="s">
        <v>4996</v>
      </c>
      <c r="C272" s="372" t="s">
        <v>4997</v>
      </c>
      <c r="D272" s="370" t="s">
        <v>286</v>
      </c>
      <c r="E272" s="412">
        <v>20</v>
      </c>
      <c r="F272" s="227"/>
      <c r="G272" s="413">
        <f>ROUND(F272*E272,2)</f>
        <v>0</v>
      </c>
      <c r="H272" s="367" t="s">
        <v>4102</v>
      </c>
      <c r="I272" s="359"/>
    </row>
    <row r="273" spans="1:9" ht="22.5">
      <c r="A273" s="361" t="s">
        <v>356</v>
      </c>
      <c r="B273" s="362" t="s">
        <v>4998</v>
      </c>
      <c r="C273" s="372" t="s">
        <v>4999</v>
      </c>
      <c r="D273" s="370" t="s">
        <v>286</v>
      </c>
      <c r="E273" s="412">
        <v>5</v>
      </c>
      <c r="F273" s="227"/>
      <c r="G273" s="413">
        <f>ROUND(F273*E273,2)</f>
        <v>0</v>
      </c>
      <c r="H273" s="367" t="s">
        <v>4102</v>
      </c>
      <c r="I273" s="359"/>
    </row>
    <row r="274" spans="1:9" ht="22.5">
      <c r="A274" s="361" t="s">
        <v>362</v>
      </c>
      <c r="B274" s="362" t="s">
        <v>5000</v>
      </c>
      <c r="C274" s="372" t="s">
        <v>5001</v>
      </c>
      <c r="D274" s="370" t="s">
        <v>286</v>
      </c>
      <c r="E274" s="412">
        <v>10</v>
      </c>
      <c r="F274" s="227"/>
      <c r="G274" s="413">
        <f>ROUND(F274*E274,2)</f>
        <v>0</v>
      </c>
      <c r="H274" s="367" t="s">
        <v>4102</v>
      </c>
      <c r="I274" s="359"/>
    </row>
    <row r="275" spans="1:9" ht="22.5">
      <c r="A275" s="361" t="s">
        <v>617</v>
      </c>
      <c r="B275" s="362" t="s">
        <v>5002</v>
      </c>
      <c r="C275" s="372" t="s">
        <v>5003</v>
      </c>
      <c r="D275" s="370" t="s">
        <v>286</v>
      </c>
      <c r="E275" s="412">
        <v>35</v>
      </c>
      <c r="F275" s="227"/>
      <c r="G275" s="413">
        <f>ROUND(F275*E275,2)</f>
        <v>0</v>
      </c>
      <c r="H275" s="367" t="s">
        <v>4102</v>
      </c>
      <c r="I275" s="359"/>
    </row>
    <row r="276" spans="1:9" ht="12">
      <c r="A276" s="353"/>
      <c r="B276" s="354" t="s">
        <v>5004</v>
      </c>
      <c r="C276" s="360" t="s">
        <v>5005</v>
      </c>
      <c r="D276" s="355"/>
      <c r="E276" s="414"/>
      <c r="F276" s="356"/>
      <c r="G276" s="415">
        <f>SUM(G277:G289)</f>
        <v>0</v>
      </c>
      <c r="H276" s="388"/>
      <c r="I276" s="359"/>
    </row>
    <row r="277" spans="1:9" ht="12">
      <c r="A277" s="361" t="s">
        <v>621</v>
      </c>
      <c r="B277" s="362" t="s">
        <v>5006</v>
      </c>
      <c r="C277" s="372" t="s">
        <v>5007</v>
      </c>
      <c r="D277" s="370" t="s">
        <v>173</v>
      </c>
      <c r="E277" s="412">
        <v>1</v>
      </c>
      <c r="F277" s="227"/>
      <c r="G277" s="413">
        <f aca="true" t="shared" si="12" ref="G277:G289">ROUND(F277*E277,2)</f>
        <v>0</v>
      </c>
      <c r="H277" s="367" t="s">
        <v>4102</v>
      </c>
      <c r="I277" s="359"/>
    </row>
    <row r="278" spans="1:9" ht="12">
      <c r="A278" s="361" t="s">
        <v>625</v>
      </c>
      <c r="B278" s="362" t="s">
        <v>5008</v>
      </c>
      <c r="C278" s="372" t="s">
        <v>5009</v>
      </c>
      <c r="D278" s="370" t="s">
        <v>173</v>
      </c>
      <c r="E278" s="412">
        <v>1</v>
      </c>
      <c r="F278" s="227"/>
      <c r="G278" s="413">
        <f t="shared" si="12"/>
        <v>0</v>
      </c>
      <c r="H278" s="367" t="s">
        <v>4102</v>
      </c>
      <c r="I278" s="359"/>
    </row>
    <row r="279" spans="1:9" ht="22.5">
      <c r="A279" s="361" t="s">
        <v>629</v>
      </c>
      <c r="B279" s="362" t="s">
        <v>5010</v>
      </c>
      <c r="C279" s="372" t="s">
        <v>5011</v>
      </c>
      <c r="D279" s="370" t="s">
        <v>173</v>
      </c>
      <c r="E279" s="412">
        <v>1</v>
      </c>
      <c r="F279" s="227"/>
      <c r="G279" s="413">
        <f t="shared" si="12"/>
        <v>0</v>
      </c>
      <c r="H279" s="367" t="s">
        <v>4102</v>
      </c>
      <c r="I279" s="359"/>
    </row>
    <row r="280" spans="1:9" ht="12">
      <c r="A280" s="361" t="s">
        <v>633</v>
      </c>
      <c r="B280" s="362" t="s">
        <v>5014</v>
      </c>
      <c r="C280" s="372" t="s">
        <v>5015</v>
      </c>
      <c r="D280" s="370" t="s">
        <v>173</v>
      </c>
      <c r="E280" s="412">
        <v>1</v>
      </c>
      <c r="F280" s="227"/>
      <c r="G280" s="413">
        <f t="shared" si="12"/>
        <v>0</v>
      </c>
      <c r="H280" s="367" t="s">
        <v>4102</v>
      </c>
      <c r="I280" s="359"/>
    </row>
    <row r="281" spans="1:9" ht="12">
      <c r="A281" s="361" t="s">
        <v>637</v>
      </c>
      <c r="B281" s="362" t="s">
        <v>5016</v>
      </c>
      <c r="C281" s="372" t="s">
        <v>5017</v>
      </c>
      <c r="D281" s="370" t="s">
        <v>173</v>
      </c>
      <c r="E281" s="412">
        <v>1</v>
      </c>
      <c r="F281" s="227"/>
      <c r="G281" s="413">
        <f t="shared" si="12"/>
        <v>0</v>
      </c>
      <c r="H281" s="367" t="s">
        <v>4102</v>
      </c>
      <c r="I281" s="359"/>
    </row>
    <row r="282" spans="1:9" ht="12">
      <c r="A282" s="361" t="s">
        <v>643</v>
      </c>
      <c r="B282" s="362" t="s">
        <v>5018</v>
      </c>
      <c r="C282" s="372" t="s">
        <v>5019</v>
      </c>
      <c r="D282" s="370" t="s">
        <v>173</v>
      </c>
      <c r="E282" s="412">
        <v>25</v>
      </c>
      <c r="F282" s="227"/>
      <c r="G282" s="413">
        <f t="shared" si="12"/>
        <v>0</v>
      </c>
      <c r="H282" s="367" t="s">
        <v>4102</v>
      </c>
      <c r="I282" s="359"/>
    </row>
    <row r="283" spans="1:9" ht="12">
      <c r="A283" s="361" t="s">
        <v>647</v>
      </c>
      <c r="B283" s="362" t="s">
        <v>5020</v>
      </c>
      <c r="C283" s="372" t="s">
        <v>5021</v>
      </c>
      <c r="D283" s="370" t="s">
        <v>5022</v>
      </c>
      <c r="E283" s="412">
        <v>1</v>
      </c>
      <c r="F283" s="227"/>
      <c r="G283" s="413">
        <f t="shared" si="12"/>
        <v>0</v>
      </c>
      <c r="H283" s="367" t="s">
        <v>4102</v>
      </c>
      <c r="I283" s="359"/>
    </row>
    <row r="284" spans="1:9" ht="12">
      <c r="A284" s="361" t="s">
        <v>652</v>
      </c>
      <c r="B284" s="362" t="s">
        <v>5023</v>
      </c>
      <c r="C284" s="372" t="s">
        <v>5024</v>
      </c>
      <c r="D284" s="370" t="s">
        <v>5025</v>
      </c>
      <c r="E284" s="412">
        <v>1</v>
      </c>
      <c r="F284" s="227"/>
      <c r="G284" s="413">
        <f t="shared" si="12"/>
        <v>0</v>
      </c>
      <c r="H284" s="367" t="s">
        <v>4102</v>
      </c>
      <c r="I284" s="359"/>
    </row>
    <row r="285" spans="1:9" ht="22.5">
      <c r="A285" s="361" t="s">
        <v>960</v>
      </c>
      <c r="B285" s="362" t="s">
        <v>5026</v>
      </c>
      <c r="C285" s="372" t="s">
        <v>5027</v>
      </c>
      <c r="D285" s="370" t="s">
        <v>5028</v>
      </c>
      <c r="E285" s="412">
        <v>1</v>
      </c>
      <c r="F285" s="227"/>
      <c r="G285" s="413">
        <f t="shared" si="12"/>
        <v>0</v>
      </c>
      <c r="H285" s="367" t="s">
        <v>4102</v>
      </c>
      <c r="I285" s="359"/>
    </row>
    <row r="286" spans="1:9" ht="12">
      <c r="A286" s="361" t="s">
        <v>965</v>
      </c>
      <c r="B286" s="362" t="s">
        <v>5029</v>
      </c>
      <c r="C286" s="372" t="s">
        <v>5030</v>
      </c>
      <c r="D286" s="370" t="s">
        <v>5031</v>
      </c>
      <c r="E286" s="412">
        <v>1</v>
      </c>
      <c r="F286" s="227"/>
      <c r="G286" s="413">
        <f t="shared" si="12"/>
        <v>0</v>
      </c>
      <c r="H286" s="367" t="s">
        <v>4102</v>
      </c>
      <c r="I286" s="359"/>
    </row>
    <row r="287" spans="1:9" ht="12">
      <c r="A287" s="361" t="s">
        <v>970</v>
      </c>
      <c r="B287" s="362" t="s">
        <v>5032</v>
      </c>
      <c r="C287" s="372" t="s">
        <v>5033</v>
      </c>
      <c r="D287" s="370" t="s">
        <v>5031</v>
      </c>
      <c r="E287" s="412">
        <v>1</v>
      </c>
      <c r="F287" s="227"/>
      <c r="G287" s="413">
        <f t="shared" si="12"/>
        <v>0</v>
      </c>
      <c r="H287" s="367" t="s">
        <v>4102</v>
      </c>
      <c r="I287" s="359"/>
    </row>
    <row r="288" spans="1:9" ht="12">
      <c r="A288" s="361" t="s">
        <v>978</v>
      </c>
      <c r="B288" s="362" t="s">
        <v>5034</v>
      </c>
      <c r="C288" s="372" t="s">
        <v>5035</v>
      </c>
      <c r="D288" s="370" t="s">
        <v>5031</v>
      </c>
      <c r="E288" s="412">
        <v>1</v>
      </c>
      <c r="F288" s="227"/>
      <c r="G288" s="413">
        <f t="shared" si="12"/>
        <v>0</v>
      </c>
      <c r="H288" s="367" t="s">
        <v>4102</v>
      </c>
      <c r="I288" s="359"/>
    </row>
    <row r="289" spans="1:9" ht="12">
      <c r="A289" s="361" t="s">
        <v>983</v>
      </c>
      <c r="B289" s="362" t="s">
        <v>5036</v>
      </c>
      <c r="C289" s="372" t="s">
        <v>5037</v>
      </c>
      <c r="D289" s="370" t="s">
        <v>173</v>
      </c>
      <c r="E289" s="412">
        <v>1</v>
      </c>
      <c r="F289" s="227"/>
      <c r="G289" s="413">
        <f t="shared" si="12"/>
        <v>0</v>
      </c>
      <c r="H289" s="367" t="s">
        <v>259</v>
      </c>
      <c r="I289" s="359"/>
    </row>
    <row r="290" spans="1:9" ht="12">
      <c r="A290" s="353"/>
      <c r="B290" s="354" t="s">
        <v>3807</v>
      </c>
      <c r="C290" s="360" t="s">
        <v>3808</v>
      </c>
      <c r="D290" s="355"/>
      <c r="E290" s="414"/>
      <c r="F290" s="356"/>
      <c r="G290" s="415">
        <f>SUM(G291:G297)</f>
        <v>0</v>
      </c>
      <c r="H290" s="388"/>
      <c r="I290" s="359"/>
    </row>
    <row r="291" spans="1:9" ht="12">
      <c r="A291" s="361" t="s">
        <v>990</v>
      </c>
      <c r="B291" s="362" t="s">
        <v>5038</v>
      </c>
      <c r="C291" s="372" t="s">
        <v>5039</v>
      </c>
      <c r="D291" s="370" t="s">
        <v>682</v>
      </c>
      <c r="E291" s="412">
        <v>12</v>
      </c>
      <c r="F291" s="227"/>
      <c r="G291" s="413">
        <f aca="true" t="shared" si="13" ref="G291:G297">ROUND(F291*E291,2)</f>
        <v>0</v>
      </c>
      <c r="H291" s="367" t="s">
        <v>259</v>
      </c>
      <c r="I291" s="359"/>
    </row>
    <row r="292" spans="1:9" ht="12">
      <c r="A292" s="361" t="s">
        <v>995</v>
      </c>
      <c r="B292" s="362" t="s">
        <v>5040</v>
      </c>
      <c r="C292" s="372" t="s">
        <v>5041</v>
      </c>
      <c r="D292" s="370" t="s">
        <v>682</v>
      </c>
      <c r="E292" s="412">
        <v>18</v>
      </c>
      <c r="F292" s="227"/>
      <c r="G292" s="413">
        <f t="shared" si="13"/>
        <v>0</v>
      </c>
      <c r="H292" s="367" t="s">
        <v>259</v>
      </c>
      <c r="I292" s="359"/>
    </row>
    <row r="293" spans="1:9" ht="12">
      <c r="A293" s="361" t="s">
        <v>1001</v>
      </c>
      <c r="B293" s="362" t="s">
        <v>5042</v>
      </c>
      <c r="C293" s="372" t="s">
        <v>5043</v>
      </c>
      <c r="D293" s="370" t="s">
        <v>682</v>
      </c>
      <c r="E293" s="412">
        <v>4</v>
      </c>
      <c r="F293" s="227"/>
      <c r="G293" s="413">
        <f t="shared" si="13"/>
        <v>0</v>
      </c>
      <c r="H293" s="367" t="s">
        <v>259</v>
      </c>
      <c r="I293" s="359"/>
    </row>
    <row r="294" spans="1:9" ht="12">
      <c r="A294" s="361" t="s">
        <v>1007</v>
      </c>
      <c r="B294" s="362" t="s">
        <v>5044</v>
      </c>
      <c r="C294" s="372" t="s">
        <v>5045</v>
      </c>
      <c r="D294" s="370" t="s">
        <v>682</v>
      </c>
      <c r="E294" s="412">
        <v>8</v>
      </c>
      <c r="F294" s="227"/>
      <c r="G294" s="413">
        <f t="shared" si="13"/>
        <v>0</v>
      </c>
      <c r="H294" s="367" t="s">
        <v>259</v>
      </c>
      <c r="I294" s="359"/>
    </row>
    <row r="295" spans="1:9" ht="12">
      <c r="A295" s="361" t="s">
        <v>1012</v>
      </c>
      <c r="B295" s="362" t="s">
        <v>5046</v>
      </c>
      <c r="C295" s="372" t="s">
        <v>5047</v>
      </c>
      <c r="D295" s="370" t="s">
        <v>682</v>
      </c>
      <c r="E295" s="412">
        <v>32</v>
      </c>
      <c r="F295" s="227"/>
      <c r="G295" s="413">
        <f t="shared" si="13"/>
        <v>0</v>
      </c>
      <c r="H295" s="367" t="s">
        <v>4102</v>
      </c>
      <c r="I295" s="359"/>
    </row>
    <row r="296" spans="1:9" ht="12">
      <c r="A296" s="361" t="s">
        <v>1016</v>
      </c>
      <c r="B296" s="362" t="s">
        <v>5048</v>
      </c>
      <c r="C296" s="372" t="s">
        <v>5049</v>
      </c>
      <c r="D296" s="370" t="s">
        <v>682</v>
      </c>
      <c r="E296" s="412">
        <v>32</v>
      </c>
      <c r="F296" s="227"/>
      <c r="G296" s="413">
        <f t="shared" si="13"/>
        <v>0</v>
      </c>
      <c r="H296" s="367" t="s">
        <v>4102</v>
      </c>
      <c r="I296" s="359"/>
    </row>
    <row r="297" spans="1:9" ht="12">
      <c r="A297" s="361" t="s">
        <v>1021</v>
      </c>
      <c r="B297" s="362" t="s">
        <v>5050</v>
      </c>
      <c r="C297" s="372" t="s">
        <v>5051</v>
      </c>
      <c r="D297" s="370" t="s">
        <v>682</v>
      </c>
      <c r="E297" s="412">
        <v>8</v>
      </c>
      <c r="F297" s="227"/>
      <c r="G297" s="413">
        <f t="shared" si="13"/>
        <v>0</v>
      </c>
      <c r="H297" s="367" t="s">
        <v>4102</v>
      </c>
      <c r="I297" s="359"/>
    </row>
    <row r="298" spans="1:9" ht="12">
      <c r="A298" s="353"/>
      <c r="B298" s="354" t="s">
        <v>5056</v>
      </c>
      <c r="C298" s="360" t="s">
        <v>5057</v>
      </c>
      <c r="D298" s="355"/>
      <c r="E298" s="414"/>
      <c r="F298" s="356"/>
      <c r="G298" s="415">
        <f>G299</f>
        <v>0</v>
      </c>
      <c r="H298" s="388"/>
      <c r="I298" s="359"/>
    </row>
    <row r="299" spans="1:9" ht="12">
      <c r="A299" s="361" t="s">
        <v>1025</v>
      </c>
      <c r="B299" s="362" t="s">
        <v>5058</v>
      </c>
      <c r="C299" s="372" t="s">
        <v>5059</v>
      </c>
      <c r="D299" s="370" t="s">
        <v>173</v>
      </c>
      <c r="E299" s="412">
        <v>1</v>
      </c>
      <c r="F299" s="227"/>
      <c r="G299" s="413">
        <f>ROUND(F299*E299,2)</f>
        <v>0</v>
      </c>
      <c r="H299" s="367" t="s">
        <v>259</v>
      </c>
      <c r="I299" s="359"/>
    </row>
    <row r="300" spans="1:9" ht="12">
      <c r="A300" s="353"/>
      <c r="B300" s="354" t="s">
        <v>5060</v>
      </c>
      <c r="C300" s="360" t="s">
        <v>5061</v>
      </c>
      <c r="D300" s="355"/>
      <c r="E300" s="414"/>
      <c r="F300" s="356"/>
      <c r="G300" s="415">
        <f>SUM(G301:G303)</f>
        <v>0</v>
      </c>
      <c r="H300" s="388"/>
      <c r="I300" s="359"/>
    </row>
    <row r="301" spans="1:9" ht="12">
      <c r="A301" s="361" t="s">
        <v>1030</v>
      </c>
      <c r="B301" s="362" t="s">
        <v>5066</v>
      </c>
      <c r="C301" s="372" t="s">
        <v>5067</v>
      </c>
      <c r="D301" s="370" t="s">
        <v>286</v>
      </c>
      <c r="E301" s="412">
        <v>25</v>
      </c>
      <c r="F301" s="227"/>
      <c r="G301" s="413">
        <f>ROUND(F301*E301,2)</f>
        <v>0</v>
      </c>
      <c r="H301" s="367" t="s">
        <v>4102</v>
      </c>
      <c r="I301" s="359"/>
    </row>
    <row r="302" spans="1:9" ht="22.5">
      <c r="A302" s="361" t="s">
        <v>1035</v>
      </c>
      <c r="B302" s="362" t="s">
        <v>5068</v>
      </c>
      <c r="C302" s="372" t="s">
        <v>5069</v>
      </c>
      <c r="D302" s="370" t="s">
        <v>286</v>
      </c>
      <c r="E302" s="412">
        <v>25</v>
      </c>
      <c r="F302" s="227"/>
      <c r="G302" s="413">
        <f>ROUND(F302*E302,2)</f>
        <v>0</v>
      </c>
      <c r="H302" s="367" t="s">
        <v>4102</v>
      </c>
      <c r="I302" s="359"/>
    </row>
    <row r="303" spans="1:9" ht="12">
      <c r="A303" s="361" t="s">
        <v>1042</v>
      </c>
      <c r="B303" s="362" t="s">
        <v>5080</v>
      </c>
      <c r="C303" s="372" t="s">
        <v>5081</v>
      </c>
      <c r="D303" s="370" t="s">
        <v>286</v>
      </c>
      <c r="E303" s="412">
        <v>25</v>
      </c>
      <c r="F303" s="227"/>
      <c r="G303" s="413">
        <f>ROUND(F303*E303,2)</f>
        <v>0</v>
      </c>
      <c r="H303" s="367" t="s">
        <v>4102</v>
      </c>
      <c r="I303" s="359"/>
    </row>
    <row r="304" spans="1:9" ht="15.75">
      <c r="A304" s="405"/>
      <c r="B304" s="406" t="s">
        <v>639</v>
      </c>
      <c r="C304" s="406" t="s">
        <v>640</v>
      </c>
      <c r="D304" s="407"/>
      <c r="E304" s="407"/>
      <c r="F304" s="416"/>
      <c r="G304" s="409">
        <f>G305+G312</f>
        <v>0</v>
      </c>
      <c r="H304" s="410"/>
      <c r="I304" s="359"/>
    </row>
    <row r="305" spans="1:9" ht="12">
      <c r="A305" s="353"/>
      <c r="B305" s="354" t="s">
        <v>5082</v>
      </c>
      <c r="C305" s="360" t="s">
        <v>5083</v>
      </c>
      <c r="D305" s="355"/>
      <c r="E305" s="414"/>
      <c r="F305" s="356"/>
      <c r="G305" s="415">
        <f>SUM(G306:G311)</f>
        <v>0</v>
      </c>
      <c r="H305" s="388"/>
      <c r="I305" s="359"/>
    </row>
    <row r="306" spans="1:9" ht="12">
      <c r="A306" s="361" t="s">
        <v>1053</v>
      </c>
      <c r="B306" s="362" t="s">
        <v>5106</v>
      </c>
      <c r="C306" s="372" t="s">
        <v>5107</v>
      </c>
      <c r="D306" s="370" t="s">
        <v>286</v>
      </c>
      <c r="E306" s="412">
        <v>350</v>
      </c>
      <c r="F306" s="227"/>
      <c r="G306" s="413">
        <f aca="true" t="shared" si="14" ref="G306:G311">ROUND(F306*E306,2)</f>
        <v>0</v>
      </c>
      <c r="H306" s="367" t="s">
        <v>4102</v>
      </c>
      <c r="I306" s="359"/>
    </row>
    <row r="307" spans="1:9" ht="12">
      <c r="A307" s="361" t="s">
        <v>1057</v>
      </c>
      <c r="B307" s="362" t="s">
        <v>5108</v>
      </c>
      <c r="C307" s="372" t="s">
        <v>5109</v>
      </c>
      <c r="D307" s="370" t="s">
        <v>286</v>
      </c>
      <c r="E307" s="412">
        <v>350</v>
      </c>
      <c r="F307" s="227"/>
      <c r="G307" s="413">
        <f t="shared" si="14"/>
        <v>0</v>
      </c>
      <c r="H307" s="367" t="s">
        <v>4102</v>
      </c>
      <c r="I307" s="359"/>
    </row>
    <row r="308" spans="1:9" ht="12">
      <c r="A308" s="361" t="s">
        <v>1061</v>
      </c>
      <c r="B308" s="362" t="s">
        <v>5110</v>
      </c>
      <c r="C308" s="372" t="s">
        <v>5111</v>
      </c>
      <c r="D308" s="370" t="s">
        <v>286</v>
      </c>
      <c r="E308" s="412">
        <v>80</v>
      </c>
      <c r="F308" s="227"/>
      <c r="G308" s="413">
        <f t="shared" si="14"/>
        <v>0</v>
      </c>
      <c r="H308" s="367" t="s">
        <v>4102</v>
      </c>
      <c r="I308" s="359"/>
    </row>
    <row r="309" spans="1:9" ht="12">
      <c r="A309" s="361" t="s">
        <v>1067</v>
      </c>
      <c r="B309" s="362" t="s">
        <v>5112</v>
      </c>
      <c r="C309" s="372" t="s">
        <v>5113</v>
      </c>
      <c r="D309" s="370" t="s">
        <v>286</v>
      </c>
      <c r="E309" s="412">
        <v>80</v>
      </c>
      <c r="F309" s="227"/>
      <c r="G309" s="413">
        <f t="shared" si="14"/>
        <v>0</v>
      </c>
      <c r="H309" s="367" t="s">
        <v>4102</v>
      </c>
      <c r="I309" s="359"/>
    </row>
    <row r="310" spans="1:9" ht="12">
      <c r="A310" s="361" t="s">
        <v>1077</v>
      </c>
      <c r="B310" s="362" t="s">
        <v>5118</v>
      </c>
      <c r="C310" s="372" t="s">
        <v>5119</v>
      </c>
      <c r="D310" s="370" t="s">
        <v>173</v>
      </c>
      <c r="E310" s="412">
        <v>18</v>
      </c>
      <c r="F310" s="227"/>
      <c r="G310" s="413">
        <f t="shared" si="14"/>
        <v>0</v>
      </c>
      <c r="H310" s="367" t="s">
        <v>259</v>
      </c>
      <c r="I310" s="359"/>
    </row>
    <row r="311" spans="1:9" ht="12">
      <c r="A311" s="361" t="s">
        <v>1082</v>
      </c>
      <c r="B311" s="362" t="s">
        <v>5120</v>
      </c>
      <c r="C311" s="372" t="s">
        <v>5121</v>
      </c>
      <c r="D311" s="370" t="s">
        <v>4876</v>
      </c>
      <c r="E311" s="412">
        <v>18</v>
      </c>
      <c r="F311" s="227"/>
      <c r="G311" s="413">
        <f t="shared" si="14"/>
        <v>0</v>
      </c>
      <c r="H311" s="367" t="s">
        <v>259</v>
      </c>
      <c r="I311" s="359"/>
    </row>
    <row r="312" spans="1:9" ht="12">
      <c r="A312" s="353"/>
      <c r="B312" s="354" t="s">
        <v>5122</v>
      </c>
      <c r="C312" s="360" t="s">
        <v>5123</v>
      </c>
      <c r="D312" s="355"/>
      <c r="E312" s="414"/>
      <c r="F312" s="356"/>
      <c r="G312" s="415">
        <f>SUM(G313:G317)</f>
        <v>0</v>
      </c>
      <c r="H312" s="388"/>
      <c r="I312" s="359"/>
    </row>
    <row r="313" spans="1:9" ht="12">
      <c r="A313" s="361" t="s">
        <v>1091</v>
      </c>
      <c r="B313" s="362" t="s">
        <v>5124</v>
      </c>
      <c r="C313" s="372" t="s">
        <v>5125</v>
      </c>
      <c r="D313" s="370" t="s">
        <v>4845</v>
      </c>
      <c r="E313" s="412">
        <v>19</v>
      </c>
      <c r="F313" s="227"/>
      <c r="G313" s="413">
        <f>ROUND(F313*E313,2)</f>
        <v>0</v>
      </c>
      <c r="H313" s="367" t="s">
        <v>4102</v>
      </c>
      <c r="I313" s="359"/>
    </row>
    <row r="314" spans="1:9" ht="12">
      <c r="A314" s="361" t="s">
        <v>1099</v>
      </c>
      <c r="B314" s="362" t="s">
        <v>5135</v>
      </c>
      <c r="C314" s="372" t="s">
        <v>5136</v>
      </c>
      <c r="D314" s="370" t="s">
        <v>173</v>
      </c>
      <c r="E314" s="412">
        <v>14</v>
      </c>
      <c r="F314" s="227"/>
      <c r="G314" s="413">
        <f>ROUND(F314*E314,2)</f>
        <v>0</v>
      </c>
      <c r="H314" s="367" t="s">
        <v>259</v>
      </c>
      <c r="I314" s="359"/>
    </row>
    <row r="315" spans="1:9" ht="12">
      <c r="A315" s="361" t="s">
        <v>1111</v>
      </c>
      <c r="B315" s="362" t="s">
        <v>5137</v>
      </c>
      <c r="C315" s="372" t="s">
        <v>5138</v>
      </c>
      <c r="D315" s="370" t="s">
        <v>173</v>
      </c>
      <c r="E315" s="412">
        <v>3</v>
      </c>
      <c r="F315" s="227"/>
      <c r="G315" s="413">
        <f>ROUND(F315*E315,2)</f>
        <v>0</v>
      </c>
      <c r="H315" s="367" t="s">
        <v>259</v>
      </c>
      <c r="I315" s="359"/>
    </row>
    <row r="316" spans="1:9" ht="12">
      <c r="A316" s="361" t="s">
        <v>1119</v>
      </c>
      <c r="B316" s="362" t="s">
        <v>5139</v>
      </c>
      <c r="C316" s="372" t="s">
        <v>5140</v>
      </c>
      <c r="D316" s="370" t="s">
        <v>173</v>
      </c>
      <c r="E316" s="412">
        <v>1</v>
      </c>
      <c r="F316" s="227"/>
      <c r="G316" s="413">
        <f>ROUND(F316*E316,2)</f>
        <v>0</v>
      </c>
      <c r="H316" s="367" t="s">
        <v>259</v>
      </c>
      <c r="I316" s="359"/>
    </row>
    <row r="317" spans="1:9" ht="12">
      <c r="A317" s="361" t="s">
        <v>1127</v>
      </c>
      <c r="B317" s="362" t="s">
        <v>5141</v>
      </c>
      <c r="C317" s="372" t="s">
        <v>5142</v>
      </c>
      <c r="D317" s="370" t="s">
        <v>173</v>
      </c>
      <c r="E317" s="412">
        <v>1</v>
      </c>
      <c r="F317" s="227"/>
      <c r="G317" s="413">
        <f>ROUND(F317*E317,2)</f>
        <v>0</v>
      </c>
      <c r="H317" s="367" t="s">
        <v>259</v>
      </c>
      <c r="I317" s="359"/>
    </row>
    <row r="318" spans="8:9" ht="12">
      <c r="H318" s="252">
        <v>0</v>
      </c>
      <c r="I318" s="359"/>
    </row>
    <row r="319" spans="1:9" ht="12">
      <c r="A319" s="232"/>
      <c r="B319" s="233" t="s">
        <v>4079</v>
      </c>
      <c r="C319" s="234" t="s">
        <v>5129</v>
      </c>
      <c r="D319" s="235"/>
      <c r="E319" s="236"/>
      <c r="F319" s="237"/>
      <c r="G319" s="238">
        <f>G222+G225+G304</f>
        <v>0</v>
      </c>
      <c r="H319" s="239"/>
      <c r="I319" s="359"/>
    </row>
    <row r="320" spans="8:9" ht="12">
      <c r="H320" s="252">
        <v>0</v>
      </c>
      <c r="I320" s="359"/>
    </row>
    <row r="321" spans="8:9" ht="13.5" thickBot="1">
      <c r="H321" s="252">
        <v>0</v>
      </c>
      <c r="I321" s="359"/>
    </row>
    <row r="322" spans="1:9" ht="16.5" thickBot="1">
      <c r="A322" s="417"/>
      <c r="B322" s="418"/>
      <c r="C322" s="419" t="s">
        <v>5143</v>
      </c>
      <c r="D322" s="418"/>
      <c r="E322" s="420"/>
      <c r="F322" s="418"/>
      <c r="G322" s="421"/>
      <c r="H322" s="421">
        <v>0</v>
      </c>
      <c r="I322" s="359"/>
    </row>
    <row r="323" spans="1:9" ht="15.75">
      <c r="A323" s="405"/>
      <c r="B323" s="406" t="s">
        <v>123</v>
      </c>
      <c r="C323" s="406" t="s">
        <v>124</v>
      </c>
      <c r="D323" s="407"/>
      <c r="E323" s="407"/>
      <c r="F323" s="408"/>
      <c r="G323" s="409">
        <f>G324</f>
        <v>0</v>
      </c>
      <c r="H323" s="410"/>
      <c r="I323" s="359"/>
    </row>
    <row r="324" spans="1:9" ht="12">
      <c r="A324" s="353"/>
      <c r="B324" s="354" t="s">
        <v>3231</v>
      </c>
      <c r="C324" s="360" t="s">
        <v>4717</v>
      </c>
      <c r="D324" s="355"/>
      <c r="E324" s="414"/>
      <c r="F324" s="356"/>
      <c r="G324" s="415">
        <f>G325</f>
        <v>0</v>
      </c>
      <c r="H324" s="388"/>
      <c r="I324" s="359"/>
    </row>
    <row r="325" spans="1:9" ht="12">
      <c r="A325" s="361" t="s">
        <v>80</v>
      </c>
      <c r="B325" s="362" t="s">
        <v>4718</v>
      </c>
      <c r="C325" s="372" t="s">
        <v>4719</v>
      </c>
      <c r="D325" s="370" t="s">
        <v>173</v>
      </c>
      <c r="E325" s="412">
        <v>3</v>
      </c>
      <c r="F325" s="227"/>
      <c r="G325" s="413">
        <f>ROUND(F325*E325,2)</f>
        <v>0</v>
      </c>
      <c r="H325" s="367" t="s">
        <v>4102</v>
      </c>
      <c r="I325" s="359"/>
    </row>
    <row r="326" spans="1:9" ht="15.75">
      <c r="A326" s="405"/>
      <c r="B326" s="406" t="s">
        <v>239</v>
      </c>
      <c r="C326" s="406" t="s">
        <v>3799</v>
      </c>
      <c r="D326" s="407"/>
      <c r="E326" s="407"/>
      <c r="F326" s="416"/>
      <c r="G326" s="409">
        <f>G327+G336+G349+G356+G361+G375+G383+G385</f>
        <v>0</v>
      </c>
      <c r="H326" s="410"/>
      <c r="I326" s="359"/>
    </row>
    <row r="327" spans="1:9" ht="12">
      <c r="A327" s="353"/>
      <c r="B327" s="354" t="s">
        <v>4740</v>
      </c>
      <c r="C327" s="360" t="s">
        <v>4741</v>
      </c>
      <c r="D327" s="355"/>
      <c r="E327" s="414"/>
      <c r="F327" s="356"/>
      <c r="G327" s="415">
        <f>SUM(G328:G335)</f>
        <v>0</v>
      </c>
      <c r="H327" s="388"/>
      <c r="I327" s="359"/>
    </row>
    <row r="328" spans="1:9" ht="22.5">
      <c r="A328" s="361" t="s">
        <v>82</v>
      </c>
      <c r="B328" s="362" t="s">
        <v>4746</v>
      </c>
      <c r="C328" s="372" t="s">
        <v>4747</v>
      </c>
      <c r="D328" s="370" t="s">
        <v>173</v>
      </c>
      <c r="E328" s="412">
        <v>168</v>
      </c>
      <c r="F328" s="227"/>
      <c r="G328" s="413">
        <f aca="true" t="shared" si="15" ref="G328:G335">ROUND(F328*E328,2)</f>
        <v>0</v>
      </c>
      <c r="H328" s="367" t="s">
        <v>4102</v>
      </c>
      <c r="I328" s="359"/>
    </row>
    <row r="329" spans="1:9" ht="22.5">
      <c r="A329" s="361" t="s">
        <v>145</v>
      </c>
      <c r="B329" s="362" t="s">
        <v>4758</v>
      </c>
      <c r="C329" s="372" t="s">
        <v>4759</v>
      </c>
      <c r="D329" s="370" t="s">
        <v>286</v>
      </c>
      <c r="E329" s="412">
        <v>80</v>
      </c>
      <c r="F329" s="227"/>
      <c r="G329" s="413">
        <f t="shared" si="15"/>
        <v>0</v>
      </c>
      <c r="H329" s="367" t="s">
        <v>4102</v>
      </c>
      <c r="I329" s="359"/>
    </row>
    <row r="330" spans="1:9" ht="12">
      <c r="A330" s="361" t="s">
        <v>133</v>
      </c>
      <c r="B330" s="362" t="s">
        <v>4760</v>
      </c>
      <c r="C330" s="372" t="s">
        <v>4761</v>
      </c>
      <c r="D330" s="370" t="s">
        <v>286</v>
      </c>
      <c r="E330" s="412">
        <v>80</v>
      </c>
      <c r="F330" s="227"/>
      <c r="G330" s="413">
        <f t="shared" si="15"/>
        <v>0</v>
      </c>
      <c r="H330" s="367" t="s">
        <v>4102</v>
      </c>
      <c r="I330" s="359"/>
    </row>
    <row r="331" spans="1:9" ht="22.5">
      <c r="A331" s="361" t="s">
        <v>153</v>
      </c>
      <c r="B331" s="362" t="s">
        <v>4764</v>
      </c>
      <c r="C331" s="372" t="s">
        <v>4765</v>
      </c>
      <c r="D331" s="370" t="s">
        <v>286</v>
      </c>
      <c r="E331" s="412">
        <v>380</v>
      </c>
      <c r="F331" s="227"/>
      <c r="G331" s="413">
        <f t="shared" si="15"/>
        <v>0</v>
      </c>
      <c r="H331" s="367" t="s">
        <v>4102</v>
      </c>
      <c r="I331" s="359"/>
    </row>
    <row r="332" spans="1:9" ht="12">
      <c r="A332" s="361" t="s">
        <v>159</v>
      </c>
      <c r="B332" s="362" t="s">
        <v>4766</v>
      </c>
      <c r="C332" s="372" t="s">
        <v>4767</v>
      </c>
      <c r="D332" s="370" t="s">
        <v>286</v>
      </c>
      <c r="E332" s="412">
        <v>380</v>
      </c>
      <c r="F332" s="227"/>
      <c r="G332" s="413">
        <f t="shared" si="15"/>
        <v>0</v>
      </c>
      <c r="H332" s="367" t="s">
        <v>4102</v>
      </c>
      <c r="I332" s="359"/>
    </row>
    <row r="333" spans="1:9" ht="12">
      <c r="A333" s="361" t="s">
        <v>193</v>
      </c>
      <c r="B333" s="362" t="s">
        <v>4815</v>
      </c>
      <c r="C333" s="372" t="s">
        <v>4816</v>
      </c>
      <c r="D333" s="370" t="s">
        <v>173</v>
      </c>
      <c r="E333" s="412">
        <v>8</v>
      </c>
      <c r="F333" s="227"/>
      <c r="G333" s="413">
        <f t="shared" si="15"/>
        <v>0</v>
      </c>
      <c r="H333" s="367" t="s">
        <v>4102</v>
      </c>
      <c r="I333" s="359"/>
    </row>
    <row r="334" spans="1:9" ht="12">
      <c r="A334" s="361" t="s">
        <v>197</v>
      </c>
      <c r="B334" s="362" t="s">
        <v>4817</v>
      </c>
      <c r="C334" s="372" t="s">
        <v>4818</v>
      </c>
      <c r="D334" s="370" t="s">
        <v>173</v>
      </c>
      <c r="E334" s="412">
        <v>8</v>
      </c>
      <c r="F334" s="227"/>
      <c r="G334" s="413">
        <f t="shared" si="15"/>
        <v>0</v>
      </c>
      <c r="H334" s="367" t="s">
        <v>4102</v>
      </c>
      <c r="I334" s="359"/>
    </row>
    <row r="335" spans="1:9" ht="22.5">
      <c r="A335" s="361" t="s">
        <v>126</v>
      </c>
      <c r="B335" s="362" t="s">
        <v>4819</v>
      </c>
      <c r="C335" s="372" t="s">
        <v>4820</v>
      </c>
      <c r="D335" s="370" t="s">
        <v>286</v>
      </c>
      <c r="E335" s="412">
        <v>160</v>
      </c>
      <c r="F335" s="227"/>
      <c r="G335" s="413">
        <f t="shared" si="15"/>
        <v>0</v>
      </c>
      <c r="H335" s="367" t="s">
        <v>4102</v>
      </c>
      <c r="I335" s="359"/>
    </row>
    <row r="336" spans="1:9" ht="12">
      <c r="A336" s="353"/>
      <c r="B336" s="354" t="s">
        <v>4825</v>
      </c>
      <c r="C336" s="360" t="s">
        <v>4826</v>
      </c>
      <c r="D336" s="355"/>
      <c r="E336" s="414"/>
      <c r="F336" s="356"/>
      <c r="G336" s="415">
        <f>SUM(G337:G348)</f>
        <v>0</v>
      </c>
      <c r="H336" s="388"/>
      <c r="I336" s="359"/>
    </row>
    <row r="337" spans="1:9" ht="22.5">
      <c r="A337" s="361" t="s">
        <v>205</v>
      </c>
      <c r="B337" s="362" t="s">
        <v>4827</v>
      </c>
      <c r="C337" s="372" t="s">
        <v>4828</v>
      </c>
      <c r="D337" s="370" t="s">
        <v>173</v>
      </c>
      <c r="E337" s="412">
        <v>22</v>
      </c>
      <c r="F337" s="227"/>
      <c r="G337" s="413">
        <f aca="true" t="shared" si="16" ref="G337:G348">ROUND(F337*E337,2)</f>
        <v>0</v>
      </c>
      <c r="H337" s="367" t="s">
        <v>4102</v>
      </c>
      <c r="I337" s="359"/>
    </row>
    <row r="338" spans="1:9" ht="12">
      <c r="A338" s="361" t="s">
        <v>209</v>
      </c>
      <c r="B338" s="362" t="s">
        <v>4829</v>
      </c>
      <c r="C338" s="372" t="s">
        <v>4830</v>
      </c>
      <c r="D338" s="370" t="s">
        <v>173</v>
      </c>
      <c r="E338" s="412">
        <v>3</v>
      </c>
      <c r="F338" s="227"/>
      <c r="G338" s="413">
        <f t="shared" si="16"/>
        <v>0</v>
      </c>
      <c r="H338" s="367" t="s">
        <v>4102</v>
      </c>
      <c r="I338" s="359"/>
    </row>
    <row r="339" spans="1:9" ht="12">
      <c r="A339" s="361" t="s">
        <v>213</v>
      </c>
      <c r="B339" s="362" t="s">
        <v>4831</v>
      </c>
      <c r="C339" s="372" t="s">
        <v>4832</v>
      </c>
      <c r="D339" s="370" t="s">
        <v>173</v>
      </c>
      <c r="E339" s="412">
        <v>19</v>
      </c>
      <c r="F339" s="227"/>
      <c r="G339" s="413">
        <f t="shared" si="16"/>
        <v>0</v>
      </c>
      <c r="H339" s="367" t="s">
        <v>4102</v>
      </c>
      <c r="I339" s="359"/>
    </row>
    <row r="340" spans="1:9" ht="22.5">
      <c r="A340" s="361" t="s">
        <v>217</v>
      </c>
      <c r="B340" s="362" t="s">
        <v>4833</v>
      </c>
      <c r="C340" s="372" t="s">
        <v>4834</v>
      </c>
      <c r="D340" s="370" t="s">
        <v>173</v>
      </c>
      <c r="E340" s="412">
        <v>3</v>
      </c>
      <c r="F340" s="227"/>
      <c r="G340" s="413">
        <f t="shared" si="16"/>
        <v>0</v>
      </c>
      <c r="H340" s="367" t="s">
        <v>4102</v>
      </c>
      <c r="I340" s="359"/>
    </row>
    <row r="341" spans="1:9" ht="12">
      <c r="A341" s="361" t="s">
        <v>222</v>
      </c>
      <c r="B341" s="362" t="s">
        <v>4835</v>
      </c>
      <c r="C341" s="372" t="s">
        <v>4836</v>
      </c>
      <c r="D341" s="370" t="s">
        <v>173</v>
      </c>
      <c r="E341" s="412">
        <v>3</v>
      </c>
      <c r="F341" s="227"/>
      <c r="G341" s="413">
        <f t="shared" si="16"/>
        <v>0</v>
      </c>
      <c r="H341" s="367" t="s">
        <v>4102</v>
      </c>
      <c r="I341" s="359"/>
    </row>
    <row r="342" spans="1:9" ht="12">
      <c r="A342" s="361" t="s">
        <v>9</v>
      </c>
      <c r="B342" s="362" t="s">
        <v>4841</v>
      </c>
      <c r="C342" s="372" t="s">
        <v>4842</v>
      </c>
      <c r="D342" s="370" t="s">
        <v>173</v>
      </c>
      <c r="E342" s="412">
        <v>16</v>
      </c>
      <c r="F342" s="227"/>
      <c r="G342" s="413">
        <f t="shared" si="16"/>
        <v>0</v>
      </c>
      <c r="H342" s="367" t="s">
        <v>4102</v>
      </c>
      <c r="I342" s="359"/>
    </row>
    <row r="343" spans="1:9" ht="12">
      <c r="A343" s="361" t="s">
        <v>229</v>
      </c>
      <c r="B343" s="362" t="s">
        <v>4848</v>
      </c>
      <c r="C343" s="372" t="s">
        <v>4849</v>
      </c>
      <c r="D343" s="370" t="s">
        <v>4845</v>
      </c>
      <c r="E343" s="412">
        <v>9</v>
      </c>
      <c r="F343" s="227"/>
      <c r="G343" s="413">
        <f t="shared" si="16"/>
        <v>0</v>
      </c>
      <c r="H343" s="367" t="s">
        <v>259</v>
      </c>
      <c r="I343" s="359"/>
    </row>
    <row r="344" spans="1:9" ht="12">
      <c r="A344" s="361" t="s">
        <v>233</v>
      </c>
      <c r="B344" s="362" t="s">
        <v>4852</v>
      </c>
      <c r="C344" s="372" t="s">
        <v>4853</v>
      </c>
      <c r="D344" s="370" t="s">
        <v>4845</v>
      </c>
      <c r="E344" s="412">
        <v>7</v>
      </c>
      <c r="F344" s="227"/>
      <c r="G344" s="413">
        <f t="shared" si="16"/>
        <v>0</v>
      </c>
      <c r="H344" s="367" t="s">
        <v>259</v>
      </c>
      <c r="I344" s="359"/>
    </row>
    <row r="345" spans="1:9" ht="12">
      <c r="A345" s="361" t="s">
        <v>238</v>
      </c>
      <c r="B345" s="362" t="s">
        <v>4856</v>
      </c>
      <c r="C345" s="372" t="s">
        <v>4857</v>
      </c>
      <c r="D345" s="370" t="s">
        <v>173</v>
      </c>
      <c r="E345" s="412">
        <v>3</v>
      </c>
      <c r="F345" s="227"/>
      <c r="G345" s="413">
        <f t="shared" si="16"/>
        <v>0</v>
      </c>
      <c r="H345" s="367" t="s">
        <v>4102</v>
      </c>
      <c r="I345" s="359"/>
    </row>
    <row r="346" spans="1:9" ht="12">
      <c r="A346" s="361" t="s">
        <v>245</v>
      </c>
      <c r="B346" s="362" t="s">
        <v>4858</v>
      </c>
      <c r="C346" s="372" t="s">
        <v>4859</v>
      </c>
      <c r="D346" s="370" t="s">
        <v>173</v>
      </c>
      <c r="E346" s="412">
        <v>3</v>
      </c>
      <c r="F346" s="227"/>
      <c r="G346" s="413">
        <f t="shared" si="16"/>
        <v>0</v>
      </c>
      <c r="H346" s="367" t="s">
        <v>4102</v>
      </c>
      <c r="I346" s="359"/>
    </row>
    <row r="347" spans="1:9" ht="12">
      <c r="A347" s="361" t="s">
        <v>249</v>
      </c>
      <c r="B347" s="362" t="s">
        <v>4860</v>
      </c>
      <c r="C347" s="372" t="s">
        <v>4861</v>
      </c>
      <c r="D347" s="370" t="s">
        <v>173</v>
      </c>
      <c r="E347" s="412">
        <v>1</v>
      </c>
      <c r="F347" s="227"/>
      <c r="G347" s="413">
        <f t="shared" si="16"/>
        <v>0</v>
      </c>
      <c r="H347" s="367" t="s">
        <v>4102</v>
      </c>
      <c r="I347" s="359"/>
    </row>
    <row r="348" spans="1:9" ht="12">
      <c r="A348" s="361" t="s">
        <v>8</v>
      </c>
      <c r="B348" s="362" t="s">
        <v>4864</v>
      </c>
      <c r="C348" s="372" t="s">
        <v>4865</v>
      </c>
      <c r="D348" s="370" t="s">
        <v>173</v>
      </c>
      <c r="E348" s="412">
        <v>2</v>
      </c>
      <c r="F348" s="227"/>
      <c r="G348" s="413">
        <f t="shared" si="16"/>
        <v>0</v>
      </c>
      <c r="H348" s="367" t="s">
        <v>4102</v>
      </c>
      <c r="I348" s="359"/>
    </row>
    <row r="349" spans="1:9" ht="12">
      <c r="A349" s="353"/>
      <c r="B349" s="354" t="s">
        <v>4915</v>
      </c>
      <c r="C349" s="360" t="s">
        <v>4916</v>
      </c>
      <c r="D349" s="355"/>
      <c r="E349" s="414"/>
      <c r="F349" s="356"/>
      <c r="G349" s="415">
        <f>SUM(G350:G355)</f>
        <v>0</v>
      </c>
      <c r="H349" s="388"/>
      <c r="I349" s="359"/>
    </row>
    <row r="350" spans="1:9" ht="12">
      <c r="A350" s="361" t="s">
        <v>256</v>
      </c>
      <c r="B350" s="362" t="s">
        <v>4972</v>
      </c>
      <c r="C350" s="372" t="s">
        <v>4973</v>
      </c>
      <c r="D350" s="370" t="s">
        <v>286</v>
      </c>
      <c r="E350" s="412">
        <v>120</v>
      </c>
      <c r="F350" s="227"/>
      <c r="G350" s="413">
        <f aca="true" t="shared" si="17" ref="G350:G355">ROUND(F350*E350,2)</f>
        <v>0</v>
      </c>
      <c r="H350" s="367" t="s">
        <v>4102</v>
      </c>
      <c r="I350" s="359"/>
    </row>
    <row r="351" spans="1:9" ht="12">
      <c r="A351" s="361" t="s">
        <v>261</v>
      </c>
      <c r="B351" s="362" t="s">
        <v>4974</v>
      </c>
      <c r="C351" s="372" t="s">
        <v>4975</v>
      </c>
      <c r="D351" s="370" t="s">
        <v>286</v>
      </c>
      <c r="E351" s="412">
        <v>120</v>
      </c>
      <c r="F351" s="227"/>
      <c r="G351" s="413">
        <f t="shared" si="17"/>
        <v>0</v>
      </c>
      <c r="H351" s="367" t="s">
        <v>4102</v>
      </c>
      <c r="I351" s="359"/>
    </row>
    <row r="352" spans="1:9" ht="12">
      <c r="A352" s="361" t="s">
        <v>265</v>
      </c>
      <c r="B352" s="362" t="s">
        <v>4976</v>
      </c>
      <c r="C352" s="372" t="s">
        <v>4977</v>
      </c>
      <c r="D352" s="370" t="s">
        <v>286</v>
      </c>
      <c r="E352" s="412">
        <v>40</v>
      </c>
      <c r="F352" s="227"/>
      <c r="G352" s="413">
        <f t="shared" si="17"/>
        <v>0</v>
      </c>
      <c r="H352" s="367" t="s">
        <v>4102</v>
      </c>
      <c r="I352" s="359"/>
    </row>
    <row r="353" spans="1:9" ht="12">
      <c r="A353" s="361" t="s">
        <v>270</v>
      </c>
      <c r="B353" s="362" t="s">
        <v>4978</v>
      </c>
      <c r="C353" s="372" t="s">
        <v>4979</v>
      </c>
      <c r="D353" s="370" t="s">
        <v>286</v>
      </c>
      <c r="E353" s="412">
        <v>40</v>
      </c>
      <c r="F353" s="227"/>
      <c r="G353" s="413">
        <f t="shared" si="17"/>
        <v>0</v>
      </c>
      <c r="H353" s="367" t="s">
        <v>4102</v>
      </c>
      <c r="I353" s="359"/>
    </row>
    <row r="354" spans="1:9" ht="12">
      <c r="A354" s="361" t="s">
        <v>274</v>
      </c>
      <c r="B354" s="362" t="s">
        <v>4980</v>
      </c>
      <c r="C354" s="372" t="s">
        <v>4981</v>
      </c>
      <c r="D354" s="370" t="s">
        <v>286</v>
      </c>
      <c r="E354" s="412">
        <v>20</v>
      </c>
      <c r="F354" s="227"/>
      <c r="G354" s="413">
        <f t="shared" si="17"/>
        <v>0</v>
      </c>
      <c r="H354" s="367" t="s">
        <v>4102</v>
      </c>
      <c r="I354" s="359"/>
    </row>
    <row r="355" spans="1:9" ht="12">
      <c r="A355" s="361" t="s">
        <v>278</v>
      </c>
      <c r="B355" s="362" t="s">
        <v>4982</v>
      </c>
      <c r="C355" s="372" t="s">
        <v>4983</v>
      </c>
      <c r="D355" s="370" t="s">
        <v>286</v>
      </c>
      <c r="E355" s="412">
        <v>20</v>
      </c>
      <c r="F355" s="227"/>
      <c r="G355" s="413">
        <f t="shared" si="17"/>
        <v>0</v>
      </c>
      <c r="H355" s="367" t="s">
        <v>4102</v>
      </c>
      <c r="I355" s="359"/>
    </row>
    <row r="356" spans="1:9" ht="12">
      <c r="A356" s="353"/>
      <c r="B356" s="354" t="s">
        <v>4994</v>
      </c>
      <c r="C356" s="360" t="s">
        <v>4995</v>
      </c>
      <c r="D356" s="355"/>
      <c r="E356" s="414"/>
      <c r="F356" s="356"/>
      <c r="G356" s="415">
        <f>SUM(G357:G360)</f>
        <v>0</v>
      </c>
      <c r="H356" s="388"/>
      <c r="I356" s="359"/>
    </row>
    <row r="357" spans="1:9" ht="22.5">
      <c r="A357" s="361" t="s">
        <v>283</v>
      </c>
      <c r="B357" s="362" t="s">
        <v>4996</v>
      </c>
      <c r="C357" s="372" t="s">
        <v>4997</v>
      </c>
      <c r="D357" s="370" t="s">
        <v>286</v>
      </c>
      <c r="E357" s="412">
        <v>35</v>
      </c>
      <c r="F357" s="227"/>
      <c r="G357" s="413">
        <f>ROUND(F357*E357,2)</f>
        <v>0</v>
      </c>
      <c r="H357" s="367" t="s">
        <v>4102</v>
      </c>
      <c r="I357" s="359"/>
    </row>
    <row r="358" spans="1:9" ht="22.5">
      <c r="A358" s="361" t="s">
        <v>290</v>
      </c>
      <c r="B358" s="362" t="s">
        <v>4998</v>
      </c>
      <c r="C358" s="372" t="s">
        <v>4999</v>
      </c>
      <c r="D358" s="370" t="s">
        <v>286</v>
      </c>
      <c r="E358" s="412">
        <v>15</v>
      </c>
      <c r="F358" s="227"/>
      <c r="G358" s="413">
        <f>ROUND(F358*E358,2)</f>
        <v>0</v>
      </c>
      <c r="H358" s="367" t="s">
        <v>4102</v>
      </c>
      <c r="I358" s="359"/>
    </row>
    <row r="359" spans="1:9" ht="22.5">
      <c r="A359" s="361" t="s">
        <v>295</v>
      </c>
      <c r="B359" s="362" t="s">
        <v>5000</v>
      </c>
      <c r="C359" s="372" t="s">
        <v>5001</v>
      </c>
      <c r="D359" s="370" t="s">
        <v>286</v>
      </c>
      <c r="E359" s="412">
        <v>10</v>
      </c>
      <c r="F359" s="227"/>
      <c r="G359" s="413">
        <f>ROUND(F359*E359,2)</f>
        <v>0</v>
      </c>
      <c r="H359" s="367" t="s">
        <v>4102</v>
      </c>
      <c r="I359" s="359"/>
    </row>
    <row r="360" spans="1:9" ht="22.5">
      <c r="A360" s="361" t="s">
        <v>300</v>
      </c>
      <c r="B360" s="362" t="s">
        <v>5002</v>
      </c>
      <c r="C360" s="372" t="s">
        <v>5003</v>
      </c>
      <c r="D360" s="370" t="s">
        <v>286</v>
      </c>
      <c r="E360" s="412">
        <v>18</v>
      </c>
      <c r="F360" s="227"/>
      <c r="G360" s="413">
        <f>ROUND(F360*E360,2)</f>
        <v>0</v>
      </c>
      <c r="H360" s="367" t="s">
        <v>4102</v>
      </c>
      <c r="I360" s="359"/>
    </row>
    <row r="361" spans="1:9" ht="12">
      <c r="A361" s="353"/>
      <c r="B361" s="354" t="s">
        <v>5004</v>
      </c>
      <c r="C361" s="360" t="s">
        <v>5005</v>
      </c>
      <c r="D361" s="355"/>
      <c r="E361" s="414"/>
      <c r="F361" s="356"/>
      <c r="G361" s="415">
        <f>SUM(G362:G374)</f>
        <v>0</v>
      </c>
      <c r="H361" s="388"/>
      <c r="I361" s="359"/>
    </row>
    <row r="362" spans="1:9" ht="12">
      <c r="A362" s="361" t="s">
        <v>304</v>
      </c>
      <c r="B362" s="362" t="s">
        <v>5006</v>
      </c>
      <c r="C362" s="372" t="s">
        <v>5007</v>
      </c>
      <c r="D362" s="370" t="s">
        <v>173</v>
      </c>
      <c r="E362" s="412">
        <v>1</v>
      </c>
      <c r="F362" s="227"/>
      <c r="G362" s="413">
        <f aca="true" t="shared" si="18" ref="G362:G374">ROUND(F362*E362,2)</f>
        <v>0</v>
      </c>
      <c r="H362" s="367" t="s">
        <v>4102</v>
      </c>
      <c r="I362" s="359"/>
    </row>
    <row r="363" spans="1:9" ht="12">
      <c r="A363" s="361" t="s">
        <v>309</v>
      </c>
      <c r="B363" s="362" t="s">
        <v>5008</v>
      </c>
      <c r="C363" s="372" t="s">
        <v>5009</v>
      </c>
      <c r="D363" s="370" t="s">
        <v>173</v>
      </c>
      <c r="E363" s="412">
        <v>1</v>
      </c>
      <c r="F363" s="227"/>
      <c r="G363" s="413">
        <f t="shared" si="18"/>
        <v>0</v>
      </c>
      <c r="H363" s="367" t="s">
        <v>4102</v>
      </c>
      <c r="I363" s="359"/>
    </row>
    <row r="364" spans="1:9" ht="22.5">
      <c r="A364" s="361" t="s">
        <v>315</v>
      </c>
      <c r="B364" s="362" t="s">
        <v>5010</v>
      </c>
      <c r="C364" s="372" t="s">
        <v>5011</v>
      </c>
      <c r="D364" s="370" t="s">
        <v>173</v>
      </c>
      <c r="E364" s="412">
        <v>1</v>
      </c>
      <c r="F364" s="227"/>
      <c r="G364" s="413">
        <f t="shared" si="18"/>
        <v>0</v>
      </c>
      <c r="H364" s="367" t="s">
        <v>4102</v>
      </c>
      <c r="I364" s="359"/>
    </row>
    <row r="365" spans="1:9" ht="12">
      <c r="A365" s="361" t="s">
        <v>319</v>
      </c>
      <c r="B365" s="362" t="s">
        <v>5014</v>
      </c>
      <c r="C365" s="372" t="s">
        <v>5015</v>
      </c>
      <c r="D365" s="370" t="s">
        <v>173</v>
      </c>
      <c r="E365" s="412">
        <v>1</v>
      </c>
      <c r="F365" s="227"/>
      <c r="G365" s="413">
        <f t="shared" si="18"/>
        <v>0</v>
      </c>
      <c r="H365" s="367" t="s">
        <v>4102</v>
      </c>
      <c r="I365" s="359"/>
    </row>
    <row r="366" spans="1:9" ht="12">
      <c r="A366" s="361" t="s">
        <v>323</v>
      </c>
      <c r="B366" s="362" t="s">
        <v>5016</v>
      </c>
      <c r="C366" s="372" t="s">
        <v>5017</v>
      </c>
      <c r="D366" s="370" t="s">
        <v>173</v>
      </c>
      <c r="E366" s="412">
        <v>1</v>
      </c>
      <c r="F366" s="227"/>
      <c r="G366" s="413">
        <f t="shared" si="18"/>
        <v>0</v>
      </c>
      <c r="H366" s="367" t="s">
        <v>4102</v>
      </c>
      <c r="I366" s="359"/>
    </row>
    <row r="367" spans="1:9" ht="12">
      <c r="A367" s="361" t="s">
        <v>327</v>
      </c>
      <c r="B367" s="362" t="s">
        <v>5018</v>
      </c>
      <c r="C367" s="372" t="s">
        <v>5019</v>
      </c>
      <c r="D367" s="370" t="s">
        <v>173</v>
      </c>
      <c r="E367" s="412">
        <v>1</v>
      </c>
      <c r="F367" s="227"/>
      <c r="G367" s="413">
        <f t="shared" si="18"/>
        <v>0</v>
      </c>
      <c r="H367" s="367" t="s">
        <v>4102</v>
      </c>
      <c r="I367" s="359"/>
    </row>
    <row r="368" spans="1:9" ht="12">
      <c r="A368" s="361" t="s">
        <v>331</v>
      </c>
      <c r="B368" s="362" t="s">
        <v>5020</v>
      </c>
      <c r="C368" s="372" t="s">
        <v>5021</v>
      </c>
      <c r="D368" s="370" t="s">
        <v>5022</v>
      </c>
      <c r="E368" s="412">
        <v>1</v>
      </c>
      <c r="F368" s="227"/>
      <c r="G368" s="413">
        <f t="shared" si="18"/>
        <v>0</v>
      </c>
      <c r="H368" s="367" t="s">
        <v>4102</v>
      </c>
      <c r="I368" s="359"/>
    </row>
    <row r="369" spans="1:9" ht="12">
      <c r="A369" s="361" t="s">
        <v>335</v>
      </c>
      <c r="B369" s="362" t="s">
        <v>5023</v>
      </c>
      <c r="C369" s="372" t="s">
        <v>5024</v>
      </c>
      <c r="D369" s="370" t="s">
        <v>5025</v>
      </c>
      <c r="E369" s="412">
        <v>1</v>
      </c>
      <c r="F369" s="227"/>
      <c r="G369" s="413">
        <f t="shared" si="18"/>
        <v>0</v>
      </c>
      <c r="H369" s="367" t="s">
        <v>4102</v>
      </c>
      <c r="I369" s="359"/>
    </row>
    <row r="370" spans="1:9" ht="22.5">
      <c r="A370" s="361" t="s">
        <v>339</v>
      </c>
      <c r="B370" s="362" t="s">
        <v>5026</v>
      </c>
      <c r="C370" s="372" t="s">
        <v>5027</v>
      </c>
      <c r="D370" s="370" t="s">
        <v>5028</v>
      </c>
      <c r="E370" s="412">
        <v>1</v>
      </c>
      <c r="F370" s="227"/>
      <c r="G370" s="413">
        <f t="shared" si="18"/>
        <v>0</v>
      </c>
      <c r="H370" s="367" t="s">
        <v>4102</v>
      </c>
      <c r="I370" s="359"/>
    </row>
    <row r="371" spans="1:9" ht="12">
      <c r="A371" s="361" t="s">
        <v>344</v>
      </c>
      <c r="B371" s="362" t="s">
        <v>5029</v>
      </c>
      <c r="C371" s="372" t="s">
        <v>5030</v>
      </c>
      <c r="D371" s="370" t="s">
        <v>5031</v>
      </c>
      <c r="E371" s="412">
        <v>1</v>
      </c>
      <c r="F371" s="227"/>
      <c r="G371" s="413">
        <f t="shared" si="18"/>
        <v>0</v>
      </c>
      <c r="H371" s="367" t="s">
        <v>4102</v>
      </c>
      <c r="I371" s="359"/>
    </row>
    <row r="372" spans="1:9" ht="12">
      <c r="A372" s="361" t="s">
        <v>348</v>
      </c>
      <c r="B372" s="362" t="s">
        <v>5032</v>
      </c>
      <c r="C372" s="372" t="s">
        <v>5033</v>
      </c>
      <c r="D372" s="370" t="s">
        <v>5031</v>
      </c>
      <c r="E372" s="412">
        <v>1</v>
      </c>
      <c r="F372" s="227"/>
      <c r="G372" s="413">
        <f t="shared" si="18"/>
        <v>0</v>
      </c>
      <c r="H372" s="367" t="s">
        <v>4102</v>
      </c>
      <c r="I372" s="359"/>
    </row>
    <row r="373" spans="1:9" ht="12">
      <c r="A373" s="361" t="s">
        <v>352</v>
      </c>
      <c r="B373" s="362" t="s">
        <v>5034</v>
      </c>
      <c r="C373" s="372" t="s">
        <v>5035</v>
      </c>
      <c r="D373" s="370" t="s">
        <v>5031</v>
      </c>
      <c r="E373" s="412">
        <v>1</v>
      </c>
      <c r="F373" s="227"/>
      <c r="G373" s="413">
        <f t="shared" si="18"/>
        <v>0</v>
      </c>
      <c r="H373" s="367" t="s">
        <v>4102</v>
      </c>
      <c r="I373" s="359"/>
    </row>
    <row r="374" spans="1:9" ht="12">
      <c r="A374" s="361" t="s">
        <v>356</v>
      </c>
      <c r="B374" s="362" t="s">
        <v>5036</v>
      </c>
      <c r="C374" s="372" t="s">
        <v>5037</v>
      </c>
      <c r="D374" s="370" t="s">
        <v>173</v>
      </c>
      <c r="E374" s="412">
        <v>1</v>
      </c>
      <c r="F374" s="227"/>
      <c r="G374" s="413">
        <f t="shared" si="18"/>
        <v>0</v>
      </c>
      <c r="H374" s="367" t="s">
        <v>259</v>
      </c>
      <c r="I374" s="359"/>
    </row>
    <row r="375" spans="1:9" ht="12">
      <c r="A375" s="353"/>
      <c r="B375" s="354" t="s">
        <v>3807</v>
      </c>
      <c r="C375" s="360" t="s">
        <v>3808</v>
      </c>
      <c r="D375" s="355"/>
      <c r="E375" s="414"/>
      <c r="F375" s="356"/>
      <c r="G375" s="415">
        <f>SUM(G376:G382)</f>
        <v>0</v>
      </c>
      <c r="H375" s="388"/>
      <c r="I375" s="359"/>
    </row>
    <row r="376" spans="1:9" ht="12">
      <c r="A376" s="361" t="s">
        <v>362</v>
      </c>
      <c r="B376" s="362" t="s">
        <v>5038</v>
      </c>
      <c r="C376" s="372" t="s">
        <v>5039</v>
      </c>
      <c r="D376" s="370" t="s">
        <v>682</v>
      </c>
      <c r="E376" s="412">
        <v>8</v>
      </c>
      <c r="F376" s="227"/>
      <c r="G376" s="413">
        <f aca="true" t="shared" si="19" ref="G376:G382">ROUND(F376*E376,2)</f>
        <v>0</v>
      </c>
      <c r="H376" s="367" t="s">
        <v>259</v>
      </c>
      <c r="I376" s="359"/>
    </row>
    <row r="377" spans="1:9" ht="12">
      <c r="A377" s="361" t="s">
        <v>617</v>
      </c>
      <c r="B377" s="362" t="s">
        <v>5040</v>
      </c>
      <c r="C377" s="372" t="s">
        <v>5041</v>
      </c>
      <c r="D377" s="370" t="s">
        <v>682</v>
      </c>
      <c r="E377" s="412">
        <v>8</v>
      </c>
      <c r="F377" s="227"/>
      <c r="G377" s="413">
        <f t="shared" si="19"/>
        <v>0</v>
      </c>
      <c r="H377" s="367" t="s">
        <v>259</v>
      </c>
      <c r="I377" s="359"/>
    </row>
    <row r="378" spans="1:9" ht="12">
      <c r="A378" s="361" t="s">
        <v>621</v>
      </c>
      <c r="B378" s="362" t="s">
        <v>5042</v>
      </c>
      <c r="C378" s="372" t="s">
        <v>5043</v>
      </c>
      <c r="D378" s="370" t="s">
        <v>682</v>
      </c>
      <c r="E378" s="412">
        <v>2</v>
      </c>
      <c r="F378" s="227"/>
      <c r="G378" s="413">
        <f t="shared" si="19"/>
        <v>0</v>
      </c>
      <c r="H378" s="367" t="s">
        <v>259</v>
      </c>
      <c r="I378" s="359"/>
    </row>
    <row r="379" spans="1:9" ht="12">
      <c r="A379" s="361" t="s">
        <v>625</v>
      </c>
      <c r="B379" s="362" t="s">
        <v>5044</v>
      </c>
      <c r="C379" s="372" t="s">
        <v>5045</v>
      </c>
      <c r="D379" s="370" t="s">
        <v>682</v>
      </c>
      <c r="E379" s="412">
        <v>4</v>
      </c>
      <c r="F379" s="227"/>
      <c r="G379" s="413">
        <f t="shared" si="19"/>
        <v>0</v>
      </c>
      <c r="H379" s="367" t="s">
        <v>259</v>
      </c>
      <c r="I379" s="359"/>
    </row>
    <row r="380" spans="1:9" ht="12">
      <c r="A380" s="361" t="s">
        <v>629</v>
      </c>
      <c r="B380" s="362" t="s">
        <v>5046</v>
      </c>
      <c r="C380" s="372" t="s">
        <v>5047</v>
      </c>
      <c r="D380" s="370" t="s">
        <v>682</v>
      </c>
      <c r="E380" s="412">
        <v>16</v>
      </c>
      <c r="F380" s="227"/>
      <c r="G380" s="413">
        <f t="shared" si="19"/>
        <v>0</v>
      </c>
      <c r="H380" s="367" t="s">
        <v>4102</v>
      </c>
      <c r="I380" s="359"/>
    </row>
    <row r="381" spans="1:9" ht="12">
      <c r="A381" s="361" t="s">
        <v>633</v>
      </c>
      <c r="B381" s="362" t="s">
        <v>5048</v>
      </c>
      <c r="C381" s="372" t="s">
        <v>5049</v>
      </c>
      <c r="D381" s="370" t="s">
        <v>682</v>
      </c>
      <c r="E381" s="412">
        <v>16</v>
      </c>
      <c r="F381" s="227"/>
      <c r="G381" s="413">
        <f t="shared" si="19"/>
        <v>0</v>
      </c>
      <c r="H381" s="367" t="s">
        <v>4102</v>
      </c>
      <c r="I381" s="359"/>
    </row>
    <row r="382" spans="1:9" ht="12">
      <c r="A382" s="361" t="s">
        <v>637</v>
      </c>
      <c r="B382" s="362" t="s">
        <v>5050</v>
      </c>
      <c r="C382" s="372" t="s">
        <v>5051</v>
      </c>
      <c r="D382" s="370" t="s">
        <v>682</v>
      </c>
      <c r="E382" s="412">
        <v>4</v>
      </c>
      <c r="F382" s="227"/>
      <c r="G382" s="413">
        <f t="shared" si="19"/>
        <v>0</v>
      </c>
      <c r="H382" s="367" t="s">
        <v>4102</v>
      </c>
      <c r="I382" s="359"/>
    </row>
    <row r="383" spans="1:9" ht="12">
      <c r="A383" s="353"/>
      <c r="B383" s="354" t="s">
        <v>5056</v>
      </c>
      <c r="C383" s="360" t="s">
        <v>5057</v>
      </c>
      <c r="D383" s="355"/>
      <c r="E383" s="414"/>
      <c r="F383" s="356"/>
      <c r="G383" s="415">
        <f>G384</f>
        <v>0</v>
      </c>
      <c r="H383" s="388"/>
      <c r="I383" s="359"/>
    </row>
    <row r="384" spans="1:9" ht="12">
      <c r="A384" s="361" t="s">
        <v>643</v>
      </c>
      <c r="B384" s="362" t="s">
        <v>5058</v>
      </c>
      <c r="C384" s="372" t="s">
        <v>5059</v>
      </c>
      <c r="D384" s="370" t="s">
        <v>173</v>
      </c>
      <c r="E384" s="412">
        <v>1</v>
      </c>
      <c r="F384" s="227"/>
      <c r="G384" s="413">
        <f>ROUND(F384*E384,2)</f>
        <v>0</v>
      </c>
      <c r="H384" s="367" t="s">
        <v>259</v>
      </c>
      <c r="I384" s="359"/>
    </row>
    <row r="385" spans="1:9" ht="12">
      <c r="A385" s="353"/>
      <c r="B385" s="354" t="s">
        <v>5060</v>
      </c>
      <c r="C385" s="360" t="s">
        <v>5061</v>
      </c>
      <c r="D385" s="355"/>
      <c r="E385" s="414"/>
      <c r="F385" s="356"/>
      <c r="G385" s="415">
        <f>SUM(G386:G388)</f>
        <v>0</v>
      </c>
      <c r="H385" s="388"/>
      <c r="I385" s="359"/>
    </row>
    <row r="386" spans="1:9" ht="12">
      <c r="A386" s="361" t="s">
        <v>647</v>
      </c>
      <c r="B386" s="362" t="s">
        <v>5066</v>
      </c>
      <c r="C386" s="372" t="s">
        <v>5067</v>
      </c>
      <c r="D386" s="370" t="s">
        <v>286</v>
      </c>
      <c r="E386" s="412">
        <v>15</v>
      </c>
      <c r="F386" s="227"/>
      <c r="G386" s="413">
        <f>ROUND(F386*E386,2)</f>
        <v>0</v>
      </c>
      <c r="H386" s="367" t="s">
        <v>4102</v>
      </c>
      <c r="I386" s="359"/>
    </row>
    <row r="387" spans="1:9" ht="22.5">
      <c r="A387" s="361" t="s">
        <v>652</v>
      </c>
      <c r="B387" s="362" t="s">
        <v>5068</v>
      </c>
      <c r="C387" s="372" t="s">
        <v>5069</v>
      </c>
      <c r="D387" s="370" t="s">
        <v>286</v>
      </c>
      <c r="E387" s="412">
        <v>15</v>
      </c>
      <c r="F387" s="227"/>
      <c r="G387" s="413">
        <f>ROUND(F387*E387,2)</f>
        <v>0</v>
      </c>
      <c r="H387" s="367" t="s">
        <v>4102</v>
      </c>
      <c r="I387" s="359"/>
    </row>
    <row r="388" spans="1:9" ht="12">
      <c r="A388" s="361" t="s">
        <v>960</v>
      </c>
      <c r="B388" s="362" t="s">
        <v>5080</v>
      </c>
      <c r="C388" s="372" t="s">
        <v>5081</v>
      </c>
      <c r="D388" s="370" t="s">
        <v>286</v>
      </c>
      <c r="E388" s="412">
        <v>15</v>
      </c>
      <c r="F388" s="227"/>
      <c r="G388" s="413">
        <f>ROUND(F388*E388,2)</f>
        <v>0</v>
      </c>
      <c r="H388" s="367" t="s">
        <v>4102</v>
      </c>
      <c r="I388" s="359"/>
    </row>
    <row r="389" spans="1:9" ht="15.75">
      <c r="A389" s="405"/>
      <c r="B389" s="406" t="s">
        <v>639</v>
      </c>
      <c r="C389" s="406" t="s">
        <v>640</v>
      </c>
      <c r="D389" s="407"/>
      <c r="E389" s="407"/>
      <c r="F389" s="416"/>
      <c r="G389" s="409">
        <f>G390+G397</f>
        <v>0</v>
      </c>
      <c r="H389" s="410"/>
      <c r="I389" s="359"/>
    </row>
    <row r="390" spans="1:9" ht="12">
      <c r="A390" s="353"/>
      <c r="B390" s="354" t="s">
        <v>5082</v>
      </c>
      <c r="C390" s="360" t="s">
        <v>5083</v>
      </c>
      <c r="D390" s="355"/>
      <c r="E390" s="414"/>
      <c r="F390" s="356"/>
      <c r="G390" s="415">
        <f>SUM(G391:G396)</f>
        <v>0</v>
      </c>
      <c r="H390" s="388"/>
      <c r="I390" s="359"/>
    </row>
    <row r="391" spans="1:9" ht="12">
      <c r="A391" s="361" t="s">
        <v>965</v>
      </c>
      <c r="B391" s="362" t="s">
        <v>5106</v>
      </c>
      <c r="C391" s="372" t="s">
        <v>5107</v>
      </c>
      <c r="D391" s="370" t="s">
        <v>286</v>
      </c>
      <c r="E391" s="412">
        <v>95</v>
      </c>
      <c r="F391" s="227"/>
      <c r="G391" s="413">
        <f aca="true" t="shared" si="20" ref="G391:G396">ROUND(F391*E391,2)</f>
        <v>0</v>
      </c>
      <c r="H391" s="367" t="s">
        <v>4102</v>
      </c>
      <c r="I391" s="359"/>
    </row>
    <row r="392" spans="1:9" ht="12">
      <c r="A392" s="361" t="s">
        <v>970</v>
      </c>
      <c r="B392" s="362" t="s">
        <v>5108</v>
      </c>
      <c r="C392" s="372" t="s">
        <v>5109</v>
      </c>
      <c r="D392" s="370" t="s">
        <v>286</v>
      </c>
      <c r="E392" s="412">
        <v>95</v>
      </c>
      <c r="F392" s="227"/>
      <c r="G392" s="413">
        <f t="shared" si="20"/>
        <v>0</v>
      </c>
      <c r="H392" s="367" t="s">
        <v>4102</v>
      </c>
      <c r="I392" s="359"/>
    </row>
    <row r="393" spans="1:9" ht="12">
      <c r="A393" s="361" t="s">
        <v>978</v>
      </c>
      <c r="B393" s="362" t="s">
        <v>5110</v>
      </c>
      <c r="C393" s="372" t="s">
        <v>5111</v>
      </c>
      <c r="D393" s="370" t="s">
        <v>286</v>
      </c>
      <c r="E393" s="412">
        <v>25</v>
      </c>
      <c r="F393" s="227"/>
      <c r="G393" s="413">
        <f t="shared" si="20"/>
        <v>0</v>
      </c>
      <c r="H393" s="367" t="s">
        <v>4102</v>
      </c>
      <c r="I393" s="359"/>
    </row>
    <row r="394" spans="1:9" ht="12">
      <c r="A394" s="361" t="s">
        <v>983</v>
      </c>
      <c r="B394" s="362" t="s">
        <v>5112</v>
      </c>
      <c r="C394" s="372" t="s">
        <v>5113</v>
      </c>
      <c r="D394" s="370" t="s">
        <v>286</v>
      </c>
      <c r="E394" s="412">
        <v>25</v>
      </c>
      <c r="F394" s="227"/>
      <c r="G394" s="413">
        <f t="shared" si="20"/>
        <v>0</v>
      </c>
      <c r="H394" s="367" t="s">
        <v>4102</v>
      </c>
      <c r="I394" s="359"/>
    </row>
    <row r="395" spans="1:9" ht="12">
      <c r="A395" s="361" t="s">
        <v>990</v>
      </c>
      <c r="B395" s="362" t="s">
        <v>5118</v>
      </c>
      <c r="C395" s="372" t="s">
        <v>5119</v>
      </c>
      <c r="D395" s="370" t="s">
        <v>173</v>
      </c>
      <c r="E395" s="412">
        <v>15</v>
      </c>
      <c r="F395" s="227"/>
      <c r="G395" s="413">
        <f t="shared" si="20"/>
        <v>0</v>
      </c>
      <c r="H395" s="367" t="s">
        <v>259</v>
      </c>
      <c r="I395" s="359"/>
    </row>
    <row r="396" spans="1:9" ht="12">
      <c r="A396" s="361" t="s">
        <v>995</v>
      </c>
      <c r="B396" s="362" t="s">
        <v>5120</v>
      </c>
      <c r="C396" s="372" t="s">
        <v>5121</v>
      </c>
      <c r="D396" s="370" t="s">
        <v>4876</v>
      </c>
      <c r="E396" s="412">
        <v>15</v>
      </c>
      <c r="F396" s="227"/>
      <c r="G396" s="413">
        <f t="shared" si="20"/>
        <v>0</v>
      </c>
      <c r="H396" s="367" t="s">
        <v>259</v>
      </c>
      <c r="I396" s="359"/>
    </row>
    <row r="397" spans="1:9" ht="12">
      <c r="A397" s="353"/>
      <c r="B397" s="354" t="s">
        <v>5122</v>
      </c>
      <c r="C397" s="360" t="s">
        <v>5123</v>
      </c>
      <c r="D397" s="355"/>
      <c r="E397" s="414"/>
      <c r="F397" s="356"/>
      <c r="G397" s="415">
        <f>SUM(G398:G402)</f>
        <v>0</v>
      </c>
      <c r="H397" s="388"/>
      <c r="I397" s="359"/>
    </row>
    <row r="398" spans="1:9" ht="12">
      <c r="A398" s="361" t="s">
        <v>1001</v>
      </c>
      <c r="B398" s="362" t="s">
        <v>5124</v>
      </c>
      <c r="C398" s="372" t="s">
        <v>5125</v>
      </c>
      <c r="D398" s="370" t="s">
        <v>4845</v>
      </c>
      <c r="E398" s="412">
        <v>7</v>
      </c>
      <c r="F398" s="227"/>
      <c r="G398" s="413">
        <f>ROUND(F398*E398,2)</f>
        <v>0</v>
      </c>
      <c r="H398" s="367" t="s">
        <v>4102</v>
      </c>
      <c r="I398" s="359"/>
    </row>
    <row r="399" spans="1:9" ht="12">
      <c r="A399" s="361" t="s">
        <v>1007</v>
      </c>
      <c r="B399" s="362" t="s">
        <v>5144</v>
      </c>
      <c r="C399" s="372" t="s">
        <v>5145</v>
      </c>
      <c r="D399" s="370" t="s">
        <v>173</v>
      </c>
      <c r="E399" s="412">
        <v>1</v>
      </c>
      <c r="F399" s="227"/>
      <c r="G399" s="413">
        <f>ROUND(F399*E399,2)</f>
        <v>0</v>
      </c>
      <c r="H399" s="367" t="s">
        <v>259</v>
      </c>
      <c r="I399" s="359"/>
    </row>
    <row r="400" spans="1:9" ht="12">
      <c r="A400" s="361" t="s">
        <v>1012</v>
      </c>
      <c r="B400" s="362" t="s">
        <v>5141</v>
      </c>
      <c r="C400" s="372" t="s">
        <v>5146</v>
      </c>
      <c r="D400" s="370" t="s">
        <v>173</v>
      </c>
      <c r="E400" s="412">
        <v>2</v>
      </c>
      <c r="F400" s="227"/>
      <c r="G400" s="413">
        <f>ROUND(F400*E400,2)</f>
        <v>0</v>
      </c>
      <c r="H400" s="367" t="s">
        <v>259</v>
      </c>
      <c r="I400" s="359"/>
    </row>
    <row r="401" spans="1:9" ht="12">
      <c r="A401" s="361" t="s">
        <v>1016</v>
      </c>
      <c r="B401" s="362" t="s">
        <v>5147</v>
      </c>
      <c r="C401" s="372" t="s">
        <v>5148</v>
      </c>
      <c r="D401" s="370" t="s">
        <v>173</v>
      </c>
      <c r="E401" s="412">
        <v>3</v>
      </c>
      <c r="F401" s="227"/>
      <c r="G401" s="413">
        <f>ROUND(F401*E401,2)</f>
        <v>0</v>
      </c>
      <c r="H401" s="367" t="s">
        <v>259</v>
      </c>
      <c r="I401" s="359"/>
    </row>
    <row r="402" spans="1:9" ht="12">
      <c r="A402" s="361" t="s">
        <v>1021</v>
      </c>
      <c r="B402" s="362" t="s">
        <v>5139</v>
      </c>
      <c r="C402" s="372" t="s">
        <v>5140</v>
      </c>
      <c r="D402" s="370" t="s">
        <v>173</v>
      </c>
      <c r="E402" s="412">
        <v>1</v>
      </c>
      <c r="F402" s="227"/>
      <c r="G402" s="413">
        <f>ROUND(F402*E402,2)</f>
        <v>0</v>
      </c>
      <c r="H402" s="367" t="s">
        <v>259</v>
      </c>
      <c r="I402" s="359"/>
    </row>
    <row r="404" spans="1:8" ht="12">
      <c r="A404" s="232"/>
      <c r="B404" s="233" t="s">
        <v>4079</v>
      </c>
      <c r="C404" s="234" t="s">
        <v>5143</v>
      </c>
      <c r="D404" s="235"/>
      <c r="E404" s="236"/>
      <c r="F404" s="237"/>
      <c r="G404" s="238">
        <f>G323+G326+G389</f>
        <v>0</v>
      </c>
      <c r="H404" s="239"/>
    </row>
    <row r="407" spans="1:8" ht="15.75">
      <c r="A407" s="422"/>
      <c r="B407" s="423" t="s">
        <v>4079</v>
      </c>
      <c r="C407" s="424" t="s">
        <v>5149</v>
      </c>
      <c r="D407" s="425"/>
      <c r="E407" s="426"/>
      <c r="F407" s="427"/>
      <c r="G407" s="428">
        <f>G218+G319+G404</f>
        <v>0</v>
      </c>
      <c r="H407" s="429"/>
    </row>
  </sheetData>
  <sheetProtection algorithmName="SHA-512" hashValue="piLGo2VOhOunyfRsmj1yMQfYBFtOwcQaeY/Cinf4KldaNV1TMbaABgZH7vRjpV3Nsl65tDQ0y4jEXPazzOITQg==" saltValue="0418ZIhBcwl9LeJ0Z7UIVw==" spinCount="100000" sheet="1" objects="1" scenarios="1"/>
  <mergeCells count="5">
    <mergeCell ref="A1:G1"/>
    <mergeCell ref="A3:B3"/>
    <mergeCell ref="D3:E3"/>
    <mergeCell ref="A4:B4"/>
    <mergeCell ref="D4:G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0" r:id="rId1"/>
  <headerFooter>
    <oddFooter>&amp;CStránka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68"/>
  <sheetViews>
    <sheetView showZeros="0" view="pageBreakPreview" zoomScaleSheetLayoutView="100" workbookViewId="0" topLeftCell="A244">
      <selection activeCell="J263" sqref="J263"/>
    </sheetView>
  </sheetViews>
  <sheetFormatPr defaultColWidth="9.140625" defaultRowHeight="12" outlineLevelRow="1"/>
  <cols>
    <col min="1" max="1" width="5.00390625" style="431" customWidth="1"/>
    <col min="2" max="2" width="16.8515625" style="467" customWidth="1"/>
    <col min="3" max="3" width="59.140625" style="467" customWidth="1"/>
    <col min="4" max="4" width="5.28125" style="430" customWidth="1"/>
    <col min="5" max="5" width="12.28125" style="468" customWidth="1"/>
    <col min="6" max="6" width="11.421875" style="469" customWidth="1"/>
    <col min="7" max="7" width="14.8515625" style="431" customWidth="1"/>
    <col min="8" max="8" width="10.7109375" style="430" customWidth="1"/>
    <col min="9" max="15" width="9.28125" style="431" customWidth="1"/>
    <col min="16" max="26" width="9.140625" style="431" hidden="1" customWidth="1"/>
    <col min="27" max="39" width="9.28125" style="431" customWidth="1"/>
    <col min="40" max="40" width="85.7109375" style="431" customWidth="1"/>
    <col min="41" max="16384" width="9.28125" style="431" customWidth="1"/>
  </cols>
  <sheetData>
    <row r="1" spans="1:18" ht="15.75" customHeight="1">
      <c r="A1" s="797" t="s">
        <v>4068</v>
      </c>
      <c r="B1" s="797"/>
      <c r="C1" s="797"/>
      <c r="D1" s="797"/>
      <c r="E1" s="797"/>
      <c r="F1" s="797"/>
      <c r="G1" s="797"/>
      <c r="R1" s="431" t="s">
        <v>5150</v>
      </c>
    </row>
    <row r="2" spans="1:18" ht="24.95" customHeight="1">
      <c r="A2" s="432" t="s">
        <v>5151</v>
      </c>
      <c r="B2" s="433"/>
      <c r="C2" s="798" t="s">
        <v>4070</v>
      </c>
      <c r="D2" s="799"/>
      <c r="E2" s="799"/>
      <c r="F2" s="799"/>
      <c r="G2" s="800"/>
      <c r="R2" s="431" t="s">
        <v>79</v>
      </c>
    </row>
    <row r="3" spans="1:18" ht="24.95" customHeight="1">
      <c r="A3" s="432" t="s">
        <v>5152</v>
      </c>
      <c r="B3" s="433"/>
      <c r="C3" s="798" t="s">
        <v>5153</v>
      </c>
      <c r="D3" s="799"/>
      <c r="E3" s="799"/>
      <c r="F3" s="799"/>
      <c r="G3" s="800"/>
      <c r="R3" s="431" t="s">
        <v>5154</v>
      </c>
    </row>
    <row r="4" spans="1:18" ht="12">
      <c r="A4" s="434" t="s">
        <v>5155</v>
      </c>
      <c r="B4" s="435"/>
      <c r="C4" s="436"/>
      <c r="D4" s="437"/>
      <c r="E4" s="438"/>
      <c r="F4" s="439"/>
      <c r="G4" s="440"/>
      <c r="R4" s="431" t="s">
        <v>5156</v>
      </c>
    </row>
    <row r="6" spans="1:8" ht="23.25" customHeight="1">
      <c r="A6" s="185" t="s">
        <v>4074</v>
      </c>
      <c r="B6" s="186" t="s">
        <v>4075</v>
      </c>
      <c r="C6" s="186" t="s">
        <v>4076</v>
      </c>
      <c r="D6" s="187" t="s">
        <v>112</v>
      </c>
      <c r="E6" s="188" t="s">
        <v>4077</v>
      </c>
      <c r="F6" s="188" t="s">
        <v>4078</v>
      </c>
      <c r="G6" s="189" t="s">
        <v>4079</v>
      </c>
      <c r="H6" s="190" t="s">
        <v>4080</v>
      </c>
    </row>
    <row r="7" spans="1:18" ht="12">
      <c r="A7" s="441" t="s">
        <v>4081</v>
      </c>
      <c r="B7" s="442" t="s">
        <v>1185</v>
      </c>
      <c r="C7" s="443" t="s">
        <v>5157</v>
      </c>
      <c r="D7" s="444"/>
      <c r="E7" s="445"/>
      <c r="F7" s="446"/>
      <c r="G7" s="445">
        <f>SUMIF(R8:R10,"&lt;&gt;NOR",G8:G10)</f>
        <v>0</v>
      </c>
      <c r="H7" s="444"/>
      <c r="R7" s="431" t="s">
        <v>5158</v>
      </c>
    </row>
    <row r="8" spans="1:47" ht="12" outlineLevel="1">
      <c r="A8" s="447">
        <v>1</v>
      </c>
      <c r="B8" s="448" t="s">
        <v>5159</v>
      </c>
      <c r="C8" s="449" t="s">
        <v>5160</v>
      </c>
      <c r="D8" s="450" t="s">
        <v>5161</v>
      </c>
      <c r="E8" s="451">
        <v>8</v>
      </c>
      <c r="F8" s="229"/>
      <c r="G8" s="451">
        <f>F8*E8</f>
        <v>0</v>
      </c>
      <c r="H8" s="450" t="s">
        <v>259</v>
      </c>
      <c r="I8" s="452"/>
      <c r="J8" s="452"/>
      <c r="K8" s="452"/>
      <c r="L8" s="452"/>
      <c r="M8" s="452"/>
      <c r="N8" s="452"/>
      <c r="O8" s="452"/>
      <c r="P8" s="452"/>
      <c r="Q8" s="452"/>
      <c r="R8" s="452" t="s">
        <v>5162</v>
      </c>
      <c r="S8" s="452"/>
      <c r="T8" s="452"/>
      <c r="U8" s="452"/>
      <c r="V8" s="452"/>
      <c r="W8" s="452"/>
      <c r="X8" s="452"/>
      <c r="Y8" s="452"/>
      <c r="Z8" s="452"/>
      <c r="AA8" s="452"/>
      <c r="AB8" s="452"/>
      <c r="AC8" s="452"/>
      <c r="AD8" s="452"/>
      <c r="AE8" s="452"/>
      <c r="AF8" s="452"/>
      <c r="AG8" s="452"/>
      <c r="AH8" s="452"/>
      <c r="AI8" s="452"/>
      <c r="AJ8" s="452"/>
      <c r="AK8" s="452"/>
      <c r="AL8" s="452"/>
      <c r="AM8" s="452"/>
      <c r="AN8" s="452"/>
      <c r="AO8" s="452"/>
      <c r="AP8" s="452"/>
      <c r="AQ8" s="452"/>
      <c r="AR8" s="452"/>
      <c r="AS8" s="452"/>
      <c r="AT8" s="452"/>
      <c r="AU8" s="452"/>
    </row>
    <row r="9" spans="1:47" ht="12" outlineLevel="1">
      <c r="A9" s="447">
        <v>2</v>
      </c>
      <c r="B9" s="448" t="s">
        <v>5163</v>
      </c>
      <c r="C9" s="449" t="s">
        <v>5164</v>
      </c>
      <c r="D9" s="450" t="s">
        <v>5161</v>
      </c>
      <c r="E9" s="451">
        <v>8</v>
      </c>
      <c r="F9" s="229"/>
      <c r="G9" s="451">
        <f>F9*E9</f>
        <v>0</v>
      </c>
      <c r="H9" s="450" t="s">
        <v>259</v>
      </c>
      <c r="I9" s="452"/>
      <c r="J9" s="452"/>
      <c r="K9" s="452"/>
      <c r="L9" s="452"/>
      <c r="M9" s="452"/>
      <c r="N9" s="452"/>
      <c r="O9" s="452"/>
      <c r="P9" s="452"/>
      <c r="Q9" s="452"/>
      <c r="R9" s="452" t="s">
        <v>5162</v>
      </c>
      <c r="S9" s="452"/>
      <c r="T9" s="452"/>
      <c r="U9" s="452"/>
      <c r="V9" s="452"/>
      <c r="W9" s="452"/>
      <c r="X9" s="452"/>
      <c r="Y9" s="452"/>
      <c r="Z9" s="452"/>
      <c r="AA9" s="452"/>
      <c r="AB9" s="452"/>
      <c r="AC9" s="452"/>
      <c r="AD9" s="452"/>
      <c r="AE9" s="452"/>
      <c r="AF9" s="452"/>
      <c r="AG9" s="452"/>
      <c r="AH9" s="452"/>
      <c r="AI9" s="452"/>
      <c r="AJ9" s="452"/>
      <c r="AK9" s="452"/>
      <c r="AL9" s="452"/>
      <c r="AM9" s="452"/>
      <c r="AN9" s="452"/>
      <c r="AO9" s="452"/>
      <c r="AP9" s="452"/>
      <c r="AQ9" s="452"/>
      <c r="AR9" s="452"/>
      <c r="AS9" s="452"/>
      <c r="AT9" s="452"/>
      <c r="AU9" s="452"/>
    </row>
    <row r="10" spans="1:47" ht="12" outlineLevel="1">
      <c r="A10" s="447"/>
      <c r="B10" s="448"/>
      <c r="C10" s="792" t="s">
        <v>5165</v>
      </c>
      <c r="D10" s="793"/>
      <c r="E10" s="794"/>
      <c r="F10" s="795"/>
      <c r="G10" s="796"/>
      <c r="H10" s="450">
        <v>0</v>
      </c>
      <c r="I10" s="452"/>
      <c r="J10" s="452"/>
      <c r="K10" s="452"/>
      <c r="L10" s="452"/>
      <c r="M10" s="452"/>
      <c r="N10" s="452"/>
      <c r="O10" s="452"/>
      <c r="P10" s="452"/>
      <c r="Q10" s="452"/>
      <c r="R10" s="452" t="s">
        <v>5166</v>
      </c>
      <c r="S10" s="452"/>
      <c r="T10" s="452"/>
      <c r="U10" s="452"/>
      <c r="V10" s="452"/>
      <c r="W10" s="452"/>
      <c r="X10" s="452"/>
      <c r="Y10" s="452"/>
      <c r="Z10" s="452"/>
      <c r="AA10" s="452"/>
      <c r="AB10" s="452"/>
      <c r="AC10" s="452"/>
      <c r="AD10" s="452"/>
      <c r="AE10" s="452"/>
      <c r="AF10" s="452"/>
      <c r="AG10" s="452"/>
      <c r="AH10" s="452"/>
      <c r="AI10" s="452"/>
      <c r="AJ10" s="452"/>
      <c r="AK10" s="452"/>
      <c r="AL10" s="452"/>
      <c r="AM10" s="452"/>
      <c r="AN10" s="453" t="str">
        <f>C10</f>
        <v>Zaškolení obsluhy.</v>
      </c>
      <c r="AO10" s="452"/>
      <c r="AP10" s="452"/>
      <c r="AQ10" s="452"/>
      <c r="AR10" s="452"/>
      <c r="AS10" s="452"/>
      <c r="AT10" s="452"/>
      <c r="AU10" s="452"/>
    </row>
    <row r="11" spans="1:18" ht="12">
      <c r="A11" s="454" t="s">
        <v>4081</v>
      </c>
      <c r="B11" s="455" t="s">
        <v>5167</v>
      </c>
      <c r="C11" s="456" t="s">
        <v>5168</v>
      </c>
      <c r="D11" s="457"/>
      <c r="E11" s="458"/>
      <c r="F11" s="459"/>
      <c r="G11" s="458">
        <f>SUMIF(R12:R266,"&lt;&gt;NOR",G12:G266)</f>
        <v>0</v>
      </c>
      <c r="H11" s="457"/>
      <c r="I11" s="452"/>
      <c r="R11" s="431" t="s">
        <v>5158</v>
      </c>
    </row>
    <row r="12" spans="1:47" ht="12" outlineLevel="1">
      <c r="A12" s="447">
        <v>3</v>
      </c>
      <c r="B12" s="448" t="s">
        <v>5169</v>
      </c>
      <c r="C12" s="449" t="s">
        <v>5170</v>
      </c>
      <c r="D12" s="450" t="s">
        <v>173</v>
      </c>
      <c r="E12" s="451">
        <v>30</v>
      </c>
      <c r="F12" s="229"/>
      <c r="G12" s="451">
        <f>F12*E12</f>
        <v>0</v>
      </c>
      <c r="H12" s="450" t="s">
        <v>4102</v>
      </c>
      <c r="I12" s="452"/>
      <c r="J12" s="452"/>
      <c r="K12" s="452"/>
      <c r="L12" s="452"/>
      <c r="M12" s="452"/>
      <c r="N12" s="452"/>
      <c r="O12" s="452"/>
      <c r="P12" s="452"/>
      <c r="Q12" s="452"/>
      <c r="R12" s="452" t="s">
        <v>5162</v>
      </c>
      <c r="S12" s="452"/>
      <c r="T12" s="452"/>
      <c r="U12" s="452"/>
      <c r="V12" s="452"/>
      <c r="W12" s="452"/>
      <c r="X12" s="452"/>
      <c r="Y12" s="452"/>
      <c r="Z12" s="452"/>
      <c r="AA12" s="452"/>
      <c r="AB12" s="452"/>
      <c r="AC12" s="452"/>
      <c r="AD12" s="452"/>
      <c r="AE12" s="452"/>
      <c r="AF12" s="452"/>
      <c r="AG12" s="452"/>
      <c r="AH12" s="452"/>
      <c r="AI12" s="452"/>
      <c r="AJ12" s="452"/>
      <c r="AK12" s="452"/>
      <c r="AL12" s="452"/>
      <c r="AM12" s="452"/>
      <c r="AN12" s="452"/>
      <c r="AO12" s="452"/>
      <c r="AP12" s="452"/>
      <c r="AQ12" s="452"/>
      <c r="AR12" s="452"/>
      <c r="AS12" s="452"/>
      <c r="AT12" s="452"/>
      <c r="AU12" s="452"/>
    </row>
    <row r="13" spans="1:47" ht="12" outlineLevel="1">
      <c r="A13" s="447"/>
      <c r="B13" s="448"/>
      <c r="C13" s="792" t="s">
        <v>5171</v>
      </c>
      <c r="D13" s="793"/>
      <c r="E13" s="794"/>
      <c r="F13" s="795"/>
      <c r="G13" s="796"/>
      <c r="H13" s="450">
        <v>0</v>
      </c>
      <c r="I13" s="452"/>
      <c r="J13" s="452"/>
      <c r="K13" s="452"/>
      <c r="L13" s="452"/>
      <c r="M13" s="452"/>
      <c r="N13" s="452"/>
      <c r="O13" s="452"/>
      <c r="P13" s="452"/>
      <c r="Q13" s="452"/>
      <c r="R13" s="452" t="s">
        <v>5166</v>
      </c>
      <c r="S13" s="452"/>
      <c r="T13" s="452"/>
      <c r="U13" s="452"/>
      <c r="V13" s="452"/>
      <c r="W13" s="452"/>
      <c r="X13" s="452"/>
      <c r="Y13" s="452"/>
      <c r="Z13" s="452"/>
      <c r="AA13" s="452"/>
      <c r="AB13" s="452"/>
      <c r="AC13" s="452"/>
      <c r="AD13" s="452"/>
      <c r="AE13" s="452"/>
      <c r="AF13" s="452"/>
      <c r="AG13" s="452"/>
      <c r="AH13" s="452"/>
      <c r="AI13" s="452"/>
      <c r="AJ13" s="452"/>
      <c r="AK13" s="452"/>
      <c r="AL13" s="452"/>
      <c r="AM13" s="452"/>
      <c r="AN13" s="453" t="str">
        <f>C13</f>
        <v>Montáž včetně dodávky.</v>
      </c>
      <c r="AO13" s="452"/>
      <c r="AP13" s="452"/>
      <c r="AQ13" s="452"/>
      <c r="AR13" s="452"/>
      <c r="AS13" s="452"/>
      <c r="AT13" s="452"/>
      <c r="AU13" s="452"/>
    </row>
    <row r="14" spans="1:47" ht="12" outlineLevel="1">
      <c r="A14" s="447">
        <v>4</v>
      </c>
      <c r="B14" s="448" t="s">
        <v>5172</v>
      </c>
      <c r="C14" s="449" t="s">
        <v>5173</v>
      </c>
      <c r="D14" s="450" t="s">
        <v>173</v>
      </c>
      <c r="E14" s="451">
        <v>6</v>
      </c>
      <c r="F14" s="229"/>
      <c r="G14" s="451">
        <f>F14*E14</f>
        <v>0</v>
      </c>
      <c r="H14" s="450" t="s">
        <v>4102</v>
      </c>
      <c r="I14" s="452"/>
      <c r="J14" s="452"/>
      <c r="K14" s="452"/>
      <c r="L14" s="452"/>
      <c r="M14" s="452"/>
      <c r="N14" s="452"/>
      <c r="O14" s="452"/>
      <c r="P14" s="452"/>
      <c r="Q14" s="452"/>
      <c r="R14" s="452" t="s">
        <v>5162</v>
      </c>
      <c r="S14" s="452"/>
      <c r="T14" s="452"/>
      <c r="U14" s="452"/>
      <c r="V14" s="452"/>
      <c r="W14" s="452"/>
      <c r="X14" s="452"/>
      <c r="Y14" s="452"/>
      <c r="Z14" s="452"/>
      <c r="AA14" s="452"/>
      <c r="AB14" s="452"/>
      <c r="AC14" s="452"/>
      <c r="AD14" s="452"/>
      <c r="AE14" s="452"/>
      <c r="AF14" s="452"/>
      <c r="AG14" s="452"/>
      <c r="AH14" s="452"/>
      <c r="AI14" s="452"/>
      <c r="AJ14" s="452"/>
      <c r="AK14" s="452"/>
      <c r="AL14" s="452"/>
      <c r="AM14" s="452"/>
      <c r="AN14" s="452"/>
      <c r="AO14" s="452"/>
      <c r="AP14" s="452"/>
      <c r="AQ14" s="452"/>
      <c r="AR14" s="452"/>
      <c r="AS14" s="452"/>
      <c r="AT14" s="452"/>
      <c r="AU14" s="452"/>
    </row>
    <row r="15" spans="1:47" ht="12" outlineLevel="1">
      <c r="A15" s="447"/>
      <c r="B15" s="448"/>
      <c r="C15" s="792" t="s">
        <v>5171</v>
      </c>
      <c r="D15" s="793"/>
      <c r="E15" s="794"/>
      <c r="F15" s="795"/>
      <c r="G15" s="796"/>
      <c r="H15" s="450">
        <v>0</v>
      </c>
      <c r="I15" s="452"/>
      <c r="J15" s="452"/>
      <c r="K15" s="452"/>
      <c r="L15" s="452"/>
      <c r="M15" s="452"/>
      <c r="N15" s="452"/>
      <c r="O15" s="452"/>
      <c r="P15" s="452"/>
      <c r="Q15" s="452"/>
      <c r="R15" s="452" t="s">
        <v>5166</v>
      </c>
      <c r="S15" s="452"/>
      <c r="T15" s="452"/>
      <c r="U15" s="452"/>
      <c r="V15" s="452"/>
      <c r="W15" s="452"/>
      <c r="X15" s="452"/>
      <c r="Y15" s="452"/>
      <c r="Z15" s="452"/>
      <c r="AA15" s="452"/>
      <c r="AB15" s="452"/>
      <c r="AC15" s="452"/>
      <c r="AD15" s="452"/>
      <c r="AE15" s="452"/>
      <c r="AF15" s="452"/>
      <c r="AG15" s="452"/>
      <c r="AH15" s="452"/>
      <c r="AI15" s="452"/>
      <c r="AJ15" s="452"/>
      <c r="AK15" s="452"/>
      <c r="AL15" s="452"/>
      <c r="AM15" s="452"/>
      <c r="AN15" s="453" t="str">
        <f>C15</f>
        <v>Montáž včetně dodávky.</v>
      </c>
      <c r="AO15" s="452"/>
      <c r="AP15" s="452"/>
      <c r="AQ15" s="452"/>
      <c r="AR15" s="452"/>
      <c r="AS15" s="452"/>
      <c r="AT15" s="452"/>
      <c r="AU15" s="452"/>
    </row>
    <row r="16" spans="1:47" ht="12" outlineLevel="1">
      <c r="A16" s="447">
        <v>5</v>
      </c>
      <c r="B16" s="448" t="s">
        <v>5174</v>
      </c>
      <c r="C16" s="449" t="s">
        <v>5175</v>
      </c>
      <c r="D16" s="450" t="s">
        <v>286</v>
      </c>
      <c r="E16" s="451">
        <v>150</v>
      </c>
      <c r="F16" s="229"/>
      <c r="G16" s="451">
        <f>F16*E16</f>
        <v>0</v>
      </c>
      <c r="H16" s="450" t="s">
        <v>4102</v>
      </c>
      <c r="I16" s="452"/>
      <c r="J16" s="452"/>
      <c r="K16" s="452"/>
      <c r="L16" s="452"/>
      <c r="M16" s="452"/>
      <c r="N16" s="452"/>
      <c r="O16" s="452"/>
      <c r="P16" s="452"/>
      <c r="Q16" s="452"/>
      <c r="R16" s="452" t="s">
        <v>5162</v>
      </c>
      <c r="S16" s="452"/>
      <c r="T16" s="452"/>
      <c r="U16" s="452"/>
      <c r="V16" s="452"/>
      <c r="W16" s="452"/>
      <c r="X16" s="452"/>
      <c r="Y16" s="452"/>
      <c r="Z16" s="452"/>
      <c r="AA16" s="452"/>
      <c r="AB16" s="452"/>
      <c r="AC16" s="452"/>
      <c r="AD16" s="452"/>
      <c r="AE16" s="452"/>
      <c r="AF16" s="452"/>
      <c r="AG16" s="452"/>
      <c r="AH16" s="452"/>
      <c r="AI16" s="452"/>
      <c r="AJ16" s="452"/>
      <c r="AK16" s="452"/>
      <c r="AL16" s="452"/>
      <c r="AM16" s="452"/>
      <c r="AN16" s="452"/>
      <c r="AO16" s="452"/>
      <c r="AP16" s="452"/>
      <c r="AQ16" s="452"/>
      <c r="AR16" s="452"/>
      <c r="AS16" s="452"/>
      <c r="AT16" s="452"/>
      <c r="AU16" s="452"/>
    </row>
    <row r="17" spans="1:47" ht="12" outlineLevel="1">
      <c r="A17" s="447"/>
      <c r="B17" s="448"/>
      <c r="C17" s="792" t="s">
        <v>5171</v>
      </c>
      <c r="D17" s="793"/>
      <c r="E17" s="794"/>
      <c r="F17" s="795"/>
      <c r="G17" s="796"/>
      <c r="H17" s="450">
        <v>0</v>
      </c>
      <c r="I17" s="452"/>
      <c r="J17" s="452"/>
      <c r="K17" s="452"/>
      <c r="L17" s="452"/>
      <c r="M17" s="452"/>
      <c r="N17" s="452"/>
      <c r="O17" s="452"/>
      <c r="P17" s="452"/>
      <c r="Q17" s="452"/>
      <c r="R17" s="452" t="s">
        <v>5166</v>
      </c>
      <c r="S17" s="452"/>
      <c r="T17" s="452"/>
      <c r="U17" s="452"/>
      <c r="V17" s="452"/>
      <c r="W17" s="452"/>
      <c r="X17" s="452"/>
      <c r="Y17" s="452"/>
      <c r="Z17" s="452"/>
      <c r="AA17" s="452"/>
      <c r="AB17" s="452"/>
      <c r="AC17" s="452"/>
      <c r="AD17" s="452"/>
      <c r="AE17" s="452"/>
      <c r="AF17" s="452"/>
      <c r="AG17" s="452"/>
      <c r="AH17" s="452"/>
      <c r="AI17" s="452"/>
      <c r="AJ17" s="452"/>
      <c r="AK17" s="452"/>
      <c r="AL17" s="452"/>
      <c r="AM17" s="452"/>
      <c r="AN17" s="453" t="str">
        <f>C17</f>
        <v>Montáž včetně dodávky.</v>
      </c>
      <c r="AO17" s="452"/>
      <c r="AP17" s="452"/>
      <c r="AQ17" s="452"/>
      <c r="AR17" s="452"/>
      <c r="AS17" s="452"/>
      <c r="AT17" s="452"/>
      <c r="AU17" s="452"/>
    </row>
    <row r="18" spans="1:47" ht="12" outlineLevel="1">
      <c r="A18" s="447"/>
      <c r="B18" s="448"/>
      <c r="C18" s="792" t="s">
        <v>5176</v>
      </c>
      <c r="D18" s="793"/>
      <c r="E18" s="794"/>
      <c r="F18" s="795"/>
      <c r="G18" s="796"/>
      <c r="H18" s="450">
        <v>0</v>
      </c>
      <c r="I18" s="452"/>
      <c r="J18" s="452"/>
      <c r="K18" s="452"/>
      <c r="L18" s="452"/>
      <c r="M18" s="452"/>
      <c r="N18" s="452"/>
      <c r="O18" s="452"/>
      <c r="P18" s="452"/>
      <c r="Q18" s="452"/>
      <c r="R18" s="452" t="s">
        <v>5166</v>
      </c>
      <c r="S18" s="452"/>
      <c r="T18" s="452"/>
      <c r="U18" s="452"/>
      <c r="V18" s="452"/>
      <c r="W18" s="452"/>
      <c r="X18" s="452"/>
      <c r="Y18" s="452"/>
      <c r="Z18" s="452"/>
      <c r="AA18" s="452"/>
      <c r="AB18" s="452"/>
      <c r="AC18" s="452"/>
      <c r="AD18" s="452"/>
      <c r="AE18" s="452"/>
      <c r="AF18" s="452"/>
      <c r="AG18" s="452"/>
      <c r="AH18" s="452"/>
      <c r="AI18" s="452"/>
      <c r="AJ18" s="452"/>
      <c r="AK18" s="452"/>
      <c r="AL18" s="452"/>
      <c r="AM18" s="452"/>
      <c r="AN18" s="453" t="str">
        <f>C18</f>
        <v>Trubkování pro PZTS.</v>
      </c>
      <c r="AO18" s="452"/>
      <c r="AP18" s="452"/>
      <c r="AQ18" s="452"/>
      <c r="AR18" s="452"/>
      <c r="AS18" s="452"/>
      <c r="AT18" s="452"/>
      <c r="AU18" s="452"/>
    </row>
    <row r="19" spans="1:47" ht="12" outlineLevel="1">
      <c r="A19" s="447">
        <v>6</v>
      </c>
      <c r="B19" s="448" t="s">
        <v>5177</v>
      </c>
      <c r="C19" s="449" t="s">
        <v>5178</v>
      </c>
      <c r="D19" s="450" t="s">
        <v>286</v>
      </c>
      <c r="E19" s="451">
        <v>300</v>
      </c>
      <c r="F19" s="229"/>
      <c r="G19" s="451">
        <f>F19*E19</f>
        <v>0</v>
      </c>
      <c r="H19" s="450" t="s">
        <v>4102</v>
      </c>
      <c r="I19" s="452"/>
      <c r="J19" s="452"/>
      <c r="K19" s="452"/>
      <c r="L19" s="452"/>
      <c r="M19" s="452"/>
      <c r="N19" s="452"/>
      <c r="O19" s="452"/>
      <c r="P19" s="452"/>
      <c r="Q19" s="452"/>
      <c r="R19" s="452" t="s">
        <v>5162</v>
      </c>
      <c r="S19" s="452"/>
      <c r="T19" s="452"/>
      <c r="U19" s="452"/>
      <c r="V19" s="452"/>
      <c r="W19" s="452"/>
      <c r="X19" s="452"/>
      <c r="Y19" s="452"/>
      <c r="Z19" s="452"/>
      <c r="AA19" s="452"/>
      <c r="AB19" s="452"/>
      <c r="AC19" s="452"/>
      <c r="AD19" s="452"/>
      <c r="AE19" s="452"/>
      <c r="AF19" s="452"/>
      <c r="AG19" s="452"/>
      <c r="AH19" s="452"/>
      <c r="AI19" s="452"/>
      <c r="AJ19" s="452"/>
      <c r="AK19" s="452"/>
      <c r="AL19" s="452"/>
      <c r="AM19" s="452"/>
      <c r="AN19" s="452"/>
      <c r="AO19" s="452"/>
      <c r="AP19" s="452"/>
      <c r="AQ19" s="452"/>
      <c r="AR19" s="452"/>
      <c r="AS19" s="452"/>
      <c r="AT19" s="452"/>
      <c r="AU19" s="452"/>
    </row>
    <row r="20" spans="1:47" ht="12" outlineLevel="1">
      <c r="A20" s="447"/>
      <c r="B20" s="448"/>
      <c r="C20" s="792" t="s">
        <v>5171</v>
      </c>
      <c r="D20" s="793"/>
      <c r="E20" s="794"/>
      <c r="F20" s="795"/>
      <c r="G20" s="796"/>
      <c r="H20" s="450">
        <v>0</v>
      </c>
      <c r="I20" s="452"/>
      <c r="J20" s="452"/>
      <c r="K20" s="452"/>
      <c r="L20" s="452"/>
      <c r="M20" s="452"/>
      <c r="N20" s="452"/>
      <c r="O20" s="452"/>
      <c r="P20" s="452"/>
      <c r="Q20" s="452"/>
      <c r="R20" s="452" t="s">
        <v>5166</v>
      </c>
      <c r="S20" s="452"/>
      <c r="T20" s="452"/>
      <c r="U20" s="452"/>
      <c r="V20" s="452"/>
      <c r="W20" s="452"/>
      <c r="X20" s="452"/>
      <c r="Y20" s="452"/>
      <c r="Z20" s="452"/>
      <c r="AA20" s="452"/>
      <c r="AB20" s="452"/>
      <c r="AC20" s="452"/>
      <c r="AD20" s="452"/>
      <c r="AE20" s="452"/>
      <c r="AF20" s="452"/>
      <c r="AG20" s="452"/>
      <c r="AH20" s="452"/>
      <c r="AI20" s="452"/>
      <c r="AJ20" s="452"/>
      <c r="AK20" s="452"/>
      <c r="AL20" s="452"/>
      <c r="AM20" s="452"/>
      <c r="AN20" s="453" t="str">
        <f>C20</f>
        <v>Montáž včetně dodávky.</v>
      </c>
      <c r="AO20" s="452"/>
      <c r="AP20" s="452"/>
      <c r="AQ20" s="452"/>
      <c r="AR20" s="452"/>
      <c r="AS20" s="452"/>
      <c r="AT20" s="452"/>
      <c r="AU20" s="452"/>
    </row>
    <row r="21" spans="1:47" ht="12" outlineLevel="1">
      <c r="A21" s="447"/>
      <c r="B21" s="448"/>
      <c r="C21" s="792" t="s">
        <v>5179</v>
      </c>
      <c r="D21" s="793"/>
      <c r="E21" s="794"/>
      <c r="F21" s="795"/>
      <c r="G21" s="796"/>
      <c r="H21" s="450">
        <v>0</v>
      </c>
      <c r="I21" s="452"/>
      <c r="J21" s="452"/>
      <c r="K21" s="452"/>
      <c r="L21" s="452"/>
      <c r="M21" s="452"/>
      <c r="N21" s="452"/>
      <c r="O21" s="452"/>
      <c r="P21" s="452"/>
      <c r="Q21" s="452"/>
      <c r="R21" s="452" t="s">
        <v>5166</v>
      </c>
      <c r="S21" s="452"/>
      <c r="T21" s="452"/>
      <c r="U21" s="452"/>
      <c r="V21" s="452"/>
      <c r="W21" s="452"/>
      <c r="X21" s="452"/>
      <c r="Y21" s="452"/>
      <c r="Z21" s="452"/>
      <c r="AA21" s="452"/>
      <c r="AB21" s="452"/>
      <c r="AC21" s="452"/>
      <c r="AD21" s="452"/>
      <c r="AE21" s="452"/>
      <c r="AF21" s="452"/>
      <c r="AG21" s="452"/>
      <c r="AH21" s="452"/>
      <c r="AI21" s="452"/>
      <c r="AJ21" s="452"/>
      <c r="AK21" s="452"/>
      <c r="AL21" s="452"/>
      <c r="AM21" s="452"/>
      <c r="AN21" s="453" t="str">
        <f>C21</f>
        <v>Trubkování pro dat.rozvody.</v>
      </c>
      <c r="AO21" s="452"/>
      <c r="AP21" s="452"/>
      <c r="AQ21" s="452"/>
      <c r="AR21" s="452"/>
      <c r="AS21" s="452"/>
      <c r="AT21" s="452"/>
      <c r="AU21" s="452"/>
    </row>
    <row r="22" spans="1:47" ht="12" outlineLevel="1">
      <c r="A22" s="447">
        <v>7</v>
      </c>
      <c r="B22" s="448" t="s">
        <v>5180</v>
      </c>
      <c r="C22" s="449" t="s">
        <v>5181</v>
      </c>
      <c r="D22" s="450" t="s">
        <v>286</v>
      </c>
      <c r="E22" s="451">
        <v>45</v>
      </c>
      <c r="F22" s="229"/>
      <c r="G22" s="451">
        <f>F22*E22</f>
        <v>0</v>
      </c>
      <c r="H22" s="450" t="s">
        <v>4102</v>
      </c>
      <c r="I22" s="452"/>
      <c r="J22" s="452"/>
      <c r="K22" s="452"/>
      <c r="L22" s="452"/>
      <c r="M22" s="452"/>
      <c r="N22" s="452"/>
      <c r="O22" s="452"/>
      <c r="P22" s="452"/>
      <c r="Q22" s="452"/>
      <c r="R22" s="452" t="s">
        <v>5162</v>
      </c>
      <c r="S22" s="452"/>
      <c r="T22" s="452"/>
      <c r="U22" s="452"/>
      <c r="V22" s="452"/>
      <c r="W22" s="452"/>
      <c r="X22" s="452"/>
      <c r="Y22" s="452"/>
      <c r="Z22" s="452"/>
      <c r="AA22" s="452"/>
      <c r="AB22" s="452"/>
      <c r="AC22" s="452"/>
      <c r="AD22" s="452"/>
      <c r="AE22" s="452"/>
      <c r="AF22" s="452"/>
      <c r="AG22" s="452"/>
      <c r="AH22" s="452"/>
      <c r="AI22" s="452"/>
      <c r="AJ22" s="452"/>
      <c r="AK22" s="452"/>
      <c r="AL22" s="452"/>
      <c r="AM22" s="452"/>
      <c r="AN22" s="452"/>
      <c r="AO22" s="452"/>
      <c r="AP22" s="452"/>
      <c r="AQ22" s="452"/>
      <c r="AR22" s="452"/>
      <c r="AS22" s="452"/>
      <c r="AT22" s="452"/>
      <c r="AU22" s="452"/>
    </row>
    <row r="23" spans="1:47" ht="12" outlineLevel="1">
      <c r="A23" s="447"/>
      <c r="B23" s="448"/>
      <c r="C23" s="792" t="s">
        <v>5171</v>
      </c>
      <c r="D23" s="793"/>
      <c r="E23" s="794"/>
      <c r="F23" s="795"/>
      <c r="G23" s="796"/>
      <c r="H23" s="450">
        <v>0</v>
      </c>
      <c r="I23" s="452"/>
      <c r="J23" s="452"/>
      <c r="K23" s="452"/>
      <c r="L23" s="452"/>
      <c r="M23" s="452"/>
      <c r="N23" s="452"/>
      <c r="O23" s="452"/>
      <c r="P23" s="452"/>
      <c r="Q23" s="452"/>
      <c r="R23" s="452" t="s">
        <v>5166</v>
      </c>
      <c r="S23" s="452"/>
      <c r="T23" s="452"/>
      <c r="U23" s="452"/>
      <c r="V23" s="452"/>
      <c r="W23" s="452"/>
      <c r="X23" s="452"/>
      <c r="Y23" s="452"/>
      <c r="Z23" s="452"/>
      <c r="AA23" s="452"/>
      <c r="AB23" s="452"/>
      <c r="AC23" s="452"/>
      <c r="AD23" s="452"/>
      <c r="AE23" s="452"/>
      <c r="AF23" s="452"/>
      <c r="AG23" s="452"/>
      <c r="AH23" s="452"/>
      <c r="AI23" s="452"/>
      <c r="AJ23" s="452"/>
      <c r="AK23" s="452"/>
      <c r="AL23" s="452"/>
      <c r="AM23" s="452"/>
      <c r="AN23" s="453" t="str">
        <f>C23</f>
        <v>Montáž včetně dodávky.</v>
      </c>
      <c r="AO23" s="452"/>
      <c r="AP23" s="452"/>
      <c r="AQ23" s="452"/>
      <c r="AR23" s="452"/>
      <c r="AS23" s="452"/>
      <c r="AT23" s="452"/>
      <c r="AU23" s="452"/>
    </row>
    <row r="24" spans="1:47" ht="12" outlineLevel="1">
      <c r="A24" s="447"/>
      <c r="B24" s="448"/>
      <c r="C24" s="792" t="s">
        <v>5179</v>
      </c>
      <c r="D24" s="793"/>
      <c r="E24" s="794"/>
      <c r="F24" s="795"/>
      <c r="G24" s="796"/>
      <c r="H24" s="450">
        <v>0</v>
      </c>
      <c r="I24" s="452"/>
      <c r="J24" s="452"/>
      <c r="K24" s="452"/>
      <c r="L24" s="452"/>
      <c r="M24" s="452"/>
      <c r="N24" s="452"/>
      <c r="O24" s="452"/>
      <c r="P24" s="452"/>
      <c r="Q24" s="452"/>
      <c r="R24" s="452" t="s">
        <v>5166</v>
      </c>
      <c r="S24" s="452"/>
      <c r="T24" s="452"/>
      <c r="U24" s="452"/>
      <c r="V24" s="452"/>
      <c r="W24" s="452"/>
      <c r="X24" s="452"/>
      <c r="Y24" s="452"/>
      <c r="Z24" s="452"/>
      <c r="AA24" s="452"/>
      <c r="AB24" s="452"/>
      <c r="AC24" s="452"/>
      <c r="AD24" s="452"/>
      <c r="AE24" s="452"/>
      <c r="AF24" s="452"/>
      <c r="AG24" s="452"/>
      <c r="AH24" s="452"/>
      <c r="AI24" s="452"/>
      <c r="AJ24" s="452"/>
      <c r="AK24" s="452"/>
      <c r="AL24" s="452"/>
      <c r="AM24" s="452"/>
      <c r="AN24" s="453" t="str">
        <f>C24</f>
        <v>Trubkování pro dat.rozvody.</v>
      </c>
      <c r="AO24" s="452"/>
      <c r="AP24" s="452"/>
      <c r="AQ24" s="452"/>
      <c r="AR24" s="452"/>
      <c r="AS24" s="452"/>
      <c r="AT24" s="452"/>
      <c r="AU24" s="452"/>
    </row>
    <row r="25" spans="1:47" ht="12" outlineLevel="1">
      <c r="A25" s="447">
        <v>8</v>
      </c>
      <c r="B25" s="448" t="s">
        <v>5182</v>
      </c>
      <c r="C25" s="449" t="s">
        <v>5183</v>
      </c>
      <c r="D25" s="450" t="s">
        <v>286</v>
      </c>
      <c r="E25" s="451">
        <v>5</v>
      </c>
      <c r="F25" s="229"/>
      <c r="G25" s="451">
        <f>F25*E25</f>
        <v>0</v>
      </c>
      <c r="H25" s="450" t="s">
        <v>4102</v>
      </c>
      <c r="I25" s="452"/>
      <c r="J25" s="452"/>
      <c r="K25" s="452"/>
      <c r="L25" s="452"/>
      <c r="M25" s="452"/>
      <c r="N25" s="452"/>
      <c r="O25" s="452"/>
      <c r="P25" s="452"/>
      <c r="Q25" s="452"/>
      <c r="R25" s="452" t="s">
        <v>5162</v>
      </c>
      <c r="S25" s="452"/>
      <c r="T25" s="452"/>
      <c r="U25" s="452"/>
      <c r="V25" s="452"/>
      <c r="W25" s="452"/>
      <c r="X25" s="452"/>
      <c r="Y25" s="452"/>
      <c r="Z25" s="452"/>
      <c r="AA25" s="452"/>
      <c r="AB25" s="452"/>
      <c r="AC25" s="452"/>
      <c r="AD25" s="452"/>
      <c r="AE25" s="452"/>
      <c r="AF25" s="452"/>
      <c r="AG25" s="452"/>
      <c r="AH25" s="452"/>
      <c r="AI25" s="452"/>
      <c r="AJ25" s="452"/>
      <c r="AK25" s="452"/>
      <c r="AL25" s="452"/>
      <c r="AM25" s="452"/>
      <c r="AN25" s="452"/>
      <c r="AO25" s="452"/>
      <c r="AP25" s="452"/>
      <c r="AQ25" s="452"/>
      <c r="AR25" s="452"/>
      <c r="AS25" s="452"/>
      <c r="AT25" s="452"/>
      <c r="AU25" s="452"/>
    </row>
    <row r="26" spans="1:47" ht="12" outlineLevel="1">
      <c r="A26" s="447"/>
      <c r="B26" s="448"/>
      <c r="C26" s="792" t="s">
        <v>5171</v>
      </c>
      <c r="D26" s="793"/>
      <c r="E26" s="794"/>
      <c r="F26" s="795"/>
      <c r="G26" s="796"/>
      <c r="H26" s="450">
        <v>0</v>
      </c>
      <c r="I26" s="452"/>
      <c r="J26" s="452"/>
      <c r="K26" s="452"/>
      <c r="L26" s="452"/>
      <c r="M26" s="452"/>
      <c r="N26" s="452"/>
      <c r="O26" s="452"/>
      <c r="P26" s="452"/>
      <c r="Q26" s="452"/>
      <c r="R26" s="452" t="s">
        <v>5166</v>
      </c>
      <c r="S26" s="452"/>
      <c r="T26" s="452"/>
      <c r="U26" s="452"/>
      <c r="V26" s="452"/>
      <c r="W26" s="452"/>
      <c r="X26" s="452"/>
      <c r="Y26" s="452"/>
      <c r="Z26" s="452"/>
      <c r="AA26" s="452"/>
      <c r="AB26" s="452"/>
      <c r="AC26" s="452"/>
      <c r="AD26" s="452"/>
      <c r="AE26" s="452"/>
      <c r="AF26" s="452"/>
      <c r="AG26" s="452"/>
      <c r="AH26" s="452"/>
      <c r="AI26" s="452"/>
      <c r="AJ26" s="452"/>
      <c r="AK26" s="452"/>
      <c r="AL26" s="452"/>
      <c r="AM26" s="452"/>
      <c r="AN26" s="453" t="str">
        <f>C26</f>
        <v>Montáž včetně dodávky.</v>
      </c>
      <c r="AO26" s="452"/>
      <c r="AP26" s="452"/>
      <c r="AQ26" s="452"/>
      <c r="AR26" s="452"/>
      <c r="AS26" s="452"/>
      <c r="AT26" s="452"/>
      <c r="AU26" s="452"/>
    </row>
    <row r="27" spans="1:47" ht="12" outlineLevel="1">
      <c r="A27" s="447"/>
      <c r="B27" s="448"/>
      <c r="C27" s="792" t="s">
        <v>5179</v>
      </c>
      <c r="D27" s="793"/>
      <c r="E27" s="794"/>
      <c r="F27" s="795"/>
      <c r="G27" s="796"/>
      <c r="H27" s="450">
        <v>0</v>
      </c>
      <c r="I27" s="452"/>
      <c r="J27" s="452"/>
      <c r="K27" s="452"/>
      <c r="L27" s="452"/>
      <c r="M27" s="452"/>
      <c r="N27" s="452"/>
      <c r="O27" s="452"/>
      <c r="P27" s="452"/>
      <c r="Q27" s="452"/>
      <c r="R27" s="452" t="s">
        <v>5166</v>
      </c>
      <c r="S27" s="452"/>
      <c r="T27" s="452"/>
      <c r="U27" s="452"/>
      <c r="V27" s="452"/>
      <c r="W27" s="452"/>
      <c r="X27" s="452"/>
      <c r="Y27" s="452"/>
      <c r="Z27" s="452"/>
      <c r="AA27" s="452"/>
      <c r="AB27" s="452"/>
      <c r="AC27" s="452"/>
      <c r="AD27" s="452"/>
      <c r="AE27" s="452"/>
      <c r="AF27" s="452"/>
      <c r="AG27" s="452"/>
      <c r="AH27" s="452"/>
      <c r="AI27" s="452"/>
      <c r="AJ27" s="452"/>
      <c r="AK27" s="452"/>
      <c r="AL27" s="452"/>
      <c r="AM27" s="452"/>
      <c r="AN27" s="453" t="str">
        <f>C27</f>
        <v>Trubkování pro dat.rozvody.</v>
      </c>
      <c r="AO27" s="452"/>
      <c r="AP27" s="452"/>
      <c r="AQ27" s="452"/>
      <c r="AR27" s="452"/>
      <c r="AS27" s="452"/>
      <c r="AT27" s="452"/>
      <c r="AU27" s="452"/>
    </row>
    <row r="28" spans="1:47" ht="12" outlineLevel="1">
      <c r="A28" s="447">
        <v>9</v>
      </c>
      <c r="B28" s="448" t="s">
        <v>5184</v>
      </c>
      <c r="C28" s="449" t="s">
        <v>5185</v>
      </c>
      <c r="D28" s="450" t="s">
        <v>286</v>
      </c>
      <c r="E28" s="451">
        <v>500</v>
      </c>
      <c r="F28" s="229"/>
      <c r="G28" s="451">
        <f aca="true" t="shared" si="0" ref="G28:G31">F28*E28</f>
        <v>0</v>
      </c>
      <c r="H28" s="450" t="s">
        <v>4102</v>
      </c>
      <c r="I28" s="452"/>
      <c r="J28" s="452"/>
      <c r="K28" s="452"/>
      <c r="L28" s="452"/>
      <c r="M28" s="452"/>
      <c r="N28" s="452"/>
      <c r="O28" s="452"/>
      <c r="P28" s="452"/>
      <c r="Q28" s="452"/>
      <c r="R28" s="452" t="s">
        <v>5162</v>
      </c>
      <c r="S28" s="452"/>
      <c r="T28" s="452"/>
      <c r="U28" s="452"/>
      <c r="V28" s="452"/>
      <c r="W28" s="452"/>
      <c r="X28" s="452"/>
      <c r="Y28" s="452"/>
      <c r="Z28" s="452"/>
      <c r="AA28" s="452"/>
      <c r="AB28" s="452"/>
      <c r="AC28" s="452"/>
      <c r="AD28" s="452"/>
      <c r="AE28" s="452"/>
      <c r="AF28" s="452"/>
      <c r="AG28" s="452"/>
      <c r="AH28" s="452"/>
      <c r="AI28" s="452"/>
      <c r="AJ28" s="452"/>
      <c r="AK28" s="452"/>
      <c r="AL28" s="452"/>
      <c r="AM28" s="452"/>
      <c r="AN28" s="452"/>
      <c r="AO28" s="452"/>
      <c r="AP28" s="452"/>
      <c r="AQ28" s="452"/>
      <c r="AR28" s="452"/>
      <c r="AS28" s="452"/>
      <c r="AT28" s="452"/>
      <c r="AU28" s="452"/>
    </row>
    <row r="29" spans="1:47" ht="12" outlineLevel="1">
      <c r="A29" s="447">
        <v>10</v>
      </c>
      <c r="B29" s="448" t="s">
        <v>5186</v>
      </c>
      <c r="C29" s="449" t="s">
        <v>5187</v>
      </c>
      <c r="D29" s="450" t="s">
        <v>286</v>
      </c>
      <c r="E29" s="451">
        <v>150</v>
      </c>
      <c r="F29" s="229"/>
      <c r="G29" s="451">
        <f t="shared" si="0"/>
        <v>0</v>
      </c>
      <c r="H29" s="450" t="s">
        <v>4102</v>
      </c>
      <c r="I29" s="452"/>
      <c r="J29" s="452"/>
      <c r="K29" s="452"/>
      <c r="L29" s="452"/>
      <c r="M29" s="452"/>
      <c r="N29" s="452"/>
      <c r="O29" s="452"/>
      <c r="P29" s="452"/>
      <c r="Q29" s="452"/>
      <c r="R29" s="452" t="s">
        <v>5162</v>
      </c>
      <c r="S29" s="452"/>
      <c r="T29" s="452"/>
      <c r="U29" s="452"/>
      <c r="V29" s="452"/>
      <c r="W29" s="452"/>
      <c r="X29" s="452"/>
      <c r="Y29" s="452"/>
      <c r="Z29" s="452"/>
      <c r="AA29" s="452"/>
      <c r="AB29" s="452"/>
      <c r="AC29" s="452"/>
      <c r="AD29" s="452"/>
      <c r="AE29" s="452"/>
      <c r="AF29" s="452"/>
      <c r="AG29" s="452"/>
      <c r="AH29" s="452"/>
      <c r="AI29" s="452"/>
      <c r="AJ29" s="452"/>
      <c r="AK29" s="452"/>
      <c r="AL29" s="452"/>
      <c r="AM29" s="452"/>
      <c r="AN29" s="452"/>
      <c r="AO29" s="452"/>
      <c r="AP29" s="452"/>
      <c r="AQ29" s="452"/>
      <c r="AR29" s="452"/>
      <c r="AS29" s="452"/>
      <c r="AT29" s="452"/>
      <c r="AU29" s="452"/>
    </row>
    <row r="30" spans="1:47" ht="12" outlineLevel="1">
      <c r="A30" s="447">
        <v>11</v>
      </c>
      <c r="B30" s="448" t="s">
        <v>5188</v>
      </c>
      <c r="C30" s="449" t="s">
        <v>5189</v>
      </c>
      <c r="D30" s="450" t="s">
        <v>286</v>
      </c>
      <c r="E30" s="451">
        <v>150</v>
      </c>
      <c r="F30" s="229"/>
      <c r="G30" s="451">
        <f t="shared" si="0"/>
        <v>0</v>
      </c>
      <c r="H30" s="450" t="s">
        <v>4102</v>
      </c>
      <c r="I30" s="452"/>
      <c r="J30" s="452"/>
      <c r="K30" s="452"/>
      <c r="L30" s="452"/>
      <c r="M30" s="452"/>
      <c r="N30" s="452"/>
      <c r="O30" s="452"/>
      <c r="P30" s="452"/>
      <c r="Q30" s="452"/>
      <c r="R30" s="452" t="s">
        <v>5162</v>
      </c>
      <c r="S30" s="452"/>
      <c r="T30" s="452"/>
      <c r="U30" s="452"/>
      <c r="V30" s="452"/>
      <c r="W30" s="452"/>
      <c r="X30" s="452"/>
      <c r="Y30" s="452"/>
      <c r="Z30" s="452"/>
      <c r="AA30" s="452"/>
      <c r="AB30" s="452"/>
      <c r="AC30" s="452"/>
      <c r="AD30" s="452"/>
      <c r="AE30" s="452"/>
      <c r="AF30" s="452"/>
      <c r="AG30" s="452"/>
      <c r="AH30" s="452"/>
      <c r="AI30" s="452"/>
      <c r="AJ30" s="452"/>
      <c r="AK30" s="452"/>
      <c r="AL30" s="452"/>
      <c r="AM30" s="452"/>
      <c r="AN30" s="452"/>
      <c r="AO30" s="452"/>
      <c r="AP30" s="452"/>
      <c r="AQ30" s="452"/>
      <c r="AR30" s="452"/>
      <c r="AS30" s="452"/>
      <c r="AT30" s="452"/>
      <c r="AU30" s="452"/>
    </row>
    <row r="31" spans="1:47" ht="12" outlineLevel="1">
      <c r="A31" s="447">
        <v>12</v>
      </c>
      <c r="B31" s="448" t="s">
        <v>5190</v>
      </c>
      <c r="C31" s="449" t="s">
        <v>5191</v>
      </c>
      <c r="D31" s="450" t="s">
        <v>286</v>
      </c>
      <c r="E31" s="451">
        <v>350</v>
      </c>
      <c r="F31" s="229"/>
      <c r="G31" s="451">
        <f t="shared" si="0"/>
        <v>0</v>
      </c>
      <c r="H31" s="450" t="s">
        <v>4102</v>
      </c>
      <c r="I31" s="452"/>
      <c r="J31" s="452"/>
      <c r="K31" s="452"/>
      <c r="L31" s="452"/>
      <c r="M31" s="452"/>
      <c r="N31" s="452"/>
      <c r="O31" s="452"/>
      <c r="P31" s="452"/>
      <c r="Q31" s="452"/>
      <c r="R31" s="452" t="s">
        <v>5162</v>
      </c>
      <c r="S31" s="452"/>
      <c r="T31" s="452"/>
      <c r="U31" s="452"/>
      <c r="V31" s="452"/>
      <c r="W31" s="452"/>
      <c r="X31" s="452"/>
      <c r="Y31" s="452"/>
      <c r="Z31" s="452"/>
      <c r="AA31" s="452"/>
      <c r="AB31" s="452"/>
      <c r="AC31" s="452"/>
      <c r="AD31" s="452"/>
      <c r="AE31" s="452"/>
      <c r="AF31" s="452"/>
      <c r="AG31" s="452"/>
      <c r="AH31" s="452"/>
      <c r="AI31" s="452"/>
      <c r="AJ31" s="452"/>
      <c r="AK31" s="452"/>
      <c r="AL31" s="452"/>
      <c r="AM31" s="452"/>
      <c r="AN31" s="452"/>
      <c r="AO31" s="452"/>
      <c r="AP31" s="452"/>
      <c r="AQ31" s="452"/>
      <c r="AR31" s="452"/>
      <c r="AS31" s="452"/>
      <c r="AT31" s="452"/>
      <c r="AU31" s="452"/>
    </row>
    <row r="32" spans="1:47" ht="12" outlineLevel="1">
      <c r="A32" s="447"/>
      <c r="B32" s="448"/>
      <c r="C32" s="792" t="s">
        <v>5192</v>
      </c>
      <c r="D32" s="793"/>
      <c r="E32" s="794"/>
      <c r="F32" s="795"/>
      <c r="G32" s="796"/>
      <c r="H32" s="450">
        <v>0</v>
      </c>
      <c r="I32" s="452"/>
      <c r="J32" s="452"/>
      <c r="K32" s="452"/>
      <c r="L32" s="452"/>
      <c r="M32" s="452"/>
      <c r="N32" s="452"/>
      <c r="O32" s="452"/>
      <c r="P32" s="452"/>
      <c r="Q32" s="452"/>
      <c r="R32" s="452" t="s">
        <v>5166</v>
      </c>
      <c r="S32" s="452"/>
      <c r="T32" s="452"/>
      <c r="U32" s="452"/>
      <c r="V32" s="452"/>
      <c r="W32" s="452"/>
      <c r="X32" s="452"/>
      <c r="Y32" s="452"/>
      <c r="Z32" s="452"/>
      <c r="AA32" s="452"/>
      <c r="AB32" s="452"/>
      <c r="AC32" s="452"/>
      <c r="AD32" s="452"/>
      <c r="AE32" s="452"/>
      <c r="AF32" s="452"/>
      <c r="AG32" s="452"/>
      <c r="AH32" s="452"/>
      <c r="AI32" s="452"/>
      <c r="AJ32" s="452"/>
      <c r="AK32" s="452"/>
      <c r="AL32" s="452"/>
      <c r="AM32" s="452"/>
      <c r="AN32" s="453" t="str">
        <f>C32</f>
        <v>Montáž.</v>
      </c>
      <c r="AO32" s="452"/>
      <c r="AP32" s="452"/>
      <c r="AQ32" s="452"/>
      <c r="AR32" s="452"/>
      <c r="AS32" s="452"/>
      <c r="AT32" s="452"/>
      <c r="AU32" s="452"/>
    </row>
    <row r="33" spans="1:47" ht="12" outlineLevel="1">
      <c r="A33" s="447">
        <v>13</v>
      </c>
      <c r="B33" s="448" t="s">
        <v>5193</v>
      </c>
      <c r="C33" s="449" t="s">
        <v>5194</v>
      </c>
      <c r="D33" s="450" t="s">
        <v>173</v>
      </c>
      <c r="E33" s="451">
        <v>2</v>
      </c>
      <c r="F33" s="229"/>
      <c r="G33" s="451">
        <f>F33*E33</f>
        <v>0</v>
      </c>
      <c r="H33" s="450" t="s">
        <v>259</v>
      </c>
      <c r="I33" s="452"/>
      <c r="J33" s="452"/>
      <c r="K33" s="452"/>
      <c r="L33" s="452"/>
      <c r="M33" s="452"/>
      <c r="N33" s="452"/>
      <c r="O33" s="452"/>
      <c r="P33" s="452"/>
      <c r="Q33" s="452"/>
      <c r="R33" s="452" t="s">
        <v>5195</v>
      </c>
      <c r="S33" s="452"/>
      <c r="T33" s="452"/>
      <c r="U33" s="452"/>
      <c r="V33" s="452"/>
      <c r="W33" s="452"/>
      <c r="X33" s="452"/>
      <c r="Y33" s="452"/>
      <c r="Z33" s="452"/>
      <c r="AA33" s="452"/>
      <c r="AB33" s="452"/>
      <c r="AC33" s="452"/>
      <c r="AD33" s="452"/>
      <c r="AE33" s="452"/>
      <c r="AF33" s="452"/>
      <c r="AG33" s="452"/>
      <c r="AH33" s="452"/>
      <c r="AI33" s="452"/>
      <c r="AJ33" s="452"/>
      <c r="AK33" s="452"/>
      <c r="AL33" s="452"/>
      <c r="AM33" s="452"/>
      <c r="AN33" s="452"/>
      <c r="AO33" s="452"/>
      <c r="AP33" s="452"/>
      <c r="AQ33" s="452"/>
      <c r="AR33" s="452"/>
      <c r="AS33" s="452"/>
      <c r="AT33" s="452"/>
      <c r="AU33" s="452"/>
    </row>
    <row r="34" spans="1:47" ht="33.75" outlineLevel="1">
      <c r="A34" s="447"/>
      <c r="B34" s="448"/>
      <c r="C34" s="792" t="s">
        <v>5196</v>
      </c>
      <c r="D34" s="793"/>
      <c r="E34" s="794"/>
      <c r="F34" s="795"/>
      <c r="G34" s="796"/>
      <c r="H34" s="450">
        <v>0</v>
      </c>
      <c r="I34" s="452"/>
      <c r="J34" s="452"/>
      <c r="K34" s="452"/>
      <c r="L34" s="452"/>
      <c r="M34" s="452"/>
      <c r="N34" s="452"/>
      <c r="O34" s="452"/>
      <c r="P34" s="452"/>
      <c r="Q34" s="452"/>
      <c r="R34" s="452" t="s">
        <v>5166</v>
      </c>
      <c r="S34" s="452"/>
      <c r="T34" s="452"/>
      <c r="U34" s="452"/>
      <c r="V34" s="452"/>
      <c r="W34" s="452"/>
      <c r="X34" s="452"/>
      <c r="Y34" s="452"/>
      <c r="Z34" s="452"/>
      <c r="AA34" s="452"/>
      <c r="AB34" s="452"/>
      <c r="AC34" s="452"/>
      <c r="AD34" s="452"/>
      <c r="AE34" s="452"/>
      <c r="AF34" s="452"/>
      <c r="AG34" s="452"/>
      <c r="AH34" s="452"/>
      <c r="AI34" s="452"/>
      <c r="AJ34" s="452"/>
      <c r="AK34" s="452"/>
      <c r="AL34" s="452"/>
      <c r="AM34" s="452"/>
      <c r="AN34" s="453" t="str">
        <f>C34</f>
        <v>Instalační kabel pro systém JA-100. Instalační drát je určen pro pohodlnou instalaci. Barvy drátů jsou totožné s barvami svorek. Lehce otočná cívka v krabici, 300 m, označení černou barvou po jednom metru.</v>
      </c>
      <c r="AO34" s="452"/>
      <c r="AP34" s="452"/>
      <c r="AQ34" s="452"/>
      <c r="AR34" s="452"/>
      <c r="AS34" s="452"/>
      <c r="AT34" s="452"/>
      <c r="AU34" s="452"/>
    </row>
    <row r="35" spans="1:47" ht="12" outlineLevel="1">
      <c r="A35" s="447"/>
      <c r="B35" s="448"/>
      <c r="C35" s="792" t="s">
        <v>5197</v>
      </c>
      <c r="D35" s="793"/>
      <c r="E35" s="794"/>
      <c r="F35" s="795"/>
      <c r="G35" s="796"/>
      <c r="H35" s="450">
        <v>0</v>
      </c>
      <c r="I35" s="452"/>
      <c r="J35" s="452"/>
      <c r="K35" s="452"/>
      <c r="L35" s="452"/>
      <c r="M35" s="452"/>
      <c r="N35" s="452"/>
      <c r="O35" s="452"/>
      <c r="P35" s="452"/>
      <c r="Q35" s="452"/>
      <c r="R35" s="452" t="s">
        <v>5166</v>
      </c>
      <c r="S35" s="452"/>
      <c r="T35" s="452"/>
      <c r="U35" s="452"/>
      <c r="V35" s="452"/>
      <c r="W35" s="452"/>
      <c r="X35" s="452"/>
      <c r="Y35" s="452"/>
      <c r="Z35" s="452"/>
      <c r="AA35" s="452"/>
      <c r="AB35" s="452"/>
      <c r="AC35" s="452"/>
      <c r="AD35" s="452"/>
      <c r="AE35" s="452"/>
      <c r="AF35" s="452"/>
      <c r="AG35" s="452"/>
      <c r="AH35" s="452"/>
      <c r="AI35" s="452"/>
      <c r="AJ35" s="452"/>
      <c r="AK35" s="452"/>
      <c r="AL35" s="452"/>
      <c r="AM35" s="452"/>
      <c r="AN35" s="453" t="str">
        <f>C35</f>
        <v>Dodávka.</v>
      </c>
      <c r="AO35" s="452"/>
      <c r="AP35" s="452"/>
      <c r="AQ35" s="452"/>
      <c r="AR35" s="452"/>
      <c r="AS35" s="452"/>
      <c r="AT35" s="452"/>
      <c r="AU35" s="452"/>
    </row>
    <row r="36" spans="1:47" ht="12" outlineLevel="1">
      <c r="A36" s="447">
        <v>14</v>
      </c>
      <c r="B36" s="448" t="s">
        <v>5198</v>
      </c>
      <c r="C36" s="449" t="s">
        <v>5199</v>
      </c>
      <c r="D36" s="450" t="s">
        <v>286</v>
      </c>
      <c r="E36" s="451">
        <v>50</v>
      </c>
      <c r="F36" s="229"/>
      <c r="G36" s="451">
        <f>F36*E36</f>
        <v>0</v>
      </c>
      <c r="H36" s="450" t="s">
        <v>4102</v>
      </c>
      <c r="I36" s="452"/>
      <c r="J36" s="452"/>
      <c r="K36" s="452"/>
      <c r="L36" s="452"/>
      <c r="M36" s="452"/>
      <c r="N36" s="452"/>
      <c r="O36" s="452"/>
      <c r="P36" s="452"/>
      <c r="Q36" s="452"/>
      <c r="R36" s="452" t="s">
        <v>5162</v>
      </c>
      <c r="S36" s="452"/>
      <c r="T36" s="452"/>
      <c r="U36" s="452"/>
      <c r="V36" s="452"/>
      <c r="W36" s="452"/>
      <c r="X36" s="452"/>
      <c r="Y36" s="452"/>
      <c r="Z36" s="452"/>
      <c r="AA36" s="452"/>
      <c r="AB36" s="452"/>
      <c r="AC36" s="452"/>
      <c r="AD36" s="452"/>
      <c r="AE36" s="452"/>
      <c r="AF36" s="452"/>
      <c r="AG36" s="452"/>
      <c r="AH36" s="452"/>
      <c r="AI36" s="452"/>
      <c r="AJ36" s="452"/>
      <c r="AK36" s="452"/>
      <c r="AL36" s="452"/>
      <c r="AM36" s="452"/>
      <c r="AN36" s="452"/>
      <c r="AO36" s="452"/>
      <c r="AP36" s="452"/>
      <c r="AQ36" s="452"/>
      <c r="AR36" s="452"/>
      <c r="AS36" s="452"/>
      <c r="AT36" s="452"/>
      <c r="AU36" s="452"/>
    </row>
    <row r="37" spans="1:47" ht="12" outlineLevel="1">
      <c r="A37" s="447"/>
      <c r="B37" s="448"/>
      <c r="C37" s="792" t="s">
        <v>5192</v>
      </c>
      <c r="D37" s="793"/>
      <c r="E37" s="794"/>
      <c r="F37" s="795"/>
      <c r="G37" s="796"/>
      <c r="H37" s="450">
        <v>0</v>
      </c>
      <c r="I37" s="452"/>
      <c r="J37" s="452"/>
      <c r="K37" s="452"/>
      <c r="L37" s="452"/>
      <c r="M37" s="452"/>
      <c r="N37" s="452"/>
      <c r="O37" s="452"/>
      <c r="P37" s="452"/>
      <c r="Q37" s="452"/>
      <c r="R37" s="452" t="s">
        <v>5166</v>
      </c>
      <c r="S37" s="452"/>
      <c r="T37" s="452"/>
      <c r="U37" s="452"/>
      <c r="V37" s="452"/>
      <c r="W37" s="452"/>
      <c r="X37" s="452"/>
      <c r="Y37" s="452"/>
      <c r="Z37" s="452"/>
      <c r="AA37" s="452"/>
      <c r="AB37" s="452"/>
      <c r="AC37" s="452"/>
      <c r="AD37" s="452"/>
      <c r="AE37" s="452"/>
      <c r="AF37" s="452"/>
      <c r="AG37" s="452"/>
      <c r="AH37" s="452"/>
      <c r="AI37" s="452"/>
      <c r="AJ37" s="452"/>
      <c r="AK37" s="452"/>
      <c r="AL37" s="452"/>
      <c r="AM37" s="452"/>
      <c r="AN37" s="453" t="str">
        <f>C37</f>
        <v>Montáž.</v>
      </c>
      <c r="AO37" s="452"/>
      <c r="AP37" s="452"/>
      <c r="AQ37" s="452"/>
      <c r="AR37" s="452"/>
      <c r="AS37" s="452"/>
      <c r="AT37" s="452"/>
      <c r="AU37" s="452"/>
    </row>
    <row r="38" spans="1:47" ht="12" outlineLevel="1">
      <c r="A38" s="447">
        <v>15</v>
      </c>
      <c r="B38" s="448" t="s">
        <v>5200</v>
      </c>
      <c r="C38" s="449" t="s">
        <v>5201</v>
      </c>
      <c r="D38" s="450" t="s">
        <v>286</v>
      </c>
      <c r="E38" s="451">
        <v>50</v>
      </c>
      <c r="F38" s="229"/>
      <c r="G38" s="451">
        <f>F38*E38</f>
        <v>0</v>
      </c>
      <c r="H38" s="450" t="s">
        <v>4102</v>
      </c>
      <c r="I38" s="452"/>
      <c r="J38" s="452"/>
      <c r="K38" s="452"/>
      <c r="L38" s="452"/>
      <c r="M38" s="452"/>
      <c r="N38" s="452"/>
      <c r="O38" s="452"/>
      <c r="P38" s="452"/>
      <c r="Q38" s="452"/>
      <c r="R38" s="452" t="s">
        <v>5195</v>
      </c>
      <c r="S38" s="452"/>
      <c r="T38" s="452"/>
      <c r="U38" s="452"/>
      <c r="V38" s="452"/>
      <c r="W38" s="452"/>
      <c r="X38" s="452"/>
      <c r="Y38" s="452"/>
      <c r="Z38" s="452"/>
      <c r="AA38" s="452"/>
      <c r="AB38" s="452"/>
      <c r="AC38" s="452"/>
      <c r="AD38" s="452"/>
      <c r="AE38" s="452"/>
      <c r="AF38" s="452"/>
      <c r="AG38" s="452"/>
      <c r="AH38" s="452"/>
      <c r="AI38" s="452"/>
      <c r="AJ38" s="452"/>
      <c r="AK38" s="452"/>
      <c r="AL38" s="452"/>
      <c r="AM38" s="452"/>
      <c r="AN38" s="452"/>
      <c r="AO38" s="452"/>
      <c r="AP38" s="452"/>
      <c r="AQ38" s="452"/>
      <c r="AR38" s="452"/>
      <c r="AS38" s="452"/>
      <c r="AT38" s="452"/>
      <c r="AU38" s="452"/>
    </row>
    <row r="39" spans="1:47" ht="12" outlineLevel="1">
      <c r="A39" s="447"/>
      <c r="B39" s="448"/>
      <c r="C39" s="792" t="s">
        <v>5197</v>
      </c>
      <c r="D39" s="793"/>
      <c r="E39" s="794"/>
      <c r="F39" s="795"/>
      <c r="G39" s="796"/>
      <c r="H39" s="450">
        <v>0</v>
      </c>
      <c r="I39" s="452"/>
      <c r="J39" s="452"/>
      <c r="K39" s="452"/>
      <c r="L39" s="452"/>
      <c r="M39" s="452"/>
      <c r="N39" s="452"/>
      <c r="O39" s="452"/>
      <c r="P39" s="452"/>
      <c r="Q39" s="452"/>
      <c r="R39" s="452" t="s">
        <v>5166</v>
      </c>
      <c r="S39" s="452"/>
      <c r="T39" s="452"/>
      <c r="U39" s="452"/>
      <c r="V39" s="452"/>
      <c r="W39" s="452"/>
      <c r="X39" s="452"/>
      <c r="Y39" s="452"/>
      <c r="Z39" s="452"/>
      <c r="AA39" s="452"/>
      <c r="AB39" s="452"/>
      <c r="AC39" s="452"/>
      <c r="AD39" s="452"/>
      <c r="AE39" s="452"/>
      <c r="AF39" s="452"/>
      <c r="AG39" s="452"/>
      <c r="AH39" s="452"/>
      <c r="AI39" s="452"/>
      <c r="AJ39" s="452"/>
      <c r="AK39" s="452"/>
      <c r="AL39" s="452"/>
      <c r="AM39" s="452"/>
      <c r="AN39" s="453" t="str">
        <f>C39</f>
        <v>Dodávka.</v>
      </c>
      <c r="AO39" s="452"/>
      <c r="AP39" s="452"/>
      <c r="AQ39" s="452"/>
      <c r="AR39" s="452"/>
      <c r="AS39" s="452"/>
      <c r="AT39" s="452"/>
      <c r="AU39" s="452"/>
    </row>
    <row r="40" spans="1:47" ht="12" outlineLevel="1">
      <c r="A40" s="447">
        <v>16</v>
      </c>
      <c r="B40" s="448" t="s">
        <v>5202</v>
      </c>
      <c r="C40" s="449" t="s">
        <v>5203</v>
      </c>
      <c r="D40" s="450" t="s">
        <v>286</v>
      </c>
      <c r="E40" s="451">
        <v>60</v>
      </c>
      <c r="F40" s="229"/>
      <c r="G40" s="451">
        <f>F40*E40</f>
        <v>0</v>
      </c>
      <c r="H40" s="450" t="s">
        <v>4102</v>
      </c>
      <c r="I40" s="452"/>
      <c r="J40" s="452"/>
      <c r="K40" s="452"/>
      <c r="L40" s="452"/>
      <c r="M40" s="452"/>
      <c r="N40" s="452"/>
      <c r="O40" s="452"/>
      <c r="P40" s="452"/>
      <c r="Q40" s="452"/>
      <c r="R40" s="452" t="s">
        <v>5162</v>
      </c>
      <c r="S40" s="452"/>
      <c r="T40" s="452"/>
      <c r="U40" s="452"/>
      <c r="V40" s="452"/>
      <c r="W40" s="452"/>
      <c r="X40" s="452"/>
      <c r="Y40" s="452"/>
      <c r="Z40" s="452"/>
      <c r="AA40" s="452"/>
      <c r="AB40" s="452"/>
      <c r="AC40" s="452"/>
      <c r="AD40" s="452"/>
      <c r="AE40" s="452"/>
      <c r="AF40" s="452"/>
      <c r="AG40" s="452"/>
      <c r="AH40" s="452"/>
      <c r="AI40" s="452"/>
      <c r="AJ40" s="452"/>
      <c r="AK40" s="452"/>
      <c r="AL40" s="452"/>
      <c r="AM40" s="452"/>
      <c r="AN40" s="452"/>
      <c r="AO40" s="452"/>
      <c r="AP40" s="452"/>
      <c r="AQ40" s="452"/>
      <c r="AR40" s="452"/>
      <c r="AS40" s="452"/>
      <c r="AT40" s="452"/>
      <c r="AU40" s="452"/>
    </row>
    <row r="41" spans="1:47" ht="12" outlineLevel="1">
      <c r="A41" s="447"/>
      <c r="B41" s="448"/>
      <c r="C41" s="792" t="s">
        <v>5192</v>
      </c>
      <c r="D41" s="793"/>
      <c r="E41" s="794"/>
      <c r="F41" s="795"/>
      <c r="G41" s="796"/>
      <c r="H41" s="450">
        <v>0</v>
      </c>
      <c r="I41" s="452"/>
      <c r="J41" s="452"/>
      <c r="K41" s="452"/>
      <c r="L41" s="452"/>
      <c r="M41" s="452"/>
      <c r="N41" s="452"/>
      <c r="O41" s="452"/>
      <c r="P41" s="452"/>
      <c r="Q41" s="452"/>
      <c r="R41" s="452" t="s">
        <v>5166</v>
      </c>
      <c r="S41" s="452"/>
      <c r="T41" s="452"/>
      <c r="U41" s="452"/>
      <c r="V41" s="452"/>
      <c r="W41" s="452"/>
      <c r="X41" s="452"/>
      <c r="Y41" s="452"/>
      <c r="Z41" s="452"/>
      <c r="AA41" s="452"/>
      <c r="AB41" s="452"/>
      <c r="AC41" s="452"/>
      <c r="AD41" s="452"/>
      <c r="AE41" s="452"/>
      <c r="AF41" s="452"/>
      <c r="AG41" s="452"/>
      <c r="AH41" s="452"/>
      <c r="AI41" s="452"/>
      <c r="AJ41" s="452"/>
      <c r="AK41" s="452"/>
      <c r="AL41" s="452"/>
      <c r="AM41" s="452"/>
      <c r="AN41" s="453" t="str">
        <f>C41</f>
        <v>Montáž.</v>
      </c>
      <c r="AO41" s="452"/>
      <c r="AP41" s="452"/>
      <c r="AQ41" s="452"/>
      <c r="AR41" s="452"/>
      <c r="AS41" s="452"/>
      <c r="AT41" s="452"/>
      <c r="AU41" s="452"/>
    </row>
    <row r="42" spans="1:47" ht="12" outlineLevel="1">
      <c r="A42" s="447">
        <v>17</v>
      </c>
      <c r="B42" s="448" t="s">
        <v>5204</v>
      </c>
      <c r="C42" s="449" t="s">
        <v>5205</v>
      </c>
      <c r="D42" s="450" t="s">
        <v>286</v>
      </c>
      <c r="E42" s="451">
        <v>60</v>
      </c>
      <c r="F42" s="229"/>
      <c r="G42" s="451">
        <f>F42*E42</f>
        <v>0</v>
      </c>
      <c r="H42" s="450" t="s">
        <v>4102</v>
      </c>
      <c r="I42" s="452"/>
      <c r="J42" s="452"/>
      <c r="K42" s="452"/>
      <c r="L42" s="452"/>
      <c r="M42" s="452"/>
      <c r="N42" s="452"/>
      <c r="O42" s="452"/>
      <c r="P42" s="452"/>
      <c r="Q42" s="452"/>
      <c r="R42" s="452" t="s">
        <v>5195</v>
      </c>
      <c r="S42" s="452"/>
      <c r="T42" s="452"/>
      <c r="U42" s="452"/>
      <c r="V42" s="452"/>
      <c r="W42" s="452"/>
      <c r="X42" s="452"/>
      <c r="Y42" s="452"/>
      <c r="Z42" s="452"/>
      <c r="AA42" s="452"/>
      <c r="AB42" s="452"/>
      <c r="AC42" s="452"/>
      <c r="AD42" s="452"/>
      <c r="AE42" s="452"/>
      <c r="AF42" s="452"/>
      <c r="AG42" s="452"/>
      <c r="AH42" s="452"/>
      <c r="AI42" s="452"/>
      <c r="AJ42" s="452"/>
      <c r="AK42" s="452"/>
      <c r="AL42" s="452"/>
      <c r="AM42" s="452"/>
      <c r="AN42" s="452"/>
      <c r="AO42" s="452"/>
      <c r="AP42" s="452"/>
      <c r="AQ42" s="452"/>
      <c r="AR42" s="452"/>
      <c r="AS42" s="452"/>
      <c r="AT42" s="452"/>
      <c r="AU42" s="452"/>
    </row>
    <row r="43" spans="1:47" ht="12" outlineLevel="1">
      <c r="A43" s="447"/>
      <c r="B43" s="448"/>
      <c r="C43" s="792" t="s">
        <v>5197</v>
      </c>
      <c r="D43" s="793"/>
      <c r="E43" s="794"/>
      <c r="F43" s="795"/>
      <c r="G43" s="796"/>
      <c r="H43" s="450">
        <v>0</v>
      </c>
      <c r="I43" s="452"/>
      <c r="J43" s="452"/>
      <c r="K43" s="452"/>
      <c r="L43" s="452"/>
      <c r="M43" s="452"/>
      <c r="N43" s="452"/>
      <c r="O43" s="452"/>
      <c r="P43" s="452"/>
      <c r="Q43" s="452"/>
      <c r="R43" s="452" t="s">
        <v>5166</v>
      </c>
      <c r="S43" s="452"/>
      <c r="T43" s="452"/>
      <c r="U43" s="452"/>
      <c r="V43" s="452"/>
      <c r="W43" s="452"/>
      <c r="X43" s="452"/>
      <c r="Y43" s="452"/>
      <c r="Z43" s="452"/>
      <c r="AA43" s="452"/>
      <c r="AB43" s="452"/>
      <c r="AC43" s="452"/>
      <c r="AD43" s="452"/>
      <c r="AE43" s="452"/>
      <c r="AF43" s="452"/>
      <c r="AG43" s="452"/>
      <c r="AH43" s="452"/>
      <c r="AI43" s="452"/>
      <c r="AJ43" s="452"/>
      <c r="AK43" s="452"/>
      <c r="AL43" s="452"/>
      <c r="AM43" s="452"/>
      <c r="AN43" s="453" t="str">
        <f>C43</f>
        <v>Dodávka.</v>
      </c>
      <c r="AO43" s="452"/>
      <c r="AP43" s="452"/>
      <c r="AQ43" s="452"/>
      <c r="AR43" s="452"/>
      <c r="AS43" s="452"/>
      <c r="AT43" s="452"/>
      <c r="AU43" s="452"/>
    </row>
    <row r="44" spans="1:47" ht="12" outlineLevel="1">
      <c r="A44" s="447">
        <v>18</v>
      </c>
      <c r="B44" s="448" t="s">
        <v>5206</v>
      </c>
      <c r="C44" s="449" t="s">
        <v>5207</v>
      </c>
      <c r="D44" s="450" t="s">
        <v>286</v>
      </c>
      <c r="E44" s="451">
        <v>2250</v>
      </c>
      <c r="F44" s="229"/>
      <c r="G44" s="451">
        <f>F44*E44</f>
        <v>0</v>
      </c>
      <c r="H44" s="450" t="s">
        <v>4102</v>
      </c>
      <c r="I44" s="452"/>
      <c r="J44" s="452"/>
      <c r="K44" s="452"/>
      <c r="L44" s="452"/>
      <c r="M44" s="452"/>
      <c r="N44" s="452"/>
      <c r="O44" s="452"/>
      <c r="P44" s="452"/>
      <c r="Q44" s="452"/>
      <c r="R44" s="452" t="s">
        <v>5162</v>
      </c>
      <c r="S44" s="452"/>
      <c r="T44" s="452"/>
      <c r="U44" s="452"/>
      <c r="V44" s="452"/>
      <c r="W44" s="452"/>
      <c r="X44" s="452"/>
      <c r="Y44" s="452"/>
      <c r="Z44" s="452"/>
      <c r="AA44" s="452"/>
      <c r="AB44" s="452"/>
      <c r="AC44" s="452"/>
      <c r="AD44" s="452"/>
      <c r="AE44" s="452"/>
      <c r="AF44" s="452"/>
      <c r="AG44" s="452"/>
      <c r="AH44" s="452"/>
      <c r="AI44" s="452"/>
      <c r="AJ44" s="452"/>
      <c r="AK44" s="452"/>
      <c r="AL44" s="452"/>
      <c r="AM44" s="452"/>
      <c r="AN44" s="452"/>
      <c r="AO44" s="452"/>
      <c r="AP44" s="452"/>
      <c r="AQ44" s="452"/>
      <c r="AR44" s="452"/>
      <c r="AS44" s="452"/>
      <c r="AT44" s="452"/>
      <c r="AU44" s="452"/>
    </row>
    <row r="45" spans="1:47" ht="12" outlineLevel="1">
      <c r="A45" s="447"/>
      <c r="B45" s="448"/>
      <c r="C45" s="792" t="s">
        <v>5192</v>
      </c>
      <c r="D45" s="793"/>
      <c r="E45" s="794"/>
      <c r="F45" s="795"/>
      <c r="G45" s="796"/>
      <c r="H45" s="450">
        <v>0</v>
      </c>
      <c r="I45" s="452"/>
      <c r="J45" s="452"/>
      <c r="K45" s="452"/>
      <c r="L45" s="452"/>
      <c r="M45" s="452"/>
      <c r="N45" s="452"/>
      <c r="O45" s="452"/>
      <c r="P45" s="452"/>
      <c r="Q45" s="452"/>
      <c r="R45" s="452" t="s">
        <v>5166</v>
      </c>
      <c r="S45" s="452"/>
      <c r="T45" s="452"/>
      <c r="U45" s="452"/>
      <c r="V45" s="452"/>
      <c r="W45" s="452"/>
      <c r="X45" s="452"/>
      <c r="Y45" s="452"/>
      <c r="Z45" s="452"/>
      <c r="AA45" s="452"/>
      <c r="AB45" s="452"/>
      <c r="AC45" s="452"/>
      <c r="AD45" s="452"/>
      <c r="AE45" s="452"/>
      <c r="AF45" s="452"/>
      <c r="AG45" s="452"/>
      <c r="AH45" s="452"/>
      <c r="AI45" s="452"/>
      <c r="AJ45" s="452"/>
      <c r="AK45" s="452"/>
      <c r="AL45" s="452"/>
      <c r="AM45" s="452"/>
      <c r="AN45" s="453" t="str">
        <f>C45</f>
        <v>Montáž.</v>
      </c>
      <c r="AO45" s="452"/>
      <c r="AP45" s="452"/>
      <c r="AQ45" s="452"/>
      <c r="AR45" s="452"/>
      <c r="AS45" s="452"/>
      <c r="AT45" s="452"/>
      <c r="AU45" s="452"/>
    </row>
    <row r="46" spans="1:47" ht="12" outlineLevel="1">
      <c r="A46" s="447">
        <v>19</v>
      </c>
      <c r="B46" s="448" t="s">
        <v>5208</v>
      </c>
      <c r="C46" s="449" t="s">
        <v>5209</v>
      </c>
      <c r="D46" s="450" t="s">
        <v>286</v>
      </c>
      <c r="E46" s="451">
        <v>2250</v>
      </c>
      <c r="F46" s="229"/>
      <c r="G46" s="451">
        <f>F46*E46</f>
        <v>0</v>
      </c>
      <c r="H46" s="450" t="s">
        <v>4102</v>
      </c>
      <c r="I46" s="452"/>
      <c r="J46" s="452"/>
      <c r="K46" s="452"/>
      <c r="L46" s="452"/>
      <c r="M46" s="452"/>
      <c r="N46" s="452"/>
      <c r="O46" s="452"/>
      <c r="P46" s="452"/>
      <c r="Q46" s="452"/>
      <c r="R46" s="452" t="s">
        <v>5195</v>
      </c>
      <c r="S46" s="452"/>
      <c r="T46" s="452"/>
      <c r="U46" s="452"/>
      <c r="V46" s="452"/>
      <c r="W46" s="452"/>
      <c r="X46" s="452"/>
      <c r="Y46" s="452"/>
      <c r="Z46" s="452"/>
      <c r="AA46" s="452"/>
      <c r="AB46" s="452"/>
      <c r="AC46" s="452"/>
      <c r="AD46" s="452"/>
      <c r="AE46" s="452"/>
      <c r="AF46" s="452"/>
      <c r="AG46" s="452"/>
      <c r="AH46" s="452"/>
      <c r="AI46" s="452"/>
      <c r="AJ46" s="452"/>
      <c r="AK46" s="452"/>
      <c r="AL46" s="452"/>
      <c r="AM46" s="452"/>
      <c r="AN46" s="452"/>
      <c r="AO46" s="452"/>
      <c r="AP46" s="452"/>
      <c r="AQ46" s="452"/>
      <c r="AR46" s="452"/>
      <c r="AS46" s="452"/>
      <c r="AT46" s="452"/>
      <c r="AU46" s="452"/>
    </row>
    <row r="47" spans="1:47" ht="12" outlineLevel="1">
      <c r="A47" s="447"/>
      <c r="B47" s="448"/>
      <c r="C47" s="792" t="s">
        <v>5197</v>
      </c>
      <c r="D47" s="793"/>
      <c r="E47" s="794"/>
      <c r="F47" s="795"/>
      <c r="G47" s="796"/>
      <c r="H47" s="450">
        <v>0</v>
      </c>
      <c r="I47" s="452"/>
      <c r="J47" s="452"/>
      <c r="K47" s="452"/>
      <c r="L47" s="452"/>
      <c r="M47" s="452"/>
      <c r="N47" s="452"/>
      <c r="O47" s="452"/>
      <c r="P47" s="452"/>
      <c r="Q47" s="452"/>
      <c r="R47" s="452" t="s">
        <v>5166</v>
      </c>
      <c r="S47" s="452"/>
      <c r="T47" s="452"/>
      <c r="U47" s="452"/>
      <c r="V47" s="452"/>
      <c r="W47" s="452"/>
      <c r="X47" s="452"/>
      <c r="Y47" s="452"/>
      <c r="Z47" s="452"/>
      <c r="AA47" s="452"/>
      <c r="AB47" s="452"/>
      <c r="AC47" s="452"/>
      <c r="AD47" s="452"/>
      <c r="AE47" s="452"/>
      <c r="AF47" s="452"/>
      <c r="AG47" s="452"/>
      <c r="AH47" s="452"/>
      <c r="AI47" s="452"/>
      <c r="AJ47" s="452"/>
      <c r="AK47" s="452"/>
      <c r="AL47" s="452"/>
      <c r="AM47" s="452"/>
      <c r="AN47" s="453" t="str">
        <f>C47</f>
        <v>Dodávka.</v>
      </c>
      <c r="AO47" s="452"/>
      <c r="AP47" s="452"/>
      <c r="AQ47" s="452"/>
      <c r="AR47" s="452"/>
      <c r="AS47" s="452"/>
      <c r="AT47" s="452"/>
      <c r="AU47" s="452"/>
    </row>
    <row r="48" spans="1:47" ht="12" outlineLevel="1">
      <c r="A48" s="447">
        <v>20</v>
      </c>
      <c r="B48" s="448" t="s">
        <v>5210</v>
      </c>
      <c r="C48" s="449" t="s">
        <v>5211</v>
      </c>
      <c r="D48" s="450" t="s">
        <v>286</v>
      </c>
      <c r="E48" s="451">
        <v>90</v>
      </c>
      <c r="F48" s="229"/>
      <c r="G48" s="451">
        <f>F48*E48</f>
        <v>0</v>
      </c>
      <c r="H48" s="450" t="s">
        <v>4102</v>
      </c>
      <c r="I48" s="452"/>
      <c r="J48" s="452"/>
      <c r="K48" s="452"/>
      <c r="L48" s="452"/>
      <c r="M48" s="452"/>
      <c r="N48" s="452"/>
      <c r="O48" s="452"/>
      <c r="P48" s="452"/>
      <c r="Q48" s="452"/>
      <c r="R48" s="452" t="s">
        <v>5162</v>
      </c>
      <c r="S48" s="452"/>
      <c r="T48" s="452"/>
      <c r="U48" s="452"/>
      <c r="V48" s="452"/>
      <c r="W48" s="452"/>
      <c r="X48" s="452"/>
      <c r="Y48" s="452"/>
      <c r="Z48" s="452"/>
      <c r="AA48" s="452"/>
      <c r="AB48" s="452"/>
      <c r="AC48" s="452"/>
      <c r="AD48" s="452"/>
      <c r="AE48" s="452"/>
      <c r="AF48" s="452"/>
      <c r="AG48" s="452"/>
      <c r="AH48" s="452"/>
      <c r="AI48" s="452"/>
      <c r="AJ48" s="452"/>
      <c r="AK48" s="452"/>
      <c r="AL48" s="452"/>
      <c r="AM48" s="452"/>
      <c r="AN48" s="452"/>
      <c r="AO48" s="452"/>
      <c r="AP48" s="452"/>
      <c r="AQ48" s="452"/>
      <c r="AR48" s="452"/>
      <c r="AS48" s="452"/>
      <c r="AT48" s="452"/>
      <c r="AU48" s="452"/>
    </row>
    <row r="49" spans="1:47" ht="12" outlineLevel="1">
      <c r="A49" s="447"/>
      <c r="B49" s="448"/>
      <c r="C49" s="792" t="s">
        <v>5192</v>
      </c>
      <c r="D49" s="793"/>
      <c r="E49" s="794"/>
      <c r="F49" s="795"/>
      <c r="G49" s="796"/>
      <c r="H49" s="450">
        <v>0</v>
      </c>
      <c r="I49" s="452"/>
      <c r="J49" s="452"/>
      <c r="K49" s="452"/>
      <c r="L49" s="452"/>
      <c r="M49" s="452"/>
      <c r="N49" s="452"/>
      <c r="O49" s="452"/>
      <c r="P49" s="452"/>
      <c r="Q49" s="452"/>
      <c r="R49" s="452" t="s">
        <v>5166</v>
      </c>
      <c r="S49" s="452"/>
      <c r="T49" s="452"/>
      <c r="U49" s="452"/>
      <c r="V49" s="452"/>
      <c r="W49" s="452"/>
      <c r="X49" s="452"/>
      <c r="Y49" s="452"/>
      <c r="Z49" s="452"/>
      <c r="AA49" s="452"/>
      <c r="AB49" s="452"/>
      <c r="AC49" s="452"/>
      <c r="AD49" s="452"/>
      <c r="AE49" s="452"/>
      <c r="AF49" s="452"/>
      <c r="AG49" s="452"/>
      <c r="AH49" s="452"/>
      <c r="AI49" s="452"/>
      <c r="AJ49" s="452"/>
      <c r="AK49" s="452"/>
      <c r="AL49" s="452"/>
      <c r="AM49" s="452"/>
      <c r="AN49" s="453" t="str">
        <f>C49</f>
        <v>Montáž.</v>
      </c>
      <c r="AO49" s="452"/>
      <c r="AP49" s="452"/>
      <c r="AQ49" s="452"/>
      <c r="AR49" s="452"/>
      <c r="AS49" s="452"/>
      <c r="AT49" s="452"/>
      <c r="AU49" s="452"/>
    </row>
    <row r="50" spans="1:47" ht="12" outlineLevel="1">
      <c r="A50" s="447">
        <v>21</v>
      </c>
      <c r="B50" s="448" t="s">
        <v>5212</v>
      </c>
      <c r="C50" s="449" t="s">
        <v>5213</v>
      </c>
      <c r="D50" s="450" t="s">
        <v>173</v>
      </c>
      <c r="E50" s="451">
        <v>1</v>
      </c>
      <c r="F50" s="229"/>
      <c r="G50" s="451">
        <f>F50*E50</f>
        <v>0</v>
      </c>
      <c r="H50" s="450" t="s">
        <v>4102</v>
      </c>
      <c r="I50" s="452"/>
      <c r="J50" s="452"/>
      <c r="K50" s="452"/>
      <c r="L50" s="452"/>
      <c r="M50" s="452"/>
      <c r="N50" s="452"/>
      <c r="O50" s="452"/>
      <c r="P50" s="452"/>
      <c r="Q50" s="452"/>
      <c r="R50" s="452" t="s">
        <v>5195</v>
      </c>
      <c r="S50" s="452"/>
      <c r="T50" s="452"/>
      <c r="U50" s="452"/>
      <c r="V50" s="452"/>
      <c r="W50" s="452"/>
      <c r="X50" s="452"/>
      <c r="Y50" s="452"/>
      <c r="Z50" s="452"/>
      <c r="AA50" s="452"/>
      <c r="AB50" s="452"/>
      <c r="AC50" s="452"/>
      <c r="AD50" s="452"/>
      <c r="AE50" s="452"/>
      <c r="AF50" s="452"/>
      <c r="AG50" s="452"/>
      <c r="AH50" s="452"/>
      <c r="AI50" s="452"/>
      <c r="AJ50" s="452"/>
      <c r="AK50" s="452"/>
      <c r="AL50" s="452"/>
      <c r="AM50" s="452"/>
      <c r="AN50" s="452"/>
      <c r="AO50" s="452"/>
      <c r="AP50" s="452"/>
      <c r="AQ50" s="452"/>
      <c r="AR50" s="452"/>
      <c r="AS50" s="452"/>
      <c r="AT50" s="452"/>
      <c r="AU50" s="452"/>
    </row>
    <row r="51" spans="1:47" ht="12" outlineLevel="1">
      <c r="A51" s="447"/>
      <c r="B51" s="448"/>
      <c r="C51" s="792" t="s">
        <v>5214</v>
      </c>
      <c r="D51" s="793"/>
      <c r="E51" s="794"/>
      <c r="F51" s="795"/>
      <c r="G51" s="796"/>
      <c r="H51" s="450">
        <v>0</v>
      </c>
      <c r="I51" s="452"/>
      <c r="J51" s="452"/>
      <c r="K51" s="452"/>
      <c r="L51" s="452"/>
      <c r="M51" s="452"/>
      <c r="N51" s="452"/>
      <c r="O51" s="452"/>
      <c r="P51" s="452"/>
      <c r="Q51" s="452"/>
      <c r="R51" s="452" t="s">
        <v>5166</v>
      </c>
      <c r="S51" s="452"/>
      <c r="T51" s="452"/>
      <c r="U51" s="452"/>
      <c r="V51" s="452"/>
      <c r="W51" s="452"/>
      <c r="X51" s="452"/>
      <c r="Y51" s="452"/>
      <c r="Z51" s="452"/>
      <c r="AA51" s="452"/>
      <c r="AB51" s="452"/>
      <c r="AC51" s="452"/>
      <c r="AD51" s="452"/>
      <c r="AE51" s="452"/>
      <c r="AF51" s="452"/>
      <c r="AG51" s="452"/>
      <c r="AH51" s="452"/>
      <c r="AI51" s="452"/>
      <c r="AJ51" s="452"/>
      <c r="AK51" s="452"/>
      <c r="AL51" s="452"/>
      <c r="AM51" s="452"/>
      <c r="AN51" s="453" t="str">
        <f>C51</f>
        <v>Montáž+dodávka.</v>
      </c>
      <c r="AO51" s="452"/>
      <c r="AP51" s="452"/>
      <c r="AQ51" s="452"/>
      <c r="AR51" s="452"/>
      <c r="AS51" s="452"/>
      <c r="AT51" s="452"/>
      <c r="AU51" s="452"/>
    </row>
    <row r="52" spans="1:47" ht="12" outlineLevel="1">
      <c r="A52" s="447">
        <v>22</v>
      </c>
      <c r="B52" s="448" t="s">
        <v>5215</v>
      </c>
      <c r="C52" s="449" t="s">
        <v>5216</v>
      </c>
      <c r="D52" s="450" t="s">
        <v>286</v>
      </c>
      <c r="E52" s="451">
        <v>10</v>
      </c>
      <c r="F52" s="229"/>
      <c r="G52" s="451">
        <f>F52*E52</f>
        <v>0</v>
      </c>
      <c r="H52" s="450" t="s">
        <v>259</v>
      </c>
      <c r="I52" s="452"/>
      <c r="J52" s="452"/>
      <c r="K52" s="452"/>
      <c r="L52" s="452"/>
      <c r="M52" s="452"/>
      <c r="N52" s="452"/>
      <c r="O52" s="452"/>
      <c r="P52" s="452"/>
      <c r="Q52" s="452"/>
      <c r="R52" s="452" t="s">
        <v>5195</v>
      </c>
      <c r="S52" s="452"/>
      <c r="T52" s="452"/>
      <c r="U52" s="452"/>
      <c r="V52" s="452"/>
      <c r="W52" s="452"/>
      <c r="X52" s="452"/>
      <c r="Y52" s="452"/>
      <c r="Z52" s="452"/>
      <c r="AA52" s="452"/>
      <c r="AB52" s="452"/>
      <c r="AC52" s="452"/>
      <c r="AD52" s="452"/>
      <c r="AE52" s="452"/>
      <c r="AF52" s="452"/>
      <c r="AG52" s="452"/>
      <c r="AH52" s="452"/>
      <c r="AI52" s="452"/>
      <c r="AJ52" s="452"/>
      <c r="AK52" s="452"/>
      <c r="AL52" s="452"/>
      <c r="AM52" s="452"/>
      <c r="AN52" s="452"/>
      <c r="AO52" s="452"/>
      <c r="AP52" s="452"/>
      <c r="AQ52" s="452"/>
      <c r="AR52" s="452"/>
      <c r="AS52" s="452"/>
      <c r="AT52" s="452"/>
      <c r="AU52" s="452"/>
    </row>
    <row r="53" spans="1:47" ht="12" outlineLevel="1">
      <c r="A53" s="447"/>
      <c r="B53" s="448"/>
      <c r="C53" s="792" t="s">
        <v>5217</v>
      </c>
      <c r="D53" s="793"/>
      <c r="E53" s="794"/>
      <c r="F53" s="795"/>
      <c r="G53" s="796"/>
      <c r="H53" s="450">
        <v>0</v>
      </c>
      <c r="I53" s="452"/>
      <c r="J53" s="452"/>
      <c r="K53" s="452"/>
      <c r="L53" s="452"/>
      <c r="M53" s="452"/>
      <c r="N53" s="452"/>
      <c r="O53" s="452"/>
      <c r="P53" s="452"/>
      <c r="Q53" s="452"/>
      <c r="R53" s="452" t="s">
        <v>5166</v>
      </c>
      <c r="S53" s="452"/>
      <c r="T53" s="452"/>
      <c r="U53" s="452"/>
      <c r="V53" s="452"/>
      <c r="W53" s="452"/>
      <c r="X53" s="452"/>
      <c r="Y53" s="452"/>
      <c r="Z53" s="452"/>
      <c r="AA53" s="452"/>
      <c r="AB53" s="452"/>
      <c r="AC53" s="452"/>
      <c r="AD53" s="452"/>
      <c r="AE53" s="452"/>
      <c r="AF53" s="452"/>
      <c r="AG53" s="452"/>
      <c r="AH53" s="452"/>
      <c r="AI53" s="452"/>
      <c r="AJ53" s="452"/>
      <c r="AK53" s="452"/>
      <c r="AL53" s="452"/>
      <c r="AM53" s="452"/>
      <c r="AN53" s="453" t="str">
        <f>C53</f>
        <v>UV odolnost</v>
      </c>
      <c r="AO53" s="452"/>
      <c r="AP53" s="452"/>
      <c r="AQ53" s="452"/>
      <c r="AR53" s="452"/>
      <c r="AS53" s="452"/>
      <c r="AT53" s="452"/>
      <c r="AU53" s="452"/>
    </row>
    <row r="54" spans="1:47" ht="12" outlineLevel="1">
      <c r="A54" s="447"/>
      <c r="B54" s="448"/>
      <c r="C54" s="792" t="s">
        <v>5197</v>
      </c>
      <c r="D54" s="793"/>
      <c r="E54" s="794"/>
      <c r="F54" s="795"/>
      <c r="G54" s="796"/>
      <c r="H54" s="450">
        <v>0</v>
      </c>
      <c r="I54" s="452"/>
      <c r="J54" s="452"/>
      <c r="K54" s="452"/>
      <c r="L54" s="452"/>
      <c r="M54" s="452"/>
      <c r="N54" s="452"/>
      <c r="O54" s="452"/>
      <c r="P54" s="452"/>
      <c r="Q54" s="452"/>
      <c r="R54" s="452" t="s">
        <v>5166</v>
      </c>
      <c r="S54" s="452"/>
      <c r="T54" s="452"/>
      <c r="U54" s="452"/>
      <c r="V54" s="452"/>
      <c r="W54" s="452"/>
      <c r="X54" s="452"/>
      <c r="Y54" s="452"/>
      <c r="Z54" s="452"/>
      <c r="AA54" s="452"/>
      <c r="AB54" s="452"/>
      <c r="AC54" s="452"/>
      <c r="AD54" s="452"/>
      <c r="AE54" s="452"/>
      <c r="AF54" s="452"/>
      <c r="AG54" s="452"/>
      <c r="AH54" s="452"/>
      <c r="AI54" s="452"/>
      <c r="AJ54" s="452"/>
      <c r="AK54" s="452"/>
      <c r="AL54" s="452"/>
      <c r="AM54" s="452"/>
      <c r="AN54" s="453" t="str">
        <f>C54</f>
        <v>Dodávka.</v>
      </c>
      <c r="AO54" s="452"/>
      <c r="AP54" s="452"/>
      <c r="AQ54" s="452"/>
      <c r="AR54" s="452"/>
      <c r="AS54" s="452"/>
      <c r="AT54" s="452"/>
      <c r="AU54" s="452"/>
    </row>
    <row r="55" spans="1:47" ht="12" outlineLevel="1">
      <c r="A55" s="447">
        <v>23</v>
      </c>
      <c r="B55" s="448" t="s">
        <v>5218</v>
      </c>
      <c r="C55" s="449" t="s">
        <v>5219</v>
      </c>
      <c r="D55" s="450" t="s">
        <v>286</v>
      </c>
      <c r="E55" s="451">
        <v>80</v>
      </c>
      <c r="F55" s="229"/>
      <c r="G55" s="451">
        <f>F55*E55</f>
        <v>0</v>
      </c>
      <c r="H55" s="450" t="s">
        <v>4102</v>
      </c>
      <c r="I55" s="452"/>
      <c r="J55" s="452"/>
      <c r="K55" s="452"/>
      <c r="L55" s="452"/>
      <c r="M55" s="452"/>
      <c r="N55" s="452"/>
      <c r="O55" s="452"/>
      <c r="P55" s="452"/>
      <c r="Q55" s="452"/>
      <c r="R55" s="452" t="s">
        <v>5195</v>
      </c>
      <c r="S55" s="452"/>
      <c r="T55" s="452"/>
      <c r="U55" s="452"/>
      <c r="V55" s="452"/>
      <c r="W55" s="452"/>
      <c r="X55" s="452"/>
      <c r="Y55" s="452"/>
      <c r="Z55" s="452"/>
      <c r="AA55" s="452"/>
      <c r="AB55" s="452"/>
      <c r="AC55" s="452"/>
      <c r="AD55" s="452"/>
      <c r="AE55" s="452"/>
      <c r="AF55" s="452"/>
      <c r="AG55" s="452"/>
      <c r="AH55" s="452"/>
      <c r="AI55" s="452"/>
      <c r="AJ55" s="452"/>
      <c r="AK55" s="452"/>
      <c r="AL55" s="452"/>
      <c r="AM55" s="452"/>
      <c r="AN55" s="452"/>
      <c r="AO55" s="452"/>
      <c r="AP55" s="452"/>
      <c r="AQ55" s="452"/>
      <c r="AR55" s="452"/>
      <c r="AS55" s="452"/>
      <c r="AT55" s="452"/>
      <c r="AU55" s="452"/>
    </row>
    <row r="56" spans="1:47" ht="12" outlineLevel="1">
      <c r="A56" s="447"/>
      <c r="B56" s="448"/>
      <c r="C56" s="792" t="s">
        <v>5197</v>
      </c>
      <c r="D56" s="793"/>
      <c r="E56" s="794"/>
      <c r="F56" s="795"/>
      <c r="G56" s="796"/>
      <c r="H56" s="450">
        <v>0</v>
      </c>
      <c r="I56" s="452"/>
      <c r="J56" s="452"/>
      <c r="K56" s="452"/>
      <c r="L56" s="452"/>
      <c r="M56" s="452"/>
      <c r="N56" s="452"/>
      <c r="O56" s="452"/>
      <c r="P56" s="452"/>
      <c r="Q56" s="452"/>
      <c r="R56" s="452" t="s">
        <v>5166</v>
      </c>
      <c r="S56" s="452"/>
      <c r="T56" s="452"/>
      <c r="U56" s="452"/>
      <c r="V56" s="452"/>
      <c r="W56" s="452"/>
      <c r="X56" s="452"/>
      <c r="Y56" s="452"/>
      <c r="Z56" s="452"/>
      <c r="AA56" s="452"/>
      <c r="AB56" s="452"/>
      <c r="AC56" s="452"/>
      <c r="AD56" s="452"/>
      <c r="AE56" s="452"/>
      <c r="AF56" s="452"/>
      <c r="AG56" s="452"/>
      <c r="AH56" s="452"/>
      <c r="AI56" s="452"/>
      <c r="AJ56" s="452"/>
      <c r="AK56" s="452"/>
      <c r="AL56" s="452"/>
      <c r="AM56" s="452"/>
      <c r="AN56" s="453" t="str">
        <f>C56</f>
        <v>Dodávka.</v>
      </c>
      <c r="AO56" s="452"/>
      <c r="AP56" s="452"/>
      <c r="AQ56" s="452"/>
      <c r="AR56" s="452"/>
      <c r="AS56" s="452"/>
      <c r="AT56" s="452"/>
      <c r="AU56" s="452"/>
    </row>
    <row r="57" spans="1:47" ht="12" outlineLevel="1">
      <c r="A57" s="447">
        <v>24</v>
      </c>
      <c r="B57" s="448" t="s">
        <v>5220</v>
      </c>
      <c r="C57" s="449" t="s">
        <v>5221</v>
      </c>
      <c r="D57" s="450" t="s">
        <v>286</v>
      </c>
      <c r="E57" s="451">
        <v>80</v>
      </c>
      <c r="F57" s="229"/>
      <c r="G57" s="451">
        <f>F57*E57</f>
        <v>0</v>
      </c>
      <c r="H57" s="450" t="s">
        <v>4102</v>
      </c>
      <c r="I57" s="452"/>
      <c r="J57" s="452"/>
      <c r="K57" s="452"/>
      <c r="L57" s="452"/>
      <c r="M57" s="452"/>
      <c r="N57" s="452"/>
      <c r="O57" s="452"/>
      <c r="P57" s="452"/>
      <c r="Q57" s="452"/>
      <c r="R57" s="452" t="s">
        <v>5162</v>
      </c>
      <c r="S57" s="452"/>
      <c r="T57" s="452"/>
      <c r="U57" s="452"/>
      <c r="V57" s="452"/>
      <c r="W57" s="452"/>
      <c r="X57" s="452"/>
      <c r="Y57" s="452"/>
      <c r="Z57" s="452"/>
      <c r="AA57" s="452"/>
      <c r="AB57" s="452"/>
      <c r="AC57" s="452"/>
      <c r="AD57" s="452"/>
      <c r="AE57" s="452"/>
      <c r="AF57" s="452"/>
      <c r="AG57" s="452"/>
      <c r="AH57" s="452"/>
      <c r="AI57" s="452"/>
      <c r="AJ57" s="452"/>
      <c r="AK57" s="452"/>
      <c r="AL57" s="452"/>
      <c r="AM57" s="452"/>
      <c r="AN57" s="452"/>
      <c r="AO57" s="452"/>
      <c r="AP57" s="452"/>
      <c r="AQ57" s="452"/>
      <c r="AR57" s="452"/>
      <c r="AS57" s="452"/>
      <c r="AT57" s="452"/>
      <c r="AU57" s="452"/>
    </row>
    <row r="58" spans="1:47" ht="12" outlineLevel="1">
      <c r="A58" s="447"/>
      <c r="B58" s="448"/>
      <c r="C58" s="792" t="s">
        <v>5192</v>
      </c>
      <c r="D58" s="793"/>
      <c r="E58" s="794"/>
      <c r="F58" s="795"/>
      <c r="G58" s="796"/>
      <c r="H58" s="450">
        <v>0</v>
      </c>
      <c r="I58" s="452"/>
      <c r="J58" s="452"/>
      <c r="K58" s="452"/>
      <c r="L58" s="452"/>
      <c r="M58" s="452"/>
      <c r="N58" s="452"/>
      <c r="O58" s="452"/>
      <c r="P58" s="452"/>
      <c r="Q58" s="452"/>
      <c r="R58" s="452" t="s">
        <v>5166</v>
      </c>
      <c r="S58" s="452"/>
      <c r="T58" s="452"/>
      <c r="U58" s="452"/>
      <c r="V58" s="452"/>
      <c r="W58" s="452"/>
      <c r="X58" s="452"/>
      <c r="Y58" s="452"/>
      <c r="Z58" s="452"/>
      <c r="AA58" s="452"/>
      <c r="AB58" s="452"/>
      <c r="AC58" s="452"/>
      <c r="AD58" s="452"/>
      <c r="AE58" s="452"/>
      <c r="AF58" s="452"/>
      <c r="AG58" s="452"/>
      <c r="AH58" s="452"/>
      <c r="AI58" s="452"/>
      <c r="AJ58" s="452"/>
      <c r="AK58" s="452"/>
      <c r="AL58" s="452"/>
      <c r="AM58" s="452"/>
      <c r="AN58" s="453" t="str">
        <f>C58</f>
        <v>Montáž.</v>
      </c>
      <c r="AO58" s="452"/>
      <c r="AP58" s="452"/>
      <c r="AQ58" s="452"/>
      <c r="AR58" s="452"/>
      <c r="AS58" s="452"/>
      <c r="AT58" s="452"/>
      <c r="AU58" s="452"/>
    </row>
    <row r="59" spans="1:47" ht="22.5" outlineLevel="1">
      <c r="A59" s="447">
        <v>25</v>
      </c>
      <c r="B59" s="448" t="s">
        <v>5222</v>
      </c>
      <c r="C59" s="449" t="s">
        <v>5223</v>
      </c>
      <c r="D59" s="450" t="s">
        <v>286</v>
      </c>
      <c r="E59" s="451">
        <v>80</v>
      </c>
      <c r="F59" s="229"/>
      <c r="G59" s="451">
        <f>F59*E59</f>
        <v>0</v>
      </c>
      <c r="H59" s="450" t="s">
        <v>4102</v>
      </c>
      <c r="I59" s="452"/>
      <c r="J59" s="452"/>
      <c r="K59" s="452"/>
      <c r="L59" s="452"/>
      <c r="M59" s="452"/>
      <c r="N59" s="452"/>
      <c r="O59" s="452"/>
      <c r="P59" s="452"/>
      <c r="Q59" s="452"/>
      <c r="R59" s="452" t="s">
        <v>5195</v>
      </c>
      <c r="S59" s="452"/>
      <c r="T59" s="452"/>
      <c r="U59" s="452"/>
      <c r="V59" s="452"/>
      <c r="W59" s="452"/>
      <c r="X59" s="452"/>
      <c r="Y59" s="452"/>
      <c r="Z59" s="452"/>
      <c r="AA59" s="452"/>
      <c r="AB59" s="452"/>
      <c r="AC59" s="452"/>
      <c r="AD59" s="452"/>
      <c r="AE59" s="452"/>
      <c r="AF59" s="452"/>
      <c r="AG59" s="452"/>
      <c r="AH59" s="452"/>
      <c r="AI59" s="452"/>
      <c r="AJ59" s="452"/>
      <c r="AK59" s="452"/>
      <c r="AL59" s="452"/>
      <c r="AM59" s="452"/>
      <c r="AN59" s="452"/>
      <c r="AO59" s="452"/>
      <c r="AP59" s="452"/>
      <c r="AQ59" s="452"/>
      <c r="AR59" s="452"/>
      <c r="AS59" s="452"/>
      <c r="AT59" s="452"/>
      <c r="AU59" s="452"/>
    </row>
    <row r="60" spans="1:47" ht="12" outlineLevel="1">
      <c r="A60" s="447"/>
      <c r="B60" s="448"/>
      <c r="C60" s="792" t="s">
        <v>5224</v>
      </c>
      <c r="D60" s="793"/>
      <c r="E60" s="794"/>
      <c r="F60" s="795"/>
      <c r="G60" s="796"/>
      <c r="H60" s="450">
        <v>0</v>
      </c>
      <c r="I60" s="452"/>
      <c r="J60" s="452"/>
      <c r="K60" s="452"/>
      <c r="L60" s="452"/>
      <c r="M60" s="452"/>
      <c r="N60" s="452"/>
      <c r="O60" s="452"/>
      <c r="P60" s="452"/>
      <c r="Q60" s="452"/>
      <c r="R60" s="452" t="s">
        <v>5166</v>
      </c>
      <c r="S60" s="452"/>
      <c r="T60" s="452"/>
      <c r="U60" s="452"/>
      <c r="V60" s="452"/>
      <c r="W60" s="452"/>
      <c r="X60" s="452"/>
      <c r="Y60" s="452"/>
      <c r="Z60" s="452"/>
      <c r="AA60" s="452"/>
      <c r="AB60" s="452"/>
      <c r="AC60" s="452"/>
      <c r="AD60" s="452"/>
      <c r="AE60" s="452"/>
      <c r="AF60" s="452"/>
      <c r="AG60" s="452"/>
      <c r="AH60" s="452"/>
      <c r="AI60" s="452"/>
      <c r="AJ60" s="452"/>
      <c r="AK60" s="452"/>
      <c r="AL60" s="452"/>
      <c r="AM60" s="452"/>
      <c r="AN60" s="453" t="str">
        <f>C60</f>
        <v>dle ZP-27/2008.</v>
      </c>
      <c r="AO60" s="452"/>
      <c r="AP60" s="452"/>
      <c r="AQ60" s="452"/>
      <c r="AR60" s="452"/>
      <c r="AS60" s="452"/>
      <c r="AT60" s="452"/>
      <c r="AU60" s="452"/>
    </row>
    <row r="61" spans="1:47" ht="12" outlineLevel="1">
      <c r="A61" s="447"/>
      <c r="B61" s="448"/>
      <c r="C61" s="792" t="s">
        <v>5225</v>
      </c>
      <c r="D61" s="793"/>
      <c r="E61" s="794"/>
      <c r="F61" s="795"/>
      <c r="G61" s="796"/>
      <c r="H61" s="450">
        <v>0</v>
      </c>
      <c r="I61" s="452"/>
      <c r="J61" s="452"/>
      <c r="K61" s="452"/>
      <c r="L61" s="452"/>
      <c r="M61" s="452"/>
      <c r="N61" s="452"/>
      <c r="O61" s="452"/>
      <c r="P61" s="452"/>
      <c r="Q61" s="452"/>
      <c r="R61" s="452" t="s">
        <v>5166</v>
      </c>
      <c r="S61" s="452"/>
      <c r="T61" s="452"/>
      <c r="U61" s="452"/>
      <c r="V61" s="452"/>
      <c r="W61" s="452"/>
      <c r="X61" s="452"/>
      <c r="Y61" s="452"/>
      <c r="Z61" s="452"/>
      <c r="AA61" s="452"/>
      <c r="AB61" s="452"/>
      <c r="AC61" s="452"/>
      <c r="AD61" s="452"/>
      <c r="AE61" s="452"/>
      <c r="AF61" s="452"/>
      <c r="AG61" s="452"/>
      <c r="AH61" s="452"/>
      <c r="AI61" s="452"/>
      <c r="AJ61" s="452"/>
      <c r="AK61" s="452"/>
      <c r="AL61" s="452"/>
      <c r="AM61" s="452"/>
      <c r="AN61" s="453" t="str">
        <f>C61</f>
        <v>Hnědá barva pláště. Kabely EPS</v>
      </c>
      <c r="AO61" s="452"/>
      <c r="AP61" s="452"/>
      <c r="AQ61" s="452"/>
      <c r="AR61" s="452"/>
      <c r="AS61" s="452"/>
      <c r="AT61" s="452"/>
      <c r="AU61" s="452"/>
    </row>
    <row r="62" spans="1:47" ht="12" outlineLevel="1">
      <c r="A62" s="447"/>
      <c r="B62" s="448"/>
      <c r="C62" s="792" t="s">
        <v>5197</v>
      </c>
      <c r="D62" s="793"/>
      <c r="E62" s="794"/>
      <c r="F62" s="795"/>
      <c r="G62" s="796"/>
      <c r="H62" s="450">
        <v>0</v>
      </c>
      <c r="I62" s="452"/>
      <c r="J62" s="452"/>
      <c r="K62" s="452"/>
      <c r="L62" s="452"/>
      <c r="M62" s="452"/>
      <c r="N62" s="452"/>
      <c r="O62" s="452"/>
      <c r="P62" s="452"/>
      <c r="Q62" s="452"/>
      <c r="R62" s="452" t="s">
        <v>5166</v>
      </c>
      <c r="S62" s="452"/>
      <c r="T62" s="452"/>
      <c r="U62" s="452"/>
      <c r="V62" s="452"/>
      <c r="W62" s="452"/>
      <c r="X62" s="452"/>
      <c r="Y62" s="452"/>
      <c r="Z62" s="452"/>
      <c r="AA62" s="452"/>
      <c r="AB62" s="452"/>
      <c r="AC62" s="452"/>
      <c r="AD62" s="452"/>
      <c r="AE62" s="452"/>
      <c r="AF62" s="452"/>
      <c r="AG62" s="452"/>
      <c r="AH62" s="452"/>
      <c r="AI62" s="452"/>
      <c r="AJ62" s="452"/>
      <c r="AK62" s="452"/>
      <c r="AL62" s="452"/>
      <c r="AM62" s="452"/>
      <c r="AN62" s="453" t="str">
        <f>C62</f>
        <v>Dodávka.</v>
      </c>
      <c r="AO62" s="452"/>
      <c r="AP62" s="452"/>
      <c r="AQ62" s="452"/>
      <c r="AR62" s="452"/>
      <c r="AS62" s="452"/>
      <c r="AT62" s="452"/>
      <c r="AU62" s="452"/>
    </row>
    <row r="63" spans="1:47" ht="12" outlineLevel="1">
      <c r="A63" s="447">
        <v>26</v>
      </c>
      <c r="B63" s="448" t="s">
        <v>5226</v>
      </c>
      <c r="C63" s="449" t="s">
        <v>5227</v>
      </c>
      <c r="D63" s="450" t="s">
        <v>173</v>
      </c>
      <c r="E63" s="451">
        <v>12</v>
      </c>
      <c r="F63" s="229"/>
      <c r="G63" s="451">
        <f>F63*E63</f>
        <v>0</v>
      </c>
      <c r="H63" s="450" t="s">
        <v>4102</v>
      </c>
      <c r="I63" s="452"/>
      <c r="J63" s="452"/>
      <c r="K63" s="452"/>
      <c r="L63" s="452"/>
      <c r="M63" s="452"/>
      <c r="N63" s="452"/>
      <c r="O63" s="452"/>
      <c r="P63" s="452"/>
      <c r="Q63" s="452"/>
      <c r="R63" s="452" t="s">
        <v>5162</v>
      </c>
      <c r="S63" s="452"/>
      <c r="T63" s="452"/>
      <c r="U63" s="452"/>
      <c r="V63" s="452"/>
      <c r="W63" s="452"/>
      <c r="X63" s="452"/>
      <c r="Y63" s="452"/>
      <c r="Z63" s="452"/>
      <c r="AA63" s="452"/>
      <c r="AB63" s="452"/>
      <c r="AC63" s="452"/>
      <c r="AD63" s="452"/>
      <c r="AE63" s="452"/>
      <c r="AF63" s="452"/>
      <c r="AG63" s="452"/>
      <c r="AH63" s="452"/>
      <c r="AI63" s="452"/>
      <c r="AJ63" s="452"/>
      <c r="AK63" s="452"/>
      <c r="AL63" s="452"/>
      <c r="AM63" s="452"/>
      <c r="AN63" s="452"/>
      <c r="AO63" s="452"/>
      <c r="AP63" s="452"/>
      <c r="AQ63" s="452"/>
      <c r="AR63" s="452"/>
      <c r="AS63" s="452"/>
      <c r="AT63" s="452"/>
      <c r="AU63" s="452"/>
    </row>
    <row r="64" spans="1:47" ht="12" outlineLevel="1">
      <c r="A64" s="447"/>
      <c r="B64" s="448"/>
      <c r="C64" s="792" t="s">
        <v>5192</v>
      </c>
      <c r="D64" s="793"/>
      <c r="E64" s="794"/>
      <c r="F64" s="795"/>
      <c r="G64" s="796"/>
      <c r="H64" s="450">
        <v>0</v>
      </c>
      <c r="I64" s="452"/>
      <c r="J64" s="452"/>
      <c r="K64" s="452"/>
      <c r="L64" s="452"/>
      <c r="M64" s="452"/>
      <c r="N64" s="452"/>
      <c r="O64" s="452"/>
      <c r="P64" s="452"/>
      <c r="Q64" s="452"/>
      <c r="R64" s="452" t="s">
        <v>5166</v>
      </c>
      <c r="S64" s="452"/>
      <c r="T64" s="452"/>
      <c r="U64" s="452"/>
      <c r="V64" s="452"/>
      <c r="W64" s="452"/>
      <c r="X64" s="452"/>
      <c r="Y64" s="452"/>
      <c r="Z64" s="452"/>
      <c r="AA64" s="452"/>
      <c r="AB64" s="452"/>
      <c r="AC64" s="452"/>
      <c r="AD64" s="452"/>
      <c r="AE64" s="452"/>
      <c r="AF64" s="452"/>
      <c r="AG64" s="452"/>
      <c r="AH64" s="452"/>
      <c r="AI64" s="452"/>
      <c r="AJ64" s="452"/>
      <c r="AK64" s="452"/>
      <c r="AL64" s="452"/>
      <c r="AM64" s="452"/>
      <c r="AN64" s="453" t="str">
        <f>C64</f>
        <v>Montáž.</v>
      </c>
      <c r="AO64" s="452"/>
      <c r="AP64" s="452"/>
      <c r="AQ64" s="452"/>
      <c r="AR64" s="452"/>
      <c r="AS64" s="452"/>
      <c r="AT64" s="452"/>
      <c r="AU64" s="452"/>
    </row>
    <row r="65" spans="1:47" ht="12" outlineLevel="1">
      <c r="A65" s="447">
        <v>27</v>
      </c>
      <c r="B65" s="448" t="s">
        <v>5228</v>
      </c>
      <c r="C65" s="449" t="s">
        <v>5227</v>
      </c>
      <c r="D65" s="450" t="s">
        <v>173</v>
      </c>
      <c r="E65" s="451">
        <v>11</v>
      </c>
      <c r="F65" s="229"/>
      <c r="G65" s="451">
        <f>F65*E65</f>
        <v>0</v>
      </c>
      <c r="H65" s="450" t="s">
        <v>4102</v>
      </c>
      <c r="I65" s="452"/>
      <c r="J65" s="452"/>
      <c r="K65" s="452"/>
      <c r="L65" s="452"/>
      <c r="M65" s="452"/>
      <c r="N65" s="452"/>
      <c r="O65" s="452"/>
      <c r="P65" s="452"/>
      <c r="Q65" s="452"/>
      <c r="R65" s="452" t="s">
        <v>5195</v>
      </c>
      <c r="S65" s="452"/>
      <c r="T65" s="452"/>
      <c r="U65" s="452"/>
      <c r="V65" s="452"/>
      <c r="W65" s="452"/>
      <c r="X65" s="452"/>
      <c r="Y65" s="452"/>
      <c r="Z65" s="452"/>
      <c r="AA65" s="452"/>
      <c r="AB65" s="452"/>
      <c r="AC65" s="452"/>
      <c r="AD65" s="452"/>
      <c r="AE65" s="452"/>
      <c r="AF65" s="452"/>
      <c r="AG65" s="452"/>
      <c r="AH65" s="452"/>
      <c r="AI65" s="452"/>
      <c r="AJ65" s="452"/>
      <c r="AK65" s="452"/>
      <c r="AL65" s="452"/>
      <c r="AM65" s="452"/>
      <c r="AN65" s="452"/>
      <c r="AO65" s="452"/>
      <c r="AP65" s="452"/>
      <c r="AQ65" s="452"/>
      <c r="AR65" s="452"/>
      <c r="AS65" s="452"/>
      <c r="AT65" s="452"/>
      <c r="AU65" s="452"/>
    </row>
    <row r="66" spans="1:47" ht="12" outlineLevel="1">
      <c r="A66" s="447"/>
      <c r="B66" s="448"/>
      <c r="C66" s="792" t="s">
        <v>5197</v>
      </c>
      <c r="D66" s="793"/>
      <c r="E66" s="794"/>
      <c r="F66" s="795"/>
      <c r="G66" s="796"/>
      <c r="H66" s="450">
        <v>0</v>
      </c>
      <c r="I66" s="452"/>
      <c r="J66" s="452"/>
      <c r="K66" s="452"/>
      <c r="L66" s="452"/>
      <c r="M66" s="452"/>
      <c r="N66" s="452"/>
      <c r="O66" s="452"/>
      <c r="P66" s="452"/>
      <c r="Q66" s="452"/>
      <c r="R66" s="452" t="s">
        <v>5166</v>
      </c>
      <c r="S66" s="452"/>
      <c r="T66" s="452"/>
      <c r="U66" s="452"/>
      <c r="V66" s="452"/>
      <c r="W66" s="452"/>
      <c r="X66" s="452"/>
      <c r="Y66" s="452"/>
      <c r="Z66" s="452"/>
      <c r="AA66" s="452"/>
      <c r="AB66" s="452"/>
      <c r="AC66" s="452"/>
      <c r="AD66" s="452"/>
      <c r="AE66" s="452"/>
      <c r="AF66" s="452"/>
      <c r="AG66" s="452"/>
      <c r="AH66" s="452"/>
      <c r="AI66" s="452"/>
      <c r="AJ66" s="452"/>
      <c r="AK66" s="452"/>
      <c r="AL66" s="452"/>
      <c r="AM66" s="452"/>
      <c r="AN66" s="453" t="str">
        <f>C66</f>
        <v>Dodávka.</v>
      </c>
      <c r="AO66" s="452"/>
      <c r="AP66" s="452"/>
      <c r="AQ66" s="452"/>
      <c r="AR66" s="452"/>
      <c r="AS66" s="452"/>
      <c r="AT66" s="452"/>
      <c r="AU66" s="452"/>
    </row>
    <row r="67" spans="1:47" ht="12" outlineLevel="1">
      <c r="A67" s="447"/>
      <c r="B67" s="448"/>
      <c r="C67" s="792" t="s">
        <v>5229</v>
      </c>
      <c r="D67" s="793"/>
      <c r="E67" s="794"/>
      <c r="F67" s="795"/>
      <c r="G67" s="796"/>
      <c r="H67" s="450">
        <v>0</v>
      </c>
      <c r="I67" s="452"/>
      <c r="J67" s="452"/>
      <c r="K67" s="452"/>
      <c r="L67" s="452"/>
      <c r="M67" s="452"/>
      <c r="N67" s="452"/>
      <c r="O67" s="452"/>
      <c r="P67" s="452"/>
      <c r="Q67" s="452"/>
      <c r="R67" s="452" t="s">
        <v>5166</v>
      </c>
      <c r="S67" s="452"/>
      <c r="T67" s="452"/>
      <c r="U67" s="452"/>
      <c r="V67" s="452"/>
      <c r="W67" s="452"/>
      <c r="X67" s="452"/>
      <c r="Y67" s="452"/>
      <c r="Z67" s="452"/>
      <c r="AA67" s="452"/>
      <c r="AB67" s="452"/>
      <c r="AC67" s="452"/>
      <c r="AD67" s="452"/>
      <c r="AE67" s="452"/>
      <c r="AF67" s="452"/>
      <c r="AG67" s="452"/>
      <c r="AH67" s="452"/>
      <c r="AI67" s="452"/>
      <c r="AJ67" s="452"/>
      <c r="AK67" s="452"/>
      <c r="AL67" s="452"/>
      <c r="AM67" s="452"/>
      <c r="AN67" s="453" t="str">
        <f>C67</f>
        <v>Kompletní včetně veškerého příslušenství.</v>
      </c>
      <c r="AO67" s="452"/>
      <c r="AP67" s="452"/>
      <c r="AQ67" s="452"/>
      <c r="AR67" s="452"/>
      <c r="AS67" s="452"/>
      <c r="AT67" s="452"/>
      <c r="AU67" s="452"/>
    </row>
    <row r="68" spans="1:47" ht="12" outlineLevel="1">
      <c r="A68" s="447">
        <v>28</v>
      </c>
      <c r="B68" s="448" t="s">
        <v>5230</v>
      </c>
      <c r="C68" s="449" t="s">
        <v>5231</v>
      </c>
      <c r="D68" s="450" t="s">
        <v>173</v>
      </c>
      <c r="E68" s="451">
        <v>1</v>
      </c>
      <c r="F68" s="229"/>
      <c r="G68" s="451">
        <f>F68*E68</f>
        <v>0</v>
      </c>
      <c r="H68" s="450" t="s">
        <v>4102</v>
      </c>
      <c r="I68" s="452"/>
      <c r="J68" s="452"/>
      <c r="K68" s="452"/>
      <c r="L68" s="452"/>
      <c r="M68" s="452"/>
      <c r="N68" s="452"/>
      <c r="O68" s="452"/>
      <c r="P68" s="452"/>
      <c r="Q68" s="452"/>
      <c r="R68" s="452" t="s">
        <v>5195</v>
      </c>
      <c r="S68" s="452"/>
      <c r="T68" s="452"/>
      <c r="U68" s="452"/>
      <c r="V68" s="452"/>
      <c r="W68" s="452"/>
      <c r="X68" s="452"/>
      <c r="Y68" s="452"/>
      <c r="Z68" s="452"/>
      <c r="AA68" s="452"/>
      <c r="AB68" s="452"/>
      <c r="AC68" s="452"/>
      <c r="AD68" s="452"/>
      <c r="AE68" s="452"/>
      <c r="AF68" s="452"/>
      <c r="AG68" s="452"/>
      <c r="AH68" s="452"/>
      <c r="AI68" s="452"/>
      <c r="AJ68" s="452"/>
      <c r="AK68" s="452"/>
      <c r="AL68" s="452"/>
      <c r="AM68" s="452"/>
      <c r="AN68" s="452"/>
      <c r="AO68" s="452"/>
      <c r="AP68" s="452"/>
      <c r="AQ68" s="452"/>
      <c r="AR68" s="452"/>
      <c r="AS68" s="452"/>
      <c r="AT68" s="452"/>
      <c r="AU68" s="452"/>
    </row>
    <row r="69" spans="1:47" ht="12" outlineLevel="1">
      <c r="A69" s="447"/>
      <c r="B69" s="448"/>
      <c r="C69" s="792" t="s">
        <v>5197</v>
      </c>
      <c r="D69" s="793"/>
      <c r="E69" s="794"/>
      <c r="F69" s="795"/>
      <c r="G69" s="796"/>
      <c r="H69" s="450">
        <v>0</v>
      </c>
      <c r="I69" s="452"/>
      <c r="J69" s="452"/>
      <c r="K69" s="452"/>
      <c r="L69" s="452"/>
      <c r="M69" s="452"/>
      <c r="N69" s="452"/>
      <c r="O69" s="452"/>
      <c r="P69" s="452"/>
      <c r="Q69" s="452"/>
      <c r="R69" s="452" t="s">
        <v>5166</v>
      </c>
      <c r="S69" s="452"/>
      <c r="T69" s="452"/>
      <c r="U69" s="452"/>
      <c r="V69" s="452"/>
      <c r="W69" s="452"/>
      <c r="X69" s="452"/>
      <c r="Y69" s="452"/>
      <c r="Z69" s="452"/>
      <c r="AA69" s="452"/>
      <c r="AB69" s="452"/>
      <c r="AC69" s="452"/>
      <c r="AD69" s="452"/>
      <c r="AE69" s="452"/>
      <c r="AF69" s="452"/>
      <c r="AG69" s="452"/>
      <c r="AH69" s="452"/>
      <c r="AI69" s="452"/>
      <c r="AJ69" s="452"/>
      <c r="AK69" s="452"/>
      <c r="AL69" s="452"/>
      <c r="AM69" s="452"/>
      <c r="AN69" s="453" t="str">
        <f>C69</f>
        <v>Dodávka.</v>
      </c>
      <c r="AO69" s="452"/>
      <c r="AP69" s="452"/>
      <c r="AQ69" s="452"/>
      <c r="AR69" s="452"/>
      <c r="AS69" s="452"/>
      <c r="AT69" s="452"/>
      <c r="AU69" s="452"/>
    </row>
    <row r="70" spans="1:47" ht="12" outlineLevel="1">
      <c r="A70" s="447"/>
      <c r="B70" s="448"/>
      <c r="C70" s="792" t="s">
        <v>5229</v>
      </c>
      <c r="D70" s="793"/>
      <c r="E70" s="794"/>
      <c r="F70" s="795"/>
      <c r="G70" s="796"/>
      <c r="H70" s="450">
        <v>0</v>
      </c>
      <c r="I70" s="452"/>
      <c r="J70" s="452"/>
      <c r="K70" s="452"/>
      <c r="L70" s="452"/>
      <c r="M70" s="452"/>
      <c r="N70" s="452"/>
      <c r="O70" s="452"/>
      <c r="P70" s="452"/>
      <c r="Q70" s="452"/>
      <c r="R70" s="452" t="s">
        <v>5166</v>
      </c>
      <c r="S70" s="452"/>
      <c r="T70" s="452"/>
      <c r="U70" s="452"/>
      <c r="V70" s="452"/>
      <c r="W70" s="452"/>
      <c r="X70" s="452"/>
      <c r="Y70" s="452"/>
      <c r="Z70" s="452"/>
      <c r="AA70" s="452"/>
      <c r="AB70" s="452"/>
      <c r="AC70" s="452"/>
      <c r="AD70" s="452"/>
      <c r="AE70" s="452"/>
      <c r="AF70" s="452"/>
      <c r="AG70" s="452"/>
      <c r="AH70" s="452"/>
      <c r="AI70" s="452"/>
      <c r="AJ70" s="452"/>
      <c r="AK70" s="452"/>
      <c r="AL70" s="452"/>
      <c r="AM70" s="452"/>
      <c r="AN70" s="453" t="str">
        <f>C70</f>
        <v>Kompletní včetně veškerého příslušenství.</v>
      </c>
      <c r="AO70" s="452"/>
      <c r="AP70" s="452"/>
      <c r="AQ70" s="452"/>
      <c r="AR70" s="452"/>
      <c r="AS70" s="452"/>
      <c r="AT70" s="452"/>
      <c r="AU70" s="452"/>
    </row>
    <row r="71" spans="1:47" ht="12" outlineLevel="1">
      <c r="A71" s="447">
        <v>29</v>
      </c>
      <c r="B71" s="448" t="s">
        <v>5232</v>
      </c>
      <c r="C71" s="449" t="s">
        <v>5233</v>
      </c>
      <c r="D71" s="450" t="s">
        <v>173</v>
      </c>
      <c r="E71" s="451">
        <v>1</v>
      </c>
      <c r="F71" s="229"/>
      <c r="G71" s="451">
        <f>F71*E71</f>
        <v>0</v>
      </c>
      <c r="H71" s="450" t="s">
        <v>4102</v>
      </c>
      <c r="I71" s="452"/>
      <c r="J71" s="452"/>
      <c r="K71" s="452"/>
      <c r="L71" s="452"/>
      <c r="M71" s="452"/>
      <c r="N71" s="452"/>
      <c r="O71" s="452"/>
      <c r="P71" s="452"/>
      <c r="Q71" s="452"/>
      <c r="R71" s="452" t="s">
        <v>5195</v>
      </c>
      <c r="S71" s="452"/>
      <c r="T71" s="452"/>
      <c r="U71" s="452"/>
      <c r="V71" s="452"/>
      <c r="W71" s="452"/>
      <c r="X71" s="452"/>
      <c r="Y71" s="452"/>
      <c r="Z71" s="452"/>
      <c r="AA71" s="452"/>
      <c r="AB71" s="452"/>
      <c r="AC71" s="452"/>
      <c r="AD71" s="452"/>
      <c r="AE71" s="452"/>
      <c r="AF71" s="452"/>
      <c r="AG71" s="452"/>
      <c r="AH71" s="452"/>
      <c r="AI71" s="452"/>
      <c r="AJ71" s="452"/>
      <c r="AK71" s="452"/>
      <c r="AL71" s="452"/>
      <c r="AM71" s="452"/>
      <c r="AN71" s="452"/>
      <c r="AO71" s="452"/>
      <c r="AP71" s="452"/>
      <c r="AQ71" s="452"/>
      <c r="AR71" s="452"/>
      <c r="AS71" s="452"/>
      <c r="AT71" s="452"/>
      <c r="AU71" s="452"/>
    </row>
    <row r="72" spans="1:47" ht="12" outlineLevel="1">
      <c r="A72" s="447"/>
      <c r="B72" s="448"/>
      <c r="C72" s="792" t="s">
        <v>5234</v>
      </c>
      <c r="D72" s="793"/>
      <c r="E72" s="794"/>
      <c r="F72" s="795"/>
      <c r="G72" s="796"/>
      <c r="H72" s="450">
        <v>0</v>
      </c>
      <c r="I72" s="452"/>
      <c r="J72" s="452"/>
      <c r="K72" s="452"/>
      <c r="L72" s="452"/>
      <c r="M72" s="452"/>
      <c r="N72" s="452"/>
      <c r="O72" s="452"/>
      <c r="P72" s="452"/>
      <c r="Q72" s="452"/>
      <c r="R72" s="452" t="s">
        <v>5166</v>
      </c>
      <c r="S72" s="452"/>
      <c r="T72" s="452"/>
      <c r="U72" s="452"/>
      <c r="V72" s="452"/>
      <c r="W72" s="452"/>
      <c r="X72" s="452"/>
      <c r="Y72" s="452"/>
      <c r="Z72" s="452"/>
      <c r="AA72" s="452"/>
      <c r="AB72" s="452"/>
      <c r="AC72" s="452"/>
      <c r="AD72" s="452"/>
      <c r="AE72" s="452"/>
      <c r="AF72" s="452"/>
      <c r="AG72" s="452"/>
      <c r="AH72" s="452"/>
      <c r="AI72" s="452"/>
      <c r="AJ72" s="452"/>
      <c r="AK72" s="452"/>
      <c r="AL72" s="452"/>
      <c r="AM72" s="452"/>
      <c r="AN72" s="453" t="str">
        <f>C72</f>
        <v>Montáž+Dodávka.</v>
      </c>
      <c r="AO72" s="452"/>
      <c r="AP72" s="452"/>
      <c r="AQ72" s="452"/>
      <c r="AR72" s="452"/>
      <c r="AS72" s="452"/>
      <c r="AT72" s="452"/>
      <c r="AU72" s="452"/>
    </row>
    <row r="73" spans="1:47" ht="12" outlineLevel="1">
      <c r="A73" s="447"/>
      <c r="B73" s="448"/>
      <c r="C73" s="792" t="s">
        <v>5229</v>
      </c>
      <c r="D73" s="793"/>
      <c r="E73" s="794"/>
      <c r="F73" s="795"/>
      <c r="G73" s="796"/>
      <c r="H73" s="450">
        <v>0</v>
      </c>
      <c r="I73" s="452"/>
      <c r="J73" s="452"/>
      <c r="K73" s="452"/>
      <c r="L73" s="452"/>
      <c r="M73" s="452"/>
      <c r="N73" s="452"/>
      <c r="O73" s="452"/>
      <c r="P73" s="452"/>
      <c r="Q73" s="452"/>
      <c r="R73" s="452" t="s">
        <v>5166</v>
      </c>
      <c r="S73" s="452"/>
      <c r="T73" s="452"/>
      <c r="U73" s="452"/>
      <c r="V73" s="452"/>
      <c r="W73" s="452"/>
      <c r="X73" s="452"/>
      <c r="Y73" s="452"/>
      <c r="Z73" s="452"/>
      <c r="AA73" s="452"/>
      <c r="AB73" s="452"/>
      <c r="AC73" s="452"/>
      <c r="AD73" s="452"/>
      <c r="AE73" s="452"/>
      <c r="AF73" s="452"/>
      <c r="AG73" s="452"/>
      <c r="AH73" s="452"/>
      <c r="AI73" s="452"/>
      <c r="AJ73" s="452"/>
      <c r="AK73" s="452"/>
      <c r="AL73" s="452"/>
      <c r="AM73" s="452"/>
      <c r="AN73" s="453" t="str">
        <f>C73</f>
        <v>Kompletní včetně veškerého příslušenství.</v>
      </c>
      <c r="AO73" s="452"/>
      <c r="AP73" s="452"/>
      <c r="AQ73" s="452"/>
      <c r="AR73" s="452"/>
      <c r="AS73" s="452"/>
      <c r="AT73" s="452"/>
      <c r="AU73" s="452"/>
    </row>
    <row r="74" spans="1:47" ht="12" outlineLevel="1">
      <c r="A74" s="447">
        <v>30</v>
      </c>
      <c r="B74" s="448" t="s">
        <v>5235</v>
      </c>
      <c r="C74" s="449" t="s">
        <v>5236</v>
      </c>
      <c r="D74" s="450" t="s">
        <v>173</v>
      </c>
      <c r="E74" s="451">
        <v>2</v>
      </c>
      <c r="F74" s="229"/>
      <c r="G74" s="451">
        <f>F74*E74</f>
        <v>0</v>
      </c>
      <c r="H74" s="450" t="s">
        <v>4102</v>
      </c>
      <c r="I74" s="452"/>
      <c r="J74" s="452"/>
      <c r="K74" s="452"/>
      <c r="L74" s="452"/>
      <c r="M74" s="452"/>
      <c r="N74" s="452"/>
      <c r="O74" s="452"/>
      <c r="P74" s="452"/>
      <c r="Q74" s="452"/>
      <c r="R74" s="452" t="s">
        <v>5162</v>
      </c>
      <c r="S74" s="452"/>
      <c r="T74" s="452"/>
      <c r="U74" s="452"/>
      <c r="V74" s="452"/>
      <c r="W74" s="452"/>
      <c r="X74" s="452"/>
      <c r="Y74" s="452"/>
      <c r="Z74" s="452"/>
      <c r="AA74" s="452"/>
      <c r="AB74" s="452"/>
      <c r="AC74" s="452"/>
      <c r="AD74" s="452"/>
      <c r="AE74" s="452"/>
      <c r="AF74" s="452"/>
      <c r="AG74" s="452"/>
      <c r="AH74" s="452"/>
      <c r="AI74" s="452"/>
      <c r="AJ74" s="452"/>
      <c r="AK74" s="452"/>
      <c r="AL74" s="452"/>
      <c r="AM74" s="452"/>
      <c r="AN74" s="452"/>
      <c r="AO74" s="452"/>
      <c r="AP74" s="452"/>
      <c r="AQ74" s="452"/>
      <c r="AR74" s="452"/>
      <c r="AS74" s="452"/>
      <c r="AT74" s="452"/>
      <c r="AU74" s="452"/>
    </row>
    <row r="75" spans="1:47" ht="12" outlineLevel="1">
      <c r="A75" s="447"/>
      <c r="B75" s="448"/>
      <c r="C75" s="792" t="s">
        <v>5192</v>
      </c>
      <c r="D75" s="793"/>
      <c r="E75" s="794"/>
      <c r="F75" s="795"/>
      <c r="G75" s="796"/>
      <c r="H75" s="450">
        <v>0</v>
      </c>
      <c r="I75" s="452"/>
      <c r="J75" s="452"/>
      <c r="K75" s="452"/>
      <c r="L75" s="452"/>
      <c r="M75" s="452"/>
      <c r="N75" s="452"/>
      <c r="O75" s="452"/>
      <c r="P75" s="452"/>
      <c r="Q75" s="452"/>
      <c r="R75" s="452" t="s">
        <v>5166</v>
      </c>
      <c r="S75" s="452"/>
      <c r="T75" s="452"/>
      <c r="U75" s="452"/>
      <c r="V75" s="452"/>
      <c r="W75" s="452"/>
      <c r="X75" s="452"/>
      <c r="Y75" s="452"/>
      <c r="Z75" s="452"/>
      <c r="AA75" s="452"/>
      <c r="AB75" s="452"/>
      <c r="AC75" s="452"/>
      <c r="AD75" s="452"/>
      <c r="AE75" s="452"/>
      <c r="AF75" s="452"/>
      <c r="AG75" s="452"/>
      <c r="AH75" s="452"/>
      <c r="AI75" s="452"/>
      <c r="AJ75" s="452"/>
      <c r="AK75" s="452"/>
      <c r="AL75" s="452"/>
      <c r="AM75" s="452"/>
      <c r="AN75" s="453" t="str">
        <f>C75</f>
        <v>Montáž.</v>
      </c>
      <c r="AO75" s="452"/>
      <c r="AP75" s="452"/>
      <c r="AQ75" s="452"/>
      <c r="AR75" s="452"/>
      <c r="AS75" s="452"/>
      <c r="AT75" s="452"/>
      <c r="AU75" s="452"/>
    </row>
    <row r="76" spans="1:47" ht="12" outlineLevel="1">
      <c r="A76" s="447">
        <v>31</v>
      </c>
      <c r="B76" s="448" t="s">
        <v>5237</v>
      </c>
      <c r="C76" s="449" t="s">
        <v>5238</v>
      </c>
      <c r="D76" s="450" t="s">
        <v>173</v>
      </c>
      <c r="E76" s="451">
        <v>2</v>
      </c>
      <c r="F76" s="229"/>
      <c r="G76" s="451">
        <f>F76*E76</f>
        <v>0</v>
      </c>
      <c r="H76" s="450" t="s">
        <v>259</v>
      </c>
      <c r="I76" s="452"/>
      <c r="J76" s="452"/>
      <c r="K76" s="452"/>
      <c r="L76" s="452"/>
      <c r="M76" s="452"/>
      <c r="N76" s="452"/>
      <c r="O76" s="452"/>
      <c r="P76" s="452"/>
      <c r="Q76" s="452"/>
      <c r="R76" s="452" t="s">
        <v>5195</v>
      </c>
      <c r="S76" s="452"/>
      <c r="T76" s="452"/>
      <c r="U76" s="452"/>
      <c r="V76" s="452"/>
      <c r="W76" s="452"/>
      <c r="X76" s="452"/>
      <c r="Y76" s="452"/>
      <c r="Z76" s="452"/>
      <c r="AA76" s="452"/>
      <c r="AB76" s="452"/>
      <c r="AC76" s="452"/>
      <c r="AD76" s="452"/>
      <c r="AE76" s="452"/>
      <c r="AF76" s="452"/>
      <c r="AG76" s="452"/>
      <c r="AH76" s="452"/>
      <c r="AI76" s="452"/>
      <c r="AJ76" s="452"/>
      <c r="AK76" s="452"/>
      <c r="AL76" s="452"/>
      <c r="AM76" s="452"/>
      <c r="AN76" s="452"/>
      <c r="AO76" s="452"/>
      <c r="AP76" s="452"/>
      <c r="AQ76" s="452"/>
      <c r="AR76" s="452"/>
      <c r="AS76" s="452"/>
      <c r="AT76" s="452"/>
      <c r="AU76" s="452"/>
    </row>
    <row r="77" spans="1:47" ht="12" outlineLevel="1">
      <c r="A77" s="447"/>
      <c r="B77" s="448"/>
      <c r="C77" s="792" t="s">
        <v>5197</v>
      </c>
      <c r="D77" s="793"/>
      <c r="E77" s="794"/>
      <c r="F77" s="795"/>
      <c r="G77" s="796"/>
      <c r="H77" s="450">
        <v>0</v>
      </c>
      <c r="I77" s="452"/>
      <c r="J77" s="452"/>
      <c r="K77" s="452"/>
      <c r="L77" s="452"/>
      <c r="M77" s="452"/>
      <c r="N77" s="452"/>
      <c r="O77" s="452"/>
      <c r="P77" s="452"/>
      <c r="Q77" s="452"/>
      <c r="R77" s="452" t="s">
        <v>5166</v>
      </c>
      <c r="S77" s="452"/>
      <c r="T77" s="452"/>
      <c r="U77" s="452"/>
      <c r="V77" s="452"/>
      <c r="W77" s="452"/>
      <c r="X77" s="452"/>
      <c r="Y77" s="452"/>
      <c r="Z77" s="452"/>
      <c r="AA77" s="452"/>
      <c r="AB77" s="452"/>
      <c r="AC77" s="452"/>
      <c r="AD77" s="452"/>
      <c r="AE77" s="452"/>
      <c r="AF77" s="452"/>
      <c r="AG77" s="452"/>
      <c r="AH77" s="452"/>
      <c r="AI77" s="452"/>
      <c r="AJ77" s="452"/>
      <c r="AK77" s="452"/>
      <c r="AL77" s="452"/>
      <c r="AM77" s="452"/>
      <c r="AN77" s="453" t="str">
        <f>C77</f>
        <v>Dodávka.</v>
      </c>
      <c r="AO77" s="452"/>
      <c r="AP77" s="452"/>
      <c r="AQ77" s="452"/>
      <c r="AR77" s="452"/>
      <c r="AS77" s="452"/>
      <c r="AT77" s="452"/>
      <c r="AU77" s="452"/>
    </row>
    <row r="78" spans="1:47" ht="12" outlineLevel="1">
      <c r="A78" s="447"/>
      <c r="B78" s="448"/>
      <c r="C78" s="792" t="s">
        <v>5229</v>
      </c>
      <c r="D78" s="793"/>
      <c r="E78" s="794"/>
      <c r="F78" s="795"/>
      <c r="G78" s="796"/>
      <c r="H78" s="450">
        <v>0</v>
      </c>
      <c r="I78" s="452"/>
      <c r="J78" s="452"/>
      <c r="K78" s="452"/>
      <c r="L78" s="452"/>
      <c r="M78" s="452"/>
      <c r="N78" s="452"/>
      <c r="O78" s="452"/>
      <c r="P78" s="452"/>
      <c r="Q78" s="452"/>
      <c r="R78" s="452" t="s">
        <v>5166</v>
      </c>
      <c r="S78" s="452"/>
      <c r="T78" s="452"/>
      <c r="U78" s="452"/>
      <c r="V78" s="452"/>
      <c r="W78" s="452"/>
      <c r="X78" s="452"/>
      <c r="Y78" s="452"/>
      <c r="Z78" s="452"/>
      <c r="AA78" s="452"/>
      <c r="AB78" s="452"/>
      <c r="AC78" s="452"/>
      <c r="AD78" s="452"/>
      <c r="AE78" s="452"/>
      <c r="AF78" s="452"/>
      <c r="AG78" s="452"/>
      <c r="AH78" s="452"/>
      <c r="AI78" s="452"/>
      <c r="AJ78" s="452"/>
      <c r="AK78" s="452"/>
      <c r="AL78" s="452"/>
      <c r="AM78" s="452"/>
      <c r="AN78" s="453" t="str">
        <f>C78</f>
        <v>Kompletní včetně veškerého příslušenství.</v>
      </c>
      <c r="AO78" s="452"/>
      <c r="AP78" s="452"/>
      <c r="AQ78" s="452"/>
      <c r="AR78" s="452"/>
      <c r="AS78" s="452"/>
      <c r="AT78" s="452"/>
      <c r="AU78" s="452"/>
    </row>
    <row r="79" spans="1:47" ht="12" outlineLevel="1">
      <c r="A79" s="447">
        <v>32</v>
      </c>
      <c r="B79" s="448" t="s">
        <v>5239</v>
      </c>
      <c r="C79" s="449" t="s">
        <v>5240</v>
      </c>
      <c r="D79" s="450" t="s">
        <v>173</v>
      </c>
      <c r="E79" s="451">
        <v>1</v>
      </c>
      <c r="F79" s="229"/>
      <c r="G79" s="451">
        <f>F79*E79</f>
        <v>0</v>
      </c>
      <c r="H79" s="450" t="s">
        <v>259</v>
      </c>
      <c r="I79" s="452"/>
      <c r="J79" s="452"/>
      <c r="K79" s="452"/>
      <c r="L79" s="452"/>
      <c r="M79" s="452"/>
      <c r="N79" s="452"/>
      <c r="O79" s="452"/>
      <c r="P79" s="452"/>
      <c r="Q79" s="452"/>
      <c r="R79" s="452" t="s">
        <v>5195</v>
      </c>
      <c r="S79" s="452"/>
      <c r="T79" s="452"/>
      <c r="U79" s="452"/>
      <c r="V79" s="452"/>
      <c r="W79" s="452"/>
      <c r="X79" s="452"/>
      <c r="Y79" s="452"/>
      <c r="Z79" s="452"/>
      <c r="AA79" s="452"/>
      <c r="AB79" s="452"/>
      <c r="AC79" s="452"/>
      <c r="AD79" s="452"/>
      <c r="AE79" s="452"/>
      <c r="AF79" s="452"/>
      <c r="AG79" s="452"/>
      <c r="AH79" s="452"/>
      <c r="AI79" s="452"/>
      <c r="AJ79" s="452"/>
      <c r="AK79" s="452"/>
      <c r="AL79" s="452"/>
      <c r="AM79" s="452"/>
      <c r="AN79" s="452"/>
      <c r="AO79" s="452"/>
      <c r="AP79" s="452"/>
      <c r="AQ79" s="452"/>
      <c r="AR79" s="452"/>
      <c r="AS79" s="452"/>
      <c r="AT79" s="452"/>
      <c r="AU79" s="452"/>
    </row>
    <row r="80" spans="1:47" ht="12" outlineLevel="1">
      <c r="A80" s="447"/>
      <c r="B80" s="448"/>
      <c r="C80" s="792" t="s">
        <v>5171</v>
      </c>
      <c r="D80" s="793"/>
      <c r="E80" s="794"/>
      <c r="F80" s="795"/>
      <c r="G80" s="796"/>
      <c r="H80" s="450">
        <v>0</v>
      </c>
      <c r="I80" s="452"/>
      <c r="J80" s="452"/>
      <c r="K80" s="452"/>
      <c r="L80" s="452"/>
      <c r="M80" s="452"/>
      <c r="N80" s="452"/>
      <c r="O80" s="452"/>
      <c r="P80" s="452"/>
      <c r="Q80" s="452"/>
      <c r="R80" s="452" t="s">
        <v>5166</v>
      </c>
      <c r="S80" s="452"/>
      <c r="T80" s="452"/>
      <c r="U80" s="452"/>
      <c r="V80" s="452"/>
      <c r="W80" s="452"/>
      <c r="X80" s="452"/>
      <c r="Y80" s="452"/>
      <c r="Z80" s="452"/>
      <c r="AA80" s="452"/>
      <c r="AB80" s="452"/>
      <c r="AC80" s="452"/>
      <c r="AD80" s="452"/>
      <c r="AE80" s="452"/>
      <c r="AF80" s="452"/>
      <c r="AG80" s="452"/>
      <c r="AH80" s="452"/>
      <c r="AI80" s="452"/>
      <c r="AJ80" s="452"/>
      <c r="AK80" s="452"/>
      <c r="AL80" s="452"/>
      <c r="AM80" s="452"/>
      <c r="AN80" s="453" t="str">
        <f>C80</f>
        <v>Montáž včetně dodávky.</v>
      </c>
      <c r="AO80" s="452"/>
      <c r="AP80" s="452"/>
      <c r="AQ80" s="452"/>
      <c r="AR80" s="452"/>
      <c r="AS80" s="452"/>
      <c r="AT80" s="452"/>
      <c r="AU80" s="452"/>
    </row>
    <row r="81" spans="1:47" ht="12" outlineLevel="1">
      <c r="A81" s="447">
        <v>33</v>
      </c>
      <c r="B81" s="448" t="s">
        <v>5241</v>
      </c>
      <c r="C81" s="449" t="s">
        <v>5242</v>
      </c>
      <c r="D81" s="450" t="s">
        <v>173</v>
      </c>
      <c r="E81" s="451">
        <v>2</v>
      </c>
      <c r="F81" s="229"/>
      <c r="G81" s="451">
        <f aca="true" t="shared" si="1" ref="G81:G82">F81*E81</f>
        <v>0</v>
      </c>
      <c r="H81" s="450" t="s">
        <v>4102</v>
      </c>
      <c r="I81" s="452"/>
      <c r="J81" s="452"/>
      <c r="K81" s="452"/>
      <c r="L81" s="452"/>
      <c r="M81" s="452"/>
      <c r="N81" s="452"/>
      <c r="O81" s="452"/>
      <c r="P81" s="452"/>
      <c r="Q81" s="452"/>
      <c r="R81" s="452" t="s">
        <v>5162</v>
      </c>
      <c r="S81" s="452"/>
      <c r="T81" s="452"/>
      <c r="U81" s="452"/>
      <c r="V81" s="452"/>
      <c r="W81" s="452"/>
      <c r="X81" s="452"/>
      <c r="Y81" s="452"/>
      <c r="Z81" s="452"/>
      <c r="AA81" s="452"/>
      <c r="AB81" s="452"/>
      <c r="AC81" s="452"/>
      <c r="AD81" s="452"/>
      <c r="AE81" s="452"/>
      <c r="AF81" s="452"/>
      <c r="AG81" s="452"/>
      <c r="AH81" s="452"/>
      <c r="AI81" s="452"/>
      <c r="AJ81" s="452"/>
      <c r="AK81" s="452"/>
      <c r="AL81" s="452"/>
      <c r="AM81" s="452"/>
      <c r="AN81" s="452"/>
      <c r="AO81" s="452"/>
      <c r="AP81" s="452"/>
      <c r="AQ81" s="452"/>
      <c r="AR81" s="452"/>
      <c r="AS81" s="452"/>
      <c r="AT81" s="452"/>
      <c r="AU81" s="452"/>
    </row>
    <row r="82" spans="1:47" ht="12" outlineLevel="1">
      <c r="A82" s="447">
        <v>34</v>
      </c>
      <c r="B82" s="448" t="s">
        <v>5243</v>
      </c>
      <c r="C82" s="449" t="s">
        <v>5244</v>
      </c>
      <c r="D82" s="450" t="s">
        <v>173</v>
      </c>
      <c r="E82" s="451">
        <v>2</v>
      </c>
      <c r="F82" s="229"/>
      <c r="G82" s="451">
        <f t="shared" si="1"/>
        <v>0</v>
      </c>
      <c r="H82" s="450" t="s">
        <v>259</v>
      </c>
      <c r="I82" s="452"/>
      <c r="J82" s="452"/>
      <c r="K82" s="452"/>
      <c r="L82" s="452"/>
      <c r="M82" s="452"/>
      <c r="N82" s="452"/>
      <c r="O82" s="452"/>
      <c r="P82" s="452"/>
      <c r="Q82" s="452"/>
      <c r="R82" s="452" t="s">
        <v>5195</v>
      </c>
      <c r="S82" s="452"/>
      <c r="T82" s="452"/>
      <c r="U82" s="452"/>
      <c r="V82" s="452"/>
      <c r="W82" s="452"/>
      <c r="X82" s="452"/>
      <c r="Y82" s="452"/>
      <c r="Z82" s="452"/>
      <c r="AA82" s="452"/>
      <c r="AB82" s="452"/>
      <c r="AC82" s="452"/>
      <c r="AD82" s="452"/>
      <c r="AE82" s="452"/>
      <c r="AF82" s="452"/>
      <c r="AG82" s="452"/>
      <c r="AH82" s="452"/>
      <c r="AI82" s="452"/>
      <c r="AJ82" s="452"/>
      <c r="AK82" s="452"/>
      <c r="AL82" s="452"/>
      <c r="AM82" s="452"/>
      <c r="AN82" s="452"/>
      <c r="AO82" s="452"/>
      <c r="AP82" s="452"/>
      <c r="AQ82" s="452"/>
      <c r="AR82" s="452"/>
      <c r="AS82" s="452"/>
      <c r="AT82" s="452"/>
      <c r="AU82" s="452"/>
    </row>
    <row r="83" spans="1:47" ht="12" outlineLevel="1">
      <c r="A83" s="447"/>
      <c r="B83" s="448"/>
      <c r="C83" s="792" t="s">
        <v>5197</v>
      </c>
      <c r="D83" s="793"/>
      <c r="E83" s="794"/>
      <c r="F83" s="795"/>
      <c r="G83" s="796"/>
      <c r="H83" s="450">
        <v>0</v>
      </c>
      <c r="I83" s="452"/>
      <c r="J83" s="452"/>
      <c r="K83" s="452"/>
      <c r="L83" s="452"/>
      <c r="M83" s="452"/>
      <c r="N83" s="452"/>
      <c r="O83" s="452"/>
      <c r="P83" s="452"/>
      <c r="Q83" s="452"/>
      <c r="R83" s="452" t="s">
        <v>5166</v>
      </c>
      <c r="S83" s="452"/>
      <c r="T83" s="452"/>
      <c r="U83" s="452"/>
      <c r="V83" s="452"/>
      <c r="W83" s="452"/>
      <c r="X83" s="452"/>
      <c r="Y83" s="452"/>
      <c r="Z83" s="452"/>
      <c r="AA83" s="452"/>
      <c r="AB83" s="452"/>
      <c r="AC83" s="452"/>
      <c r="AD83" s="452"/>
      <c r="AE83" s="452"/>
      <c r="AF83" s="452"/>
      <c r="AG83" s="452"/>
      <c r="AH83" s="452"/>
      <c r="AI83" s="452"/>
      <c r="AJ83" s="452"/>
      <c r="AK83" s="452"/>
      <c r="AL83" s="452"/>
      <c r="AM83" s="452"/>
      <c r="AN83" s="453" t="str">
        <f>C83</f>
        <v>Dodávka.</v>
      </c>
      <c r="AO83" s="452"/>
      <c r="AP83" s="452"/>
      <c r="AQ83" s="452"/>
      <c r="AR83" s="452"/>
      <c r="AS83" s="452"/>
      <c r="AT83" s="452"/>
      <c r="AU83" s="452"/>
    </row>
    <row r="84" spans="1:47" ht="12" outlineLevel="1">
      <c r="A84" s="447"/>
      <c r="B84" s="448"/>
      <c r="C84" s="792" t="s">
        <v>5229</v>
      </c>
      <c r="D84" s="793"/>
      <c r="E84" s="794"/>
      <c r="F84" s="795"/>
      <c r="G84" s="796"/>
      <c r="H84" s="450">
        <v>0</v>
      </c>
      <c r="I84" s="452"/>
      <c r="J84" s="452"/>
      <c r="K84" s="452"/>
      <c r="L84" s="452"/>
      <c r="M84" s="452"/>
      <c r="N84" s="452"/>
      <c r="O84" s="452"/>
      <c r="P84" s="452"/>
      <c r="Q84" s="452"/>
      <c r="R84" s="452" t="s">
        <v>5166</v>
      </c>
      <c r="S84" s="452"/>
      <c r="T84" s="452"/>
      <c r="U84" s="452"/>
      <c r="V84" s="452"/>
      <c r="W84" s="452"/>
      <c r="X84" s="452"/>
      <c r="Y84" s="452"/>
      <c r="Z84" s="452"/>
      <c r="AA84" s="452"/>
      <c r="AB84" s="452"/>
      <c r="AC84" s="452"/>
      <c r="AD84" s="452"/>
      <c r="AE84" s="452"/>
      <c r="AF84" s="452"/>
      <c r="AG84" s="452"/>
      <c r="AH84" s="452"/>
      <c r="AI84" s="452"/>
      <c r="AJ84" s="452"/>
      <c r="AK84" s="452"/>
      <c r="AL84" s="452"/>
      <c r="AM84" s="452"/>
      <c r="AN84" s="453" t="str">
        <f>C84</f>
        <v>Kompletní včetně veškerého příslušenství.</v>
      </c>
      <c r="AO84" s="452"/>
      <c r="AP84" s="452"/>
      <c r="AQ84" s="452"/>
      <c r="AR84" s="452"/>
      <c r="AS84" s="452"/>
      <c r="AT84" s="452"/>
      <c r="AU84" s="452"/>
    </row>
    <row r="85" spans="1:47" ht="12" outlineLevel="1">
      <c r="A85" s="447">
        <v>35</v>
      </c>
      <c r="B85" s="448" t="s">
        <v>5245</v>
      </c>
      <c r="C85" s="449" t="s">
        <v>5246</v>
      </c>
      <c r="D85" s="450" t="s">
        <v>173</v>
      </c>
      <c r="E85" s="451">
        <v>1</v>
      </c>
      <c r="F85" s="229"/>
      <c r="G85" s="451">
        <f aca="true" t="shared" si="2" ref="G85:G87">F85*E85</f>
        <v>0</v>
      </c>
      <c r="H85" s="450" t="s">
        <v>4102</v>
      </c>
      <c r="I85" s="452"/>
      <c r="J85" s="452"/>
      <c r="K85" s="452"/>
      <c r="L85" s="452"/>
      <c r="M85" s="452"/>
      <c r="N85" s="452"/>
      <c r="O85" s="452"/>
      <c r="P85" s="452"/>
      <c r="Q85" s="452"/>
      <c r="R85" s="452" t="s">
        <v>5162</v>
      </c>
      <c r="S85" s="452"/>
      <c r="T85" s="452"/>
      <c r="U85" s="452"/>
      <c r="V85" s="452"/>
      <c r="W85" s="452"/>
      <c r="X85" s="452"/>
      <c r="Y85" s="452"/>
      <c r="Z85" s="452"/>
      <c r="AA85" s="452"/>
      <c r="AB85" s="452"/>
      <c r="AC85" s="452"/>
      <c r="AD85" s="452"/>
      <c r="AE85" s="452"/>
      <c r="AF85" s="452"/>
      <c r="AG85" s="452"/>
      <c r="AH85" s="452"/>
      <c r="AI85" s="452"/>
      <c r="AJ85" s="452"/>
      <c r="AK85" s="452"/>
      <c r="AL85" s="452"/>
      <c r="AM85" s="452"/>
      <c r="AN85" s="452"/>
      <c r="AO85" s="452"/>
      <c r="AP85" s="452"/>
      <c r="AQ85" s="452"/>
      <c r="AR85" s="452"/>
      <c r="AS85" s="452"/>
      <c r="AT85" s="452"/>
      <c r="AU85" s="452"/>
    </row>
    <row r="86" spans="1:47" ht="12" outlineLevel="1">
      <c r="A86" s="447">
        <v>36</v>
      </c>
      <c r="B86" s="448" t="s">
        <v>5247</v>
      </c>
      <c r="C86" s="449" t="s">
        <v>5248</v>
      </c>
      <c r="D86" s="450" t="s">
        <v>173</v>
      </c>
      <c r="E86" s="451">
        <v>1</v>
      </c>
      <c r="F86" s="229"/>
      <c r="G86" s="451">
        <f t="shared" si="2"/>
        <v>0</v>
      </c>
      <c r="H86" s="450" t="s">
        <v>4102</v>
      </c>
      <c r="I86" s="452"/>
      <c r="J86" s="452"/>
      <c r="K86" s="452"/>
      <c r="L86" s="452"/>
      <c r="M86" s="452"/>
      <c r="N86" s="452"/>
      <c r="O86" s="452"/>
      <c r="P86" s="452"/>
      <c r="Q86" s="452"/>
      <c r="R86" s="452" t="s">
        <v>5162</v>
      </c>
      <c r="S86" s="452"/>
      <c r="T86" s="452"/>
      <c r="U86" s="452"/>
      <c r="V86" s="452"/>
      <c r="W86" s="452"/>
      <c r="X86" s="452"/>
      <c r="Y86" s="452"/>
      <c r="Z86" s="452"/>
      <c r="AA86" s="452"/>
      <c r="AB86" s="452"/>
      <c r="AC86" s="452"/>
      <c r="AD86" s="452"/>
      <c r="AE86" s="452"/>
      <c r="AF86" s="452"/>
      <c r="AG86" s="452"/>
      <c r="AH86" s="452"/>
      <c r="AI86" s="452"/>
      <c r="AJ86" s="452"/>
      <c r="AK86" s="452"/>
      <c r="AL86" s="452"/>
      <c r="AM86" s="452"/>
      <c r="AN86" s="452"/>
      <c r="AO86" s="452"/>
      <c r="AP86" s="452"/>
      <c r="AQ86" s="452"/>
      <c r="AR86" s="452"/>
      <c r="AS86" s="452"/>
      <c r="AT86" s="452"/>
      <c r="AU86" s="452"/>
    </row>
    <row r="87" spans="1:47" ht="12" outlineLevel="1">
      <c r="A87" s="447">
        <v>37</v>
      </c>
      <c r="B87" s="448" t="s">
        <v>5249</v>
      </c>
      <c r="C87" s="449" t="s">
        <v>5250</v>
      </c>
      <c r="D87" s="450" t="s">
        <v>173</v>
      </c>
      <c r="E87" s="451">
        <v>1</v>
      </c>
      <c r="F87" s="229"/>
      <c r="G87" s="451">
        <f t="shared" si="2"/>
        <v>0</v>
      </c>
      <c r="H87" s="450" t="s">
        <v>259</v>
      </c>
      <c r="I87" s="452"/>
      <c r="J87" s="452"/>
      <c r="K87" s="452"/>
      <c r="L87" s="452"/>
      <c r="M87" s="452"/>
      <c r="N87" s="452"/>
      <c r="O87" s="452"/>
      <c r="P87" s="452"/>
      <c r="Q87" s="452"/>
      <c r="R87" s="452" t="s">
        <v>5195</v>
      </c>
      <c r="S87" s="452"/>
      <c r="T87" s="452"/>
      <c r="U87" s="452"/>
      <c r="V87" s="452"/>
      <c r="W87" s="452"/>
      <c r="X87" s="452"/>
      <c r="Y87" s="452"/>
      <c r="Z87" s="452"/>
      <c r="AA87" s="452"/>
      <c r="AB87" s="452"/>
      <c r="AC87" s="452"/>
      <c r="AD87" s="452"/>
      <c r="AE87" s="452"/>
      <c r="AF87" s="452"/>
      <c r="AG87" s="452"/>
      <c r="AH87" s="452"/>
      <c r="AI87" s="452"/>
      <c r="AJ87" s="452"/>
      <c r="AK87" s="452"/>
      <c r="AL87" s="452"/>
      <c r="AM87" s="452"/>
      <c r="AN87" s="452"/>
      <c r="AO87" s="452"/>
      <c r="AP87" s="452"/>
      <c r="AQ87" s="452"/>
      <c r="AR87" s="452"/>
      <c r="AS87" s="452"/>
      <c r="AT87" s="452"/>
      <c r="AU87" s="452"/>
    </row>
    <row r="88" spans="1:47" ht="12" outlineLevel="1">
      <c r="A88" s="447"/>
      <c r="B88" s="448"/>
      <c r="C88" s="792" t="s">
        <v>5197</v>
      </c>
      <c r="D88" s="793"/>
      <c r="E88" s="794"/>
      <c r="F88" s="795"/>
      <c r="G88" s="796"/>
      <c r="H88" s="450">
        <v>0</v>
      </c>
      <c r="I88" s="452"/>
      <c r="J88" s="452"/>
      <c r="K88" s="452"/>
      <c r="L88" s="452"/>
      <c r="M88" s="452"/>
      <c r="N88" s="452"/>
      <c r="O88" s="452"/>
      <c r="P88" s="452"/>
      <c r="Q88" s="452"/>
      <c r="R88" s="452" t="s">
        <v>5166</v>
      </c>
      <c r="S88" s="452"/>
      <c r="T88" s="452"/>
      <c r="U88" s="452"/>
      <c r="V88" s="452"/>
      <c r="W88" s="452"/>
      <c r="X88" s="452"/>
      <c r="Y88" s="452"/>
      <c r="Z88" s="452"/>
      <c r="AA88" s="452"/>
      <c r="AB88" s="452"/>
      <c r="AC88" s="452"/>
      <c r="AD88" s="452"/>
      <c r="AE88" s="452"/>
      <c r="AF88" s="452"/>
      <c r="AG88" s="452"/>
      <c r="AH88" s="452"/>
      <c r="AI88" s="452"/>
      <c r="AJ88" s="452"/>
      <c r="AK88" s="452"/>
      <c r="AL88" s="452"/>
      <c r="AM88" s="452"/>
      <c r="AN88" s="453" t="str">
        <f>C88</f>
        <v>Dodávka.</v>
      </c>
      <c r="AO88" s="452"/>
      <c r="AP88" s="452"/>
      <c r="AQ88" s="452"/>
      <c r="AR88" s="452"/>
      <c r="AS88" s="452"/>
      <c r="AT88" s="452"/>
      <c r="AU88" s="452"/>
    </row>
    <row r="89" spans="1:47" ht="12" outlineLevel="1">
      <c r="A89" s="447"/>
      <c r="B89" s="448"/>
      <c r="C89" s="792" t="s">
        <v>5229</v>
      </c>
      <c r="D89" s="793"/>
      <c r="E89" s="794"/>
      <c r="F89" s="795"/>
      <c r="G89" s="796"/>
      <c r="H89" s="450">
        <v>0</v>
      </c>
      <c r="I89" s="452"/>
      <c r="J89" s="452"/>
      <c r="K89" s="452"/>
      <c r="L89" s="452"/>
      <c r="M89" s="452"/>
      <c r="N89" s="452"/>
      <c r="O89" s="452"/>
      <c r="P89" s="452"/>
      <c r="Q89" s="452"/>
      <c r="R89" s="452" t="s">
        <v>5166</v>
      </c>
      <c r="S89" s="452"/>
      <c r="T89" s="452"/>
      <c r="U89" s="452"/>
      <c r="V89" s="452"/>
      <c r="W89" s="452"/>
      <c r="X89" s="452"/>
      <c r="Y89" s="452"/>
      <c r="Z89" s="452"/>
      <c r="AA89" s="452"/>
      <c r="AB89" s="452"/>
      <c r="AC89" s="452"/>
      <c r="AD89" s="452"/>
      <c r="AE89" s="452"/>
      <c r="AF89" s="452"/>
      <c r="AG89" s="452"/>
      <c r="AH89" s="452"/>
      <c r="AI89" s="452"/>
      <c r="AJ89" s="452"/>
      <c r="AK89" s="452"/>
      <c r="AL89" s="452"/>
      <c r="AM89" s="452"/>
      <c r="AN89" s="453" t="str">
        <f>C89</f>
        <v>Kompletní včetně veškerého příslušenství.</v>
      </c>
      <c r="AO89" s="452"/>
      <c r="AP89" s="452"/>
      <c r="AQ89" s="452"/>
      <c r="AR89" s="452"/>
      <c r="AS89" s="452"/>
      <c r="AT89" s="452"/>
      <c r="AU89" s="452"/>
    </row>
    <row r="90" spans="1:47" ht="12" outlineLevel="1">
      <c r="A90" s="447">
        <v>38</v>
      </c>
      <c r="B90" s="448" t="s">
        <v>5251</v>
      </c>
      <c r="C90" s="449" t="s">
        <v>5252</v>
      </c>
      <c r="D90" s="450" t="s">
        <v>173</v>
      </c>
      <c r="E90" s="451">
        <v>1</v>
      </c>
      <c r="F90" s="229"/>
      <c r="G90" s="451">
        <f aca="true" t="shared" si="3" ref="G90:G92">F90*E90</f>
        <v>0</v>
      </c>
      <c r="H90" s="450" t="s">
        <v>4102</v>
      </c>
      <c r="I90" s="452"/>
      <c r="J90" s="452"/>
      <c r="K90" s="452"/>
      <c r="L90" s="452"/>
      <c r="M90" s="452"/>
      <c r="N90" s="452"/>
      <c r="O90" s="452"/>
      <c r="P90" s="452"/>
      <c r="Q90" s="452"/>
      <c r="R90" s="452" t="s">
        <v>5162</v>
      </c>
      <c r="S90" s="452"/>
      <c r="T90" s="452"/>
      <c r="U90" s="452"/>
      <c r="V90" s="452"/>
      <c r="W90" s="452"/>
      <c r="X90" s="452"/>
      <c r="Y90" s="452"/>
      <c r="Z90" s="452"/>
      <c r="AA90" s="452"/>
      <c r="AB90" s="452"/>
      <c r="AC90" s="452"/>
      <c r="AD90" s="452"/>
      <c r="AE90" s="452"/>
      <c r="AF90" s="452"/>
      <c r="AG90" s="452"/>
      <c r="AH90" s="452"/>
      <c r="AI90" s="452"/>
      <c r="AJ90" s="452"/>
      <c r="AK90" s="452"/>
      <c r="AL90" s="452"/>
      <c r="AM90" s="452"/>
      <c r="AN90" s="452"/>
      <c r="AO90" s="452"/>
      <c r="AP90" s="452"/>
      <c r="AQ90" s="452"/>
      <c r="AR90" s="452"/>
      <c r="AS90" s="452"/>
      <c r="AT90" s="452"/>
      <c r="AU90" s="452"/>
    </row>
    <row r="91" spans="1:47" ht="12" outlineLevel="1">
      <c r="A91" s="447">
        <v>39</v>
      </c>
      <c r="B91" s="448" t="s">
        <v>5253</v>
      </c>
      <c r="C91" s="449" t="s">
        <v>5254</v>
      </c>
      <c r="D91" s="450" t="s">
        <v>173</v>
      </c>
      <c r="E91" s="451">
        <v>1</v>
      </c>
      <c r="F91" s="229"/>
      <c r="G91" s="451">
        <f t="shared" si="3"/>
        <v>0</v>
      </c>
      <c r="H91" s="450" t="s">
        <v>4102</v>
      </c>
      <c r="I91" s="452"/>
      <c r="J91" s="452"/>
      <c r="K91" s="452"/>
      <c r="L91" s="452"/>
      <c r="M91" s="452"/>
      <c r="N91" s="452"/>
      <c r="O91" s="452"/>
      <c r="P91" s="452"/>
      <c r="Q91" s="452"/>
      <c r="R91" s="452" t="s">
        <v>5162</v>
      </c>
      <c r="S91" s="452"/>
      <c r="T91" s="452"/>
      <c r="U91" s="452"/>
      <c r="V91" s="452"/>
      <c r="W91" s="452"/>
      <c r="X91" s="452"/>
      <c r="Y91" s="452"/>
      <c r="Z91" s="452"/>
      <c r="AA91" s="452"/>
      <c r="AB91" s="452"/>
      <c r="AC91" s="452"/>
      <c r="AD91" s="452"/>
      <c r="AE91" s="452"/>
      <c r="AF91" s="452"/>
      <c r="AG91" s="452"/>
      <c r="AH91" s="452"/>
      <c r="AI91" s="452"/>
      <c r="AJ91" s="452"/>
      <c r="AK91" s="452"/>
      <c r="AL91" s="452"/>
      <c r="AM91" s="452"/>
      <c r="AN91" s="452"/>
      <c r="AO91" s="452"/>
      <c r="AP91" s="452"/>
      <c r="AQ91" s="452"/>
      <c r="AR91" s="452"/>
      <c r="AS91" s="452"/>
      <c r="AT91" s="452"/>
      <c r="AU91" s="452"/>
    </row>
    <row r="92" spans="1:47" ht="12" outlineLevel="1">
      <c r="A92" s="447">
        <v>40</v>
      </c>
      <c r="B92" s="448" t="s">
        <v>5255</v>
      </c>
      <c r="C92" s="449" t="s">
        <v>5256</v>
      </c>
      <c r="D92" s="450" t="s">
        <v>173</v>
      </c>
      <c r="E92" s="451">
        <v>1</v>
      </c>
      <c r="F92" s="229"/>
      <c r="G92" s="451">
        <f t="shared" si="3"/>
        <v>0</v>
      </c>
      <c r="H92" s="450" t="s">
        <v>259</v>
      </c>
      <c r="I92" s="452"/>
      <c r="J92" s="452"/>
      <c r="K92" s="452"/>
      <c r="L92" s="452"/>
      <c r="M92" s="452"/>
      <c r="N92" s="452"/>
      <c r="O92" s="452"/>
      <c r="P92" s="452"/>
      <c r="Q92" s="452"/>
      <c r="R92" s="452" t="s">
        <v>5195</v>
      </c>
      <c r="S92" s="452"/>
      <c r="T92" s="452"/>
      <c r="U92" s="452"/>
      <c r="V92" s="452"/>
      <c r="W92" s="452"/>
      <c r="X92" s="452"/>
      <c r="Y92" s="452"/>
      <c r="Z92" s="452"/>
      <c r="AA92" s="452"/>
      <c r="AB92" s="452"/>
      <c r="AC92" s="452"/>
      <c r="AD92" s="452"/>
      <c r="AE92" s="452"/>
      <c r="AF92" s="452"/>
      <c r="AG92" s="452"/>
      <c r="AH92" s="452"/>
      <c r="AI92" s="452"/>
      <c r="AJ92" s="452"/>
      <c r="AK92" s="452"/>
      <c r="AL92" s="452"/>
      <c r="AM92" s="452"/>
      <c r="AN92" s="452"/>
      <c r="AO92" s="452"/>
      <c r="AP92" s="452"/>
      <c r="AQ92" s="452"/>
      <c r="AR92" s="452"/>
      <c r="AS92" s="452"/>
      <c r="AT92" s="452"/>
      <c r="AU92" s="452"/>
    </row>
    <row r="93" spans="1:47" ht="12" outlineLevel="1">
      <c r="A93" s="447"/>
      <c r="B93" s="448"/>
      <c r="C93" s="792" t="s">
        <v>5197</v>
      </c>
      <c r="D93" s="793"/>
      <c r="E93" s="794"/>
      <c r="F93" s="795"/>
      <c r="G93" s="796"/>
      <c r="H93" s="450">
        <v>0</v>
      </c>
      <c r="I93" s="452"/>
      <c r="J93" s="452"/>
      <c r="K93" s="452"/>
      <c r="L93" s="452"/>
      <c r="M93" s="452"/>
      <c r="N93" s="452"/>
      <c r="O93" s="452"/>
      <c r="P93" s="452"/>
      <c r="Q93" s="452"/>
      <c r="R93" s="452" t="s">
        <v>5166</v>
      </c>
      <c r="S93" s="452"/>
      <c r="T93" s="452"/>
      <c r="U93" s="452"/>
      <c r="V93" s="452"/>
      <c r="W93" s="452"/>
      <c r="X93" s="452"/>
      <c r="Y93" s="452"/>
      <c r="Z93" s="452"/>
      <c r="AA93" s="452"/>
      <c r="AB93" s="452"/>
      <c r="AC93" s="452"/>
      <c r="AD93" s="452"/>
      <c r="AE93" s="452"/>
      <c r="AF93" s="452"/>
      <c r="AG93" s="452"/>
      <c r="AH93" s="452"/>
      <c r="AI93" s="452"/>
      <c r="AJ93" s="452"/>
      <c r="AK93" s="452"/>
      <c r="AL93" s="452"/>
      <c r="AM93" s="452"/>
      <c r="AN93" s="453" t="str">
        <f>C93</f>
        <v>Dodávka.</v>
      </c>
      <c r="AO93" s="452"/>
      <c r="AP93" s="452"/>
      <c r="AQ93" s="452"/>
      <c r="AR93" s="452"/>
      <c r="AS93" s="452"/>
      <c r="AT93" s="452"/>
      <c r="AU93" s="452"/>
    </row>
    <row r="94" spans="1:47" ht="12" outlineLevel="1">
      <c r="A94" s="447"/>
      <c r="B94" s="448"/>
      <c r="C94" s="792" t="s">
        <v>5229</v>
      </c>
      <c r="D94" s="793"/>
      <c r="E94" s="794"/>
      <c r="F94" s="795"/>
      <c r="G94" s="796"/>
      <c r="H94" s="450">
        <v>0</v>
      </c>
      <c r="I94" s="452"/>
      <c r="J94" s="452"/>
      <c r="K94" s="452"/>
      <c r="L94" s="452"/>
      <c r="M94" s="452"/>
      <c r="N94" s="452"/>
      <c r="O94" s="452"/>
      <c r="P94" s="452"/>
      <c r="Q94" s="452"/>
      <c r="R94" s="452" t="s">
        <v>5166</v>
      </c>
      <c r="S94" s="452"/>
      <c r="T94" s="452"/>
      <c r="U94" s="452"/>
      <c r="V94" s="452"/>
      <c r="W94" s="452"/>
      <c r="X94" s="452"/>
      <c r="Y94" s="452"/>
      <c r="Z94" s="452"/>
      <c r="AA94" s="452"/>
      <c r="AB94" s="452"/>
      <c r="AC94" s="452"/>
      <c r="AD94" s="452"/>
      <c r="AE94" s="452"/>
      <c r="AF94" s="452"/>
      <c r="AG94" s="452"/>
      <c r="AH94" s="452"/>
      <c r="AI94" s="452"/>
      <c r="AJ94" s="452"/>
      <c r="AK94" s="452"/>
      <c r="AL94" s="452"/>
      <c r="AM94" s="452"/>
      <c r="AN94" s="453" t="str">
        <f>C94</f>
        <v>Kompletní včetně veškerého příslušenství.</v>
      </c>
      <c r="AO94" s="452"/>
      <c r="AP94" s="452"/>
      <c r="AQ94" s="452"/>
      <c r="AR94" s="452"/>
      <c r="AS94" s="452"/>
      <c r="AT94" s="452"/>
      <c r="AU94" s="452"/>
    </row>
    <row r="95" spans="1:47" ht="12" outlineLevel="1">
      <c r="A95" s="447">
        <v>41</v>
      </c>
      <c r="B95" s="448" t="s">
        <v>5257</v>
      </c>
      <c r="C95" s="449" t="s">
        <v>5258</v>
      </c>
      <c r="D95" s="450" t="s">
        <v>173</v>
      </c>
      <c r="E95" s="451">
        <v>1</v>
      </c>
      <c r="F95" s="229"/>
      <c r="G95" s="451">
        <f aca="true" t="shared" si="4" ref="G95:G96">F95*E95</f>
        <v>0</v>
      </c>
      <c r="H95" s="450" t="s">
        <v>4102</v>
      </c>
      <c r="I95" s="452"/>
      <c r="J95" s="452"/>
      <c r="K95" s="452"/>
      <c r="L95" s="452"/>
      <c r="M95" s="452"/>
      <c r="N95" s="452"/>
      <c r="O95" s="452"/>
      <c r="P95" s="452"/>
      <c r="Q95" s="452"/>
      <c r="R95" s="452" t="s">
        <v>5162</v>
      </c>
      <c r="S95" s="452"/>
      <c r="T95" s="452"/>
      <c r="U95" s="452"/>
      <c r="V95" s="452"/>
      <c r="W95" s="452"/>
      <c r="X95" s="452"/>
      <c r="Y95" s="452"/>
      <c r="Z95" s="452"/>
      <c r="AA95" s="452"/>
      <c r="AB95" s="452"/>
      <c r="AC95" s="452"/>
      <c r="AD95" s="452"/>
      <c r="AE95" s="452"/>
      <c r="AF95" s="452"/>
      <c r="AG95" s="452"/>
      <c r="AH95" s="452"/>
      <c r="AI95" s="452"/>
      <c r="AJ95" s="452"/>
      <c r="AK95" s="452"/>
      <c r="AL95" s="452"/>
      <c r="AM95" s="452"/>
      <c r="AN95" s="452"/>
      <c r="AO95" s="452"/>
      <c r="AP95" s="452"/>
      <c r="AQ95" s="452"/>
      <c r="AR95" s="452"/>
      <c r="AS95" s="452"/>
      <c r="AT95" s="452"/>
      <c r="AU95" s="452"/>
    </row>
    <row r="96" spans="1:47" ht="12" outlineLevel="1">
      <c r="A96" s="447">
        <v>42</v>
      </c>
      <c r="B96" s="448" t="s">
        <v>5249</v>
      </c>
      <c r="C96" s="449" t="s">
        <v>5259</v>
      </c>
      <c r="D96" s="450" t="s">
        <v>173</v>
      </c>
      <c r="E96" s="451">
        <v>1</v>
      </c>
      <c r="F96" s="229"/>
      <c r="G96" s="451">
        <f t="shared" si="4"/>
        <v>0</v>
      </c>
      <c r="H96" s="450" t="s">
        <v>259</v>
      </c>
      <c r="I96" s="452"/>
      <c r="J96" s="452"/>
      <c r="K96" s="452"/>
      <c r="L96" s="452"/>
      <c r="M96" s="452"/>
      <c r="N96" s="452"/>
      <c r="O96" s="452"/>
      <c r="P96" s="452"/>
      <c r="Q96" s="452"/>
      <c r="R96" s="452" t="s">
        <v>5195</v>
      </c>
      <c r="S96" s="452"/>
      <c r="T96" s="452"/>
      <c r="U96" s="452"/>
      <c r="V96" s="452"/>
      <c r="W96" s="452"/>
      <c r="X96" s="452"/>
      <c r="Y96" s="452"/>
      <c r="Z96" s="452"/>
      <c r="AA96" s="452"/>
      <c r="AB96" s="452"/>
      <c r="AC96" s="452"/>
      <c r="AD96" s="452"/>
      <c r="AE96" s="452"/>
      <c r="AF96" s="452"/>
      <c r="AG96" s="452"/>
      <c r="AH96" s="452"/>
      <c r="AI96" s="452"/>
      <c r="AJ96" s="452"/>
      <c r="AK96" s="452"/>
      <c r="AL96" s="452"/>
      <c r="AM96" s="452"/>
      <c r="AN96" s="452"/>
      <c r="AO96" s="452"/>
      <c r="AP96" s="452"/>
      <c r="AQ96" s="452"/>
      <c r="AR96" s="452"/>
      <c r="AS96" s="452"/>
      <c r="AT96" s="452"/>
      <c r="AU96" s="452"/>
    </row>
    <row r="97" spans="1:47" ht="12" outlineLevel="1">
      <c r="A97" s="447"/>
      <c r="B97" s="448"/>
      <c r="C97" s="792" t="s">
        <v>5197</v>
      </c>
      <c r="D97" s="793"/>
      <c r="E97" s="794"/>
      <c r="F97" s="795"/>
      <c r="G97" s="796"/>
      <c r="H97" s="450">
        <v>0</v>
      </c>
      <c r="I97" s="452"/>
      <c r="J97" s="452"/>
      <c r="K97" s="452"/>
      <c r="L97" s="452"/>
      <c r="M97" s="452"/>
      <c r="N97" s="452"/>
      <c r="O97" s="452"/>
      <c r="P97" s="452"/>
      <c r="Q97" s="452"/>
      <c r="R97" s="452" t="s">
        <v>5166</v>
      </c>
      <c r="S97" s="452"/>
      <c r="T97" s="452"/>
      <c r="U97" s="452"/>
      <c r="V97" s="452"/>
      <c r="W97" s="452"/>
      <c r="X97" s="452"/>
      <c r="Y97" s="452"/>
      <c r="Z97" s="452"/>
      <c r="AA97" s="452"/>
      <c r="AB97" s="452"/>
      <c r="AC97" s="452"/>
      <c r="AD97" s="452"/>
      <c r="AE97" s="452"/>
      <c r="AF97" s="452"/>
      <c r="AG97" s="452"/>
      <c r="AH97" s="452"/>
      <c r="AI97" s="452"/>
      <c r="AJ97" s="452"/>
      <c r="AK97" s="452"/>
      <c r="AL97" s="452"/>
      <c r="AM97" s="452"/>
      <c r="AN97" s="453" t="str">
        <f>C97</f>
        <v>Dodávka.</v>
      </c>
      <c r="AO97" s="452"/>
      <c r="AP97" s="452"/>
      <c r="AQ97" s="452"/>
      <c r="AR97" s="452"/>
      <c r="AS97" s="452"/>
      <c r="AT97" s="452"/>
      <c r="AU97" s="452"/>
    </row>
    <row r="98" spans="1:47" ht="12" outlineLevel="1">
      <c r="A98" s="447"/>
      <c r="B98" s="448"/>
      <c r="C98" s="792" t="s">
        <v>5229</v>
      </c>
      <c r="D98" s="793"/>
      <c r="E98" s="794"/>
      <c r="F98" s="795"/>
      <c r="G98" s="796"/>
      <c r="H98" s="450">
        <v>0</v>
      </c>
      <c r="I98" s="452"/>
      <c r="J98" s="452"/>
      <c r="K98" s="452"/>
      <c r="L98" s="452"/>
      <c r="M98" s="452"/>
      <c r="N98" s="452"/>
      <c r="O98" s="452"/>
      <c r="P98" s="452"/>
      <c r="Q98" s="452"/>
      <c r="R98" s="452" t="s">
        <v>5166</v>
      </c>
      <c r="S98" s="452"/>
      <c r="T98" s="452"/>
      <c r="U98" s="452"/>
      <c r="V98" s="452"/>
      <c r="W98" s="452"/>
      <c r="X98" s="452"/>
      <c r="Y98" s="452"/>
      <c r="Z98" s="452"/>
      <c r="AA98" s="452"/>
      <c r="AB98" s="452"/>
      <c r="AC98" s="452"/>
      <c r="AD98" s="452"/>
      <c r="AE98" s="452"/>
      <c r="AF98" s="452"/>
      <c r="AG98" s="452"/>
      <c r="AH98" s="452"/>
      <c r="AI98" s="452"/>
      <c r="AJ98" s="452"/>
      <c r="AK98" s="452"/>
      <c r="AL98" s="452"/>
      <c r="AM98" s="452"/>
      <c r="AN98" s="453" t="str">
        <f>C98</f>
        <v>Kompletní včetně veškerého příslušenství.</v>
      </c>
      <c r="AO98" s="452"/>
      <c r="AP98" s="452"/>
      <c r="AQ98" s="452"/>
      <c r="AR98" s="452"/>
      <c r="AS98" s="452"/>
      <c r="AT98" s="452"/>
      <c r="AU98" s="452"/>
    </row>
    <row r="99" spans="1:47" ht="12" outlineLevel="1">
      <c r="A99" s="447">
        <v>43</v>
      </c>
      <c r="B99" s="448" t="s">
        <v>5260</v>
      </c>
      <c r="C99" s="449" t="s">
        <v>5261</v>
      </c>
      <c r="D99" s="450" t="s">
        <v>286</v>
      </c>
      <c r="E99" s="451">
        <v>1</v>
      </c>
      <c r="F99" s="229"/>
      <c r="G99" s="451">
        <f aca="true" t="shared" si="5" ref="G99:G102">F99*E99</f>
        <v>0</v>
      </c>
      <c r="H99" s="450" t="s">
        <v>4102</v>
      </c>
      <c r="I99" s="452"/>
      <c r="J99" s="452"/>
      <c r="K99" s="452"/>
      <c r="L99" s="452"/>
      <c r="M99" s="452"/>
      <c r="N99" s="452"/>
      <c r="O99" s="452"/>
      <c r="P99" s="452"/>
      <c r="Q99" s="452"/>
      <c r="R99" s="452" t="s">
        <v>5162</v>
      </c>
      <c r="S99" s="452"/>
      <c r="T99" s="452"/>
      <c r="U99" s="452"/>
      <c r="V99" s="452"/>
      <c r="W99" s="452"/>
      <c r="X99" s="452"/>
      <c r="Y99" s="452"/>
      <c r="Z99" s="452"/>
      <c r="AA99" s="452"/>
      <c r="AB99" s="452"/>
      <c r="AC99" s="452"/>
      <c r="AD99" s="452"/>
      <c r="AE99" s="452"/>
      <c r="AF99" s="452"/>
      <c r="AG99" s="452"/>
      <c r="AH99" s="452"/>
      <c r="AI99" s="452"/>
      <c r="AJ99" s="452"/>
      <c r="AK99" s="452"/>
      <c r="AL99" s="452"/>
      <c r="AM99" s="452"/>
      <c r="AN99" s="452"/>
      <c r="AO99" s="452"/>
      <c r="AP99" s="452"/>
      <c r="AQ99" s="452"/>
      <c r="AR99" s="452"/>
      <c r="AS99" s="452"/>
      <c r="AT99" s="452"/>
      <c r="AU99" s="452"/>
    </row>
    <row r="100" spans="1:47" ht="12" outlineLevel="1">
      <c r="A100" s="447">
        <v>44</v>
      </c>
      <c r="B100" s="448" t="s">
        <v>5262</v>
      </c>
      <c r="C100" s="449" t="s">
        <v>5263</v>
      </c>
      <c r="D100" s="450" t="s">
        <v>173</v>
      </c>
      <c r="E100" s="451">
        <v>1</v>
      </c>
      <c r="F100" s="229"/>
      <c r="G100" s="451">
        <f t="shared" si="5"/>
        <v>0</v>
      </c>
      <c r="H100" s="450" t="s">
        <v>4102</v>
      </c>
      <c r="I100" s="452"/>
      <c r="J100" s="452"/>
      <c r="K100" s="452"/>
      <c r="L100" s="452"/>
      <c r="M100" s="452"/>
      <c r="N100" s="452"/>
      <c r="O100" s="452"/>
      <c r="P100" s="452"/>
      <c r="Q100" s="452"/>
      <c r="R100" s="452" t="s">
        <v>5162</v>
      </c>
      <c r="S100" s="452"/>
      <c r="T100" s="452"/>
      <c r="U100" s="452"/>
      <c r="V100" s="452"/>
      <c r="W100" s="452"/>
      <c r="X100" s="452"/>
      <c r="Y100" s="452"/>
      <c r="Z100" s="452"/>
      <c r="AA100" s="452"/>
      <c r="AB100" s="452"/>
      <c r="AC100" s="452"/>
      <c r="AD100" s="452"/>
      <c r="AE100" s="452"/>
      <c r="AF100" s="452"/>
      <c r="AG100" s="452"/>
      <c r="AH100" s="452"/>
      <c r="AI100" s="452"/>
      <c r="AJ100" s="452"/>
      <c r="AK100" s="452"/>
      <c r="AL100" s="452"/>
      <c r="AM100" s="452"/>
      <c r="AN100" s="452"/>
      <c r="AO100" s="452"/>
      <c r="AP100" s="452"/>
      <c r="AQ100" s="452"/>
      <c r="AR100" s="452"/>
      <c r="AS100" s="452"/>
      <c r="AT100" s="452"/>
      <c r="AU100" s="452"/>
    </row>
    <row r="101" spans="1:47" ht="12" outlineLevel="1">
      <c r="A101" s="447">
        <v>45</v>
      </c>
      <c r="B101" s="448" t="s">
        <v>5264</v>
      </c>
      <c r="C101" s="449" t="s">
        <v>5265</v>
      </c>
      <c r="D101" s="450" t="s">
        <v>173</v>
      </c>
      <c r="E101" s="451">
        <v>1</v>
      </c>
      <c r="F101" s="229"/>
      <c r="G101" s="451">
        <f t="shared" si="5"/>
        <v>0</v>
      </c>
      <c r="H101" s="450" t="s">
        <v>4102</v>
      </c>
      <c r="I101" s="452"/>
      <c r="J101" s="452"/>
      <c r="K101" s="452"/>
      <c r="L101" s="452"/>
      <c r="M101" s="452"/>
      <c r="N101" s="452"/>
      <c r="O101" s="452"/>
      <c r="P101" s="452"/>
      <c r="Q101" s="452"/>
      <c r="R101" s="452" t="s">
        <v>5162</v>
      </c>
      <c r="S101" s="452"/>
      <c r="T101" s="452"/>
      <c r="U101" s="452"/>
      <c r="V101" s="452"/>
      <c r="W101" s="452"/>
      <c r="X101" s="452"/>
      <c r="Y101" s="452"/>
      <c r="Z101" s="452"/>
      <c r="AA101" s="452"/>
      <c r="AB101" s="452"/>
      <c r="AC101" s="452"/>
      <c r="AD101" s="452"/>
      <c r="AE101" s="452"/>
      <c r="AF101" s="452"/>
      <c r="AG101" s="452"/>
      <c r="AH101" s="452"/>
      <c r="AI101" s="452"/>
      <c r="AJ101" s="452"/>
      <c r="AK101" s="452"/>
      <c r="AL101" s="452"/>
      <c r="AM101" s="452"/>
      <c r="AN101" s="452"/>
      <c r="AO101" s="452"/>
      <c r="AP101" s="452"/>
      <c r="AQ101" s="452"/>
      <c r="AR101" s="452"/>
      <c r="AS101" s="452"/>
      <c r="AT101" s="452"/>
      <c r="AU101" s="452"/>
    </row>
    <row r="102" spans="1:47" ht="12" outlineLevel="1">
      <c r="A102" s="447">
        <v>46</v>
      </c>
      <c r="B102" s="448" t="s">
        <v>5255</v>
      </c>
      <c r="C102" s="449" t="s">
        <v>5266</v>
      </c>
      <c r="D102" s="450" t="s">
        <v>173</v>
      </c>
      <c r="E102" s="451">
        <v>1</v>
      </c>
      <c r="F102" s="229"/>
      <c r="G102" s="451">
        <f t="shared" si="5"/>
        <v>0</v>
      </c>
      <c r="H102" s="450" t="s">
        <v>259</v>
      </c>
      <c r="I102" s="452"/>
      <c r="J102" s="452"/>
      <c r="K102" s="452"/>
      <c r="L102" s="452"/>
      <c r="M102" s="452"/>
      <c r="N102" s="452"/>
      <c r="O102" s="452"/>
      <c r="P102" s="452"/>
      <c r="Q102" s="452"/>
      <c r="R102" s="452" t="s">
        <v>5195</v>
      </c>
      <c r="S102" s="452"/>
      <c r="T102" s="452"/>
      <c r="U102" s="452"/>
      <c r="V102" s="452"/>
      <c r="W102" s="452"/>
      <c r="X102" s="452"/>
      <c r="Y102" s="452"/>
      <c r="Z102" s="452"/>
      <c r="AA102" s="452"/>
      <c r="AB102" s="452"/>
      <c r="AC102" s="452"/>
      <c r="AD102" s="452"/>
      <c r="AE102" s="452"/>
      <c r="AF102" s="452"/>
      <c r="AG102" s="452"/>
      <c r="AH102" s="452"/>
      <c r="AI102" s="452"/>
      <c r="AJ102" s="452"/>
      <c r="AK102" s="452"/>
      <c r="AL102" s="452"/>
      <c r="AM102" s="452"/>
      <c r="AN102" s="452"/>
      <c r="AO102" s="452"/>
      <c r="AP102" s="452"/>
      <c r="AQ102" s="452"/>
      <c r="AR102" s="452"/>
      <c r="AS102" s="452"/>
      <c r="AT102" s="452"/>
      <c r="AU102" s="452"/>
    </row>
    <row r="103" spans="1:47" ht="12" outlineLevel="1">
      <c r="A103" s="447"/>
      <c r="B103" s="448"/>
      <c r="C103" s="792" t="s">
        <v>5197</v>
      </c>
      <c r="D103" s="793"/>
      <c r="E103" s="794"/>
      <c r="F103" s="795"/>
      <c r="G103" s="796"/>
      <c r="H103" s="450">
        <v>0</v>
      </c>
      <c r="I103" s="452"/>
      <c r="J103" s="452"/>
      <c r="K103" s="452"/>
      <c r="L103" s="452"/>
      <c r="M103" s="452"/>
      <c r="N103" s="452"/>
      <c r="O103" s="452"/>
      <c r="P103" s="452"/>
      <c r="Q103" s="452"/>
      <c r="R103" s="452" t="s">
        <v>5166</v>
      </c>
      <c r="S103" s="452"/>
      <c r="T103" s="452"/>
      <c r="U103" s="452"/>
      <c r="V103" s="452"/>
      <c r="W103" s="452"/>
      <c r="X103" s="452"/>
      <c r="Y103" s="452"/>
      <c r="Z103" s="452"/>
      <c r="AA103" s="452"/>
      <c r="AB103" s="452"/>
      <c r="AC103" s="452"/>
      <c r="AD103" s="452"/>
      <c r="AE103" s="452"/>
      <c r="AF103" s="452"/>
      <c r="AG103" s="452"/>
      <c r="AH103" s="452"/>
      <c r="AI103" s="452"/>
      <c r="AJ103" s="452"/>
      <c r="AK103" s="452"/>
      <c r="AL103" s="452"/>
      <c r="AM103" s="452"/>
      <c r="AN103" s="453" t="str">
        <f>C103</f>
        <v>Dodávka.</v>
      </c>
      <c r="AO103" s="452"/>
      <c r="AP103" s="452"/>
      <c r="AQ103" s="452"/>
      <c r="AR103" s="452"/>
      <c r="AS103" s="452"/>
      <c r="AT103" s="452"/>
      <c r="AU103" s="452"/>
    </row>
    <row r="104" spans="1:47" ht="12" outlineLevel="1">
      <c r="A104" s="447"/>
      <c r="B104" s="448"/>
      <c r="C104" s="792" t="s">
        <v>5229</v>
      </c>
      <c r="D104" s="793"/>
      <c r="E104" s="794"/>
      <c r="F104" s="795"/>
      <c r="G104" s="796"/>
      <c r="H104" s="450">
        <v>0</v>
      </c>
      <c r="I104" s="452"/>
      <c r="J104" s="452"/>
      <c r="K104" s="452"/>
      <c r="L104" s="452"/>
      <c r="M104" s="452"/>
      <c r="N104" s="452"/>
      <c r="O104" s="452"/>
      <c r="P104" s="452"/>
      <c r="Q104" s="452"/>
      <c r="R104" s="452" t="s">
        <v>5166</v>
      </c>
      <c r="S104" s="452"/>
      <c r="T104" s="452"/>
      <c r="U104" s="452"/>
      <c r="V104" s="452"/>
      <c r="W104" s="452"/>
      <c r="X104" s="452"/>
      <c r="Y104" s="452"/>
      <c r="Z104" s="452"/>
      <c r="AA104" s="452"/>
      <c r="AB104" s="452"/>
      <c r="AC104" s="452"/>
      <c r="AD104" s="452"/>
      <c r="AE104" s="452"/>
      <c r="AF104" s="452"/>
      <c r="AG104" s="452"/>
      <c r="AH104" s="452"/>
      <c r="AI104" s="452"/>
      <c r="AJ104" s="452"/>
      <c r="AK104" s="452"/>
      <c r="AL104" s="452"/>
      <c r="AM104" s="452"/>
      <c r="AN104" s="453" t="str">
        <f>C104</f>
        <v>Kompletní včetně veškerého příslušenství.</v>
      </c>
      <c r="AO104" s="452"/>
      <c r="AP104" s="452"/>
      <c r="AQ104" s="452"/>
      <c r="AR104" s="452"/>
      <c r="AS104" s="452"/>
      <c r="AT104" s="452"/>
      <c r="AU104" s="452"/>
    </row>
    <row r="105" spans="1:47" ht="12" outlineLevel="1">
      <c r="A105" s="447">
        <v>47</v>
      </c>
      <c r="B105" s="448" t="s">
        <v>5267</v>
      </c>
      <c r="C105" s="449" t="s">
        <v>5268</v>
      </c>
      <c r="D105" s="450" t="s">
        <v>173</v>
      </c>
      <c r="E105" s="451">
        <v>2</v>
      </c>
      <c r="F105" s="229"/>
      <c r="G105" s="451">
        <f aca="true" t="shared" si="6" ref="G105:G109">F105*E105</f>
        <v>0</v>
      </c>
      <c r="H105" s="450" t="s">
        <v>4102</v>
      </c>
      <c r="I105" s="452"/>
      <c r="J105" s="452"/>
      <c r="K105" s="452"/>
      <c r="L105" s="452"/>
      <c r="M105" s="452"/>
      <c r="N105" s="452"/>
      <c r="O105" s="452"/>
      <c r="P105" s="452"/>
      <c r="Q105" s="452"/>
      <c r="R105" s="452" t="s">
        <v>5162</v>
      </c>
      <c r="S105" s="452"/>
      <c r="T105" s="452"/>
      <c r="U105" s="452"/>
      <c r="V105" s="452"/>
      <c r="W105" s="452"/>
      <c r="X105" s="452"/>
      <c r="Y105" s="452"/>
      <c r="Z105" s="452"/>
      <c r="AA105" s="452"/>
      <c r="AB105" s="452"/>
      <c r="AC105" s="452"/>
      <c r="AD105" s="452"/>
      <c r="AE105" s="452"/>
      <c r="AF105" s="452"/>
      <c r="AG105" s="452"/>
      <c r="AH105" s="452"/>
      <c r="AI105" s="452"/>
      <c r="AJ105" s="452"/>
      <c r="AK105" s="452"/>
      <c r="AL105" s="452"/>
      <c r="AM105" s="452"/>
      <c r="AN105" s="452"/>
      <c r="AO105" s="452"/>
      <c r="AP105" s="452"/>
      <c r="AQ105" s="452"/>
      <c r="AR105" s="452"/>
      <c r="AS105" s="452"/>
      <c r="AT105" s="452"/>
      <c r="AU105" s="452"/>
    </row>
    <row r="106" spans="1:47" ht="12" outlineLevel="1">
      <c r="A106" s="447">
        <v>48</v>
      </c>
      <c r="B106" s="448" t="s">
        <v>5269</v>
      </c>
      <c r="C106" s="449" t="s">
        <v>5270</v>
      </c>
      <c r="D106" s="450" t="s">
        <v>173</v>
      </c>
      <c r="E106" s="451">
        <v>2</v>
      </c>
      <c r="F106" s="229"/>
      <c r="G106" s="451">
        <f t="shared" si="6"/>
        <v>0</v>
      </c>
      <c r="H106" s="450" t="s">
        <v>4102</v>
      </c>
      <c r="I106" s="452"/>
      <c r="J106" s="452"/>
      <c r="K106" s="452"/>
      <c r="L106" s="452"/>
      <c r="M106" s="452"/>
      <c r="N106" s="452"/>
      <c r="O106" s="452"/>
      <c r="P106" s="452"/>
      <c r="Q106" s="452"/>
      <c r="R106" s="452" t="s">
        <v>5162</v>
      </c>
      <c r="S106" s="452"/>
      <c r="T106" s="452"/>
      <c r="U106" s="452"/>
      <c r="V106" s="452"/>
      <c r="W106" s="452"/>
      <c r="X106" s="452"/>
      <c r="Y106" s="452"/>
      <c r="Z106" s="452"/>
      <c r="AA106" s="452"/>
      <c r="AB106" s="452"/>
      <c r="AC106" s="452"/>
      <c r="AD106" s="452"/>
      <c r="AE106" s="452"/>
      <c r="AF106" s="452"/>
      <c r="AG106" s="452"/>
      <c r="AH106" s="452"/>
      <c r="AI106" s="452"/>
      <c r="AJ106" s="452"/>
      <c r="AK106" s="452"/>
      <c r="AL106" s="452"/>
      <c r="AM106" s="452"/>
      <c r="AN106" s="452"/>
      <c r="AO106" s="452"/>
      <c r="AP106" s="452"/>
      <c r="AQ106" s="452"/>
      <c r="AR106" s="452"/>
      <c r="AS106" s="452"/>
      <c r="AT106" s="452"/>
      <c r="AU106" s="452"/>
    </row>
    <row r="107" spans="1:47" ht="12" outlineLevel="1">
      <c r="A107" s="447">
        <v>49</v>
      </c>
      <c r="B107" s="448" t="s">
        <v>5271</v>
      </c>
      <c r="C107" s="449" t="s">
        <v>5272</v>
      </c>
      <c r="D107" s="450" t="s">
        <v>173</v>
      </c>
      <c r="E107" s="451">
        <v>1</v>
      </c>
      <c r="F107" s="229"/>
      <c r="G107" s="451">
        <f t="shared" si="6"/>
        <v>0</v>
      </c>
      <c r="H107" s="450" t="s">
        <v>4102</v>
      </c>
      <c r="I107" s="452"/>
      <c r="J107" s="452"/>
      <c r="K107" s="452"/>
      <c r="L107" s="452"/>
      <c r="M107" s="452"/>
      <c r="N107" s="452"/>
      <c r="O107" s="452"/>
      <c r="P107" s="452"/>
      <c r="Q107" s="452"/>
      <c r="R107" s="452" t="s">
        <v>5162</v>
      </c>
      <c r="S107" s="452"/>
      <c r="T107" s="452"/>
      <c r="U107" s="452"/>
      <c r="V107" s="452"/>
      <c r="W107" s="452"/>
      <c r="X107" s="452"/>
      <c r="Y107" s="452"/>
      <c r="Z107" s="452"/>
      <c r="AA107" s="452"/>
      <c r="AB107" s="452"/>
      <c r="AC107" s="452"/>
      <c r="AD107" s="452"/>
      <c r="AE107" s="452"/>
      <c r="AF107" s="452"/>
      <c r="AG107" s="452"/>
      <c r="AH107" s="452"/>
      <c r="AI107" s="452"/>
      <c r="AJ107" s="452"/>
      <c r="AK107" s="452"/>
      <c r="AL107" s="452"/>
      <c r="AM107" s="452"/>
      <c r="AN107" s="452"/>
      <c r="AO107" s="452"/>
      <c r="AP107" s="452"/>
      <c r="AQ107" s="452"/>
      <c r="AR107" s="452"/>
      <c r="AS107" s="452"/>
      <c r="AT107" s="452"/>
      <c r="AU107" s="452"/>
    </row>
    <row r="108" spans="1:47" ht="12" outlineLevel="1">
      <c r="A108" s="447">
        <v>50</v>
      </c>
      <c r="B108" s="448" t="s">
        <v>5273</v>
      </c>
      <c r="C108" s="449" t="s">
        <v>5274</v>
      </c>
      <c r="D108" s="450" t="s">
        <v>173</v>
      </c>
      <c r="E108" s="451">
        <v>2</v>
      </c>
      <c r="F108" s="229"/>
      <c r="G108" s="451">
        <f t="shared" si="6"/>
        <v>0</v>
      </c>
      <c r="H108" s="450" t="s">
        <v>4102</v>
      </c>
      <c r="I108" s="452"/>
      <c r="J108" s="452"/>
      <c r="K108" s="452"/>
      <c r="L108" s="452"/>
      <c r="M108" s="452"/>
      <c r="N108" s="452"/>
      <c r="O108" s="452"/>
      <c r="P108" s="452"/>
      <c r="Q108" s="452"/>
      <c r="R108" s="452" t="s">
        <v>5162</v>
      </c>
      <c r="S108" s="452"/>
      <c r="T108" s="452"/>
      <c r="U108" s="452"/>
      <c r="V108" s="452"/>
      <c r="W108" s="452"/>
      <c r="X108" s="452"/>
      <c r="Y108" s="452"/>
      <c r="Z108" s="452"/>
      <c r="AA108" s="452"/>
      <c r="AB108" s="452"/>
      <c r="AC108" s="452"/>
      <c r="AD108" s="452"/>
      <c r="AE108" s="452"/>
      <c r="AF108" s="452"/>
      <c r="AG108" s="452"/>
      <c r="AH108" s="452"/>
      <c r="AI108" s="452"/>
      <c r="AJ108" s="452"/>
      <c r="AK108" s="452"/>
      <c r="AL108" s="452"/>
      <c r="AM108" s="452"/>
      <c r="AN108" s="452"/>
      <c r="AO108" s="452"/>
      <c r="AP108" s="452"/>
      <c r="AQ108" s="452"/>
      <c r="AR108" s="452"/>
      <c r="AS108" s="452"/>
      <c r="AT108" s="452"/>
      <c r="AU108" s="452"/>
    </row>
    <row r="109" spans="1:47" ht="12" outlineLevel="1">
      <c r="A109" s="447">
        <v>51</v>
      </c>
      <c r="B109" s="448" t="s">
        <v>5275</v>
      </c>
      <c r="C109" s="449" t="s">
        <v>5276</v>
      </c>
      <c r="D109" s="450" t="s">
        <v>173</v>
      </c>
      <c r="E109" s="451">
        <v>1</v>
      </c>
      <c r="F109" s="229"/>
      <c r="G109" s="451">
        <f t="shared" si="6"/>
        <v>0</v>
      </c>
      <c r="H109" s="450" t="s">
        <v>4102</v>
      </c>
      <c r="I109" s="452"/>
      <c r="J109" s="452"/>
      <c r="K109" s="452"/>
      <c r="L109" s="452"/>
      <c r="M109" s="452"/>
      <c r="N109" s="452"/>
      <c r="O109" s="452"/>
      <c r="P109" s="452"/>
      <c r="Q109" s="452"/>
      <c r="R109" s="452" t="s">
        <v>5162</v>
      </c>
      <c r="S109" s="452"/>
      <c r="T109" s="452"/>
      <c r="U109" s="452"/>
      <c r="V109" s="452"/>
      <c r="W109" s="452"/>
      <c r="X109" s="452"/>
      <c r="Y109" s="452"/>
      <c r="Z109" s="452"/>
      <c r="AA109" s="452"/>
      <c r="AB109" s="452"/>
      <c r="AC109" s="452"/>
      <c r="AD109" s="452"/>
      <c r="AE109" s="452"/>
      <c r="AF109" s="452"/>
      <c r="AG109" s="452"/>
      <c r="AH109" s="452"/>
      <c r="AI109" s="452"/>
      <c r="AJ109" s="452"/>
      <c r="AK109" s="452"/>
      <c r="AL109" s="452"/>
      <c r="AM109" s="452"/>
      <c r="AN109" s="452"/>
      <c r="AO109" s="452"/>
      <c r="AP109" s="452"/>
      <c r="AQ109" s="452"/>
      <c r="AR109" s="452"/>
      <c r="AS109" s="452"/>
      <c r="AT109" s="452"/>
      <c r="AU109" s="452"/>
    </row>
    <row r="110" spans="1:47" ht="12" outlineLevel="1">
      <c r="A110" s="447"/>
      <c r="B110" s="448"/>
      <c r="C110" s="792" t="s">
        <v>5277</v>
      </c>
      <c r="D110" s="793"/>
      <c r="E110" s="794"/>
      <c r="F110" s="795"/>
      <c r="G110" s="796"/>
      <c r="H110" s="450">
        <v>0</v>
      </c>
      <c r="I110" s="452"/>
      <c r="J110" s="452"/>
      <c r="K110" s="452"/>
      <c r="L110" s="452"/>
      <c r="M110" s="452"/>
      <c r="N110" s="452"/>
      <c r="O110" s="452"/>
      <c r="P110" s="452"/>
      <c r="Q110" s="452"/>
      <c r="R110" s="452" t="s">
        <v>5166</v>
      </c>
      <c r="S110" s="452"/>
      <c r="T110" s="452"/>
      <c r="U110" s="452"/>
      <c r="V110" s="452"/>
      <c r="W110" s="452"/>
      <c r="X110" s="452"/>
      <c r="Y110" s="452"/>
      <c r="Z110" s="452"/>
      <c r="AA110" s="452"/>
      <c r="AB110" s="452"/>
      <c r="AC110" s="452"/>
      <c r="AD110" s="452"/>
      <c r="AE110" s="452"/>
      <c r="AF110" s="452"/>
      <c r="AG110" s="452"/>
      <c r="AH110" s="452"/>
      <c r="AI110" s="452"/>
      <c r="AJ110" s="452"/>
      <c r="AK110" s="452"/>
      <c r="AL110" s="452"/>
      <c r="AM110" s="452"/>
      <c r="AN110" s="453" t="str">
        <f>C110</f>
        <v>Montáž rozváděče pro UKS.</v>
      </c>
      <c r="AO110" s="452"/>
      <c r="AP110" s="452"/>
      <c r="AQ110" s="452"/>
      <c r="AR110" s="452"/>
      <c r="AS110" s="452"/>
      <c r="AT110" s="452"/>
      <c r="AU110" s="452"/>
    </row>
    <row r="111" spans="1:47" ht="22.5" outlineLevel="1">
      <c r="A111" s="447">
        <v>52</v>
      </c>
      <c r="B111" s="448" t="s">
        <v>5278</v>
      </c>
      <c r="C111" s="449" t="s">
        <v>5279</v>
      </c>
      <c r="D111" s="450" t="s">
        <v>173</v>
      </c>
      <c r="E111" s="451">
        <v>1</v>
      </c>
      <c r="F111" s="229"/>
      <c r="G111" s="451">
        <f>F111*E111</f>
        <v>0</v>
      </c>
      <c r="H111" s="450" t="s">
        <v>4102</v>
      </c>
      <c r="I111" s="452"/>
      <c r="J111" s="452"/>
      <c r="K111" s="452"/>
      <c r="L111" s="452"/>
      <c r="M111" s="452"/>
      <c r="N111" s="452"/>
      <c r="O111" s="452"/>
      <c r="P111" s="452"/>
      <c r="Q111" s="452"/>
      <c r="R111" s="452" t="s">
        <v>5195</v>
      </c>
      <c r="S111" s="452"/>
      <c r="T111" s="452"/>
      <c r="U111" s="452"/>
      <c r="V111" s="452"/>
      <c r="W111" s="452"/>
      <c r="X111" s="452"/>
      <c r="Y111" s="452"/>
      <c r="Z111" s="452"/>
      <c r="AA111" s="452"/>
      <c r="AB111" s="452"/>
      <c r="AC111" s="452"/>
      <c r="AD111" s="452"/>
      <c r="AE111" s="452"/>
      <c r="AF111" s="452"/>
      <c r="AG111" s="452"/>
      <c r="AH111" s="452"/>
      <c r="AI111" s="452"/>
      <c r="AJ111" s="452"/>
      <c r="AK111" s="452"/>
      <c r="AL111" s="452"/>
      <c r="AM111" s="452"/>
      <c r="AN111" s="452"/>
      <c r="AO111" s="452"/>
      <c r="AP111" s="452"/>
      <c r="AQ111" s="452"/>
      <c r="AR111" s="452"/>
      <c r="AS111" s="452"/>
      <c r="AT111" s="452"/>
      <c r="AU111" s="452"/>
    </row>
    <row r="112" spans="1:47" ht="12" outlineLevel="1">
      <c r="A112" s="447"/>
      <c r="B112" s="448"/>
      <c r="C112" s="792" t="s">
        <v>5280</v>
      </c>
      <c r="D112" s="793"/>
      <c r="E112" s="794"/>
      <c r="F112" s="795"/>
      <c r="G112" s="796"/>
      <c r="H112" s="450">
        <v>0</v>
      </c>
      <c r="I112" s="452"/>
      <c r="J112" s="452"/>
      <c r="K112" s="452"/>
      <c r="L112" s="452"/>
      <c r="M112" s="452"/>
      <c r="N112" s="452"/>
      <c r="O112" s="452"/>
      <c r="P112" s="452"/>
      <c r="Q112" s="452"/>
      <c r="R112" s="452" t="s">
        <v>5166</v>
      </c>
      <c r="S112" s="452"/>
      <c r="T112" s="452"/>
      <c r="U112" s="452"/>
      <c r="V112" s="452"/>
      <c r="W112" s="452"/>
      <c r="X112" s="452"/>
      <c r="Y112" s="452"/>
      <c r="Z112" s="452"/>
      <c r="AA112" s="452"/>
      <c r="AB112" s="452"/>
      <c r="AC112" s="452"/>
      <c r="AD112" s="452"/>
      <c r="AE112" s="452"/>
      <c r="AF112" s="452"/>
      <c r="AG112" s="452"/>
      <c r="AH112" s="452"/>
      <c r="AI112" s="452"/>
      <c r="AJ112" s="452"/>
      <c r="AK112" s="452"/>
      <c r="AL112" s="452"/>
      <c r="AM112" s="452"/>
      <c r="AN112" s="453" t="str">
        <f>C112</f>
        <v>Dodávka rozváděče pro UKS.</v>
      </c>
      <c r="AO112" s="452"/>
      <c r="AP112" s="452"/>
      <c r="AQ112" s="452"/>
      <c r="AR112" s="452"/>
      <c r="AS112" s="452"/>
      <c r="AT112" s="452"/>
      <c r="AU112" s="452"/>
    </row>
    <row r="113" spans="1:47" ht="12" outlineLevel="1">
      <c r="A113" s="447">
        <v>53</v>
      </c>
      <c r="B113" s="448" t="s">
        <v>5281</v>
      </c>
      <c r="C113" s="449" t="s">
        <v>5282</v>
      </c>
      <c r="D113" s="450" t="s">
        <v>173</v>
      </c>
      <c r="E113" s="451">
        <v>1</v>
      </c>
      <c r="F113" s="229"/>
      <c r="G113" s="451">
        <f aca="true" t="shared" si="7" ref="G113:G127">F113*E113</f>
        <v>0</v>
      </c>
      <c r="H113" s="450" t="s">
        <v>4102</v>
      </c>
      <c r="I113" s="452"/>
      <c r="J113" s="452"/>
      <c r="K113" s="452"/>
      <c r="L113" s="452"/>
      <c r="M113" s="452"/>
      <c r="N113" s="452"/>
      <c r="O113" s="452"/>
      <c r="P113" s="452"/>
      <c r="Q113" s="452"/>
      <c r="R113" s="452" t="s">
        <v>5162</v>
      </c>
      <c r="S113" s="452"/>
      <c r="T113" s="452"/>
      <c r="U113" s="452"/>
      <c r="V113" s="452"/>
      <c r="W113" s="452"/>
      <c r="X113" s="452"/>
      <c r="Y113" s="452"/>
      <c r="Z113" s="452"/>
      <c r="AA113" s="452"/>
      <c r="AB113" s="452"/>
      <c r="AC113" s="452"/>
      <c r="AD113" s="452"/>
      <c r="AE113" s="452"/>
      <c r="AF113" s="452"/>
      <c r="AG113" s="452"/>
      <c r="AH113" s="452"/>
      <c r="AI113" s="452"/>
      <c r="AJ113" s="452"/>
      <c r="AK113" s="452"/>
      <c r="AL113" s="452"/>
      <c r="AM113" s="452"/>
      <c r="AN113" s="452"/>
      <c r="AO113" s="452"/>
      <c r="AP113" s="452"/>
      <c r="AQ113" s="452"/>
      <c r="AR113" s="452"/>
      <c r="AS113" s="452"/>
      <c r="AT113" s="452"/>
      <c r="AU113" s="452"/>
    </row>
    <row r="114" spans="1:47" ht="12" outlineLevel="1">
      <c r="A114" s="447">
        <v>54</v>
      </c>
      <c r="B114" s="448" t="s">
        <v>5283</v>
      </c>
      <c r="C114" s="449" t="s">
        <v>5284</v>
      </c>
      <c r="D114" s="450" t="s">
        <v>173</v>
      </c>
      <c r="E114" s="451">
        <v>1</v>
      </c>
      <c r="F114" s="229"/>
      <c r="G114" s="451">
        <f t="shared" si="7"/>
        <v>0</v>
      </c>
      <c r="H114" s="450" t="s">
        <v>4102</v>
      </c>
      <c r="I114" s="452"/>
      <c r="J114" s="452"/>
      <c r="K114" s="452"/>
      <c r="L114" s="452"/>
      <c r="M114" s="452"/>
      <c r="N114" s="452"/>
      <c r="O114" s="452"/>
      <c r="P114" s="452"/>
      <c r="Q114" s="452"/>
      <c r="R114" s="452" t="s">
        <v>5195</v>
      </c>
      <c r="S114" s="452"/>
      <c r="T114" s="452"/>
      <c r="U114" s="452"/>
      <c r="V114" s="452"/>
      <c r="W114" s="452"/>
      <c r="X114" s="452"/>
      <c r="Y114" s="452"/>
      <c r="Z114" s="452"/>
      <c r="AA114" s="452"/>
      <c r="AB114" s="452"/>
      <c r="AC114" s="452"/>
      <c r="AD114" s="452"/>
      <c r="AE114" s="452"/>
      <c r="AF114" s="452"/>
      <c r="AG114" s="452"/>
      <c r="AH114" s="452"/>
      <c r="AI114" s="452"/>
      <c r="AJ114" s="452"/>
      <c r="AK114" s="452"/>
      <c r="AL114" s="452"/>
      <c r="AM114" s="452"/>
      <c r="AN114" s="452"/>
      <c r="AO114" s="452"/>
      <c r="AP114" s="452"/>
      <c r="AQ114" s="452"/>
      <c r="AR114" s="452"/>
      <c r="AS114" s="452"/>
      <c r="AT114" s="452"/>
      <c r="AU114" s="452"/>
    </row>
    <row r="115" spans="1:47" ht="12" outlineLevel="1">
      <c r="A115" s="447">
        <v>55</v>
      </c>
      <c r="B115" s="448" t="s">
        <v>5285</v>
      </c>
      <c r="C115" s="449" t="s">
        <v>5286</v>
      </c>
      <c r="D115" s="450" t="s">
        <v>173</v>
      </c>
      <c r="E115" s="451">
        <v>4</v>
      </c>
      <c r="F115" s="229"/>
      <c r="G115" s="451">
        <f t="shared" si="7"/>
        <v>0</v>
      </c>
      <c r="H115" s="450" t="s">
        <v>4102</v>
      </c>
      <c r="I115" s="452"/>
      <c r="J115" s="452"/>
      <c r="K115" s="452"/>
      <c r="L115" s="452"/>
      <c r="M115" s="452"/>
      <c r="N115" s="452"/>
      <c r="O115" s="452"/>
      <c r="P115" s="452"/>
      <c r="Q115" s="452"/>
      <c r="R115" s="452" t="s">
        <v>5162</v>
      </c>
      <c r="S115" s="452"/>
      <c r="T115" s="452"/>
      <c r="U115" s="452"/>
      <c r="V115" s="452"/>
      <c r="W115" s="452"/>
      <c r="X115" s="452"/>
      <c r="Y115" s="452"/>
      <c r="Z115" s="452"/>
      <c r="AA115" s="452"/>
      <c r="AB115" s="452"/>
      <c r="AC115" s="452"/>
      <c r="AD115" s="452"/>
      <c r="AE115" s="452"/>
      <c r="AF115" s="452"/>
      <c r="AG115" s="452"/>
      <c r="AH115" s="452"/>
      <c r="AI115" s="452"/>
      <c r="AJ115" s="452"/>
      <c r="AK115" s="452"/>
      <c r="AL115" s="452"/>
      <c r="AM115" s="452"/>
      <c r="AN115" s="452"/>
      <c r="AO115" s="452"/>
      <c r="AP115" s="452"/>
      <c r="AQ115" s="452"/>
      <c r="AR115" s="452"/>
      <c r="AS115" s="452"/>
      <c r="AT115" s="452"/>
      <c r="AU115" s="452"/>
    </row>
    <row r="116" spans="1:47" ht="12" outlineLevel="1">
      <c r="A116" s="447">
        <v>56</v>
      </c>
      <c r="B116" s="448" t="s">
        <v>5287</v>
      </c>
      <c r="C116" s="449" t="s">
        <v>5288</v>
      </c>
      <c r="D116" s="450" t="s">
        <v>173</v>
      </c>
      <c r="E116" s="451">
        <v>4</v>
      </c>
      <c r="F116" s="229"/>
      <c r="G116" s="451">
        <f t="shared" si="7"/>
        <v>0</v>
      </c>
      <c r="H116" s="450" t="s">
        <v>4102</v>
      </c>
      <c r="I116" s="452"/>
      <c r="J116" s="452"/>
      <c r="K116" s="452"/>
      <c r="L116" s="452"/>
      <c r="M116" s="452"/>
      <c r="N116" s="452"/>
      <c r="O116" s="452"/>
      <c r="P116" s="452"/>
      <c r="Q116" s="452"/>
      <c r="R116" s="452" t="s">
        <v>5195</v>
      </c>
      <c r="S116" s="452"/>
      <c r="T116" s="452"/>
      <c r="U116" s="452"/>
      <c r="V116" s="452"/>
      <c r="W116" s="452"/>
      <c r="X116" s="452"/>
      <c r="Y116" s="452"/>
      <c r="Z116" s="452"/>
      <c r="AA116" s="452"/>
      <c r="AB116" s="452"/>
      <c r="AC116" s="452"/>
      <c r="AD116" s="452"/>
      <c r="AE116" s="452"/>
      <c r="AF116" s="452"/>
      <c r="AG116" s="452"/>
      <c r="AH116" s="452"/>
      <c r="AI116" s="452"/>
      <c r="AJ116" s="452"/>
      <c r="AK116" s="452"/>
      <c r="AL116" s="452"/>
      <c r="AM116" s="452"/>
      <c r="AN116" s="452"/>
      <c r="AO116" s="452"/>
      <c r="AP116" s="452"/>
      <c r="AQ116" s="452"/>
      <c r="AR116" s="452"/>
      <c r="AS116" s="452"/>
      <c r="AT116" s="452"/>
      <c r="AU116" s="452"/>
    </row>
    <row r="117" spans="1:47" ht="12" outlineLevel="1">
      <c r="A117" s="447">
        <v>57</v>
      </c>
      <c r="B117" s="448" t="s">
        <v>5289</v>
      </c>
      <c r="C117" s="449" t="s">
        <v>5290</v>
      </c>
      <c r="D117" s="450" t="s">
        <v>173</v>
      </c>
      <c r="E117" s="451">
        <v>2</v>
      </c>
      <c r="F117" s="229"/>
      <c r="G117" s="451">
        <f t="shared" si="7"/>
        <v>0</v>
      </c>
      <c r="H117" s="450" t="s">
        <v>4102</v>
      </c>
      <c r="I117" s="452"/>
      <c r="J117" s="452"/>
      <c r="K117" s="452"/>
      <c r="L117" s="452"/>
      <c r="M117" s="452"/>
      <c r="N117" s="452"/>
      <c r="O117" s="452"/>
      <c r="P117" s="452"/>
      <c r="Q117" s="452"/>
      <c r="R117" s="452" t="s">
        <v>5162</v>
      </c>
      <c r="S117" s="452"/>
      <c r="T117" s="452"/>
      <c r="U117" s="452"/>
      <c r="V117" s="452"/>
      <c r="W117" s="452"/>
      <c r="X117" s="452"/>
      <c r="Y117" s="452"/>
      <c r="Z117" s="452"/>
      <c r="AA117" s="452"/>
      <c r="AB117" s="452"/>
      <c r="AC117" s="452"/>
      <c r="AD117" s="452"/>
      <c r="AE117" s="452"/>
      <c r="AF117" s="452"/>
      <c r="AG117" s="452"/>
      <c r="AH117" s="452"/>
      <c r="AI117" s="452"/>
      <c r="AJ117" s="452"/>
      <c r="AK117" s="452"/>
      <c r="AL117" s="452"/>
      <c r="AM117" s="452"/>
      <c r="AN117" s="452"/>
      <c r="AO117" s="452"/>
      <c r="AP117" s="452"/>
      <c r="AQ117" s="452"/>
      <c r="AR117" s="452"/>
      <c r="AS117" s="452"/>
      <c r="AT117" s="452"/>
      <c r="AU117" s="452"/>
    </row>
    <row r="118" spans="1:47" ht="22.5" outlineLevel="1">
      <c r="A118" s="447">
        <v>58</v>
      </c>
      <c r="B118" s="448" t="s">
        <v>5291</v>
      </c>
      <c r="C118" s="449" t="s">
        <v>5292</v>
      </c>
      <c r="D118" s="450" t="s">
        <v>173</v>
      </c>
      <c r="E118" s="451">
        <v>2</v>
      </c>
      <c r="F118" s="229"/>
      <c r="G118" s="451">
        <f t="shared" si="7"/>
        <v>0</v>
      </c>
      <c r="H118" s="450" t="s">
        <v>4102</v>
      </c>
      <c r="I118" s="452"/>
      <c r="J118" s="452"/>
      <c r="K118" s="452"/>
      <c r="L118" s="452"/>
      <c r="M118" s="452"/>
      <c r="N118" s="452"/>
      <c r="O118" s="452"/>
      <c r="P118" s="452"/>
      <c r="Q118" s="452"/>
      <c r="R118" s="452" t="s">
        <v>5195</v>
      </c>
      <c r="S118" s="452"/>
      <c r="T118" s="452"/>
      <c r="U118" s="452"/>
      <c r="V118" s="452"/>
      <c r="W118" s="452"/>
      <c r="X118" s="452"/>
      <c r="Y118" s="452"/>
      <c r="Z118" s="452"/>
      <c r="AA118" s="452"/>
      <c r="AB118" s="452"/>
      <c r="AC118" s="452"/>
      <c r="AD118" s="452"/>
      <c r="AE118" s="452"/>
      <c r="AF118" s="452"/>
      <c r="AG118" s="452"/>
      <c r="AH118" s="452"/>
      <c r="AI118" s="452"/>
      <c r="AJ118" s="452"/>
      <c r="AK118" s="452"/>
      <c r="AL118" s="452"/>
      <c r="AM118" s="452"/>
      <c r="AN118" s="452"/>
      <c r="AO118" s="452"/>
      <c r="AP118" s="452"/>
      <c r="AQ118" s="452"/>
      <c r="AR118" s="452"/>
      <c r="AS118" s="452"/>
      <c r="AT118" s="452"/>
      <c r="AU118" s="452"/>
    </row>
    <row r="119" spans="1:47" ht="12" outlineLevel="1">
      <c r="A119" s="447">
        <v>59</v>
      </c>
      <c r="B119" s="448" t="s">
        <v>5293</v>
      </c>
      <c r="C119" s="449" t="s">
        <v>5294</v>
      </c>
      <c r="D119" s="450" t="s">
        <v>173</v>
      </c>
      <c r="E119" s="451">
        <v>2</v>
      </c>
      <c r="F119" s="229"/>
      <c r="G119" s="451">
        <f t="shared" si="7"/>
        <v>0</v>
      </c>
      <c r="H119" s="450" t="s">
        <v>4102</v>
      </c>
      <c r="I119" s="452"/>
      <c r="J119" s="452"/>
      <c r="K119" s="452"/>
      <c r="L119" s="452"/>
      <c r="M119" s="452"/>
      <c r="N119" s="452"/>
      <c r="O119" s="452"/>
      <c r="P119" s="452"/>
      <c r="Q119" s="452"/>
      <c r="R119" s="452" t="s">
        <v>5162</v>
      </c>
      <c r="S119" s="452"/>
      <c r="T119" s="452"/>
      <c r="U119" s="452"/>
      <c r="V119" s="452"/>
      <c r="W119" s="452"/>
      <c r="X119" s="452"/>
      <c r="Y119" s="452"/>
      <c r="Z119" s="452"/>
      <c r="AA119" s="452"/>
      <c r="AB119" s="452"/>
      <c r="AC119" s="452"/>
      <c r="AD119" s="452"/>
      <c r="AE119" s="452"/>
      <c r="AF119" s="452"/>
      <c r="AG119" s="452"/>
      <c r="AH119" s="452"/>
      <c r="AI119" s="452"/>
      <c r="AJ119" s="452"/>
      <c r="AK119" s="452"/>
      <c r="AL119" s="452"/>
      <c r="AM119" s="452"/>
      <c r="AN119" s="452"/>
      <c r="AO119" s="452"/>
      <c r="AP119" s="452"/>
      <c r="AQ119" s="452"/>
      <c r="AR119" s="452"/>
      <c r="AS119" s="452"/>
      <c r="AT119" s="452"/>
      <c r="AU119" s="452"/>
    </row>
    <row r="120" spans="1:47" ht="12" outlineLevel="1">
      <c r="A120" s="447">
        <v>60</v>
      </c>
      <c r="B120" s="448" t="s">
        <v>5295</v>
      </c>
      <c r="C120" s="449" t="s">
        <v>5296</v>
      </c>
      <c r="D120" s="450" t="s">
        <v>173</v>
      </c>
      <c r="E120" s="451">
        <v>2</v>
      </c>
      <c r="F120" s="229"/>
      <c r="G120" s="451">
        <f t="shared" si="7"/>
        <v>0</v>
      </c>
      <c r="H120" s="450" t="s">
        <v>4102</v>
      </c>
      <c r="I120" s="452"/>
      <c r="J120" s="452"/>
      <c r="K120" s="452"/>
      <c r="L120" s="452"/>
      <c r="M120" s="452"/>
      <c r="N120" s="452"/>
      <c r="O120" s="452"/>
      <c r="P120" s="452"/>
      <c r="Q120" s="452"/>
      <c r="R120" s="452" t="s">
        <v>5195</v>
      </c>
      <c r="S120" s="452"/>
      <c r="T120" s="452"/>
      <c r="U120" s="452"/>
      <c r="V120" s="452"/>
      <c r="W120" s="452"/>
      <c r="X120" s="452"/>
      <c r="Y120" s="452"/>
      <c r="Z120" s="452"/>
      <c r="AA120" s="452"/>
      <c r="AB120" s="452"/>
      <c r="AC120" s="452"/>
      <c r="AD120" s="452"/>
      <c r="AE120" s="452"/>
      <c r="AF120" s="452"/>
      <c r="AG120" s="452"/>
      <c r="AH120" s="452"/>
      <c r="AI120" s="452"/>
      <c r="AJ120" s="452"/>
      <c r="AK120" s="452"/>
      <c r="AL120" s="452"/>
      <c r="AM120" s="452"/>
      <c r="AN120" s="452"/>
      <c r="AO120" s="452"/>
      <c r="AP120" s="452"/>
      <c r="AQ120" s="452"/>
      <c r="AR120" s="452"/>
      <c r="AS120" s="452"/>
      <c r="AT120" s="452"/>
      <c r="AU120" s="452"/>
    </row>
    <row r="121" spans="1:47" ht="12" outlineLevel="1">
      <c r="A121" s="447">
        <v>61</v>
      </c>
      <c r="B121" s="448" t="s">
        <v>5297</v>
      </c>
      <c r="C121" s="449" t="s">
        <v>5298</v>
      </c>
      <c r="D121" s="450" t="s">
        <v>173</v>
      </c>
      <c r="E121" s="451">
        <v>22</v>
      </c>
      <c r="F121" s="229"/>
      <c r="G121" s="451">
        <f t="shared" si="7"/>
        <v>0</v>
      </c>
      <c r="H121" s="450" t="s">
        <v>4102</v>
      </c>
      <c r="I121" s="452"/>
      <c r="J121" s="452"/>
      <c r="K121" s="452"/>
      <c r="L121" s="452"/>
      <c r="M121" s="452"/>
      <c r="N121" s="452"/>
      <c r="O121" s="452"/>
      <c r="P121" s="452"/>
      <c r="Q121" s="452"/>
      <c r="R121" s="452" t="s">
        <v>5162</v>
      </c>
      <c r="S121" s="452"/>
      <c r="T121" s="452"/>
      <c r="U121" s="452"/>
      <c r="V121" s="452"/>
      <c r="W121" s="452"/>
      <c r="X121" s="452"/>
      <c r="Y121" s="452"/>
      <c r="Z121" s="452"/>
      <c r="AA121" s="452"/>
      <c r="AB121" s="452"/>
      <c r="AC121" s="452"/>
      <c r="AD121" s="452"/>
      <c r="AE121" s="452"/>
      <c r="AF121" s="452"/>
      <c r="AG121" s="452"/>
      <c r="AH121" s="452"/>
      <c r="AI121" s="452"/>
      <c r="AJ121" s="452"/>
      <c r="AK121" s="452"/>
      <c r="AL121" s="452"/>
      <c r="AM121" s="452"/>
      <c r="AN121" s="452"/>
      <c r="AO121" s="452"/>
      <c r="AP121" s="452"/>
      <c r="AQ121" s="452"/>
      <c r="AR121" s="452"/>
      <c r="AS121" s="452"/>
      <c r="AT121" s="452"/>
      <c r="AU121" s="452"/>
    </row>
    <row r="122" spans="1:47" ht="12" outlineLevel="1">
      <c r="A122" s="447">
        <v>62</v>
      </c>
      <c r="B122" s="448" t="s">
        <v>5299</v>
      </c>
      <c r="C122" s="449" t="s">
        <v>5300</v>
      </c>
      <c r="D122" s="450" t="s">
        <v>173</v>
      </c>
      <c r="E122" s="451">
        <v>22</v>
      </c>
      <c r="F122" s="229"/>
      <c r="G122" s="451">
        <f t="shared" si="7"/>
        <v>0</v>
      </c>
      <c r="H122" s="450" t="s">
        <v>4102</v>
      </c>
      <c r="I122" s="452"/>
      <c r="J122" s="452"/>
      <c r="K122" s="452"/>
      <c r="L122" s="452"/>
      <c r="M122" s="452"/>
      <c r="N122" s="452"/>
      <c r="O122" s="452"/>
      <c r="P122" s="452"/>
      <c r="Q122" s="452"/>
      <c r="R122" s="452" t="s">
        <v>5195</v>
      </c>
      <c r="S122" s="452"/>
      <c r="T122" s="452"/>
      <c r="U122" s="452"/>
      <c r="V122" s="452"/>
      <c r="W122" s="452"/>
      <c r="X122" s="452"/>
      <c r="Y122" s="452"/>
      <c r="Z122" s="452"/>
      <c r="AA122" s="452"/>
      <c r="AB122" s="452"/>
      <c r="AC122" s="452"/>
      <c r="AD122" s="452"/>
      <c r="AE122" s="452"/>
      <c r="AF122" s="452"/>
      <c r="AG122" s="452"/>
      <c r="AH122" s="452"/>
      <c r="AI122" s="452"/>
      <c r="AJ122" s="452"/>
      <c r="AK122" s="452"/>
      <c r="AL122" s="452"/>
      <c r="AM122" s="452"/>
      <c r="AN122" s="452"/>
      <c r="AO122" s="452"/>
      <c r="AP122" s="452"/>
      <c r="AQ122" s="452"/>
      <c r="AR122" s="452"/>
      <c r="AS122" s="452"/>
      <c r="AT122" s="452"/>
      <c r="AU122" s="452"/>
    </row>
    <row r="123" spans="1:47" ht="12" outlineLevel="1">
      <c r="A123" s="447">
        <v>63</v>
      </c>
      <c r="B123" s="448" t="s">
        <v>5301</v>
      </c>
      <c r="C123" s="449" t="s">
        <v>5302</v>
      </c>
      <c r="D123" s="450" t="s">
        <v>173</v>
      </c>
      <c r="E123" s="451">
        <v>22</v>
      </c>
      <c r="F123" s="229"/>
      <c r="G123" s="451">
        <f t="shared" si="7"/>
        <v>0</v>
      </c>
      <c r="H123" s="450" t="s">
        <v>4102</v>
      </c>
      <c r="I123" s="452"/>
      <c r="J123" s="452"/>
      <c r="K123" s="452"/>
      <c r="L123" s="452"/>
      <c r="M123" s="452"/>
      <c r="N123" s="452"/>
      <c r="O123" s="452"/>
      <c r="P123" s="452"/>
      <c r="Q123" s="452"/>
      <c r="R123" s="452" t="s">
        <v>5162</v>
      </c>
      <c r="S123" s="452"/>
      <c r="T123" s="452"/>
      <c r="U123" s="452"/>
      <c r="V123" s="452"/>
      <c r="W123" s="452"/>
      <c r="X123" s="452"/>
      <c r="Y123" s="452"/>
      <c r="Z123" s="452"/>
      <c r="AA123" s="452"/>
      <c r="AB123" s="452"/>
      <c r="AC123" s="452"/>
      <c r="AD123" s="452"/>
      <c r="AE123" s="452"/>
      <c r="AF123" s="452"/>
      <c r="AG123" s="452"/>
      <c r="AH123" s="452"/>
      <c r="AI123" s="452"/>
      <c r="AJ123" s="452"/>
      <c r="AK123" s="452"/>
      <c r="AL123" s="452"/>
      <c r="AM123" s="452"/>
      <c r="AN123" s="452"/>
      <c r="AO123" s="452"/>
      <c r="AP123" s="452"/>
      <c r="AQ123" s="452"/>
      <c r="AR123" s="452"/>
      <c r="AS123" s="452"/>
      <c r="AT123" s="452"/>
      <c r="AU123" s="452"/>
    </row>
    <row r="124" spans="1:47" ht="12" outlineLevel="1">
      <c r="A124" s="447">
        <v>64</v>
      </c>
      <c r="B124" s="448" t="s">
        <v>5303</v>
      </c>
      <c r="C124" s="449" t="s">
        <v>5304</v>
      </c>
      <c r="D124" s="450" t="s">
        <v>173</v>
      </c>
      <c r="E124" s="451">
        <v>22</v>
      </c>
      <c r="F124" s="229"/>
      <c r="G124" s="451">
        <f t="shared" si="7"/>
        <v>0</v>
      </c>
      <c r="H124" s="450" t="s">
        <v>4102</v>
      </c>
      <c r="I124" s="452"/>
      <c r="J124" s="452"/>
      <c r="K124" s="452"/>
      <c r="L124" s="452"/>
      <c r="M124" s="452"/>
      <c r="N124" s="452"/>
      <c r="O124" s="452"/>
      <c r="P124" s="452"/>
      <c r="Q124" s="452"/>
      <c r="R124" s="452" t="s">
        <v>5162</v>
      </c>
      <c r="S124" s="452"/>
      <c r="T124" s="452"/>
      <c r="U124" s="452"/>
      <c r="V124" s="452"/>
      <c r="W124" s="452"/>
      <c r="X124" s="452"/>
      <c r="Y124" s="452"/>
      <c r="Z124" s="452"/>
      <c r="AA124" s="452"/>
      <c r="AB124" s="452"/>
      <c r="AC124" s="452"/>
      <c r="AD124" s="452"/>
      <c r="AE124" s="452"/>
      <c r="AF124" s="452"/>
      <c r="AG124" s="452"/>
      <c r="AH124" s="452"/>
      <c r="AI124" s="452"/>
      <c r="AJ124" s="452"/>
      <c r="AK124" s="452"/>
      <c r="AL124" s="452"/>
      <c r="AM124" s="452"/>
      <c r="AN124" s="452"/>
      <c r="AO124" s="452"/>
      <c r="AP124" s="452"/>
      <c r="AQ124" s="452"/>
      <c r="AR124" s="452"/>
      <c r="AS124" s="452"/>
      <c r="AT124" s="452"/>
      <c r="AU124" s="452"/>
    </row>
    <row r="125" spans="1:47" ht="12" outlineLevel="1">
      <c r="A125" s="447">
        <v>65</v>
      </c>
      <c r="B125" s="448" t="s">
        <v>5305</v>
      </c>
      <c r="C125" s="449" t="s">
        <v>5306</v>
      </c>
      <c r="D125" s="450" t="s">
        <v>173</v>
      </c>
      <c r="E125" s="451">
        <v>1</v>
      </c>
      <c r="F125" s="229"/>
      <c r="G125" s="451">
        <f t="shared" si="7"/>
        <v>0</v>
      </c>
      <c r="H125" s="450" t="s">
        <v>4102</v>
      </c>
      <c r="I125" s="452"/>
      <c r="J125" s="452"/>
      <c r="K125" s="452"/>
      <c r="L125" s="452"/>
      <c r="M125" s="452"/>
      <c r="N125" s="452"/>
      <c r="O125" s="452"/>
      <c r="P125" s="452"/>
      <c r="Q125" s="452"/>
      <c r="R125" s="452" t="s">
        <v>5162</v>
      </c>
      <c r="S125" s="452"/>
      <c r="T125" s="452"/>
      <c r="U125" s="452"/>
      <c r="V125" s="452"/>
      <c r="W125" s="452"/>
      <c r="X125" s="452"/>
      <c r="Y125" s="452"/>
      <c r="Z125" s="452"/>
      <c r="AA125" s="452"/>
      <c r="AB125" s="452"/>
      <c r="AC125" s="452"/>
      <c r="AD125" s="452"/>
      <c r="AE125" s="452"/>
      <c r="AF125" s="452"/>
      <c r="AG125" s="452"/>
      <c r="AH125" s="452"/>
      <c r="AI125" s="452"/>
      <c r="AJ125" s="452"/>
      <c r="AK125" s="452"/>
      <c r="AL125" s="452"/>
      <c r="AM125" s="452"/>
      <c r="AN125" s="452"/>
      <c r="AO125" s="452"/>
      <c r="AP125" s="452"/>
      <c r="AQ125" s="452"/>
      <c r="AR125" s="452"/>
      <c r="AS125" s="452"/>
      <c r="AT125" s="452"/>
      <c r="AU125" s="452"/>
    </row>
    <row r="126" spans="1:47" ht="12" outlineLevel="1">
      <c r="A126" s="447">
        <v>66</v>
      </c>
      <c r="B126" s="448" t="s">
        <v>5307</v>
      </c>
      <c r="C126" s="449" t="s">
        <v>5308</v>
      </c>
      <c r="D126" s="450" t="s">
        <v>173</v>
      </c>
      <c r="E126" s="451">
        <v>1</v>
      </c>
      <c r="F126" s="229"/>
      <c r="G126" s="451">
        <f t="shared" si="7"/>
        <v>0</v>
      </c>
      <c r="H126" s="450" t="s">
        <v>4102</v>
      </c>
      <c r="I126" s="452"/>
      <c r="J126" s="452"/>
      <c r="K126" s="452"/>
      <c r="L126" s="452"/>
      <c r="M126" s="452"/>
      <c r="N126" s="452"/>
      <c r="O126" s="452"/>
      <c r="P126" s="452"/>
      <c r="Q126" s="452"/>
      <c r="R126" s="452" t="s">
        <v>5162</v>
      </c>
      <c r="S126" s="452"/>
      <c r="T126" s="452"/>
      <c r="U126" s="452"/>
      <c r="V126" s="452"/>
      <c r="W126" s="452"/>
      <c r="X126" s="452"/>
      <c r="Y126" s="452"/>
      <c r="Z126" s="452"/>
      <c r="AA126" s="452"/>
      <c r="AB126" s="452"/>
      <c r="AC126" s="452"/>
      <c r="AD126" s="452"/>
      <c r="AE126" s="452"/>
      <c r="AF126" s="452"/>
      <c r="AG126" s="452"/>
      <c r="AH126" s="452"/>
      <c r="AI126" s="452"/>
      <c r="AJ126" s="452"/>
      <c r="AK126" s="452"/>
      <c r="AL126" s="452"/>
      <c r="AM126" s="452"/>
      <c r="AN126" s="452"/>
      <c r="AO126" s="452"/>
      <c r="AP126" s="452"/>
      <c r="AQ126" s="452"/>
      <c r="AR126" s="452"/>
      <c r="AS126" s="452"/>
      <c r="AT126" s="452"/>
      <c r="AU126" s="452"/>
    </row>
    <row r="127" spans="1:47" ht="22.5" outlineLevel="1">
      <c r="A127" s="447">
        <v>67</v>
      </c>
      <c r="B127" s="448" t="s">
        <v>5309</v>
      </c>
      <c r="C127" s="449" t="s">
        <v>5310</v>
      </c>
      <c r="D127" s="450" t="s">
        <v>173</v>
      </c>
      <c r="E127" s="451">
        <v>1</v>
      </c>
      <c r="F127" s="229"/>
      <c r="G127" s="451">
        <f t="shared" si="7"/>
        <v>0</v>
      </c>
      <c r="H127" s="450" t="s">
        <v>4102</v>
      </c>
      <c r="I127" s="452"/>
      <c r="J127" s="452"/>
      <c r="K127" s="452"/>
      <c r="L127" s="452"/>
      <c r="M127" s="452"/>
      <c r="N127" s="452"/>
      <c r="O127" s="452"/>
      <c r="P127" s="452"/>
      <c r="Q127" s="452"/>
      <c r="R127" s="452" t="s">
        <v>5195</v>
      </c>
      <c r="S127" s="452"/>
      <c r="T127" s="452"/>
      <c r="U127" s="452"/>
      <c r="V127" s="452"/>
      <c r="W127" s="452"/>
      <c r="X127" s="452"/>
      <c r="Y127" s="452"/>
      <c r="Z127" s="452"/>
      <c r="AA127" s="452"/>
      <c r="AB127" s="452"/>
      <c r="AC127" s="452"/>
      <c r="AD127" s="452"/>
      <c r="AE127" s="452"/>
      <c r="AF127" s="452"/>
      <c r="AG127" s="452"/>
      <c r="AH127" s="452"/>
      <c r="AI127" s="452"/>
      <c r="AJ127" s="452"/>
      <c r="AK127" s="452"/>
      <c r="AL127" s="452"/>
      <c r="AM127" s="452"/>
      <c r="AN127" s="452"/>
      <c r="AO127" s="452"/>
      <c r="AP127" s="452"/>
      <c r="AQ127" s="452"/>
      <c r="AR127" s="452"/>
      <c r="AS127" s="452"/>
      <c r="AT127" s="452"/>
      <c r="AU127" s="452"/>
    </row>
    <row r="128" spans="1:47" ht="12" outlineLevel="1">
      <c r="A128" s="447"/>
      <c r="B128" s="448"/>
      <c r="C128" s="792" t="s">
        <v>5311</v>
      </c>
      <c r="D128" s="793"/>
      <c r="E128" s="794"/>
      <c r="F128" s="795"/>
      <c r="G128" s="796"/>
      <c r="H128" s="450">
        <v>0</v>
      </c>
      <c r="I128" s="452"/>
      <c r="J128" s="452"/>
      <c r="K128" s="452"/>
      <c r="L128" s="452"/>
      <c r="M128" s="452"/>
      <c r="N128" s="452"/>
      <c r="O128" s="452"/>
      <c r="P128" s="452"/>
      <c r="Q128" s="452"/>
      <c r="R128" s="452" t="s">
        <v>5166</v>
      </c>
      <c r="S128" s="452"/>
      <c r="T128" s="452"/>
      <c r="U128" s="452"/>
      <c r="V128" s="452"/>
      <c r="W128" s="452"/>
      <c r="X128" s="452"/>
      <c r="Y128" s="452"/>
      <c r="Z128" s="452"/>
      <c r="AA128" s="452"/>
      <c r="AB128" s="452"/>
      <c r="AC128" s="452"/>
      <c r="AD128" s="452"/>
      <c r="AE128" s="452"/>
      <c r="AF128" s="452"/>
      <c r="AG128" s="452"/>
      <c r="AH128" s="452"/>
      <c r="AI128" s="452"/>
      <c r="AJ128" s="452"/>
      <c r="AK128" s="452"/>
      <c r="AL128" s="452"/>
      <c r="AM128" s="452"/>
      <c r="AN128" s="453" t="str">
        <f>C128</f>
        <v>Vč.1x GBIC modul</v>
      </c>
      <c r="AO128" s="452"/>
      <c r="AP128" s="452"/>
      <c r="AQ128" s="452"/>
      <c r="AR128" s="452"/>
      <c r="AS128" s="452"/>
      <c r="AT128" s="452"/>
      <c r="AU128" s="452"/>
    </row>
    <row r="129" spans="1:47" ht="12" outlineLevel="1">
      <c r="A129" s="447"/>
      <c r="B129" s="448"/>
      <c r="C129" s="792" t="s">
        <v>5312</v>
      </c>
      <c r="D129" s="793"/>
      <c r="E129" s="794"/>
      <c r="F129" s="795"/>
      <c r="G129" s="796"/>
      <c r="H129" s="450">
        <v>0</v>
      </c>
      <c r="I129" s="452"/>
      <c r="J129" s="452"/>
      <c r="K129" s="452"/>
      <c r="L129" s="452"/>
      <c r="M129" s="452"/>
      <c r="N129" s="452"/>
      <c r="O129" s="452"/>
      <c r="P129" s="452"/>
      <c r="Q129" s="452"/>
      <c r="R129" s="452" t="s">
        <v>5166</v>
      </c>
      <c r="S129" s="452"/>
      <c r="T129" s="452"/>
      <c r="U129" s="452"/>
      <c r="V129" s="452"/>
      <c r="W129" s="452"/>
      <c r="X129" s="452"/>
      <c r="Y129" s="452"/>
      <c r="Z129" s="452"/>
      <c r="AA129" s="452"/>
      <c r="AB129" s="452"/>
      <c r="AC129" s="452"/>
      <c r="AD129" s="452"/>
      <c r="AE129" s="452"/>
      <c r="AF129" s="452"/>
      <c r="AG129" s="452"/>
      <c r="AH129" s="452"/>
      <c r="AI129" s="452"/>
      <c r="AJ129" s="452"/>
      <c r="AK129" s="452"/>
      <c r="AL129" s="452"/>
      <c r="AM129" s="452"/>
      <c r="AN129" s="453" t="str">
        <f>C129</f>
        <v>AP na straně nové budovy.</v>
      </c>
      <c r="AO129" s="452"/>
      <c r="AP129" s="452"/>
      <c r="AQ129" s="452"/>
      <c r="AR129" s="452"/>
      <c r="AS129" s="452"/>
      <c r="AT129" s="452"/>
      <c r="AU129" s="452"/>
    </row>
    <row r="130" spans="1:47" ht="12" outlineLevel="1">
      <c r="A130" s="447">
        <v>68</v>
      </c>
      <c r="B130" s="448" t="s">
        <v>5313</v>
      </c>
      <c r="C130" s="449" t="s">
        <v>5314</v>
      </c>
      <c r="D130" s="450" t="s">
        <v>173</v>
      </c>
      <c r="E130" s="451">
        <v>1</v>
      </c>
      <c r="F130" s="229"/>
      <c r="G130" s="451">
        <f>F130*E130</f>
        <v>0</v>
      </c>
      <c r="H130" s="450" t="s">
        <v>4102</v>
      </c>
      <c r="I130" s="452"/>
      <c r="J130" s="452"/>
      <c r="K130" s="452"/>
      <c r="L130" s="452"/>
      <c r="M130" s="452"/>
      <c r="N130" s="452"/>
      <c r="O130" s="452"/>
      <c r="P130" s="452"/>
      <c r="Q130" s="452"/>
      <c r="R130" s="452" t="s">
        <v>5162</v>
      </c>
      <c r="S130" s="452"/>
      <c r="T130" s="452"/>
      <c r="U130" s="452"/>
      <c r="V130" s="452"/>
      <c r="W130" s="452"/>
      <c r="X130" s="452"/>
      <c r="Y130" s="452"/>
      <c r="Z130" s="452"/>
      <c r="AA130" s="452"/>
      <c r="AB130" s="452"/>
      <c r="AC130" s="452"/>
      <c r="AD130" s="452"/>
      <c r="AE130" s="452"/>
      <c r="AF130" s="452"/>
      <c r="AG130" s="452"/>
      <c r="AH130" s="452"/>
      <c r="AI130" s="452"/>
      <c r="AJ130" s="452"/>
      <c r="AK130" s="452"/>
      <c r="AL130" s="452"/>
      <c r="AM130" s="452"/>
      <c r="AN130" s="452"/>
      <c r="AO130" s="452"/>
      <c r="AP130" s="452"/>
      <c r="AQ130" s="452"/>
      <c r="AR130" s="452"/>
      <c r="AS130" s="452"/>
      <c r="AT130" s="452"/>
      <c r="AU130" s="452"/>
    </row>
    <row r="131" spans="1:47" ht="12" outlineLevel="1">
      <c r="A131" s="447"/>
      <c r="B131" s="448"/>
      <c r="C131" s="792" t="s">
        <v>5192</v>
      </c>
      <c r="D131" s="793"/>
      <c r="E131" s="794"/>
      <c r="F131" s="795"/>
      <c r="G131" s="796"/>
      <c r="H131" s="450">
        <v>0</v>
      </c>
      <c r="I131" s="452"/>
      <c r="J131" s="452"/>
      <c r="K131" s="452"/>
      <c r="L131" s="452"/>
      <c r="M131" s="452"/>
      <c r="N131" s="452"/>
      <c r="O131" s="452"/>
      <c r="P131" s="452"/>
      <c r="Q131" s="452"/>
      <c r="R131" s="452" t="s">
        <v>5166</v>
      </c>
      <c r="S131" s="452"/>
      <c r="T131" s="452"/>
      <c r="U131" s="452"/>
      <c r="V131" s="452"/>
      <c r="W131" s="452"/>
      <c r="X131" s="452"/>
      <c r="Y131" s="452"/>
      <c r="Z131" s="452"/>
      <c r="AA131" s="452"/>
      <c r="AB131" s="452"/>
      <c r="AC131" s="452"/>
      <c r="AD131" s="452"/>
      <c r="AE131" s="452"/>
      <c r="AF131" s="452"/>
      <c r="AG131" s="452"/>
      <c r="AH131" s="452"/>
      <c r="AI131" s="452"/>
      <c r="AJ131" s="452"/>
      <c r="AK131" s="452"/>
      <c r="AL131" s="452"/>
      <c r="AM131" s="452"/>
      <c r="AN131" s="453" t="str">
        <f>C131</f>
        <v>Montáž.</v>
      </c>
      <c r="AO131" s="452"/>
      <c r="AP131" s="452"/>
      <c r="AQ131" s="452"/>
      <c r="AR131" s="452"/>
      <c r="AS131" s="452"/>
      <c r="AT131" s="452"/>
      <c r="AU131" s="452"/>
    </row>
    <row r="132" spans="1:47" ht="12" outlineLevel="1">
      <c r="A132" s="447">
        <v>69</v>
      </c>
      <c r="B132" s="448" t="s">
        <v>5315</v>
      </c>
      <c r="C132" s="449" t="s">
        <v>5316</v>
      </c>
      <c r="D132" s="450" t="s">
        <v>173</v>
      </c>
      <c r="E132" s="451">
        <v>1</v>
      </c>
      <c r="F132" s="229"/>
      <c r="G132" s="451">
        <f>F132*E132</f>
        <v>0</v>
      </c>
      <c r="H132" s="450" t="s">
        <v>4102</v>
      </c>
      <c r="I132" s="452"/>
      <c r="J132" s="452"/>
      <c r="K132" s="452"/>
      <c r="L132" s="452"/>
      <c r="M132" s="452"/>
      <c r="N132" s="452"/>
      <c r="O132" s="452"/>
      <c r="P132" s="452"/>
      <c r="Q132" s="452"/>
      <c r="R132" s="452" t="s">
        <v>5195</v>
      </c>
      <c r="S132" s="452"/>
      <c r="T132" s="452"/>
      <c r="U132" s="452"/>
      <c r="V132" s="452"/>
      <c r="W132" s="452"/>
      <c r="X132" s="452"/>
      <c r="Y132" s="452"/>
      <c r="Z132" s="452"/>
      <c r="AA132" s="452"/>
      <c r="AB132" s="452"/>
      <c r="AC132" s="452"/>
      <c r="AD132" s="452"/>
      <c r="AE132" s="452"/>
      <c r="AF132" s="452"/>
      <c r="AG132" s="452"/>
      <c r="AH132" s="452"/>
      <c r="AI132" s="452"/>
      <c r="AJ132" s="452"/>
      <c r="AK132" s="452"/>
      <c r="AL132" s="452"/>
      <c r="AM132" s="452"/>
      <c r="AN132" s="452"/>
      <c r="AO132" s="452"/>
      <c r="AP132" s="452"/>
      <c r="AQ132" s="452"/>
      <c r="AR132" s="452"/>
      <c r="AS132" s="452"/>
      <c r="AT132" s="452"/>
      <c r="AU132" s="452"/>
    </row>
    <row r="133" spans="1:47" ht="12" outlineLevel="1">
      <c r="A133" s="447"/>
      <c r="B133" s="448"/>
      <c r="C133" s="792" t="s">
        <v>5197</v>
      </c>
      <c r="D133" s="793"/>
      <c r="E133" s="794"/>
      <c r="F133" s="795"/>
      <c r="G133" s="796"/>
      <c r="H133" s="450">
        <v>0</v>
      </c>
      <c r="I133" s="452"/>
      <c r="J133" s="452"/>
      <c r="K133" s="452"/>
      <c r="L133" s="452"/>
      <c r="M133" s="452"/>
      <c r="N133" s="452"/>
      <c r="O133" s="452"/>
      <c r="P133" s="452"/>
      <c r="Q133" s="452"/>
      <c r="R133" s="452" t="s">
        <v>5166</v>
      </c>
      <c r="S133" s="452"/>
      <c r="T133" s="452"/>
      <c r="U133" s="452"/>
      <c r="V133" s="452"/>
      <c r="W133" s="452"/>
      <c r="X133" s="452"/>
      <c r="Y133" s="452"/>
      <c r="Z133" s="452"/>
      <c r="AA133" s="452"/>
      <c r="AB133" s="452"/>
      <c r="AC133" s="452"/>
      <c r="AD133" s="452"/>
      <c r="AE133" s="452"/>
      <c r="AF133" s="452"/>
      <c r="AG133" s="452"/>
      <c r="AH133" s="452"/>
      <c r="AI133" s="452"/>
      <c r="AJ133" s="452"/>
      <c r="AK133" s="452"/>
      <c r="AL133" s="452"/>
      <c r="AM133" s="452"/>
      <c r="AN133" s="453" t="str">
        <f>C133</f>
        <v>Dodávka.</v>
      </c>
      <c r="AO133" s="452"/>
      <c r="AP133" s="452"/>
      <c r="AQ133" s="452"/>
      <c r="AR133" s="452"/>
      <c r="AS133" s="452"/>
      <c r="AT133" s="452"/>
      <c r="AU133" s="452"/>
    </row>
    <row r="134" spans="1:47" ht="12" outlineLevel="1">
      <c r="A134" s="447"/>
      <c r="B134" s="448"/>
      <c r="C134" s="792" t="s">
        <v>5317</v>
      </c>
      <c r="D134" s="793"/>
      <c r="E134" s="794"/>
      <c r="F134" s="795"/>
      <c r="G134" s="796"/>
      <c r="H134" s="450">
        <v>0</v>
      </c>
      <c r="I134" s="452"/>
      <c r="J134" s="452"/>
      <c r="K134" s="452"/>
      <c r="L134" s="452"/>
      <c r="M134" s="452"/>
      <c r="N134" s="452"/>
      <c r="O134" s="452"/>
      <c r="P134" s="452"/>
      <c r="Q134" s="452"/>
      <c r="R134" s="452" t="s">
        <v>5166</v>
      </c>
      <c r="S134" s="452"/>
      <c r="T134" s="452"/>
      <c r="U134" s="452"/>
      <c r="V134" s="452"/>
      <c r="W134" s="452"/>
      <c r="X134" s="452"/>
      <c r="Y134" s="452"/>
      <c r="Z134" s="452"/>
      <c r="AA134" s="452"/>
      <c r="AB134" s="452"/>
      <c r="AC134" s="452"/>
      <c r="AD134" s="452"/>
      <c r="AE134" s="452"/>
      <c r="AF134" s="452"/>
      <c r="AG134" s="452"/>
      <c r="AH134" s="452"/>
      <c r="AI134" s="452"/>
      <c r="AJ134" s="452"/>
      <c r="AK134" s="452"/>
      <c r="AL134" s="452"/>
      <c r="AM134" s="452"/>
      <c r="AN134" s="453" t="str">
        <f>C134</f>
        <v>Ústředna s GSM/GPRS/LAN komunikátorem a rádiovým modulem.</v>
      </c>
      <c r="AO134" s="452"/>
      <c r="AP134" s="452"/>
      <c r="AQ134" s="452"/>
      <c r="AR134" s="452"/>
      <c r="AS134" s="452"/>
      <c r="AT134" s="452"/>
      <c r="AU134" s="452"/>
    </row>
    <row r="135" spans="1:47" ht="12" outlineLevel="1">
      <c r="A135" s="447">
        <v>70</v>
      </c>
      <c r="B135" s="448" t="s">
        <v>5318</v>
      </c>
      <c r="C135" s="449" t="s">
        <v>5319</v>
      </c>
      <c r="D135" s="450" t="s">
        <v>173</v>
      </c>
      <c r="E135" s="451">
        <v>1</v>
      </c>
      <c r="F135" s="229"/>
      <c r="G135" s="451">
        <f>F135*E135</f>
        <v>0</v>
      </c>
      <c r="H135" s="450" t="s">
        <v>259</v>
      </c>
      <c r="I135" s="452"/>
      <c r="J135" s="452"/>
      <c r="K135" s="452"/>
      <c r="L135" s="452"/>
      <c r="M135" s="452"/>
      <c r="N135" s="452"/>
      <c r="O135" s="452"/>
      <c r="P135" s="452"/>
      <c r="Q135" s="452"/>
      <c r="R135" s="452" t="s">
        <v>5195</v>
      </c>
      <c r="S135" s="452"/>
      <c r="T135" s="452"/>
      <c r="U135" s="452"/>
      <c r="V135" s="452"/>
      <c r="W135" s="452"/>
      <c r="X135" s="452"/>
      <c r="Y135" s="452"/>
      <c r="Z135" s="452"/>
      <c r="AA135" s="452"/>
      <c r="AB135" s="452"/>
      <c r="AC135" s="452"/>
      <c r="AD135" s="452"/>
      <c r="AE135" s="452"/>
      <c r="AF135" s="452"/>
      <c r="AG135" s="452"/>
      <c r="AH135" s="452"/>
      <c r="AI135" s="452"/>
      <c r="AJ135" s="452"/>
      <c r="AK135" s="452"/>
      <c r="AL135" s="452"/>
      <c r="AM135" s="452"/>
      <c r="AN135" s="452"/>
      <c r="AO135" s="452"/>
      <c r="AP135" s="452"/>
      <c r="AQ135" s="452"/>
      <c r="AR135" s="452"/>
      <c r="AS135" s="452"/>
      <c r="AT135" s="452"/>
      <c r="AU135" s="452"/>
    </row>
    <row r="136" spans="1:47" ht="12" outlineLevel="1">
      <c r="A136" s="447"/>
      <c r="B136" s="448"/>
      <c r="C136" s="792" t="s">
        <v>5214</v>
      </c>
      <c r="D136" s="793"/>
      <c r="E136" s="794"/>
      <c r="F136" s="795"/>
      <c r="G136" s="796"/>
      <c r="H136" s="450">
        <v>0</v>
      </c>
      <c r="I136" s="452"/>
      <c r="J136" s="452"/>
      <c r="K136" s="452"/>
      <c r="L136" s="452"/>
      <c r="M136" s="452"/>
      <c r="N136" s="452"/>
      <c r="O136" s="452"/>
      <c r="P136" s="452"/>
      <c r="Q136" s="452"/>
      <c r="R136" s="452" t="s">
        <v>5166</v>
      </c>
      <c r="S136" s="452"/>
      <c r="T136" s="452"/>
      <c r="U136" s="452"/>
      <c r="V136" s="452"/>
      <c r="W136" s="452"/>
      <c r="X136" s="452"/>
      <c r="Y136" s="452"/>
      <c r="Z136" s="452"/>
      <c r="AA136" s="452"/>
      <c r="AB136" s="452"/>
      <c r="AC136" s="452"/>
      <c r="AD136" s="452"/>
      <c r="AE136" s="452"/>
      <c r="AF136" s="452"/>
      <c r="AG136" s="452"/>
      <c r="AH136" s="452"/>
      <c r="AI136" s="452"/>
      <c r="AJ136" s="452"/>
      <c r="AK136" s="452"/>
      <c r="AL136" s="452"/>
      <c r="AM136" s="452"/>
      <c r="AN136" s="453" t="str">
        <f>C136</f>
        <v>Montáž+dodávka.</v>
      </c>
      <c r="AO136" s="452"/>
      <c r="AP136" s="452"/>
      <c r="AQ136" s="452"/>
      <c r="AR136" s="452"/>
      <c r="AS136" s="452"/>
      <c r="AT136" s="452"/>
      <c r="AU136" s="452"/>
    </row>
    <row r="137" spans="1:47" ht="12" outlineLevel="1">
      <c r="A137" s="447">
        <v>71</v>
      </c>
      <c r="B137" s="448" t="s">
        <v>5320</v>
      </c>
      <c r="C137" s="449" t="s">
        <v>5321</v>
      </c>
      <c r="D137" s="450" t="s">
        <v>173</v>
      </c>
      <c r="E137" s="451">
        <v>10</v>
      </c>
      <c r="F137" s="229"/>
      <c r="G137" s="451">
        <f>F137*E137</f>
        <v>0</v>
      </c>
      <c r="H137" s="450" t="s">
        <v>4102</v>
      </c>
      <c r="I137" s="452"/>
      <c r="J137" s="452"/>
      <c r="K137" s="452"/>
      <c r="L137" s="452"/>
      <c r="M137" s="452"/>
      <c r="N137" s="452"/>
      <c r="O137" s="452"/>
      <c r="P137" s="452"/>
      <c r="Q137" s="452"/>
      <c r="R137" s="452" t="s">
        <v>5162</v>
      </c>
      <c r="S137" s="452"/>
      <c r="T137" s="452"/>
      <c r="U137" s="452"/>
      <c r="V137" s="452"/>
      <c r="W137" s="452"/>
      <c r="X137" s="452"/>
      <c r="Y137" s="452"/>
      <c r="Z137" s="452"/>
      <c r="AA137" s="452"/>
      <c r="AB137" s="452"/>
      <c r="AC137" s="452"/>
      <c r="AD137" s="452"/>
      <c r="AE137" s="452"/>
      <c r="AF137" s="452"/>
      <c r="AG137" s="452"/>
      <c r="AH137" s="452"/>
      <c r="AI137" s="452"/>
      <c r="AJ137" s="452"/>
      <c r="AK137" s="452"/>
      <c r="AL137" s="452"/>
      <c r="AM137" s="452"/>
      <c r="AN137" s="452"/>
      <c r="AO137" s="452"/>
      <c r="AP137" s="452"/>
      <c r="AQ137" s="452"/>
      <c r="AR137" s="452"/>
      <c r="AS137" s="452"/>
      <c r="AT137" s="452"/>
      <c r="AU137" s="452"/>
    </row>
    <row r="138" spans="1:47" ht="12" outlineLevel="1">
      <c r="A138" s="447"/>
      <c r="B138" s="448"/>
      <c r="C138" s="792" t="s">
        <v>5192</v>
      </c>
      <c r="D138" s="793"/>
      <c r="E138" s="794"/>
      <c r="F138" s="795"/>
      <c r="G138" s="796"/>
      <c r="H138" s="450">
        <v>0</v>
      </c>
      <c r="I138" s="452"/>
      <c r="J138" s="452"/>
      <c r="K138" s="452"/>
      <c r="L138" s="452"/>
      <c r="M138" s="452"/>
      <c r="N138" s="452"/>
      <c r="O138" s="452"/>
      <c r="P138" s="452"/>
      <c r="Q138" s="452"/>
      <c r="R138" s="452" t="s">
        <v>5166</v>
      </c>
      <c r="S138" s="452"/>
      <c r="T138" s="452"/>
      <c r="U138" s="452"/>
      <c r="V138" s="452"/>
      <c r="W138" s="452"/>
      <c r="X138" s="452"/>
      <c r="Y138" s="452"/>
      <c r="Z138" s="452"/>
      <c r="AA138" s="452"/>
      <c r="AB138" s="452"/>
      <c r="AC138" s="452"/>
      <c r="AD138" s="452"/>
      <c r="AE138" s="452"/>
      <c r="AF138" s="452"/>
      <c r="AG138" s="452"/>
      <c r="AH138" s="452"/>
      <c r="AI138" s="452"/>
      <c r="AJ138" s="452"/>
      <c r="AK138" s="452"/>
      <c r="AL138" s="452"/>
      <c r="AM138" s="452"/>
      <c r="AN138" s="453" t="str">
        <f>C138</f>
        <v>Montáž.</v>
      </c>
      <c r="AO138" s="452"/>
      <c r="AP138" s="452"/>
      <c r="AQ138" s="452"/>
      <c r="AR138" s="452"/>
      <c r="AS138" s="452"/>
      <c r="AT138" s="452"/>
      <c r="AU138" s="452"/>
    </row>
    <row r="139" spans="1:47" ht="22.5" outlineLevel="1">
      <c r="A139" s="447">
        <v>72</v>
      </c>
      <c r="B139" s="448" t="s">
        <v>82</v>
      </c>
      <c r="C139" s="449" t="s">
        <v>5322</v>
      </c>
      <c r="D139" s="450" t="s">
        <v>173</v>
      </c>
      <c r="E139" s="451">
        <v>10</v>
      </c>
      <c r="F139" s="229"/>
      <c r="G139" s="451">
        <f>F139*E139</f>
        <v>0</v>
      </c>
      <c r="H139" s="450" t="s">
        <v>259</v>
      </c>
      <c r="I139" s="452"/>
      <c r="J139" s="452"/>
      <c r="K139" s="452"/>
      <c r="L139" s="452"/>
      <c r="M139" s="452"/>
      <c r="N139" s="452"/>
      <c r="O139" s="452"/>
      <c r="P139" s="452"/>
      <c r="Q139" s="452"/>
      <c r="R139" s="452" t="s">
        <v>5195</v>
      </c>
      <c r="S139" s="452"/>
      <c r="T139" s="452"/>
      <c r="U139" s="452"/>
      <c r="V139" s="452"/>
      <c r="W139" s="452"/>
      <c r="X139" s="452"/>
      <c r="Y139" s="452"/>
      <c r="Z139" s="452"/>
      <c r="AA139" s="452"/>
      <c r="AB139" s="452"/>
      <c r="AC139" s="452"/>
      <c r="AD139" s="452"/>
      <c r="AE139" s="452"/>
      <c r="AF139" s="452"/>
      <c r="AG139" s="452"/>
      <c r="AH139" s="452"/>
      <c r="AI139" s="452"/>
      <c r="AJ139" s="452"/>
      <c r="AK139" s="452"/>
      <c r="AL139" s="452"/>
      <c r="AM139" s="452"/>
      <c r="AN139" s="452"/>
      <c r="AO139" s="452"/>
      <c r="AP139" s="452"/>
      <c r="AQ139" s="452"/>
      <c r="AR139" s="452"/>
      <c r="AS139" s="452"/>
      <c r="AT139" s="452"/>
      <c r="AU139" s="452"/>
    </row>
    <row r="140" spans="1:47" ht="12" outlineLevel="1">
      <c r="A140" s="447"/>
      <c r="B140" s="448"/>
      <c r="C140" s="792" t="s">
        <v>5197</v>
      </c>
      <c r="D140" s="793"/>
      <c r="E140" s="794"/>
      <c r="F140" s="795"/>
      <c r="G140" s="796"/>
      <c r="H140" s="450">
        <v>0</v>
      </c>
      <c r="I140" s="452"/>
      <c r="J140" s="452"/>
      <c r="K140" s="452"/>
      <c r="L140" s="452"/>
      <c r="M140" s="452"/>
      <c r="N140" s="452"/>
      <c r="O140" s="452"/>
      <c r="P140" s="452"/>
      <c r="Q140" s="452"/>
      <c r="R140" s="452" t="s">
        <v>5166</v>
      </c>
      <c r="S140" s="452"/>
      <c r="T140" s="452"/>
      <c r="U140" s="452"/>
      <c r="V140" s="452"/>
      <c r="W140" s="452"/>
      <c r="X140" s="452"/>
      <c r="Y140" s="452"/>
      <c r="Z140" s="452"/>
      <c r="AA140" s="452"/>
      <c r="AB140" s="452"/>
      <c r="AC140" s="452"/>
      <c r="AD140" s="452"/>
      <c r="AE140" s="452"/>
      <c r="AF140" s="452"/>
      <c r="AG140" s="452"/>
      <c r="AH140" s="452"/>
      <c r="AI140" s="452"/>
      <c r="AJ140" s="452"/>
      <c r="AK140" s="452"/>
      <c r="AL140" s="452"/>
      <c r="AM140" s="452"/>
      <c r="AN140" s="453" t="str">
        <f>C140</f>
        <v>Dodávka.</v>
      </c>
      <c r="AO140" s="452"/>
      <c r="AP140" s="452"/>
      <c r="AQ140" s="452"/>
      <c r="AR140" s="452"/>
      <c r="AS140" s="452"/>
      <c r="AT140" s="452"/>
      <c r="AU140" s="452"/>
    </row>
    <row r="141" spans="1:47" ht="12" outlineLevel="1">
      <c r="A141" s="447">
        <v>73</v>
      </c>
      <c r="B141" s="448" t="s">
        <v>5323</v>
      </c>
      <c r="C141" s="449" t="s">
        <v>5324</v>
      </c>
      <c r="D141" s="450" t="s">
        <v>173</v>
      </c>
      <c r="E141" s="451">
        <v>20</v>
      </c>
      <c r="F141" s="229"/>
      <c r="G141" s="451">
        <f>F141*E141</f>
        <v>0</v>
      </c>
      <c r="H141" s="450" t="s">
        <v>4102</v>
      </c>
      <c r="I141" s="452"/>
      <c r="J141" s="452"/>
      <c r="K141" s="452"/>
      <c r="L141" s="452"/>
      <c r="M141" s="452"/>
      <c r="N141" s="452"/>
      <c r="O141" s="452"/>
      <c r="P141" s="452"/>
      <c r="Q141" s="452"/>
      <c r="R141" s="452" t="s">
        <v>5162</v>
      </c>
      <c r="S141" s="452"/>
      <c r="T141" s="452"/>
      <c r="U141" s="452"/>
      <c r="V141" s="452"/>
      <c r="W141" s="452"/>
      <c r="X141" s="452"/>
      <c r="Y141" s="452"/>
      <c r="Z141" s="452"/>
      <c r="AA141" s="452"/>
      <c r="AB141" s="452"/>
      <c r="AC141" s="452"/>
      <c r="AD141" s="452"/>
      <c r="AE141" s="452"/>
      <c r="AF141" s="452"/>
      <c r="AG141" s="452"/>
      <c r="AH141" s="452"/>
      <c r="AI141" s="452"/>
      <c r="AJ141" s="452"/>
      <c r="AK141" s="452"/>
      <c r="AL141" s="452"/>
      <c r="AM141" s="452"/>
      <c r="AN141" s="452"/>
      <c r="AO141" s="452"/>
      <c r="AP141" s="452"/>
      <c r="AQ141" s="452"/>
      <c r="AR141" s="452"/>
      <c r="AS141" s="452"/>
      <c r="AT141" s="452"/>
      <c r="AU141" s="452"/>
    </row>
    <row r="142" spans="1:47" ht="12" outlineLevel="1">
      <c r="A142" s="447"/>
      <c r="B142" s="448"/>
      <c r="C142" s="792" t="s">
        <v>5192</v>
      </c>
      <c r="D142" s="793"/>
      <c r="E142" s="794"/>
      <c r="F142" s="795"/>
      <c r="G142" s="796"/>
      <c r="H142" s="450">
        <v>0</v>
      </c>
      <c r="I142" s="452"/>
      <c r="J142" s="452"/>
      <c r="K142" s="452"/>
      <c r="L142" s="452"/>
      <c r="M142" s="452"/>
      <c r="N142" s="452"/>
      <c r="O142" s="452"/>
      <c r="P142" s="452"/>
      <c r="Q142" s="452"/>
      <c r="R142" s="452" t="s">
        <v>5166</v>
      </c>
      <c r="S142" s="452"/>
      <c r="T142" s="452"/>
      <c r="U142" s="452"/>
      <c r="V142" s="452"/>
      <c r="W142" s="452"/>
      <c r="X142" s="452"/>
      <c r="Y142" s="452"/>
      <c r="Z142" s="452"/>
      <c r="AA142" s="452"/>
      <c r="AB142" s="452"/>
      <c r="AC142" s="452"/>
      <c r="AD142" s="452"/>
      <c r="AE142" s="452"/>
      <c r="AF142" s="452"/>
      <c r="AG142" s="452"/>
      <c r="AH142" s="452"/>
      <c r="AI142" s="452"/>
      <c r="AJ142" s="452"/>
      <c r="AK142" s="452"/>
      <c r="AL142" s="452"/>
      <c r="AM142" s="452"/>
      <c r="AN142" s="453" t="str">
        <f>C142</f>
        <v>Montáž.</v>
      </c>
      <c r="AO142" s="452"/>
      <c r="AP142" s="452"/>
      <c r="AQ142" s="452"/>
      <c r="AR142" s="452"/>
      <c r="AS142" s="452"/>
      <c r="AT142" s="452"/>
      <c r="AU142" s="452"/>
    </row>
    <row r="143" spans="1:47" ht="12" outlineLevel="1">
      <c r="A143" s="447">
        <v>74</v>
      </c>
      <c r="B143" s="448" t="s">
        <v>145</v>
      </c>
      <c r="C143" s="449" t="s">
        <v>5325</v>
      </c>
      <c r="D143" s="450" t="s">
        <v>173</v>
      </c>
      <c r="E143" s="451">
        <v>20</v>
      </c>
      <c r="F143" s="229"/>
      <c r="G143" s="451">
        <f>F143*E143</f>
        <v>0</v>
      </c>
      <c r="H143" s="450" t="s">
        <v>259</v>
      </c>
      <c r="I143" s="452"/>
      <c r="J143" s="452"/>
      <c r="K143" s="452"/>
      <c r="L143" s="452"/>
      <c r="M143" s="452"/>
      <c r="N143" s="452"/>
      <c r="O143" s="452"/>
      <c r="P143" s="452"/>
      <c r="Q143" s="452"/>
      <c r="R143" s="452" t="s">
        <v>5195</v>
      </c>
      <c r="S143" s="452"/>
      <c r="T143" s="452"/>
      <c r="U143" s="452"/>
      <c r="V143" s="452"/>
      <c r="W143" s="452"/>
      <c r="X143" s="452"/>
      <c r="Y143" s="452"/>
      <c r="Z143" s="452"/>
      <c r="AA143" s="452"/>
      <c r="AB143" s="452"/>
      <c r="AC143" s="452"/>
      <c r="AD143" s="452"/>
      <c r="AE143" s="452"/>
      <c r="AF143" s="452"/>
      <c r="AG143" s="452"/>
      <c r="AH143" s="452"/>
      <c r="AI143" s="452"/>
      <c r="AJ143" s="452"/>
      <c r="AK143" s="452"/>
      <c r="AL143" s="452"/>
      <c r="AM143" s="452"/>
      <c r="AN143" s="452"/>
      <c r="AO143" s="452"/>
      <c r="AP143" s="452"/>
      <c r="AQ143" s="452"/>
      <c r="AR143" s="452"/>
      <c r="AS143" s="452"/>
      <c r="AT143" s="452"/>
      <c r="AU143" s="452"/>
    </row>
    <row r="144" spans="1:47" ht="12" outlineLevel="1">
      <c r="A144" s="447"/>
      <c r="B144" s="448"/>
      <c r="C144" s="792" t="s">
        <v>5197</v>
      </c>
      <c r="D144" s="793"/>
      <c r="E144" s="794"/>
      <c r="F144" s="795"/>
      <c r="G144" s="796"/>
      <c r="H144" s="450">
        <v>0</v>
      </c>
      <c r="I144" s="452"/>
      <c r="J144" s="452"/>
      <c r="K144" s="452"/>
      <c r="L144" s="452"/>
      <c r="M144" s="452"/>
      <c r="N144" s="452"/>
      <c r="O144" s="452"/>
      <c r="P144" s="452"/>
      <c r="Q144" s="452"/>
      <c r="R144" s="452" t="s">
        <v>5166</v>
      </c>
      <c r="S144" s="452"/>
      <c r="T144" s="452"/>
      <c r="U144" s="452"/>
      <c r="V144" s="452"/>
      <c r="W144" s="452"/>
      <c r="X144" s="452"/>
      <c r="Y144" s="452"/>
      <c r="Z144" s="452"/>
      <c r="AA144" s="452"/>
      <c r="AB144" s="452"/>
      <c r="AC144" s="452"/>
      <c r="AD144" s="452"/>
      <c r="AE144" s="452"/>
      <c r="AF144" s="452"/>
      <c r="AG144" s="452"/>
      <c r="AH144" s="452"/>
      <c r="AI144" s="452"/>
      <c r="AJ144" s="452"/>
      <c r="AK144" s="452"/>
      <c r="AL144" s="452"/>
      <c r="AM144" s="452"/>
      <c r="AN144" s="453" t="str">
        <f>C144</f>
        <v>Dodávka.</v>
      </c>
      <c r="AO144" s="452"/>
      <c r="AP144" s="452"/>
      <c r="AQ144" s="452"/>
      <c r="AR144" s="452"/>
      <c r="AS144" s="452"/>
      <c r="AT144" s="452"/>
      <c r="AU144" s="452"/>
    </row>
    <row r="145" spans="1:47" ht="12" outlineLevel="1">
      <c r="A145" s="447">
        <v>75</v>
      </c>
      <c r="B145" s="448" t="s">
        <v>5326</v>
      </c>
      <c r="C145" s="449" t="s">
        <v>5327</v>
      </c>
      <c r="D145" s="450" t="s">
        <v>173</v>
      </c>
      <c r="E145" s="451">
        <v>10</v>
      </c>
      <c r="F145" s="229"/>
      <c r="G145" s="451">
        <f>F145*E145</f>
        <v>0</v>
      </c>
      <c r="H145" s="450" t="s">
        <v>4102</v>
      </c>
      <c r="I145" s="452"/>
      <c r="J145" s="452"/>
      <c r="K145" s="452"/>
      <c r="L145" s="452"/>
      <c r="M145" s="452"/>
      <c r="N145" s="452"/>
      <c r="O145" s="452"/>
      <c r="P145" s="452"/>
      <c r="Q145" s="452"/>
      <c r="R145" s="452" t="s">
        <v>5162</v>
      </c>
      <c r="S145" s="452"/>
      <c r="T145" s="452"/>
      <c r="U145" s="452"/>
      <c r="V145" s="452"/>
      <c r="W145" s="452"/>
      <c r="X145" s="452"/>
      <c r="Y145" s="452"/>
      <c r="Z145" s="452"/>
      <c r="AA145" s="452"/>
      <c r="AB145" s="452"/>
      <c r="AC145" s="452"/>
      <c r="AD145" s="452"/>
      <c r="AE145" s="452"/>
      <c r="AF145" s="452"/>
      <c r="AG145" s="452"/>
      <c r="AH145" s="452"/>
      <c r="AI145" s="452"/>
      <c r="AJ145" s="452"/>
      <c r="AK145" s="452"/>
      <c r="AL145" s="452"/>
      <c r="AM145" s="452"/>
      <c r="AN145" s="452"/>
      <c r="AO145" s="452"/>
      <c r="AP145" s="452"/>
      <c r="AQ145" s="452"/>
      <c r="AR145" s="452"/>
      <c r="AS145" s="452"/>
      <c r="AT145" s="452"/>
      <c r="AU145" s="452"/>
    </row>
    <row r="146" spans="1:47" ht="12" outlineLevel="1">
      <c r="A146" s="447"/>
      <c r="B146" s="448"/>
      <c r="C146" s="792" t="s">
        <v>5192</v>
      </c>
      <c r="D146" s="793"/>
      <c r="E146" s="794"/>
      <c r="F146" s="795"/>
      <c r="G146" s="796"/>
      <c r="H146" s="450">
        <v>0</v>
      </c>
      <c r="I146" s="452"/>
      <c r="J146" s="452"/>
      <c r="K146" s="452"/>
      <c r="L146" s="452"/>
      <c r="M146" s="452"/>
      <c r="N146" s="452"/>
      <c r="O146" s="452"/>
      <c r="P146" s="452"/>
      <c r="Q146" s="452"/>
      <c r="R146" s="452" t="s">
        <v>5166</v>
      </c>
      <c r="S146" s="452"/>
      <c r="T146" s="452"/>
      <c r="U146" s="452"/>
      <c r="V146" s="452"/>
      <c r="W146" s="452"/>
      <c r="X146" s="452"/>
      <c r="Y146" s="452"/>
      <c r="Z146" s="452"/>
      <c r="AA146" s="452"/>
      <c r="AB146" s="452"/>
      <c r="AC146" s="452"/>
      <c r="AD146" s="452"/>
      <c r="AE146" s="452"/>
      <c r="AF146" s="452"/>
      <c r="AG146" s="452"/>
      <c r="AH146" s="452"/>
      <c r="AI146" s="452"/>
      <c r="AJ146" s="452"/>
      <c r="AK146" s="452"/>
      <c r="AL146" s="452"/>
      <c r="AM146" s="452"/>
      <c r="AN146" s="453" t="str">
        <f>C146</f>
        <v>Montáž.</v>
      </c>
      <c r="AO146" s="452"/>
      <c r="AP146" s="452"/>
      <c r="AQ146" s="452"/>
      <c r="AR146" s="452"/>
      <c r="AS146" s="452"/>
      <c r="AT146" s="452"/>
      <c r="AU146" s="452"/>
    </row>
    <row r="147" spans="1:47" ht="12" outlineLevel="1">
      <c r="A147" s="447">
        <v>76</v>
      </c>
      <c r="B147" s="448" t="s">
        <v>5328</v>
      </c>
      <c r="C147" s="449" t="s">
        <v>5329</v>
      </c>
      <c r="D147" s="450" t="s">
        <v>173</v>
      </c>
      <c r="E147" s="451">
        <v>10</v>
      </c>
      <c r="F147" s="229"/>
      <c r="G147" s="451">
        <f>F147*E147</f>
        <v>0</v>
      </c>
      <c r="H147" s="450" t="s">
        <v>259</v>
      </c>
      <c r="I147" s="452"/>
      <c r="J147" s="452"/>
      <c r="K147" s="452"/>
      <c r="L147" s="452"/>
      <c r="M147" s="452"/>
      <c r="N147" s="452"/>
      <c r="O147" s="452"/>
      <c r="P147" s="452"/>
      <c r="Q147" s="452"/>
      <c r="R147" s="452" t="s">
        <v>5195</v>
      </c>
      <c r="S147" s="452"/>
      <c r="T147" s="452"/>
      <c r="U147" s="452"/>
      <c r="V147" s="452"/>
      <c r="W147" s="452"/>
      <c r="X147" s="452"/>
      <c r="Y147" s="452"/>
      <c r="Z147" s="452"/>
      <c r="AA147" s="452"/>
      <c r="AB147" s="452"/>
      <c r="AC147" s="452"/>
      <c r="AD147" s="452"/>
      <c r="AE147" s="452"/>
      <c r="AF147" s="452"/>
      <c r="AG147" s="452"/>
      <c r="AH147" s="452"/>
      <c r="AI147" s="452"/>
      <c r="AJ147" s="452"/>
      <c r="AK147" s="452"/>
      <c r="AL147" s="452"/>
      <c r="AM147" s="452"/>
      <c r="AN147" s="452"/>
      <c r="AO147" s="452"/>
      <c r="AP147" s="452"/>
      <c r="AQ147" s="452"/>
      <c r="AR147" s="452"/>
      <c r="AS147" s="452"/>
      <c r="AT147" s="452"/>
      <c r="AU147" s="452"/>
    </row>
    <row r="148" spans="1:47" ht="33.75" outlineLevel="1">
      <c r="A148" s="447"/>
      <c r="B148" s="448"/>
      <c r="C148" s="792" t="s">
        <v>5330</v>
      </c>
      <c r="D148" s="793"/>
      <c r="E148" s="794"/>
      <c r="F148" s="795"/>
      <c r="G148" s="796"/>
      <c r="H148" s="450">
        <v>0</v>
      </c>
      <c r="I148" s="452"/>
      <c r="J148" s="452"/>
      <c r="K148" s="452"/>
      <c r="L148" s="452"/>
      <c r="M148" s="452"/>
      <c r="N148" s="452"/>
      <c r="O148" s="452"/>
      <c r="P148" s="452"/>
      <c r="Q148" s="452"/>
      <c r="R148" s="452" t="s">
        <v>5166</v>
      </c>
      <c r="S148" s="452"/>
      <c r="T148" s="452"/>
      <c r="U148" s="452"/>
      <c r="V148" s="452"/>
      <c r="W148" s="452"/>
      <c r="X148" s="452"/>
      <c r="Y148" s="452"/>
      <c r="Z148" s="452"/>
      <c r="AA148" s="452"/>
      <c r="AB148" s="452"/>
      <c r="AC148" s="452"/>
      <c r="AD148" s="452"/>
      <c r="AE148" s="452"/>
      <c r="AF148" s="452"/>
      <c r="AG148" s="452"/>
      <c r="AH148" s="452"/>
      <c r="AI148" s="452"/>
      <c r="AJ148" s="452"/>
      <c r="AK148" s="452"/>
      <c r="AL148" s="452"/>
      <c r="AM148" s="452"/>
      <c r="AN148" s="453" t="str">
        <f>C148</f>
        <v>Sběrnicový kombinovaný detektor PIR + rozbití skla, dosah PIR 12m / 110°, dosah GLASS 9m, určený pro ochranu interiérů infrapasivní detekcí pohybu v místnosti a k detekci rozbití skleněných ploch budov.</v>
      </c>
      <c r="AO148" s="452"/>
      <c r="AP148" s="452"/>
      <c r="AQ148" s="452"/>
      <c r="AR148" s="452"/>
      <c r="AS148" s="452"/>
      <c r="AT148" s="452"/>
      <c r="AU148" s="452"/>
    </row>
    <row r="149" spans="1:47" ht="12" outlineLevel="1">
      <c r="A149" s="447"/>
      <c r="B149" s="448"/>
      <c r="C149" s="792" t="s">
        <v>5197</v>
      </c>
      <c r="D149" s="793"/>
      <c r="E149" s="794"/>
      <c r="F149" s="795"/>
      <c r="G149" s="796"/>
      <c r="H149" s="450">
        <v>0</v>
      </c>
      <c r="I149" s="452"/>
      <c r="J149" s="452"/>
      <c r="K149" s="452"/>
      <c r="L149" s="452"/>
      <c r="M149" s="452"/>
      <c r="N149" s="452"/>
      <c r="O149" s="452"/>
      <c r="P149" s="452"/>
      <c r="Q149" s="452"/>
      <c r="R149" s="452" t="s">
        <v>5166</v>
      </c>
      <c r="S149" s="452"/>
      <c r="T149" s="452"/>
      <c r="U149" s="452"/>
      <c r="V149" s="452"/>
      <c r="W149" s="452"/>
      <c r="X149" s="452"/>
      <c r="Y149" s="452"/>
      <c r="Z149" s="452"/>
      <c r="AA149" s="452"/>
      <c r="AB149" s="452"/>
      <c r="AC149" s="452"/>
      <c r="AD149" s="452"/>
      <c r="AE149" s="452"/>
      <c r="AF149" s="452"/>
      <c r="AG149" s="452"/>
      <c r="AH149" s="452"/>
      <c r="AI149" s="452"/>
      <c r="AJ149" s="452"/>
      <c r="AK149" s="452"/>
      <c r="AL149" s="452"/>
      <c r="AM149" s="452"/>
      <c r="AN149" s="453" t="str">
        <f>C149</f>
        <v>Dodávka.</v>
      </c>
      <c r="AO149" s="452"/>
      <c r="AP149" s="452"/>
      <c r="AQ149" s="452"/>
      <c r="AR149" s="452"/>
      <c r="AS149" s="452"/>
      <c r="AT149" s="452"/>
      <c r="AU149" s="452"/>
    </row>
    <row r="150" spans="1:47" ht="12" outlineLevel="1">
      <c r="A150" s="447">
        <v>77</v>
      </c>
      <c r="B150" s="448" t="s">
        <v>5331</v>
      </c>
      <c r="C150" s="449" t="s">
        <v>5332</v>
      </c>
      <c r="D150" s="450" t="s">
        <v>173</v>
      </c>
      <c r="E150" s="451">
        <v>5</v>
      </c>
      <c r="F150" s="229"/>
      <c r="G150" s="451">
        <f>F150*E150</f>
        <v>0</v>
      </c>
      <c r="H150" s="450" t="s">
        <v>4102</v>
      </c>
      <c r="I150" s="452"/>
      <c r="J150" s="452"/>
      <c r="K150" s="452"/>
      <c r="L150" s="452"/>
      <c r="M150" s="452"/>
      <c r="N150" s="452"/>
      <c r="O150" s="452"/>
      <c r="P150" s="452"/>
      <c r="Q150" s="452"/>
      <c r="R150" s="452" t="s">
        <v>5162</v>
      </c>
      <c r="S150" s="452"/>
      <c r="T150" s="452"/>
      <c r="U150" s="452"/>
      <c r="V150" s="452"/>
      <c r="W150" s="452"/>
      <c r="X150" s="452"/>
      <c r="Y150" s="452"/>
      <c r="Z150" s="452"/>
      <c r="AA150" s="452"/>
      <c r="AB150" s="452"/>
      <c r="AC150" s="452"/>
      <c r="AD150" s="452"/>
      <c r="AE150" s="452"/>
      <c r="AF150" s="452"/>
      <c r="AG150" s="452"/>
      <c r="AH150" s="452"/>
      <c r="AI150" s="452"/>
      <c r="AJ150" s="452"/>
      <c r="AK150" s="452"/>
      <c r="AL150" s="452"/>
      <c r="AM150" s="452"/>
      <c r="AN150" s="452"/>
      <c r="AO150" s="452"/>
      <c r="AP150" s="452"/>
      <c r="AQ150" s="452"/>
      <c r="AR150" s="452"/>
      <c r="AS150" s="452"/>
      <c r="AT150" s="452"/>
      <c r="AU150" s="452"/>
    </row>
    <row r="151" spans="1:47" ht="12" outlineLevel="1">
      <c r="A151" s="447"/>
      <c r="B151" s="448"/>
      <c r="C151" s="792" t="s">
        <v>5192</v>
      </c>
      <c r="D151" s="793"/>
      <c r="E151" s="794"/>
      <c r="F151" s="795"/>
      <c r="G151" s="796"/>
      <c r="H151" s="450">
        <v>0</v>
      </c>
      <c r="I151" s="452"/>
      <c r="J151" s="452"/>
      <c r="K151" s="452"/>
      <c r="L151" s="452"/>
      <c r="M151" s="452"/>
      <c r="N151" s="452"/>
      <c r="O151" s="452"/>
      <c r="P151" s="452"/>
      <c r="Q151" s="452"/>
      <c r="R151" s="452" t="s">
        <v>5166</v>
      </c>
      <c r="S151" s="452"/>
      <c r="T151" s="452"/>
      <c r="U151" s="452"/>
      <c r="V151" s="452"/>
      <c r="W151" s="452"/>
      <c r="X151" s="452"/>
      <c r="Y151" s="452"/>
      <c r="Z151" s="452"/>
      <c r="AA151" s="452"/>
      <c r="AB151" s="452"/>
      <c r="AC151" s="452"/>
      <c r="AD151" s="452"/>
      <c r="AE151" s="452"/>
      <c r="AF151" s="452"/>
      <c r="AG151" s="452"/>
      <c r="AH151" s="452"/>
      <c r="AI151" s="452"/>
      <c r="AJ151" s="452"/>
      <c r="AK151" s="452"/>
      <c r="AL151" s="452"/>
      <c r="AM151" s="452"/>
      <c r="AN151" s="453" t="str">
        <f>C151</f>
        <v>Montáž.</v>
      </c>
      <c r="AO151" s="452"/>
      <c r="AP151" s="452"/>
      <c r="AQ151" s="452"/>
      <c r="AR151" s="452"/>
      <c r="AS151" s="452"/>
      <c r="AT151" s="452"/>
      <c r="AU151" s="452"/>
    </row>
    <row r="152" spans="1:47" ht="12" outlineLevel="1">
      <c r="A152" s="447">
        <v>78</v>
      </c>
      <c r="B152" s="448" t="s">
        <v>80</v>
      </c>
      <c r="C152" s="449" t="s">
        <v>5333</v>
      </c>
      <c r="D152" s="450" t="s">
        <v>173</v>
      </c>
      <c r="E152" s="451">
        <v>5</v>
      </c>
      <c r="F152" s="229"/>
      <c r="G152" s="451">
        <f>F152*E152</f>
        <v>0</v>
      </c>
      <c r="H152" s="450" t="s">
        <v>259</v>
      </c>
      <c r="I152" s="452"/>
      <c r="J152" s="452"/>
      <c r="K152" s="452"/>
      <c r="L152" s="452"/>
      <c r="M152" s="452"/>
      <c r="N152" s="452"/>
      <c r="O152" s="452"/>
      <c r="P152" s="452"/>
      <c r="Q152" s="452"/>
      <c r="R152" s="452" t="s">
        <v>5195</v>
      </c>
      <c r="S152" s="452"/>
      <c r="T152" s="452"/>
      <c r="U152" s="452"/>
      <c r="V152" s="452"/>
      <c r="W152" s="452"/>
      <c r="X152" s="452"/>
      <c r="Y152" s="452"/>
      <c r="Z152" s="452"/>
      <c r="AA152" s="452"/>
      <c r="AB152" s="452"/>
      <c r="AC152" s="452"/>
      <c r="AD152" s="452"/>
      <c r="AE152" s="452"/>
      <c r="AF152" s="452"/>
      <c r="AG152" s="452"/>
      <c r="AH152" s="452"/>
      <c r="AI152" s="452"/>
      <c r="AJ152" s="452"/>
      <c r="AK152" s="452"/>
      <c r="AL152" s="452"/>
      <c r="AM152" s="452"/>
      <c r="AN152" s="452"/>
      <c r="AO152" s="452"/>
      <c r="AP152" s="452"/>
      <c r="AQ152" s="452"/>
      <c r="AR152" s="452"/>
      <c r="AS152" s="452"/>
      <c r="AT152" s="452"/>
      <c r="AU152" s="452"/>
    </row>
    <row r="153" spans="1:47" ht="12" outlineLevel="1">
      <c r="A153" s="447"/>
      <c r="B153" s="448"/>
      <c r="C153" s="792" t="s">
        <v>5197</v>
      </c>
      <c r="D153" s="793"/>
      <c r="E153" s="794"/>
      <c r="F153" s="795"/>
      <c r="G153" s="796"/>
      <c r="H153" s="450">
        <v>0</v>
      </c>
      <c r="I153" s="452"/>
      <c r="J153" s="452"/>
      <c r="K153" s="452"/>
      <c r="L153" s="452"/>
      <c r="M153" s="452"/>
      <c r="N153" s="452"/>
      <c r="O153" s="452"/>
      <c r="P153" s="452"/>
      <c r="Q153" s="452"/>
      <c r="R153" s="452" t="s">
        <v>5166</v>
      </c>
      <c r="S153" s="452"/>
      <c r="T153" s="452"/>
      <c r="U153" s="452"/>
      <c r="V153" s="452"/>
      <c r="W153" s="452"/>
      <c r="X153" s="452"/>
      <c r="Y153" s="452"/>
      <c r="Z153" s="452"/>
      <c r="AA153" s="452"/>
      <c r="AB153" s="452"/>
      <c r="AC153" s="452"/>
      <c r="AD153" s="452"/>
      <c r="AE153" s="452"/>
      <c r="AF153" s="452"/>
      <c r="AG153" s="452"/>
      <c r="AH153" s="452"/>
      <c r="AI153" s="452"/>
      <c r="AJ153" s="452"/>
      <c r="AK153" s="452"/>
      <c r="AL153" s="452"/>
      <c r="AM153" s="452"/>
      <c r="AN153" s="453" t="str">
        <f>C153</f>
        <v>Dodávka.</v>
      </c>
      <c r="AO153" s="452"/>
      <c r="AP153" s="452"/>
      <c r="AQ153" s="452"/>
      <c r="AR153" s="452"/>
      <c r="AS153" s="452"/>
      <c r="AT153" s="452"/>
      <c r="AU153" s="452"/>
    </row>
    <row r="154" spans="1:47" ht="12" outlineLevel="1">
      <c r="A154" s="447">
        <v>79</v>
      </c>
      <c r="B154" s="448" t="s">
        <v>5334</v>
      </c>
      <c r="C154" s="449" t="s">
        <v>5335</v>
      </c>
      <c r="D154" s="450" t="s">
        <v>173</v>
      </c>
      <c r="E154" s="451">
        <v>3</v>
      </c>
      <c r="F154" s="229"/>
      <c r="G154" s="451">
        <f>F154*E154</f>
        <v>0</v>
      </c>
      <c r="H154" s="450" t="s">
        <v>4102</v>
      </c>
      <c r="I154" s="452"/>
      <c r="J154" s="452"/>
      <c r="K154" s="452"/>
      <c r="L154" s="452"/>
      <c r="M154" s="452"/>
      <c r="N154" s="452"/>
      <c r="O154" s="452"/>
      <c r="P154" s="452"/>
      <c r="Q154" s="452"/>
      <c r="R154" s="452" t="s">
        <v>5162</v>
      </c>
      <c r="S154" s="452"/>
      <c r="T154" s="452"/>
      <c r="U154" s="452"/>
      <c r="V154" s="452"/>
      <c r="W154" s="452"/>
      <c r="X154" s="452"/>
      <c r="Y154" s="452"/>
      <c r="Z154" s="452"/>
      <c r="AA154" s="452"/>
      <c r="AB154" s="452"/>
      <c r="AC154" s="452"/>
      <c r="AD154" s="452"/>
      <c r="AE154" s="452"/>
      <c r="AF154" s="452"/>
      <c r="AG154" s="452"/>
      <c r="AH154" s="452"/>
      <c r="AI154" s="452"/>
      <c r="AJ154" s="452"/>
      <c r="AK154" s="452"/>
      <c r="AL154" s="452"/>
      <c r="AM154" s="452"/>
      <c r="AN154" s="452"/>
      <c r="AO154" s="452"/>
      <c r="AP154" s="452"/>
      <c r="AQ154" s="452"/>
      <c r="AR154" s="452"/>
      <c r="AS154" s="452"/>
      <c r="AT154" s="452"/>
      <c r="AU154" s="452"/>
    </row>
    <row r="155" spans="1:47" ht="12" outlineLevel="1">
      <c r="A155" s="447"/>
      <c r="B155" s="448"/>
      <c r="C155" s="792" t="s">
        <v>5192</v>
      </c>
      <c r="D155" s="793"/>
      <c r="E155" s="794"/>
      <c r="F155" s="795"/>
      <c r="G155" s="796"/>
      <c r="H155" s="450">
        <v>0</v>
      </c>
      <c r="I155" s="452"/>
      <c r="J155" s="452"/>
      <c r="K155" s="452"/>
      <c r="L155" s="452"/>
      <c r="M155" s="452"/>
      <c r="N155" s="452"/>
      <c r="O155" s="452"/>
      <c r="P155" s="452"/>
      <c r="Q155" s="452"/>
      <c r="R155" s="452" t="s">
        <v>5166</v>
      </c>
      <c r="S155" s="452"/>
      <c r="T155" s="452"/>
      <c r="U155" s="452"/>
      <c r="V155" s="452"/>
      <c r="W155" s="452"/>
      <c r="X155" s="452"/>
      <c r="Y155" s="452"/>
      <c r="Z155" s="452"/>
      <c r="AA155" s="452"/>
      <c r="AB155" s="452"/>
      <c r="AC155" s="452"/>
      <c r="AD155" s="452"/>
      <c r="AE155" s="452"/>
      <c r="AF155" s="452"/>
      <c r="AG155" s="452"/>
      <c r="AH155" s="452"/>
      <c r="AI155" s="452"/>
      <c r="AJ155" s="452"/>
      <c r="AK155" s="452"/>
      <c r="AL155" s="452"/>
      <c r="AM155" s="452"/>
      <c r="AN155" s="453" t="str">
        <f>C155</f>
        <v>Montáž.</v>
      </c>
      <c r="AO155" s="452"/>
      <c r="AP155" s="452"/>
      <c r="AQ155" s="452"/>
      <c r="AR155" s="452"/>
      <c r="AS155" s="452"/>
      <c r="AT155" s="452"/>
      <c r="AU155" s="452"/>
    </row>
    <row r="156" spans="1:47" ht="12" outlineLevel="1">
      <c r="A156" s="447">
        <v>80</v>
      </c>
      <c r="B156" s="448" t="s">
        <v>5336</v>
      </c>
      <c r="C156" s="449" t="s">
        <v>5337</v>
      </c>
      <c r="D156" s="450" t="s">
        <v>173</v>
      </c>
      <c r="E156" s="451">
        <v>3</v>
      </c>
      <c r="F156" s="229"/>
      <c r="G156" s="451">
        <f>F156*E156</f>
        <v>0</v>
      </c>
      <c r="H156" s="450" t="s">
        <v>259</v>
      </c>
      <c r="I156" s="452"/>
      <c r="J156" s="452"/>
      <c r="K156" s="452"/>
      <c r="L156" s="452"/>
      <c r="M156" s="452"/>
      <c r="N156" s="452"/>
      <c r="O156" s="452"/>
      <c r="P156" s="452"/>
      <c r="Q156" s="452"/>
      <c r="R156" s="452" t="s">
        <v>5195</v>
      </c>
      <c r="S156" s="452"/>
      <c r="T156" s="452"/>
      <c r="U156" s="452"/>
      <c r="V156" s="452"/>
      <c r="W156" s="452"/>
      <c r="X156" s="452"/>
      <c r="Y156" s="452"/>
      <c r="Z156" s="452"/>
      <c r="AA156" s="452"/>
      <c r="AB156" s="452"/>
      <c r="AC156" s="452"/>
      <c r="AD156" s="452"/>
      <c r="AE156" s="452"/>
      <c r="AF156" s="452"/>
      <c r="AG156" s="452"/>
      <c r="AH156" s="452"/>
      <c r="AI156" s="452"/>
      <c r="AJ156" s="452"/>
      <c r="AK156" s="452"/>
      <c r="AL156" s="452"/>
      <c r="AM156" s="452"/>
      <c r="AN156" s="452"/>
      <c r="AO156" s="452"/>
      <c r="AP156" s="452"/>
      <c r="AQ156" s="452"/>
      <c r="AR156" s="452"/>
      <c r="AS156" s="452"/>
      <c r="AT156" s="452"/>
      <c r="AU156" s="452"/>
    </row>
    <row r="157" spans="1:47" ht="12" outlineLevel="1">
      <c r="A157" s="447"/>
      <c r="B157" s="448"/>
      <c r="C157" s="792" t="s">
        <v>5338</v>
      </c>
      <c r="D157" s="793"/>
      <c r="E157" s="794"/>
      <c r="F157" s="795"/>
      <c r="G157" s="796"/>
      <c r="H157" s="450">
        <v>0</v>
      </c>
      <c r="I157" s="452"/>
      <c r="J157" s="452"/>
      <c r="K157" s="452"/>
      <c r="L157" s="452"/>
      <c r="M157" s="452"/>
      <c r="N157" s="452"/>
      <c r="O157" s="452"/>
      <c r="P157" s="452"/>
      <c r="Q157" s="452"/>
      <c r="R157" s="452" t="s">
        <v>5166</v>
      </c>
      <c r="S157" s="452"/>
      <c r="T157" s="452"/>
      <c r="U157" s="452"/>
      <c r="V157" s="452"/>
      <c r="W157" s="452"/>
      <c r="X157" s="452"/>
      <c r="Y157" s="452"/>
      <c r="Z157" s="452"/>
      <c r="AA157" s="452"/>
      <c r="AB157" s="452"/>
      <c r="AC157" s="452"/>
      <c r="AD157" s="452"/>
      <c r="AE157" s="452"/>
      <c r="AF157" s="452"/>
      <c r="AG157" s="452"/>
      <c r="AH157" s="452"/>
      <c r="AI157" s="452"/>
      <c r="AJ157" s="452"/>
      <c r="AK157" s="452"/>
      <c r="AL157" s="452"/>
      <c r="AM157" s="452"/>
      <c r="AN157" s="453" t="str">
        <f>C157</f>
        <v>Instalační krabice s tamperem 90x95x17,5mm</v>
      </c>
      <c r="AO157" s="452"/>
      <c r="AP157" s="452"/>
      <c r="AQ157" s="452"/>
      <c r="AR157" s="452"/>
      <c r="AS157" s="452"/>
      <c r="AT157" s="452"/>
      <c r="AU157" s="452"/>
    </row>
    <row r="158" spans="1:47" ht="12" outlineLevel="1">
      <c r="A158" s="447"/>
      <c r="B158" s="448"/>
      <c r="C158" s="792" t="s">
        <v>5197</v>
      </c>
      <c r="D158" s="793"/>
      <c r="E158" s="794"/>
      <c r="F158" s="795"/>
      <c r="G158" s="796"/>
      <c r="H158" s="450">
        <v>0</v>
      </c>
      <c r="I158" s="452"/>
      <c r="J158" s="452"/>
      <c r="K158" s="452"/>
      <c r="L158" s="452"/>
      <c r="M158" s="452"/>
      <c r="N158" s="452"/>
      <c r="O158" s="452"/>
      <c r="P158" s="452"/>
      <c r="Q158" s="452"/>
      <c r="R158" s="452" t="s">
        <v>5166</v>
      </c>
      <c r="S158" s="452"/>
      <c r="T158" s="452"/>
      <c r="U158" s="452"/>
      <c r="V158" s="452"/>
      <c r="W158" s="452"/>
      <c r="X158" s="452"/>
      <c r="Y158" s="452"/>
      <c r="Z158" s="452"/>
      <c r="AA158" s="452"/>
      <c r="AB158" s="452"/>
      <c r="AC158" s="452"/>
      <c r="AD158" s="452"/>
      <c r="AE158" s="452"/>
      <c r="AF158" s="452"/>
      <c r="AG158" s="452"/>
      <c r="AH158" s="452"/>
      <c r="AI158" s="452"/>
      <c r="AJ158" s="452"/>
      <c r="AK158" s="452"/>
      <c r="AL158" s="452"/>
      <c r="AM158" s="452"/>
      <c r="AN158" s="453" t="str">
        <f>C158</f>
        <v>Dodávka.</v>
      </c>
      <c r="AO158" s="452"/>
      <c r="AP158" s="452"/>
      <c r="AQ158" s="452"/>
      <c r="AR158" s="452"/>
      <c r="AS158" s="452"/>
      <c r="AT158" s="452"/>
      <c r="AU158" s="452"/>
    </row>
    <row r="159" spans="1:47" ht="12" outlineLevel="1">
      <c r="A159" s="447">
        <v>81</v>
      </c>
      <c r="B159" s="448" t="s">
        <v>5339</v>
      </c>
      <c r="C159" s="449" t="s">
        <v>5340</v>
      </c>
      <c r="D159" s="450" t="s">
        <v>173</v>
      </c>
      <c r="E159" s="451">
        <v>5</v>
      </c>
      <c r="F159" s="229"/>
      <c r="G159" s="451">
        <f>F159*E159</f>
        <v>0</v>
      </c>
      <c r="H159" s="450" t="s">
        <v>4102</v>
      </c>
      <c r="I159" s="452"/>
      <c r="J159" s="452"/>
      <c r="K159" s="452"/>
      <c r="L159" s="452"/>
      <c r="M159" s="452"/>
      <c r="N159" s="452"/>
      <c r="O159" s="452"/>
      <c r="P159" s="452"/>
      <c r="Q159" s="452"/>
      <c r="R159" s="452" t="s">
        <v>5162</v>
      </c>
      <c r="S159" s="452"/>
      <c r="T159" s="452"/>
      <c r="U159" s="452"/>
      <c r="V159" s="452"/>
      <c r="W159" s="452"/>
      <c r="X159" s="452"/>
      <c r="Y159" s="452"/>
      <c r="Z159" s="452"/>
      <c r="AA159" s="452"/>
      <c r="AB159" s="452"/>
      <c r="AC159" s="452"/>
      <c r="AD159" s="452"/>
      <c r="AE159" s="452"/>
      <c r="AF159" s="452"/>
      <c r="AG159" s="452"/>
      <c r="AH159" s="452"/>
      <c r="AI159" s="452"/>
      <c r="AJ159" s="452"/>
      <c r="AK159" s="452"/>
      <c r="AL159" s="452"/>
      <c r="AM159" s="452"/>
      <c r="AN159" s="452"/>
      <c r="AO159" s="452"/>
      <c r="AP159" s="452"/>
      <c r="AQ159" s="452"/>
      <c r="AR159" s="452"/>
      <c r="AS159" s="452"/>
      <c r="AT159" s="452"/>
      <c r="AU159" s="452"/>
    </row>
    <row r="160" spans="1:47" ht="12" outlineLevel="1">
      <c r="A160" s="447"/>
      <c r="B160" s="448"/>
      <c r="C160" s="792" t="s">
        <v>5192</v>
      </c>
      <c r="D160" s="793"/>
      <c r="E160" s="794"/>
      <c r="F160" s="795"/>
      <c r="G160" s="796"/>
      <c r="H160" s="450">
        <v>0</v>
      </c>
      <c r="I160" s="452"/>
      <c r="J160" s="452"/>
      <c r="K160" s="452"/>
      <c r="L160" s="452"/>
      <c r="M160" s="452"/>
      <c r="N160" s="452"/>
      <c r="O160" s="452"/>
      <c r="P160" s="452"/>
      <c r="Q160" s="452"/>
      <c r="R160" s="452" t="s">
        <v>5166</v>
      </c>
      <c r="S160" s="452"/>
      <c r="T160" s="452"/>
      <c r="U160" s="452"/>
      <c r="V160" s="452"/>
      <c r="W160" s="452"/>
      <c r="X160" s="452"/>
      <c r="Y160" s="452"/>
      <c r="Z160" s="452"/>
      <c r="AA160" s="452"/>
      <c r="AB160" s="452"/>
      <c r="AC160" s="452"/>
      <c r="AD160" s="452"/>
      <c r="AE160" s="452"/>
      <c r="AF160" s="452"/>
      <c r="AG160" s="452"/>
      <c r="AH160" s="452"/>
      <c r="AI160" s="452"/>
      <c r="AJ160" s="452"/>
      <c r="AK160" s="452"/>
      <c r="AL160" s="452"/>
      <c r="AM160" s="452"/>
      <c r="AN160" s="453" t="str">
        <f>C160</f>
        <v>Montáž.</v>
      </c>
      <c r="AO160" s="452"/>
      <c r="AP160" s="452"/>
      <c r="AQ160" s="452"/>
      <c r="AR160" s="452"/>
      <c r="AS160" s="452"/>
      <c r="AT160" s="452"/>
      <c r="AU160" s="452"/>
    </row>
    <row r="161" spans="1:47" ht="12" outlineLevel="1">
      <c r="A161" s="447">
        <v>82</v>
      </c>
      <c r="B161" s="448" t="s">
        <v>5341</v>
      </c>
      <c r="C161" s="449" t="s">
        <v>5342</v>
      </c>
      <c r="D161" s="450" t="s">
        <v>173</v>
      </c>
      <c r="E161" s="451">
        <v>5</v>
      </c>
      <c r="F161" s="229"/>
      <c r="G161" s="451">
        <f>F161*E161</f>
        <v>0</v>
      </c>
      <c r="H161" s="450" t="s">
        <v>4102</v>
      </c>
      <c r="I161" s="452"/>
      <c r="J161" s="452"/>
      <c r="K161" s="452"/>
      <c r="L161" s="452"/>
      <c r="M161" s="452"/>
      <c r="N161" s="452"/>
      <c r="O161" s="452"/>
      <c r="P161" s="452"/>
      <c r="Q161" s="452"/>
      <c r="R161" s="452" t="s">
        <v>5195</v>
      </c>
      <c r="S161" s="452"/>
      <c r="T161" s="452"/>
      <c r="U161" s="452"/>
      <c r="V161" s="452"/>
      <c r="W161" s="452"/>
      <c r="X161" s="452"/>
      <c r="Y161" s="452"/>
      <c r="Z161" s="452"/>
      <c r="AA161" s="452"/>
      <c r="AB161" s="452"/>
      <c r="AC161" s="452"/>
      <c r="AD161" s="452"/>
      <c r="AE161" s="452"/>
      <c r="AF161" s="452"/>
      <c r="AG161" s="452"/>
      <c r="AH161" s="452"/>
      <c r="AI161" s="452"/>
      <c r="AJ161" s="452"/>
      <c r="AK161" s="452"/>
      <c r="AL161" s="452"/>
      <c r="AM161" s="452"/>
      <c r="AN161" s="452"/>
      <c r="AO161" s="452"/>
      <c r="AP161" s="452"/>
      <c r="AQ161" s="452"/>
      <c r="AR161" s="452"/>
      <c r="AS161" s="452"/>
      <c r="AT161" s="452"/>
      <c r="AU161" s="452"/>
    </row>
    <row r="162" spans="1:47" ht="12" outlineLevel="1">
      <c r="A162" s="447"/>
      <c r="B162" s="448"/>
      <c r="C162" s="792" t="s">
        <v>5197</v>
      </c>
      <c r="D162" s="793"/>
      <c r="E162" s="794"/>
      <c r="F162" s="795"/>
      <c r="G162" s="796"/>
      <c r="H162" s="450">
        <v>0</v>
      </c>
      <c r="I162" s="452"/>
      <c r="J162" s="452"/>
      <c r="K162" s="452"/>
      <c r="L162" s="452"/>
      <c r="M162" s="452"/>
      <c r="N162" s="452"/>
      <c r="O162" s="452"/>
      <c r="P162" s="452"/>
      <c r="Q162" s="452"/>
      <c r="R162" s="452" t="s">
        <v>5166</v>
      </c>
      <c r="S162" s="452"/>
      <c r="T162" s="452"/>
      <c r="U162" s="452"/>
      <c r="V162" s="452"/>
      <c r="W162" s="452"/>
      <c r="X162" s="452"/>
      <c r="Y162" s="452"/>
      <c r="Z162" s="452"/>
      <c r="AA162" s="452"/>
      <c r="AB162" s="452"/>
      <c r="AC162" s="452"/>
      <c r="AD162" s="452"/>
      <c r="AE162" s="452"/>
      <c r="AF162" s="452"/>
      <c r="AG162" s="452"/>
      <c r="AH162" s="452"/>
      <c r="AI162" s="452"/>
      <c r="AJ162" s="452"/>
      <c r="AK162" s="452"/>
      <c r="AL162" s="452"/>
      <c r="AM162" s="452"/>
      <c r="AN162" s="453" t="str">
        <f>C162</f>
        <v>Dodávka.</v>
      </c>
      <c r="AO162" s="452"/>
      <c r="AP162" s="452"/>
      <c r="AQ162" s="452"/>
      <c r="AR162" s="452"/>
      <c r="AS162" s="452"/>
      <c r="AT162" s="452"/>
      <c r="AU162" s="452"/>
    </row>
    <row r="163" spans="1:47" ht="12" outlineLevel="1">
      <c r="A163" s="447">
        <v>83</v>
      </c>
      <c r="B163" s="448" t="s">
        <v>5343</v>
      </c>
      <c r="C163" s="449" t="s">
        <v>5344</v>
      </c>
      <c r="D163" s="450" t="s">
        <v>173</v>
      </c>
      <c r="E163" s="451">
        <v>6</v>
      </c>
      <c r="F163" s="229"/>
      <c r="G163" s="451">
        <f>F163*E163</f>
        <v>0</v>
      </c>
      <c r="H163" s="450" t="s">
        <v>4102</v>
      </c>
      <c r="I163" s="452"/>
      <c r="J163" s="452"/>
      <c r="K163" s="452"/>
      <c r="L163" s="452"/>
      <c r="M163" s="452"/>
      <c r="N163" s="452"/>
      <c r="O163" s="452"/>
      <c r="P163" s="452"/>
      <c r="Q163" s="452"/>
      <c r="R163" s="452" t="s">
        <v>5162</v>
      </c>
      <c r="S163" s="452"/>
      <c r="T163" s="452"/>
      <c r="U163" s="452"/>
      <c r="V163" s="452"/>
      <c r="W163" s="452"/>
      <c r="X163" s="452"/>
      <c r="Y163" s="452"/>
      <c r="Z163" s="452"/>
      <c r="AA163" s="452"/>
      <c r="AB163" s="452"/>
      <c r="AC163" s="452"/>
      <c r="AD163" s="452"/>
      <c r="AE163" s="452"/>
      <c r="AF163" s="452"/>
      <c r="AG163" s="452"/>
      <c r="AH163" s="452"/>
      <c r="AI163" s="452"/>
      <c r="AJ163" s="452"/>
      <c r="AK163" s="452"/>
      <c r="AL163" s="452"/>
      <c r="AM163" s="452"/>
      <c r="AN163" s="452"/>
      <c r="AO163" s="452"/>
      <c r="AP163" s="452"/>
      <c r="AQ163" s="452"/>
      <c r="AR163" s="452"/>
      <c r="AS163" s="452"/>
      <c r="AT163" s="452"/>
      <c r="AU163" s="452"/>
    </row>
    <row r="164" spans="1:47" ht="12" outlineLevel="1">
      <c r="A164" s="447"/>
      <c r="B164" s="448"/>
      <c r="C164" s="792" t="s">
        <v>5192</v>
      </c>
      <c r="D164" s="793"/>
      <c r="E164" s="794"/>
      <c r="F164" s="795"/>
      <c r="G164" s="796"/>
      <c r="H164" s="450">
        <v>0</v>
      </c>
      <c r="I164" s="452"/>
      <c r="J164" s="452"/>
      <c r="K164" s="452"/>
      <c r="L164" s="452"/>
      <c r="M164" s="452"/>
      <c r="N164" s="452"/>
      <c r="O164" s="452"/>
      <c r="P164" s="452"/>
      <c r="Q164" s="452"/>
      <c r="R164" s="452" t="s">
        <v>5166</v>
      </c>
      <c r="S164" s="452"/>
      <c r="T164" s="452"/>
      <c r="U164" s="452"/>
      <c r="V164" s="452"/>
      <c r="W164" s="452"/>
      <c r="X164" s="452"/>
      <c r="Y164" s="452"/>
      <c r="Z164" s="452"/>
      <c r="AA164" s="452"/>
      <c r="AB164" s="452"/>
      <c r="AC164" s="452"/>
      <c r="AD164" s="452"/>
      <c r="AE164" s="452"/>
      <c r="AF164" s="452"/>
      <c r="AG164" s="452"/>
      <c r="AH164" s="452"/>
      <c r="AI164" s="452"/>
      <c r="AJ164" s="452"/>
      <c r="AK164" s="452"/>
      <c r="AL164" s="452"/>
      <c r="AM164" s="452"/>
      <c r="AN164" s="453" t="str">
        <f>C164</f>
        <v>Montáž.</v>
      </c>
      <c r="AO164" s="452"/>
      <c r="AP164" s="452"/>
      <c r="AQ164" s="452"/>
      <c r="AR164" s="452"/>
      <c r="AS164" s="452"/>
      <c r="AT164" s="452"/>
      <c r="AU164" s="452"/>
    </row>
    <row r="165" spans="1:47" ht="12" outlineLevel="1">
      <c r="A165" s="447">
        <v>84</v>
      </c>
      <c r="B165" s="448" t="s">
        <v>5345</v>
      </c>
      <c r="C165" s="449" t="s">
        <v>5346</v>
      </c>
      <c r="D165" s="450" t="s">
        <v>173</v>
      </c>
      <c r="E165" s="451">
        <v>6</v>
      </c>
      <c r="F165" s="229"/>
      <c r="G165" s="451">
        <f>F165*E165</f>
        <v>0</v>
      </c>
      <c r="H165" s="450" t="s">
        <v>259</v>
      </c>
      <c r="I165" s="452"/>
      <c r="J165" s="452"/>
      <c r="K165" s="452"/>
      <c r="L165" s="452"/>
      <c r="M165" s="452"/>
      <c r="N165" s="452"/>
      <c r="O165" s="452"/>
      <c r="P165" s="452"/>
      <c r="Q165" s="452"/>
      <c r="R165" s="452" t="s">
        <v>5195</v>
      </c>
      <c r="S165" s="452"/>
      <c r="T165" s="452"/>
      <c r="U165" s="452"/>
      <c r="V165" s="452"/>
      <c r="W165" s="452"/>
      <c r="X165" s="452"/>
      <c r="Y165" s="452"/>
      <c r="Z165" s="452"/>
      <c r="AA165" s="452"/>
      <c r="AB165" s="452"/>
      <c r="AC165" s="452"/>
      <c r="AD165" s="452"/>
      <c r="AE165" s="452"/>
      <c r="AF165" s="452"/>
      <c r="AG165" s="452"/>
      <c r="AH165" s="452"/>
      <c r="AI165" s="452"/>
      <c r="AJ165" s="452"/>
      <c r="AK165" s="452"/>
      <c r="AL165" s="452"/>
      <c r="AM165" s="452"/>
      <c r="AN165" s="452"/>
      <c r="AO165" s="452"/>
      <c r="AP165" s="452"/>
      <c r="AQ165" s="452"/>
      <c r="AR165" s="452"/>
      <c r="AS165" s="452"/>
      <c r="AT165" s="452"/>
      <c r="AU165" s="452"/>
    </row>
    <row r="166" spans="1:47" ht="22.5" outlineLevel="1">
      <c r="A166" s="447"/>
      <c r="B166" s="448"/>
      <c r="C166" s="792" t="s">
        <v>5347</v>
      </c>
      <c r="D166" s="793"/>
      <c r="E166" s="794"/>
      <c r="F166" s="795"/>
      <c r="G166" s="796"/>
      <c r="H166" s="450">
        <v>0</v>
      </c>
      <c r="I166" s="452"/>
      <c r="J166" s="452"/>
      <c r="K166" s="452"/>
      <c r="L166" s="452"/>
      <c r="M166" s="452"/>
      <c r="N166" s="452"/>
      <c r="O166" s="452"/>
      <c r="P166" s="452"/>
      <c r="Q166" s="452"/>
      <c r="R166" s="452" t="s">
        <v>5166</v>
      </c>
      <c r="S166" s="452"/>
      <c r="T166" s="452"/>
      <c r="U166" s="452"/>
      <c r="V166" s="452"/>
      <c r="W166" s="452"/>
      <c r="X166" s="452"/>
      <c r="Y166" s="452"/>
      <c r="Z166" s="452"/>
      <c r="AA166" s="452"/>
      <c r="AB166" s="452"/>
      <c r="AC166" s="452"/>
      <c r="AD166" s="452"/>
      <c r="AE166" s="452"/>
      <c r="AF166" s="452"/>
      <c r="AG166" s="452"/>
      <c r="AH166" s="452"/>
      <c r="AI166" s="452"/>
      <c r="AJ166" s="452"/>
      <c r="AK166" s="452"/>
      <c r="AL166" s="452"/>
      <c r="AM166" s="452"/>
      <c r="AN166" s="453" t="str">
        <f>C166</f>
        <v>Sběrnicový kombinovaný detektor kouře a teploty. JA-110ST (optická a teplotní detekce) detekuje požár v obytných a komerčních budovách.</v>
      </c>
      <c r="AO166" s="452"/>
      <c r="AP166" s="452"/>
      <c r="AQ166" s="452"/>
      <c r="AR166" s="452"/>
      <c r="AS166" s="452"/>
      <c r="AT166" s="452"/>
      <c r="AU166" s="452"/>
    </row>
    <row r="167" spans="1:47" ht="12" outlineLevel="1">
      <c r="A167" s="447"/>
      <c r="B167" s="448"/>
      <c r="C167" s="792" t="s">
        <v>5197</v>
      </c>
      <c r="D167" s="793"/>
      <c r="E167" s="794"/>
      <c r="F167" s="795"/>
      <c r="G167" s="796"/>
      <c r="H167" s="450">
        <v>0</v>
      </c>
      <c r="I167" s="452"/>
      <c r="J167" s="452"/>
      <c r="K167" s="452"/>
      <c r="L167" s="452"/>
      <c r="M167" s="452"/>
      <c r="N167" s="452"/>
      <c r="O167" s="452"/>
      <c r="P167" s="452"/>
      <c r="Q167" s="452"/>
      <c r="R167" s="452" t="s">
        <v>5166</v>
      </c>
      <c r="S167" s="452"/>
      <c r="T167" s="452"/>
      <c r="U167" s="452"/>
      <c r="V167" s="452"/>
      <c r="W167" s="452"/>
      <c r="X167" s="452"/>
      <c r="Y167" s="452"/>
      <c r="Z167" s="452"/>
      <c r="AA167" s="452"/>
      <c r="AB167" s="452"/>
      <c r="AC167" s="452"/>
      <c r="AD167" s="452"/>
      <c r="AE167" s="452"/>
      <c r="AF167" s="452"/>
      <c r="AG167" s="452"/>
      <c r="AH167" s="452"/>
      <c r="AI167" s="452"/>
      <c r="AJ167" s="452"/>
      <c r="AK167" s="452"/>
      <c r="AL167" s="452"/>
      <c r="AM167" s="452"/>
      <c r="AN167" s="453" t="str">
        <f>C167</f>
        <v>Dodávka.</v>
      </c>
      <c r="AO167" s="452"/>
      <c r="AP167" s="452"/>
      <c r="AQ167" s="452"/>
      <c r="AR167" s="452"/>
      <c r="AS167" s="452"/>
      <c r="AT167" s="452"/>
      <c r="AU167" s="452"/>
    </row>
    <row r="168" spans="1:47" ht="12" outlineLevel="1">
      <c r="A168" s="447">
        <v>85</v>
      </c>
      <c r="B168" s="448" t="s">
        <v>5348</v>
      </c>
      <c r="C168" s="449" t="s">
        <v>5349</v>
      </c>
      <c r="D168" s="450" t="s">
        <v>173</v>
      </c>
      <c r="E168" s="451">
        <v>2</v>
      </c>
      <c r="F168" s="229"/>
      <c r="G168" s="451">
        <f>F168*E168</f>
        <v>0</v>
      </c>
      <c r="H168" s="450" t="s">
        <v>4102</v>
      </c>
      <c r="I168" s="452"/>
      <c r="J168" s="452"/>
      <c r="K168" s="452"/>
      <c r="L168" s="452"/>
      <c r="M168" s="452"/>
      <c r="N168" s="452"/>
      <c r="O168" s="452"/>
      <c r="P168" s="452"/>
      <c r="Q168" s="452"/>
      <c r="R168" s="452" t="s">
        <v>5162</v>
      </c>
      <c r="S168" s="452"/>
      <c r="T168" s="452"/>
      <c r="U168" s="452"/>
      <c r="V168" s="452"/>
      <c r="W168" s="452"/>
      <c r="X168" s="452"/>
      <c r="Y168" s="452"/>
      <c r="Z168" s="452"/>
      <c r="AA168" s="452"/>
      <c r="AB168" s="452"/>
      <c r="AC168" s="452"/>
      <c r="AD168" s="452"/>
      <c r="AE168" s="452"/>
      <c r="AF168" s="452"/>
      <c r="AG168" s="452"/>
      <c r="AH168" s="452"/>
      <c r="AI168" s="452"/>
      <c r="AJ168" s="452"/>
      <c r="AK168" s="452"/>
      <c r="AL168" s="452"/>
      <c r="AM168" s="452"/>
      <c r="AN168" s="452"/>
      <c r="AO168" s="452"/>
      <c r="AP168" s="452"/>
      <c r="AQ168" s="452"/>
      <c r="AR168" s="452"/>
      <c r="AS168" s="452"/>
      <c r="AT168" s="452"/>
      <c r="AU168" s="452"/>
    </row>
    <row r="169" spans="1:47" ht="12" outlineLevel="1">
      <c r="A169" s="447"/>
      <c r="B169" s="448"/>
      <c r="C169" s="792" t="s">
        <v>5192</v>
      </c>
      <c r="D169" s="793"/>
      <c r="E169" s="794"/>
      <c r="F169" s="795"/>
      <c r="G169" s="796"/>
      <c r="H169" s="450">
        <v>0</v>
      </c>
      <c r="I169" s="452"/>
      <c r="J169" s="452"/>
      <c r="K169" s="452"/>
      <c r="L169" s="452"/>
      <c r="M169" s="452"/>
      <c r="N169" s="452"/>
      <c r="O169" s="452"/>
      <c r="P169" s="452"/>
      <c r="Q169" s="452"/>
      <c r="R169" s="452" t="s">
        <v>5166</v>
      </c>
      <c r="S169" s="452"/>
      <c r="T169" s="452"/>
      <c r="U169" s="452"/>
      <c r="V169" s="452"/>
      <c r="W169" s="452"/>
      <c r="X169" s="452"/>
      <c r="Y169" s="452"/>
      <c r="Z169" s="452"/>
      <c r="AA169" s="452"/>
      <c r="AB169" s="452"/>
      <c r="AC169" s="452"/>
      <c r="AD169" s="452"/>
      <c r="AE169" s="452"/>
      <c r="AF169" s="452"/>
      <c r="AG169" s="452"/>
      <c r="AH169" s="452"/>
      <c r="AI169" s="452"/>
      <c r="AJ169" s="452"/>
      <c r="AK169" s="452"/>
      <c r="AL169" s="452"/>
      <c r="AM169" s="452"/>
      <c r="AN169" s="453" t="str">
        <f>C169</f>
        <v>Montáž.</v>
      </c>
      <c r="AO169" s="452"/>
      <c r="AP169" s="452"/>
      <c r="AQ169" s="452"/>
      <c r="AR169" s="452"/>
      <c r="AS169" s="452"/>
      <c r="AT169" s="452"/>
      <c r="AU169" s="452"/>
    </row>
    <row r="170" spans="1:47" ht="12" outlineLevel="1">
      <c r="A170" s="447">
        <v>86</v>
      </c>
      <c r="B170" s="448" t="s">
        <v>5350</v>
      </c>
      <c r="C170" s="449" t="s">
        <v>5351</v>
      </c>
      <c r="D170" s="450" t="s">
        <v>173</v>
      </c>
      <c r="E170" s="451">
        <v>2</v>
      </c>
      <c r="F170" s="229"/>
      <c r="G170" s="451">
        <f>F170*E170</f>
        <v>0</v>
      </c>
      <c r="H170" s="450" t="s">
        <v>259</v>
      </c>
      <c r="I170" s="452"/>
      <c r="J170" s="452"/>
      <c r="K170" s="452"/>
      <c r="L170" s="452"/>
      <c r="M170" s="452"/>
      <c r="N170" s="452"/>
      <c r="O170" s="452"/>
      <c r="P170" s="452"/>
      <c r="Q170" s="452"/>
      <c r="R170" s="452" t="s">
        <v>5195</v>
      </c>
      <c r="S170" s="452"/>
      <c r="T170" s="452"/>
      <c r="U170" s="452"/>
      <c r="V170" s="452"/>
      <c r="W170" s="452"/>
      <c r="X170" s="452"/>
      <c r="Y170" s="452"/>
      <c r="Z170" s="452"/>
      <c r="AA170" s="452"/>
      <c r="AB170" s="452"/>
      <c r="AC170" s="452"/>
      <c r="AD170" s="452"/>
      <c r="AE170" s="452"/>
      <c r="AF170" s="452"/>
      <c r="AG170" s="452"/>
      <c r="AH170" s="452"/>
      <c r="AI170" s="452"/>
      <c r="AJ170" s="452"/>
      <c r="AK170" s="452"/>
      <c r="AL170" s="452"/>
      <c r="AM170" s="452"/>
      <c r="AN170" s="452"/>
      <c r="AO170" s="452"/>
      <c r="AP170" s="452"/>
      <c r="AQ170" s="452"/>
      <c r="AR170" s="452"/>
      <c r="AS170" s="452"/>
      <c r="AT170" s="452"/>
      <c r="AU170" s="452"/>
    </row>
    <row r="171" spans="1:47" ht="22.5" outlineLevel="1">
      <c r="A171" s="447"/>
      <c r="B171" s="448"/>
      <c r="C171" s="792" t="s">
        <v>5352</v>
      </c>
      <c r="D171" s="793"/>
      <c r="E171" s="794"/>
      <c r="F171" s="795"/>
      <c r="G171" s="796"/>
      <c r="H171" s="450">
        <v>0</v>
      </c>
      <c r="I171" s="452"/>
      <c r="J171" s="452"/>
      <c r="K171" s="452"/>
      <c r="L171" s="452"/>
      <c r="M171" s="452"/>
      <c r="N171" s="452"/>
      <c r="O171" s="452"/>
      <c r="P171" s="452"/>
      <c r="Q171" s="452"/>
      <c r="R171" s="452" t="s">
        <v>5166</v>
      </c>
      <c r="S171" s="452"/>
      <c r="T171" s="452"/>
      <c r="U171" s="452"/>
      <c r="V171" s="452"/>
      <c r="W171" s="452"/>
      <c r="X171" s="452"/>
      <c r="Y171" s="452"/>
      <c r="Z171" s="452"/>
      <c r="AA171" s="452"/>
      <c r="AB171" s="452"/>
      <c r="AC171" s="452"/>
      <c r="AD171" s="452"/>
      <c r="AE171" s="452"/>
      <c r="AF171" s="452"/>
      <c r="AG171" s="452"/>
      <c r="AH171" s="452"/>
      <c r="AI171" s="452"/>
      <c r="AJ171" s="452"/>
      <c r="AK171" s="452"/>
      <c r="AL171" s="452"/>
      <c r="AM171" s="452"/>
      <c r="AN171" s="453" t="str">
        <f>C171</f>
        <v>Sběrnicový přístupový modul s displejem, klávesnicí a RFID. JA-114E je přístupový modul s LCD displejem, ovládacími klávesami a čtečkou RFID pro ovládání zabezpečovacího systému.</v>
      </c>
      <c r="AO171" s="452"/>
      <c r="AP171" s="452"/>
      <c r="AQ171" s="452"/>
      <c r="AR171" s="452"/>
      <c r="AS171" s="452"/>
      <c r="AT171" s="452"/>
      <c r="AU171" s="452"/>
    </row>
    <row r="172" spans="1:47" ht="12" outlineLevel="1">
      <c r="A172" s="447"/>
      <c r="B172" s="448"/>
      <c r="C172" s="792" t="s">
        <v>5197</v>
      </c>
      <c r="D172" s="793"/>
      <c r="E172" s="794"/>
      <c r="F172" s="795"/>
      <c r="G172" s="796"/>
      <c r="H172" s="450">
        <v>0</v>
      </c>
      <c r="I172" s="452"/>
      <c r="J172" s="452"/>
      <c r="K172" s="452"/>
      <c r="L172" s="452"/>
      <c r="M172" s="452"/>
      <c r="N172" s="452"/>
      <c r="O172" s="452"/>
      <c r="P172" s="452"/>
      <c r="Q172" s="452"/>
      <c r="R172" s="452" t="s">
        <v>5166</v>
      </c>
      <c r="S172" s="452"/>
      <c r="T172" s="452"/>
      <c r="U172" s="452"/>
      <c r="V172" s="452"/>
      <c r="W172" s="452"/>
      <c r="X172" s="452"/>
      <c r="Y172" s="452"/>
      <c r="Z172" s="452"/>
      <c r="AA172" s="452"/>
      <c r="AB172" s="452"/>
      <c r="AC172" s="452"/>
      <c r="AD172" s="452"/>
      <c r="AE172" s="452"/>
      <c r="AF172" s="452"/>
      <c r="AG172" s="452"/>
      <c r="AH172" s="452"/>
      <c r="AI172" s="452"/>
      <c r="AJ172" s="452"/>
      <c r="AK172" s="452"/>
      <c r="AL172" s="452"/>
      <c r="AM172" s="452"/>
      <c r="AN172" s="453" t="str">
        <f>C172</f>
        <v>Dodávka.</v>
      </c>
      <c r="AO172" s="452"/>
      <c r="AP172" s="452"/>
      <c r="AQ172" s="452"/>
      <c r="AR172" s="452"/>
      <c r="AS172" s="452"/>
      <c r="AT172" s="452"/>
      <c r="AU172" s="452"/>
    </row>
    <row r="173" spans="1:47" ht="12" outlineLevel="1">
      <c r="A173" s="447">
        <v>87</v>
      </c>
      <c r="B173" s="448" t="s">
        <v>5353</v>
      </c>
      <c r="C173" s="449" t="s">
        <v>5354</v>
      </c>
      <c r="D173" s="450" t="s">
        <v>173</v>
      </c>
      <c r="E173" s="451">
        <v>6</v>
      </c>
      <c r="F173" s="229"/>
      <c r="G173" s="451">
        <f>F173*E173</f>
        <v>0</v>
      </c>
      <c r="H173" s="450" t="s">
        <v>259</v>
      </c>
      <c r="I173" s="452"/>
      <c r="J173" s="452"/>
      <c r="K173" s="452"/>
      <c r="L173" s="452"/>
      <c r="M173" s="452"/>
      <c r="N173" s="452"/>
      <c r="O173" s="452"/>
      <c r="P173" s="452"/>
      <c r="Q173" s="452"/>
      <c r="R173" s="452" t="s">
        <v>5195</v>
      </c>
      <c r="S173" s="452"/>
      <c r="T173" s="452"/>
      <c r="U173" s="452"/>
      <c r="V173" s="452"/>
      <c r="W173" s="452"/>
      <c r="X173" s="452"/>
      <c r="Y173" s="452"/>
      <c r="Z173" s="452"/>
      <c r="AA173" s="452"/>
      <c r="AB173" s="452"/>
      <c r="AC173" s="452"/>
      <c r="AD173" s="452"/>
      <c r="AE173" s="452"/>
      <c r="AF173" s="452"/>
      <c r="AG173" s="452"/>
      <c r="AH173" s="452"/>
      <c r="AI173" s="452"/>
      <c r="AJ173" s="452"/>
      <c r="AK173" s="452"/>
      <c r="AL173" s="452"/>
      <c r="AM173" s="452"/>
      <c r="AN173" s="452"/>
      <c r="AO173" s="452"/>
      <c r="AP173" s="452"/>
      <c r="AQ173" s="452"/>
      <c r="AR173" s="452"/>
      <c r="AS173" s="452"/>
      <c r="AT173" s="452"/>
      <c r="AU173" s="452"/>
    </row>
    <row r="174" spans="1:47" ht="12" outlineLevel="1">
      <c r="A174" s="447"/>
      <c r="B174" s="448"/>
      <c r="C174" s="792" t="s">
        <v>5355</v>
      </c>
      <c r="D174" s="793"/>
      <c r="E174" s="794"/>
      <c r="F174" s="795"/>
      <c r="G174" s="796"/>
      <c r="H174" s="450">
        <v>0</v>
      </c>
      <c r="I174" s="452"/>
      <c r="J174" s="452"/>
      <c r="K174" s="452"/>
      <c r="L174" s="452"/>
      <c r="M174" s="452"/>
      <c r="N174" s="452"/>
      <c r="O174" s="452"/>
      <c r="P174" s="452"/>
      <c r="Q174" s="452"/>
      <c r="R174" s="452" t="s">
        <v>5166</v>
      </c>
      <c r="S174" s="452"/>
      <c r="T174" s="452"/>
      <c r="U174" s="452"/>
      <c r="V174" s="452"/>
      <c r="W174" s="452"/>
      <c r="X174" s="452"/>
      <c r="Y174" s="452"/>
      <c r="Z174" s="452"/>
      <c r="AA174" s="452"/>
      <c r="AB174" s="452"/>
      <c r="AC174" s="452"/>
      <c r="AD174" s="452"/>
      <c r="AE174" s="452"/>
      <c r="AF174" s="452"/>
      <c r="AG174" s="452"/>
      <c r="AH174" s="452"/>
      <c r="AI174" s="452"/>
      <c r="AJ174" s="452"/>
      <c r="AK174" s="452"/>
      <c r="AL174" s="452"/>
      <c r="AM174" s="452"/>
      <c r="AN174" s="453" t="str">
        <f>C174</f>
        <v>Ovládací segment pro přístupové moduly JA-112E, JA-113E, JA-114E, JA-152E, JA-153E a JA-154E.</v>
      </c>
      <c r="AO174" s="452"/>
      <c r="AP174" s="452"/>
      <c r="AQ174" s="452"/>
      <c r="AR174" s="452"/>
      <c r="AS174" s="452"/>
      <c r="AT174" s="452"/>
      <c r="AU174" s="452"/>
    </row>
    <row r="175" spans="1:47" ht="12" outlineLevel="1">
      <c r="A175" s="447"/>
      <c r="B175" s="448"/>
      <c r="C175" s="792" t="s">
        <v>5197</v>
      </c>
      <c r="D175" s="793"/>
      <c r="E175" s="794"/>
      <c r="F175" s="795"/>
      <c r="G175" s="796"/>
      <c r="H175" s="450">
        <v>0</v>
      </c>
      <c r="I175" s="452"/>
      <c r="J175" s="452"/>
      <c r="K175" s="452"/>
      <c r="L175" s="452"/>
      <c r="M175" s="452"/>
      <c r="N175" s="452"/>
      <c r="O175" s="452"/>
      <c r="P175" s="452"/>
      <c r="Q175" s="452"/>
      <c r="R175" s="452" t="s">
        <v>5166</v>
      </c>
      <c r="S175" s="452"/>
      <c r="T175" s="452"/>
      <c r="U175" s="452"/>
      <c r="V175" s="452"/>
      <c r="W175" s="452"/>
      <c r="X175" s="452"/>
      <c r="Y175" s="452"/>
      <c r="Z175" s="452"/>
      <c r="AA175" s="452"/>
      <c r="AB175" s="452"/>
      <c r="AC175" s="452"/>
      <c r="AD175" s="452"/>
      <c r="AE175" s="452"/>
      <c r="AF175" s="452"/>
      <c r="AG175" s="452"/>
      <c r="AH175" s="452"/>
      <c r="AI175" s="452"/>
      <c r="AJ175" s="452"/>
      <c r="AK175" s="452"/>
      <c r="AL175" s="452"/>
      <c r="AM175" s="452"/>
      <c r="AN175" s="453" t="str">
        <f>C175</f>
        <v>Dodávka.</v>
      </c>
      <c r="AO175" s="452"/>
      <c r="AP175" s="452"/>
      <c r="AQ175" s="452"/>
      <c r="AR175" s="452"/>
      <c r="AS175" s="452"/>
      <c r="AT175" s="452"/>
      <c r="AU175" s="452"/>
    </row>
    <row r="176" spans="1:47" ht="12" outlineLevel="1">
      <c r="A176" s="447">
        <v>88</v>
      </c>
      <c r="B176" s="448" t="s">
        <v>5356</v>
      </c>
      <c r="C176" s="449" t="s">
        <v>5357</v>
      </c>
      <c r="D176" s="450" t="s">
        <v>173</v>
      </c>
      <c r="E176" s="451">
        <v>2</v>
      </c>
      <c r="F176" s="229"/>
      <c r="G176" s="451">
        <f>F176*E176</f>
        <v>0</v>
      </c>
      <c r="H176" s="450" t="s">
        <v>4102</v>
      </c>
      <c r="I176" s="452"/>
      <c r="J176" s="452"/>
      <c r="K176" s="452"/>
      <c r="L176" s="452"/>
      <c r="M176" s="452"/>
      <c r="N176" s="452"/>
      <c r="O176" s="452"/>
      <c r="P176" s="452"/>
      <c r="Q176" s="452"/>
      <c r="R176" s="452" t="s">
        <v>5162</v>
      </c>
      <c r="S176" s="452"/>
      <c r="T176" s="452"/>
      <c r="U176" s="452"/>
      <c r="V176" s="452"/>
      <c r="W176" s="452"/>
      <c r="X176" s="452"/>
      <c r="Y176" s="452"/>
      <c r="Z176" s="452"/>
      <c r="AA176" s="452"/>
      <c r="AB176" s="452"/>
      <c r="AC176" s="452"/>
      <c r="AD176" s="452"/>
      <c r="AE176" s="452"/>
      <c r="AF176" s="452"/>
      <c r="AG176" s="452"/>
      <c r="AH176" s="452"/>
      <c r="AI176" s="452"/>
      <c r="AJ176" s="452"/>
      <c r="AK176" s="452"/>
      <c r="AL176" s="452"/>
      <c r="AM176" s="452"/>
      <c r="AN176" s="452"/>
      <c r="AO176" s="452"/>
      <c r="AP176" s="452"/>
      <c r="AQ176" s="452"/>
      <c r="AR176" s="452"/>
      <c r="AS176" s="452"/>
      <c r="AT176" s="452"/>
      <c r="AU176" s="452"/>
    </row>
    <row r="177" spans="1:47" ht="12" outlineLevel="1">
      <c r="A177" s="447"/>
      <c r="B177" s="448"/>
      <c r="C177" s="792" t="s">
        <v>5192</v>
      </c>
      <c r="D177" s="793"/>
      <c r="E177" s="794"/>
      <c r="F177" s="795"/>
      <c r="G177" s="796"/>
      <c r="H177" s="450">
        <v>0</v>
      </c>
      <c r="I177" s="452"/>
      <c r="J177" s="452"/>
      <c r="K177" s="452"/>
      <c r="L177" s="452"/>
      <c r="M177" s="452"/>
      <c r="N177" s="452"/>
      <c r="O177" s="452"/>
      <c r="P177" s="452"/>
      <c r="Q177" s="452"/>
      <c r="R177" s="452" t="s">
        <v>5166</v>
      </c>
      <c r="S177" s="452"/>
      <c r="T177" s="452"/>
      <c r="U177" s="452"/>
      <c r="V177" s="452"/>
      <c r="W177" s="452"/>
      <c r="X177" s="452"/>
      <c r="Y177" s="452"/>
      <c r="Z177" s="452"/>
      <c r="AA177" s="452"/>
      <c r="AB177" s="452"/>
      <c r="AC177" s="452"/>
      <c r="AD177" s="452"/>
      <c r="AE177" s="452"/>
      <c r="AF177" s="452"/>
      <c r="AG177" s="452"/>
      <c r="AH177" s="452"/>
      <c r="AI177" s="452"/>
      <c r="AJ177" s="452"/>
      <c r="AK177" s="452"/>
      <c r="AL177" s="452"/>
      <c r="AM177" s="452"/>
      <c r="AN177" s="453" t="str">
        <f>C177</f>
        <v>Montáž.</v>
      </c>
      <c r="AO177" s="452"/>
      <c r="AP177" s="452"/>
      <c r="AQ177" s="452"/>
      <c r="AR177" s="452"/>
      <c r="AS177" s="452"/>
      <c r="AT177" s="452"/>
      <c r="AU177" s="452"/>
    </row>
    <row r="178" spans="1:47" ht="12" outlineLevel="1">
      <c r="A178" s="447">
        <v>89</v>
      </c>
      <c r="B178" s="448" t="s">
        <v>5358</v>
      </c>
      <c r="C178" s="449" t="s">
        <v>5359</v>
      </c>
      <c r="D178" s="450" t="s">
        <v>173</v>
      </c>
      <c r="E178" s="451">
        <v>1</v>
      </c>
      <c r="F178" s="229"/>
      <c r="G178" s="451">
        <f>F178*E178</f>
        <v>0</v>
      </c>
      <c r="H178" s="450" t="s">
        <v>259</v>
      </c>
      <c r="I178" s="452"/>
      <c r="J178" s="452"/>
      <c r="K178" s="452"/>
      <c r="L178" s="452"/>
      <c r="M178" s="452"/>
      <c r="N178" s="452"/>
      <c r="O178" s="452"/>
      <c r="P178" s="452"/>
      <c r="Q178" s="452"/>
      <c r="R178" s="452" t="s">
        <v>5195</v>
      </c>
      <c r="S178" s="452"/>
      <c r="T178" s="452"/>
      <c r="U178" s="452"/>
      <c r="V178" s="452"/>
      <c r="W178" s="452"/>
      <c r="X178" s="452"/>
      <c r="Y178" s="452"/>
      <c r="Z178" s="452"/>
      <c r="AA178" s="452"/>
      <c r="AB178" s="452"/>
      <c r="AC178" s="452"/>
      <c r="AD178" s="452"/>
      <c r="AE178" s="452"/>
      <c r="AF178" s="452"/>
      <c r="AG178" s="452"/>
      <c r="AH178" s="452"/>
      <c r="AI178" s="452"/>
      <c r="AJ178" s="452"/>
      <c r="AK178" s="452"/>
      <c r="AL178" s="452"/>
      <c r="AM178" s="452"/>
      <c r="AN178" s="452"/>
      <c r="AO178" s="452"/>
      <c r="AP178" s="452"/>
      <c r="AQ178" s="452"/>
      <c r="AR178" s="452"/>
      <c r="AS178" s="452"/>
      <c r="AT178" s="452"/>
      <c r="AU178" s="452"/>
    </row>
    <row r="179" spans="1:47" ht="12" outlineLevel="1">
      <c r="A179" s="447"/>
      <c r="B179" s="448"/>
      <c r="C179" s="792" t="s">
        <v>5197</v>
      </c>
      <c r="D179" s="793"/>
      <c r="E179" s="794"/>
      <c r="F179" s="795"/>
      <c r="G179" s="796"/>
      <c r="H179" s="450">
        <v>0</v>
      </c>
      <c r="I179" s="452"/>
      <c r="J179" s="452"/>
      <c r="K179" s="452"/>
      <c r="L179" s="452"/>
      <c r="M179" s="452"/>
      <c r="N179" s="452"/>
      <c r="O179" s="452"/>
      <c r="P179" s="452"/>
      <c r="Q179" s="452"/>
      <c r="R179" s="452" t="s">
        <v>5166</v>
      </c>
      <c r="S179" s="452"/>
      <c r="T179" s="452"/>
      <c r="U179" s="452"/>
      <c r="V179" s="452"/>
      <c r="W179" s="452"/>
      <c r="X179" s="452"/>
      <c r="Y179" s="452"/>
      <c r="Z179" s="452"/>
      <c r="AA179" s="452"/>
      <c r="AB179" s="452"/>
      <c r="AC179" s="452"/>
      <c r="AD179" s="452"/>
      <c r="AE179" s="452"/>
      <c r="AF179" s="452"/>
      <c r="AG179" s="452"/>
      <c r="AH179" s="452"/>
      <c r="AI179" s="452"/>
      <c r="AJ179" s="452"/>
      <c r="AK179" s="452"/>
      <c r="AL179" s="452"/>
      <c r="AM179" s="452"/>
      <c r="AN179" s="453" t="str">
        <f>C179</f>
        <v>Dodávka.</v>
      </c>
      <c r="AO179" s="452"/>
      <c r="AP179" s="452"/>
      <c r="AQ179" s="452"/>
      <c r="AR179" s="452"/>
      <c r="AS179" s="452"/>
      <c r="AT179" s="452"/>
      <c r="AU179" s="452"/>
    </row>
    <row r="180" spans="1:47" ht="12" outlineLevel="1">
      <c r="A180" s="447">
        <v>90</v>
      </c>
      <c r="B180" s="448" t="s">
        <v>5360</v>
      </c>
      <c r="C180" s="449" t="s">
        <v>5361</v>
      </c>
      <c r="D180" s="450" t="s">
        <v>173</v>
      </c>
      <c r="E180" s="451">
        <v>1</v>
      </c>
      <c r="F180" s="229"/>
      <c r="G180" s="451">
        <f>F180*E180</f>
        <v>0</v>
      </c>
      <c r="H180" s="450" t="s">
        <v>259</v>
      </c>
      <c r="I180" s="452"/>
      <c r="J180" s="452"/>
      <c r="K180" s="452"/>
      <c r="L180" s="452"/>
      <c r="M180" s="452"/>
      <c r="N180" s="452"/>
      <c r="O180" s="452"/>
      <c r="P180" s="452"/>
      <c r="Q180" s="452"/>
      <c r="R180" s="452" t="s">
        <v>5195</v>
      </c>
      <c r="S180" s="452"/>
      <c r="T180" s="452"/>
      <c r="U180" s="452"/>
      <c r="V180" s="452"/>
      <c r="W180" s="452"/>
      <c r="X180" s="452"/>
      <c r="Y180" s="452"/>
      <c r="Z180" s="452"/>
      <c r="AA180" s="452"/>
      <c r="AB180" s="452"/>
      <c r="AC180" s="452"/>
      <c r="AD180" s="452"/>
      <c r="AE180" s="452"/>
      <c r="AF180" s="452"/>
      <c r="AG180" s="452"/>
      <c r="AH180" s="452"/>
      <c r="AI180" s="452"/>
      <c r="AJ180" s="452"/>
      <c r="AK180" s="452"/>
      <c r="AL180" s="452"/>
      <c r="AM180" s="452"/>
      <c r="AN180" s="452"/>
      <c r="AO180" s="452"/>
      <c r="AP180" s="452"/>
      <c r="AQ180" s="452"/>
      <c r="AR180" s="452"/>
      <c r="AS180" s="452"/>
      <c r="AT180" s="452"/>
      <c r="AU180" s="452"/>
    </row>
    <row r="181" spans="1:47" ht="12" outlineLevel="1">
      <c r="A181" s="447"/>
      <c r="B181" s="448"/>
      <c r="C181" s="792" t="s">
        <v>5362</v>
      </c>
      <c r="D181" s="793"/>
      <c r="E181" s="794"/>
      <c r="F181" s="795"/>
      <c r="G181" s="796"/>
      <c r="H181" s="450">
        <v>0</v>
      </c>
      <c r="I181" s="452"/>
      <c r="J181" s="452"/>
      <c r="K181" s="452"/>
      <c r="L181" s="452"/>
      <c r="M181" s="452"/>
      <c r="N181" s="452"/>
      <c r="O181" s="452"/>
      <c r="P181" s="452"/>
      <c r="Q181" s="452"/>
      <c r="R181" s="452" t="s">
        <v>5166</v>
      </c>
      <c r="S181" s="452"/>
      <c r="T181" s="452"/>
      <c r="U181" s="452"/>
      <c r="V181" s="452"/>
      <c r="W181" s="452"/>
      <c r="X181" s="452"/>
      <c r="Y181" s="452"/>
      <c r="Z181" s="452"/>
      <c r="AA181" s="452"/>
      <c r="AB181" s="452"/>
      <c r="AC181" s="452"/>
      <c r="AD181" s="452"/>
      <c r="AE181" s="452"/>
      <c r="AF181" s="452"/>
      <c r="AG181" s="452"/>
      <c r="AH181" s="452"/>
      <c r="AI181" s="452"/>
      <c r="AJ181" s="452"/>
      <c r="AK181" s="452"/>
      <c r="AL181" s="452"/>
      <c r="AM181" s="452"/>
      <c r="AN181" s="453" t="str">
        <f>C181</f>
        <v>Zálohovací NiCd akupack 4,8V, 1,8Ah pro sirény OS-360/365</v>
      </c>
      <c r="AO181" s="452"/>
      <c r="AP181" s="452"/>
      <c r="AQ181" s="452"/>
      <c r="AR181" s="452"/>
      <c r="AS181" s="452"/>
      <c r="AT181" s="452"/>
      <c r="AU181" s="452"/>
    </row>
    <row r="182" spans="1:47" ht="12" outlineLevel="1">
      <c r="A182" s="447"/>
      <c r="B182" s="448"/>
      <c r="C182" s="792" t="s">
        <v>5197</v>
      </c>
      <c r="D182" s="793"/>
      <c r="E182" s="794"/>
      <c r="F182" s="795"/>
      <c r="G182" s="796"/>
      <c r="H182" s="450">
        <v>0</v>
      </c>
      <c r="I182" s="452"/>
      <c r="J182" s="452"/>
      <c r="K182" s="452"/>
      <c r="L182" s="452"/>
      <c r="M182" s="452"/>
      <c r="N182" s="452"/>
      <c r="O182" s="452"/>
      <c r="P182" s="452"/>
      <c r="Q182" s="452"/>
      <c r="R182" s="452" t="s">
        <v>5166</v>
      </c>
      <c r="S182" s="452"/>
      <c r="T182" s="452"/>
      <c r="U182" s="452"/>
      <c r="V182" s="452"/>
      <c r="W182" s="452"/>
      <c r="X182" s="452"/>
      <c r="Y182" s="452"/>
      <c r="Z182" s="452"/>
      <c r="AA182" s="452"/>
      <c r="AB182" s="452"/>
      <c r="AC182" s="452"/>
      <c r="AD182" s="452"/>
      <c r="AE182" s="452"/>
      <c r="AF182" s="452"/>
      <c r="AG182" s="452"/>
      <c r="AH182" s="452"/>
      <c r="AI182" s="452"/>
      <c r="AJ182" s="452"/>
      <c r="AK182" s="452"/>
      <c r="AL182" s="452"/>
      <c r="AM182" s="452"/>
      <c r="AN182" s="453" t="str">
        <f>C182</f>
        <v>Dodávka.</v>
      </c>
      <c r="AO182" s="452"/>
      <c r="AP182" s="452"/>
      <c r="AQ182" s="452"/>
      <c r="AR182" s="452"/>
      <c r="AS182" s="452"/>
      <c r="AT182" s="452"/>
      <c r="AU182" s="452"/>
    </row>
    <row r="183" spans="1:47" ht="12" outlineLevel="1">
      <c r="A183" s="447">
        <v>91</v>
      </c>
      <c r="B183" s="448" t="s">
        <v>5358</v>
      </c>
      <c r="C183" s="449" t="s">
        <v>5363</v>
      </c>
      <c r="D183" s="450" t="s">
        <v>173</v>
      </c>
      <c r="E183" s="451">
        <v>1</v>
      </c>
      <c r="F183" s="229"/>
      <c r="G183" s="451">
        <f>F183*E183</f>
        <v>0</v>
      </c>
      <c r="H183" s="450" t="s">
        <v>259</v>
      </c>
      <c r="I183" s="452"/>
      <c r="J183" s="452"/>
      <c r="K183" s="452"/>
      <c r="L183" s="452"/>
      <c r="M183" s="452"/>
      <c r="N183" s="452"/>
      <c r="O183" s="452"/>
      <c r="P183" s="452"/>
      <c r="Q183" s="452"/>
      <c r="R183" s="452" t="s">
        <v>5195</v>
      </c>
      <c r="S183" s="452"/>
      <c r="T183" s="452"/>
      <c r="U183" s="452"/>
      <c r="V183" s="452"/>
      <c r="W183" s="452"/>
      <c r="X183" s="452"/>
      <c r="Y183" s="452"/>
      <c r="Z183" s="452"/>
      <c r="AA183" s="452"/>
      <c r="AB183" s="452"/>
      <c r="AC183" s="452"/>
      <c r="AD183" s="452"/>
      <c r="AE183" s="452"/>
      <c r="AF183" s="452"/>
      <c r="AG183" s="452"/>
      <c r="AH183" s="452"/>
      <c r="AI183" s="452"/>
      <c r="AJ183" s="452"/>
      <c r="AK183" s="452"/>
      <c r="AL183" s="452"/>
      <c r="AM183" s="452"/>
      <c r="AN183" s="452"/>
      <c r="AO183" s="452"/>
      <c r="AP183" s="452"/>
      <c r="AQ183" s="452"/>
      <c r="AR183" s="452"/>
      <c r="AS183" s="452"/>
      <c r="AT183" s="452"/>
      <c r="AU183" s="452"/>
    </row>
    <row r="184" spans="1:47" ht="12" outlineLevel="1">
      <c r="A184" s="447"/>
      <c r="B184" s="448"/>
      <c r="C184" s="792" t="s">
        <v>5197</v>
      </c>
      <c r="D184" s="793"/>
      <c r="E184" s="794"/>
      <c r="F184" s="795"/>
      <c r="G184" s="796"/>
      <c r="H184" s="450">
        <v>0</v>
      </c>
      <c r="I184" s="452"/>
      <c r="J184" s="452"/>
      <c r="K184" s="452"/>
      <c r="L184" s="452"/>
      <c r="M184" s="452"/>
      <c r="N184" s="452"/>
      <c r="O184" s="452"/>
      <c r="P184" s="452"/>
      <c r="Q184" s="452"/>
      <c r="R184" s="452" t="s">
        <v>5166</v>
      </c>
      <c r="S184" s="452"/>
      <c r="T184" s="452"/>
      <c r="U184" s="452"/>
      <c r="V184" s="452"/>
      <c r="W184" s="452"/>
      <c r="X184" s="452"/>
      <c r="Y184" s="452"/>
      <c r="Z184" s="452"/>
      <c r="AA184" s="452"/>
      <c r="AB184" s="452"/>
      <c r="AC184" s="452"/>
      <c r="AD184" s="452"/>
      <c r="AE184" s="452"/>
      <c r="AF184" s="452"/>
      <c r="AG184" s="452"/>
      <c r="AH184" s="452"/>
      <c r="AI184" s="452"/>
      <c r="AJ184" s="452"/>
      <c r="AK184" s="452"/>
      <c r="AL184" s="452"/>
      <c r="AM184" s="452"/>
      <c r="AN184" s="453" t="str">
        <f>C184</f>
        <v>Dodávka.</v>
      </c>
      <c r="AO184" s="452"/>
      <c r="AP184" s="452"/>
      <c r="AQ184" s="452"/>
      <c r="AR184" s="452"/>
      <c r="AS184" s="452"/>
      <c r="AT184" s="452"/>
      <c r="AU184" s="452"/>
    </row>
    <row r="185" spans="1:47" ht="12" outlineLevel="1">
      <c r="A185" s="447">
        <v>92</v>
      </c>
      <c r="B185" s="448" t="s">
        <v>5364</v>
      </c>
      <c r="C185" s="449" t="s">
        <v>5365</v>
      </c>
      <c r="D185" s="450" t="s">
        <v>173</v>
      </c>
      <c r="E185" s="451">
        <v>5</v>
      </c>
      <c r="F185" s="229"/>
      <c r="G185" s="451">
        <f>F185*E185</f>
        <v>0</v>
      </c>
      <c r="H185" s="450" t="s">
        <v>4102</v>
      </c>
      <c r="I185" s="452"/>
      <c r="J185" s="452"/>
      <c r="K185" s="452"/>
      <c r="L185" s="452"/>
      <c r="M185" s="452"/>
      <c r="N185" s="452"/>
      <c r="O185" s="452"/>
      <c r="P185" s="452"/>
      <c r="Q185" s="452"/>
      <c r="R185" s="452" t="s">
        <v>5162</v>
      </c>
      <c r="S185" s="452"/>
      <c r="T185" s="452"/>
      <c r="U185" s="452"/>
      <c r="V185" s="452"/>
      <c r="W185" s="452"/>
      <c r="X185" s="452"/>
      <c r="Y185" s="452"/>
      <c r="Z185" s="452"/>
      <c r="AA185" s="452"/>
      <c r="AB185" s="452"/>
      <c r="AC185" s="452"/>
      <c r="AD185" s="452"/>
      <c r="AE185" s="452"/>
      <c r="AF185" s="452"/>
      <c r="AG185" s="452"/>
      <c r="AH185" s="452"/>
      <c r="AI185" s="452"/>
      <c r="AJ185" s="452"/>
      <c r="AK185" s="452"/>
      <c r="AL185" s="452"/>
      <c r="AM185" s="452"/>
      <c r="AN185" s="452"/>
      <c r="AO185" s="452"/>
      <c r="AP185" s="452"/>
      <c r="AQ185" s="452"/>
      <c r="AR185" s="452"/>
      <c r="AS185" s="452"/>
      <c r="AT185" s="452"/>
      <c r="AU185" s="452"/>
    </row>
    <row r="186" spans="1:47" ht="12" outlineLevel="1">
      <c r="A186" s="447"/>
      <c r="B186" s="448"/>
      <c r="C186" s="792" t="s">
        <v>5192</v>
      </c>
      <c r="D186" s="793"/>
      <c r="E186" s="794"/>
      <c r="F186" s="795"/>
      <c r="G186" s="796"/>
      <c r="H186" s="450">
        <v>0</v>
      </c>
      <c r="I186" s="452"/>
      <c r="J186" s="452"/>
      <c r="K186" s="452"/>
      <c r="L186" s="452"/>
      <c r="M186" s="452"/>
      <c r="N186" s="452"/>
      <c r="O186" s="452"/>
      <c r="P186" s="452"/>
      <c r="Q186" s="452"/>
      <c r="R186" s="452" t="s">
        <v>5166</v>
      </c>
      <c r="S186" s="452"/>
      <c r="T186" s="452"/>
      <c r="U186" s="452"/>
      <c r="V186" s="452"/>
      <c r="W186" s="452"/>
      <c r="X186" s="452"/>
      <c r="Y186" s="452"/>
      <c r="Z186" s="452"/>
      <c r="AA186" s="452"/>
      <c r="AB186" s="452"/>
      <c r="AC186" s="452"/>
      <c r="AD186" s="452"/>
      <c r="AE186" s="452"/>
      <c r="AF186" s="452"/>
      <c r="AG186" s="452"/>
      <c r="AH186" s="452"/>
      <c r="AI186" s="452"/>
      <c r="AJ186" s="452"/>
      <c r="AK186" s="452"/>
      <c r="AL186" s="452"/>
      <c r="AM186" s="452"/>
      <c r="AN186" s="453" t="str">
        <f>C186</f>
        <v>Montáž.</v>
      </c>
      <c r="AO186" s="452"/>
      <c r="AP186" s="452"/>
      <c r="AQ186" s="452"/>
      <c r="AR186" s="452"/>
      <c r="AS186" s="452"/>
      <c r="AT186" s="452"/>
      <c r="AU186" s="452"/>
    </row>
    <row r="187" spans="1:47" ht="12" outlineLevel="1">
      <c r="A187" s="447">
        <v>93</v>
      </c>
      <c r="B187" s="448" t="s">
        <v>5366</v>
      </c>
      <c r="C187" s="449" t="s">
        <v>5367</v>
      </c>
      <c r="D187" s="450" t="s">
        <v>173</v>
      </c>
      <c r="E187" s="451">
        <v>2</v>
      </c>
      <c r="F187" s="229"/>
      <c r="G187" s="451">
        <f>F187*E187</f>
        <v>0</v>
      </c>
      <c r="H187" s="450" t="s">
        <v>259</v>
      </c>
      <c r="I187" s="452"/>
      <c r="J187" s="452"/>
      <c r="K187" s="452"/>
      <c r="L187" s="452"/>
      <c r="M187" s="452"/>
      <c r="N187" s="452"/>
      <c r="O187" s="452"/>
      <c r="P187" s="452"/>
      <c r="Q187" s="452"/>
      <c r="R187" s="452" t="s">
        <v>5195</v>
      </c>
      <c r="S187" s="452"/>
      <c r="T187" s="452"/>
      <c r="U187" s="452"/>
      <c r="V187" s="452"/>
      <c r="W187" s="452"/>
      <c r="X187" s="452"/>
      <c r="Y187" s="452"/>
      <c r="Z187" s="452"/>
      <c r="AA187" s="452"/>
      <c r="AB187" s="452"/>
      <c r="AC187" s="452"/>
      <c r="AD187" s="452"/>
      <c r="AE187" s="452"/>
      <c r="AF187" s="452"/>
      <c r="AG187" s="452"/>
      <c r="AH187" s="452"/>
      <c r="AI187" s="452"/>
      <c r="AJ187" s="452"/>
      <c r="AK187" s="452"/>
      <c r="AL187" s="452"/>
      <c r="AM187" s="452"/>
      <c r="AN187" s="452"/>
      <c r="AO187" s="452"/>
      <c r="AP187" s="452"/>
      <c r="AQ187" s="452"/>
      <c r="AR187" s="452"/>
      <c r="AS187" s="452"/>
      <c r="AT187" s="452"/>
      <c r="AU187" s="452"/>
    </row>
    <row r="188" spans="1:47" ht="22.5" outlineLevel="1">
      <c r="A188" s="447"/>
      <c r="B188" s="448"/>
      <c r="C188" s="792" t="s">
        <v>5368</v>
      </c>
      <c r="D188" s="793"/>
      <c r="E188" s="794"/>
      <c r="F188" s="795"/>
      <c r="G188" s="796"/>
      <c r="H188" s="450">
        <v>0</v>
      </c>
      <c r="I188" s="452"/>
      <c r="J188" s="452"/>
      <c r="K188" s="452"/>
      <c r="L188" s="452"/>
      <c r="M188" s="452"/>
      <c r="N188" s="452"/>
      <c r="O188" s="452"/>
      <c r="P188" s="452"/>
      <c r="Q188" s="452"/>
      <c r="R188" s="452" t="s">
        <v>5166</v>
      </c>
      <c r="S188" s="452"/>
      <c r="T188" s="452"/>
      <c r="U188" s="452"/>
      <c r="V188" s="452"/>
      <c r="W188" s="452"/>
      <c r="X188" s="452"/>
      <c r="Y188" s="452"/>
      <c r="Z188" s="452"/>
      <c r="AA188" s="452"/>
      <c r="AB188" s="452"/>
      <c r="AC188" s="452"/>
      <c r="AD188" s="452"/>
      <c r="AE188" s="452"/>
      <c r="AF188" s="452"/>
      <c r="AG188" s="452"/>
      <c r="AH188" s="452"/>
      <c r="AI188" s="452"/>
      <c r="AJ188" s="452"/>
      <c r="AK188" s="452"/>
      <c r="AL188" s="452"/>
      <c r="AM188" s="452"/>
      <c r="AN188" s="453" t="str">
        <f>C188</f>
        <v>Skládá se z následujících prvků: kontrolní modul s alarmem, tlačítko signální tahové, tlačítko resetovací, transformátor.</v>
      </c>
      <c r="AO188" s="452"/>
      <c r="AP188" s="452"/>
      <c r="AQ188" s="452"/>
      <c r="AR188" s="452"/>
      <c r="AS188" s="452"/>
      <c r="AT188" s="452"/>
      <c r="AU188" s="452"/>
    </row>
    <row r="189" spans="1:47" ht="12" outlineLevel="1">
      <c r="A189" s="447"/>
      <c r="B189" s="448"/>
      <c r="C189" s="792" t="s">
        <v>5369</v>
      </c>
      <c r="D189" s="793"/>
      <c r="E189" s="794"/>
      <c r="F189" s="795"/>
      <c r="G189" s="796"/>
      <c r="H189" s="450">
        <v>0</v>
      </c>
      <c r="I189" s="452"/>
      <c r="J189" s="452"/>
      <c r="K189" s="452"/>
      <c r="L189" s="452"/>
      <c r="M189" s="452"/>
      <c r="N189" s="452"/>
      <c r="O189" s="452"/>
      <c r="P189" s="452"/>
      <c r="Q189" s="452"/>
      <c r="R189" s="452" t="s">
        <v>5166</v>
      </c>
      <c r="S189" s="452"/>
      <c r="T189" s="452"/>
      <c r="U189" s="452"/>
      <c r="V189" s="452"/>
      <c r="W189" s="452"/>
      <c r="X189" s="452"/>
      <c r="Y189" s="452"/>
      <c r="Z189" s="452"/>
      <c r="AA189" s="452"/>
      <c r="AB189" s="452"/>
      <c r="AC189" s="452"/>
      <c r="AD189" s="452"/>
      <c r="AE189" s="452"/>
      <c r="AF189" s="452"/>
      <c r="AG189" s="452"/>
      <c r="AH189" s="452"/>
      <c r="AI189" s="452"/>
      <c r="AJ189" s="452"/>
      <c r="AK189" s="452"/>
      <c r="AL189" s="452"/>
      <c r="AM189" s="452"/>
      <c r="AN189" s="453" t="str">
        <f>C189</f>
        <v>Součástí dodávky jsou rámečky (1× 2násobný, 2× 1násobný).</v>
      </c>
      <c r="AO189" s="452"/>
      <c r="AP189" s="452"/>
      <c r="AQ189" s="452"/>
      <c r="AR189" s="452"/>
      <c r="AS189" s="452"/>
      <c r="AT189" s="452"/>
      <c r="AU189" s="452"/>
    </row>
    <row r="190" spans="1:47" ht="12" outlineLevel="1">
      <c r="A190" s="447"/>
      <c r="B190" s="448"/>
      <c r="C190" s="792" t="s">
        <v>5197</v>
      </c>
      <c r="D190" s="793"/>
      <c r="E190" s="794"/>
      <c r="F190" s="795"/>
      <c r="G190" s="796"/>
      <c r="H190" s="450">
        <v>0</v>
      </c>
      <c r="I190" s="452"/>
      <c r="J190" s="452"/>
      <c r="K190" s="452"/>
      <c r="L190" s="452"/>
      <c r="M190" s="452"/>
      <c r="N190" s="452"/>
      <c r="O190" s="452"/>
      <c r="P190" s="452"/>
      <c r="Q190" s="452"/>
      <c r="R190" s="452" t="s">
        <v>5166</v>
      </c>
      <c r="S190" s="452"/>
      <c r="T190" s="452"/>
      <c r="U190" s="452"/>
      <c r="V190" s="452"/>
      <c r="W190" s="452"/>
      <c r="X190" s="452"/>
      <c r="Y190" s="452"/>
      <c r="Z190" s="452"/>
      <c r="AA190" s="452"/>
      <c r="AB190" s="452"/>
      <c r="AC190" s="452"/>
      <c r="AD190" s="452"/>
      <c r="AE190" s="452"/>
      <c r="AF190" s="452"/>
      <c r="AG190" s="452"/>
      <c r="AH190" s="452"/>
      <c r="AI190" s="452"/>
      <c r="AJ190" s="452"/>
      <c r="AK190" s="452"/>
      <c r="AL190" s="452"/>
      <c r="AM190" s="452"/>
      <c r="AN190" s="453" t="str">
        <f>C190</f>
        <v>Dodávka.</v>
      </c>
      <c r="AO190" s="452"/>
      <c r="AP190" s="452"/>
      <c r="AQ190" s="452"/>
      <c r="AR190" s="452"/>
      <c r="AS190" s="452"/>
      <c r="AT190" s="452"/>
      <c r="AU190" s="452"/>
    </row>
    <row r="191" spans="1:47" ht="12" outlineLevel="1">
      <c r="A191" s="447">
        <v>94</v>
      </c>
      <c r="B191" s="448" t="s">
        <v>5366</v>
      </c>
      <c r="C191" s="449" t="s">
        <v>5367</v>
      </c>
      <c r="D191" s="450" t="s">
        <v>173</v>
      </c>
      <c r="E191" s="451">
        <v>1</v>
      </c>
      <c r="F191" s="229"/>
      <c r="G191" s="451">
        <f>F191*E191</f>
        <v>0</v>
      </c>
      <c r="H191" s="450" t="s">
        <v>259</v>
      </c>
      <c r="I191" s="452"/>
      <c r="J191" s="452"/>
      <c r="K191" s="452"/>
      <c r="L191" s="452"/>
      <c r="M191" s="452"/>
      <c r="N191" s="452"/>
      <c r="O191" s="452"/>
      <c r="P191" s="452"/>
      <c r="Q191" s="452"/>
      <c r="R191" s="452" t="s">
        <v>5195</v>
      </c>
      <c r="S191" s="452"/>
      <c r="T191" s="452"/>
      <c r="U191" s="452"/>
      <c r="V191" s="452"/>
      <c r="W191" s="452"/>
      <c r="X191" s="452"/>
      <c r="Y191" s="452"/>
      <c r="Z191" s="452"/>
      <c r="AA191" s="452"/>
      <c r="AB191" s="452"/>
      <c r="AC191" s="452"/>
      <c r="AD191" s="452"/>
      <c r="AE191" s="452"/>
      <c r="AF191" s="452"/>
      <c r="AG191" s="452"/>
      <c r="AH191" s="452"/>
      <c r="AI191" s="452"/>
      <c r="AJ191" s="452"/>
      <c r="AK191" s="452"/>
      <c r="AL191" s="452"/>
      <c r="AM191" s="452"/>
      <c r="AN191" s="452"/>
      <c r="AO191" s="452"/>
      <c r="AP191" s="452"/>
      <c r="AQ191" s="452"/>
      <c r="AR191" s="452"/>
      <c r="AS191" s="452"/>
      <c r="AT191" s="452"/>
      <c r="AU191" s="452"/>
    </row>
    <row r="192" spans="1:47" ht="12" outlineLevel="1">
      <c r="A192" s="447"/>
      <c r="B192" s="448"/>
      <c r="C192" s="792" t="s">
        <v>5370</v>
      </c>
      <c r="D192" s="793"/>
      <c r="E192" s="794"/>
      <c r="F192" s="795"/>
      <c r="G192" s="796"/>
      <c r="H192" s="450">
        <v>0</v>
      </c>
      <c r="I192" s="452"/>
      <c r="J192" s="452"/>
      <c r="K192" s="452"/>
      <c r="L192" s="452"/>
      <c r="M192" s="452"/>
      <c r="N192" s="452"/>
      <c r="O192" s="452"/>
      <c r="P192" s="452"/>
      <c r="Q192" s="452"/>
      <c r="R192" s="452" t="s">
        <v>5166</v>
      </c>
      <c r="S192" s="452"/>
      <c r="T192" s="452"/>
      <c r="U192" s="452"/>
      <c r="V192" s="452"/>
      <c r="W192" s="452"/>
      <c r="X192" s="452"/>
      <c r="Y192" s="452"/>
      <c r="Z192" s="452"/>
      <c r="AA192" s="452"/>
      <c r="AB192" s="452"/>
      <c r="AC192" s="452"/>
      <c r="AD192" s="452"/>
      <c r="AE192" s="452"/>
      <c r="AF192" s="452"/>
      <c r="AG192" s="452"/>
      <c r="AH192" s="452"/>
      <c r="AI192" s="452"/>
      <c r="AJ192" s="452"/>
      <c r="AK192" s="452"/>
      <c r="AL192" s="452"/>
      <c r="AM192" s="452"/>
      <c r="AN192" s="453" t="str">
        <f>C192</f>
        <v>tlačítko signální tahové</v>
      </c>
      <c r="AO192" s="452"/>
      <c r="AP192" s="452"/>
      <c r="AQ192" s="452"/>
      <c r="AR192" s="452"/>
      <c r="AS192" s="452"/>
      <c r="AT192" s="452"/>
      <c r="AU192" s="452"/>
    </row>
    <row r="193" spans="1:47" ht="12" outlineLevel="1">
      <c r="A193" s="447"/>
      <c r="B193" s="448"/>
      <c r="C193" s="792" t="s">
        <v>5197</v>
      </c>
      <c r="D193" s="801"/>
      <c r="E193" s="801"/>
      <c r="F193" s="801"/>
      <c r="G193" s="802"/>
      <c r="H193" s="450">
        <v>0</v>
      </c>
      <c r="I193" s="452"/>
      <c r="J193" s="452"/>
      <c r="K193" s="452"/>
      <c r="L193" s="452"/>
      <c r="M193" s="452"/>
      <c r="N193" s="452"/>
      <c r="O193" s="452"/>
      <c r="P193" s="452"/>
      <c r="Q193" s="452"/>
      <c r="R193" s="452" t="s">
        <v>5166</v>
      </c>
      <c r="S193" s="452"/>
      <c r="T193" s="452"/>
      <c r="U193" s="452"/>
      <c r="V193" s="452"/>
      <c r="W193" s="452"/>
      <c r="X193" s="452"/>
      <c r="Y193" s="452"/>
      <c r="Z193" s="452"/>
      <c r="AA193" s="452"/>
      <c r="AB193" s="452"/>
      <c r="AC193" s="452"/>
      <c r="AD193" s="452"/>
      <c r="AE193" s="452"/>
      <c r="AF193" s="452"/>
      <c r="AG193" s="452"/>
      <c r="AH193" s="452"/>
      <c r="AI193" s="452"/>
      <c r="AJ193" s="452"/>
      <c r="AK193" s="452"/>
      <c r="AL193" s="452"/>
      <c r="AM193" s="452"/>
      <c r="AN193" s="453" t="str">
        <f>C193</f>
        <v>Dodávka.</v>
      </c>
      <c r="AO193" s="452"/>
      <c r="AP193" s="452"/>
      <c r="AQ193" s="452"/>
      <c r="AR193" s="452"/>
      <c r="AS193" s="452"/>
      <c r="AT193" s="452"/>
      <c r="AU193" s="452"/>
    </row>
    <row r="194" spans="1:47" ht="12" outlineLevel="1">
      <c r="A194" s="447">
        <v>95</v>
      </c>
      <c r="B194" s="448" t="s">
        <v>5371</v>
      </c>
      <c r="C194" s="449" t="s">
        <v>5367</v>
      </c>
      <c r="D194" s="450" t="s">
        <v>173</v>
      </c>
      <c r="E194" s="451">
        <v>2</v>
      </c>
      <c r="F194" s="229"/>
      <c r="G194" s="451">
        <f>F194*E194</f>
        <v>0</v>
      </c>
      <c r="H194" s="450" t="s">
        <v>259</v>
      </c>
      <c r="I194" s="452"/>
      <c r="J194" s="452"/>
      <c r="K194" s="452"/>
      <c r="L194" s="452"/>
      <c r="M194" s="452"/>
      <c r="N194" s="452"/>
      <c r="O194" s="452"/>
      <c r="P194" s="452"/>
      <c r="Q194" s="452"/>
      <c r="R194" s="452" t="s">
        <v>5195</v>
      </c>
      <c r="S194" s="452"/>
      <c r="T194" s="452"/>
      <c r="U194" s="452"/>
      <c r="V194" s="452"/>
      <c r="W194" s="452"/>
      <c r="X194" s="452"/>
      <c r="Y194" s="452"/>
      <c r="Z194" s="452"/>
      <c r="AA194" s="452"/>
      <c r="AB194" s="452"/>
      <c r="AC194" s="452"/>
      <c r="AD194" s="452"/>
      <c r="AE194" s="452"/>
      <c r="AF194" s="452"/>
      <c r="AG194" s="452"/>
      <c r="AH194" s="452"/>
      <c r="AI194" s="452"/>
      <c r="AJ194" s="452"/>
      <c r="AK194" s="452"/>
      <c r="AL194" s="452"/>
      <c r="AM194" s="452"/>
      <c r="AN194" s="452"/>
      <c r="AO194" s="452"/>
      <c r="AP194" s="452"/>
      <c r="AQ194" s="452"/>
      <c r="AR194" s="452"/>
      <c r="AS194" s="452"/>
      <c r="AT194" s="452"/>
      <c r="AU194" s="452"/>
    </row>
    <row r="195" spans="1:47" ht="12" outlineLevel="1">
      <c r="A195" s="447"/>
      <c r="B195" s="448"/>
      <c r="C195" s="792" t="s">
        <v>5372</v>
      </c>
      <c r="D195" s="793"/>
      <c r="E195" s="794"/>
      <c r="F195" s="795"/>
      <c r="G195" s="796"/>
      <c r="H195" s="450">
        <v>0</v>
      </c>
      <c r="I195" s="452"/>
      <c r="J195" s="452"/>
      <c r="K195" s="452"/>
      <c r="L195" s="452"/>
      <c r="M195" s="452"/>
      <c r="N195" s="452"/>
      <c r="O195" s="452"/>
      <c r="P195" s="452"/>
      <c r="Q195" s="452"/>
      <c r="R195" s="452" t="s">
        <v>5166</v>
      </c>
      <c r="S195" s="452"/>
      <c r="T195" s="452"/>
      <c r="U195" s="452"/>
      <c r="V195" s="452"/>
      <c r="W195" s="452"/>
      <c r="X195" s="452"/>
      <c r="Y195" s="452"/>
      <c r="Z195" s="452"/>
      <c r="AA195" s="452"/>
      <c r="AB195" s="452"/>
      <c r="AC195" s="452"/>
      <c r="AD195" s="452"/>
      <c r="AE195" s="452"/>
      <c r="AF195" s="452"/>
      <c r="AG195" s="452"/>
      <c r="AH195" s="452"/>
      <c r="AI195" s="452"/>
      <c r="AJ195" s="452"/>
      <c r="AK195" s="452"/>
      <c r="AL195" s="452"/>
      <c r="AM195" s="452"/>
      <c r="AN195" s="453" t="str">
        <f>C195</f>
        <v>tlačítko signální</v>
      </c>
      <c r="AO195" s="452"/>
      <c r="AP195" s="452"/>
      <c r="AQ195" s="452"/>
      <c r="AR195" s="452"/>
      <c r="AS195" s="452"/>
      <c r="AT195" s="452"/>
      <c r="AU195" s="452"/>
    </row>
    <row r="196" spans="1:47" ht="12" outlineLevel="1">
      <c r="A196" s="447"/>
      <c r="B196" s="448"/>
      <c r="C196" s="792" t="s">
        <v>5197</v>
      </c>
      <c r="D196" s="793"/>
      <c r="E196" s="794"/>
      <c r="F196" s="795"/>
      <c r="G196" s="796"/>
      <c r="H196" s="450">
        <v>0</v>
      </c>
      <c r="I196" s="452"/>
      <c r="J196" s="452"/>
      <c r="K196" s="452"/>
      <c r="L196" s="452"/>
      <c r="M196" s="452"/>
      <c r="N196" s="452"/>
      <c r="O196" s="452"/>
      <c r="P196" s="452"/>
      <c r="Q196" s="452"/>
      <c r="R196" s="452" t="s">
        <v>5166</v>
      </c>
      <c r="S196" s="452"/>
      <c r="T196" s="452"/>
      <c r="U196" s="452"/>
      <c r="V196" s="452"/>
      <c r="W196" s="452"/>
      <c r="X196" s="452"/>
      <c r="Y196" s="452"/>
      <c r="Z196" s="452"/>
      <c r="AA196" s="452"/>
      <c r="AB196" s="452"/>
      <c r="AC196" s="452"/>
      <c r="AD196" s="452"/>
      <c r="AE196" s="452"/>
      <c r="AF196" s="452"/>
      <c r="AG196" s="452"/>
      <c r="AH196" s="452"/>
      <c r="AI196" s="452"/>
      <c r="AJ196" s="452"/>
      <c r="AK196" s="452"/>
      <c r="AL196" s="452"/>
      <c r="AM196" s="452"/>
      <c r="AN196" s="453" t="str">
        <f>C196</f>
        <v>Dodávka.</v>
      </c>
      <c r="AO196" s="452"/>
      <c r="AP196" s="452"/>
      <c r="AQ196" s="452"/>
      <c r="AR196" s="452"/>
      <c r="AS196" s="452"/>
      <c r="AT196" s="452"/>
      <c r="AU196" s="452"/>
    </row>
    <row r="197" spans="1:47" ht="12" outlineLevel="1">
      <c r="A197" s="447">
        <v>96</v>
      </c>
      <c r="B197" s="448" t="s">
        <v>5331</v>
      </c>
      <c r="C197" s="449" t="s">
        <v>5332</v>
      </c>
      <c r="D197" s="450" t="s">
        <v>173</v>
      </c>
      <c r="E197" s="451">
        <v>2</v>
      </c>
      <c r="F197" s="229"/>
      <c r="G197" s="451">
        <f>F197*E197</f>
        <v>0</v>
      </c>
      <c r="H197" s="450" t="s">
        <v>4102</v>
      </c>
      <c r="I197" s="452"/>
      <c r="J197" s="452"/>
      <c r="K197" s="452"/>
      <c r="L197" s="452"/>
      <c r="M197" s="452"/>
      <c r="N197" s="452"/>
      <c r="O197" s="452"/>
      <c r="P197" s="452"/>
      <c r="Q197" s="452"/>
      <c r="R197" s="452" t="s">
        <v>5162</v>
      </c>
      <c r="S197" s="452"/>
      <c r="T197" s="452"/>
      <c r="U197" s="452"/>
      <c r="V197" s="452"/>
      <c r="W197" s="452"/>
      <c r="X197" s="452"/>
      <c r="Y197" s="452"/>
      <c r="Z197" s="452"/>
      <c r="AA197" s="452"/>
      <c r="AB197" s="452"/>
      <c r="AC197" s="452"/>
      <c r="AD197" s="452"/>
      <c r="AE197" s="452"/>
      <c r="AF197" s="452"/>
      <c r="AG197" s="452"/>
      <c r="AH197" s="452"/>
      <c r="AI197" s="452"/>
      <c r="AJ197" s="452"/>
      <c r="AK197" s="452"/>
      <c r="AL197" s="452"/>
      <c r="AM197" s="452"/>
      <c r="AN197" s="452"/>
      <c r="AO197" s="452"/>
      <c r="AP197" s="452"/>
      <c r="AQ197" s="452"/>
      <c r="AR197" s="452"/>
      <c r="AS197" s="452"/>
      <c r="AT197" s="452"/>
      <c r="AU197" s="452"/>
    </row>
    <row r="198" spans="1:47" ht="12" outlineLevel="1">
      <c r="A198" s="447"/>
      <c r="B198" s="448"/>
      <c r="C198" s="792" t="s">
        <v>5192</v>
      </c>
      <c r="D198" s="793"/>
      <c r="E198" s="794"/>
      <c r="F198" s="795"/>
      <c r="G198" s="796"/>
      <c r="H198" s="450">
        <v>0</v>
      </c>
      <c r="I198" s="452"/>
      <c r="J198" s="452"/>
      <c r="K198" s="452"/>
      <c r="L198" s="452"/>
      <c r="M198" s="452"/>
      <c r="N198" s="452"/>
      <c r="O198" s="452"/>
      <c r="P198" s="452"/>
      <c r="Q198" s="452"/>
      <c r="R198" s="452" t="s">
        <v>5166</v>
      </c>
      <c r="S198" s="452"/>
      <c r="T198" s="452"/>
      <c r="U198" s="452"/>
      <c r="V198" s="452"/>
      <c r="W198" s="452"/>
      <c r="X198" s="452"/>
      <c r="Y198" s="452"/>
      <c r="Z198" s="452"/>
      <c r="AA198" s="452"/>
      <c r="AB198" s="452"/>
      <c r="AC198" s="452"/>
      <c r="AD198" s="452"/>
      <c r="AE198" s="452"/>
      <c r="AF198" s="452"/>
      <c r="AG198" s="452"/>
      <c r="AH198" s="452"/>
      <c r="AI198" s="452"/>
      <c r="AJ198" s="452"/>
      <c r="AK198" s="452"/>
      <c r="AL198" s="452"/>
      <c r="AM198" s="452"/>
      <c r="AN198" s="453" t="str">
        <f>C198</f>
        <v>Montáž.</v>
      </c>
      <c r="AO198" s="452"/>
      <c r="AP198" s="452"/>
      <c r="AQ198" s="452"/>
      <c r="AR198" s="452"/>
      <c r="AS198" s="452"/>
      <c r="AT198" s="452"/>
      <c r="AU198" s="452"/>
    </row>
    <row r="199" spans="1:47" ht="12" outlineLevel="1">
      <c r="A199" s="447">
        <v>97</v>
      </c>
      <c r="B199" s="448" t="s">
        <v>5373</v>
      </c>
      <c r="C199" s="449" t="s">
        <v>5374</v>
      </c>
      <c r="D199" s="450" t="s">
        <v>173</v>
      </c>
      <c r="E199" s="451">
        <v>2</v>
      </c>
      <c r="F199" s="229"/>
      <c r="G199" s="451">
        <f>F199*E199</f>
        <v>0</v>
      </c>
      <c r="H199" s="450" t="s">
        <v>259</v>
      </c>
      <c r="I199" s="452"/>
      <c r="J199" s="452"/>
      <c r="K199" s="452"/>
      <c r="L199" s="452"/>
      <c r="M199" s="452"/>
      <c r="N199" s="452"/>
      <c r="O199" s="452"/>
      <c r="P199" s="452"/>
      <c r="Q199" s="452"/>
      <c r="R199" s="452" t="s">
        <v>5195</v>
      </c>
      <c r="S199" s="452"/>
      <c r="T199" s="452"/>
      <c r="U199" s="452"/>
      <c r="V199" s="452"/>
      <c r="W199" s="452"/>
      <c r="X199" s="452"/>
      <c r="Y199" s="452"/>
      <c r="Z199" s="452"/>
      <c r="AA199" s="452"/>
      <c r="AB199" s="452"/>
      <c r="AC199" s="452"/>
      <c r="AD199" s="452"/>
      <c r="AE199" s="452"/>
      <c r="AF199" s="452"/>
      <c r="AG199" s="452"/>
      <c r="AH199" s="452"/>
      <c r="AI199" s="452"/>
      <c r="AJ199" s="452"/>
      <c r="AK199" s="452"/>
      <c r="AL199" s="452"/>
      <c r="AM199" s="452"/>
      <c r="AN199" s="452"/>
      <c r="AO199" s="452"/>
      <c r="AP199" s="452"/>
      <c r="AQ199" s="452"/>
      <c r="AR199" s="452"/>
      <c r="AS199" s="452"/>
      <c r="AT199" s="452"/>
      <c r="AU199" s="452"/>
    </row>
    <row r="200" spans="1:47" ht="22.5" outlineLevel="1">
      <c r="A200" s="447"/>
      <c r="B200" s="448"/>
      <c r="C200" s="792" t="s">
        <v>5375</v>
      </c>
      <c r="D200" s="793"/>
      <c r="E200" s="794"/>
      <c r="F200" s="795"/>
      <c r="G200" s="796"/>
      <c r="H200" s="450">
        <v>0</v>
      </c>
      <c r="I200" s="452"/>
      <c r="J200" s="452"/>
      <c r="K200" s="452"/>
      <c r="L200" s="452"/>
      <c r="M200" s="452"/>
      <c r="N200" s="452"/>
      <c r="O200" s="452"/>
      <c r="P200" s="452"/>
      <c r="Q200" s="452"/>
      <c r="R200" s="452" t="s">
        <v>5166</v>
      </c>
      <c r="S200" s="452"/>
      <c r="T200" s="452"/>
      <c r="U200" s="452"/>
      <c r="V200" s="452"/>
      <c r="W200" s="452"/>
      <c r="X200" s="452"/>
      <c r="Y200" s="452"/>
      <c r="Z200" s="452"/>
      <c r="AA200" s="452"/>
      <c r="AB200" s="452"/>
      <c r="AC200" s="452"/>
      <c r="AD200" s="452"/>
      <c r="AE200" s="452"/>
      <c r="AF200" s="452"/>
      <c r="AG200" s="452"/>
      <c r="AH200" s="452"/>
      <c r="AI200" s="452"/>
      <c r="AJ200" s="452"/>
      <c r="AK200" s="452"/>
      <c r="AL200" s="452"/>
      <c r="AM200" s="452"/>
      <c r="AN200" s="453" t="str">
        <f>C200</f>
        <v>Sběrnicový modul pro napájení a ovládání elektromagnetických zámků a propouštěcích systémů ze sběrnice systému. Má instalovány akumulátory, které zajistí potřebný počáteční proudový impuls.</v>
      </c>
      <c r="AO200" s="452"/>
      <c r="AP200" s="452"/>
      <c r="AQ200" s="452"/>
      <c r="AR200" s="452"/>
      <c r="AS200" s="452"/>
      <c r="AT200" s="452"/>
      <c r="AU200" s="452"/>
    </row>
    <row r="201" spans="1:47" ht="12" outlineLevel="1">
      <c r="A201" s="447"/>
      <c r="B201" s="448"/>
      <c r="C201" s="792" t="s">
        <v>5197</v>
      </c>
      <c r="D201" s="793"/>
      <c r="E201" s="794"/>
      <c r="F201" s="795"/>
      <c r="G201" s="796"/>
      <c r="H201" s="450">
        <v>0</v>
      </c>
      <c r="I201" s="452"/>
      <c r="J201" s="452"/>
      <c r="K201" s="452"/>
      <c r="L201" s="452"/>
      <c r="M201" s="452"/>
      <c r="N201" s="452"/>
      <c r="O201" s="452"/>
      <c r="P201" s="452"/>
      <c r="Q201" s="452"/>
      <c r="R201" s="452" t="s">
        <v>5166</v>
      </c>
      <c r="S201" s="452"/>
      <c r="T201" s="452"/>
      <c r="U201" s="452"/>
      <c r="V201" s="452"/>
      <c r="W201" s="452"/>
      <c r="X201" s="452"/>
      <c r="Y201" s="452"/>
      <c r="Z201" s="452"/>
      <c r="AA201" s="452"/>
      <c r="AB201" s="452"/>
      <c r="AC201" s="452"/>
      <c r="AD201" s="452"/>
      <c r="AE201" s="452"/>
      <c r="AF201" s="452"/>
      <c r="AG201" s="452"/>
      <c r="AH201" s="452"/>
      <c r="AI201" s="452"/>
      <c r="AJ201" s="452"/>
      <c r="AK201" s="452"/>
      <c r="AL201" s="452"/>
      <c r="AM201" s="452"/>
      <c r="AN201" s="453" t="str">
        <f>C201</f>
        <v>Dodávka.</v>
      </c>
      <c r="AO201" s="452"/>
      <c r="AP201" s="452"/>
      <c r="AQ201" s="452"/>
      <c r="AR201" s="452"/>
      <c r="AS201" s="452"/>
      <c r="AT201" s="452"/>
      <c r="AU201" s="452"/>
    </row>
    <row r="202" spans="1:47" ht="12" outlineLevel="1">
      <c r="A202" s="447">
        <v>98</v>
      </c>
      <c r="B202" s="448" t="s">
        <v>5376</v>
      </c>
      <c r="C202" s="449" t="s">
        <v>5377</v>
      </c>
      <c r="D202" s="450" t="s">
        <v>173</v>
      </c>
      <c r="E202" s="451">
        <v>2</v>
      </c>
      <c r="F202" s="229"/>
      <c r="G202" s="451">
        <f>F202*E202</f>
        <v>0</v>
      </c>
      <c r="H202" s="450" t="s">
        <v>4102</v>
      </c>
      <c r="I202" s="452"/>
      <c r="J202" s="452"/>
      <c r="K202" s="452"/>
      <c r="L202" s="452"/>
      <c r="M202" s="452"/>
      <c r="N202" s="452"/>
      <c r="O202" s="452"/>
      <c r="P202" s="452"/>
      <c r="Q202" s="452"/>
      <c r="R202" s="452" t="s">
        <v>5162</v>
      </c>
      <c r="S202" s="452"/>
      <c r="T202" s="452"/>
      <c r="U202" s="452"/>
      <c r="V202" s="452"/>
      <c r="W202" s="452"/>
      <c r="X202" s="452"/>
      <c r="Y202" s="452"/>
      <c r="Z202" s="452"/>
      <c r="AA202" s="452"/>
      <c r="AB202" s="452"/>
      <c r="AC202" s="452"/>
      <c r="AD202" s="452"/>
      <c r="AE202" s="452"/>
      <c r="AF202" s="452"/>
      <c r="AG202" s="452"/>
      <c r="AH202" s="452"/>
      <c r="AI202" s="452"/>
      <c r="AJ202" s="452"/>
      <c r="AK202" s="452"/>
      <c r="AL202" s="452"/>
      <c r="AM202" s="452"/>
      <c r="AN202" s="452"/>
      <c r="AO202" s="452"/>
      <c r="AP202" s="452"/>
      <c r="AQ202" s="452"/>
      <c r="AR202" s="452"/>
      <c r="AS202" s="452"/>
      <c r="AT202" s="452"/>
      <c r="AU202" s="452"/>
    </row>
    <row r="203" spans="1:47" ht="12" outlineLevel="1">
      <c r="A203" s="447"/>
      <c r="B203" s="448"/>
      <c r="C203" s="792" t="s">
        <v>5192</v>
      </c>
      <c r="D203" s="793"/>
      <c r="E203" s="794"/>
      <c r="F203" s="795"/>
      <c r="G203" s="796"/>
      <c r="H203" s="450">
        <v>0</v>
      </c>
      <c r="I203" s="452"/>
      <c r="J203" s="452"/>
      <c r="K203" s="452"/>
      <c r="L203" s="452"/>
      <c r="M203" s="452"/>
      <c r="N203" s="452"/>
      <c r="O203" s="452"/>
      <c r="P203" s="452"/>
      <c r="Q203" s="452"/>
      <c r="R203" s="452" t="s">
        <v>5166</v>
      </c>
      <c r="S203" s="452"/>
      <c r="T203" s="452"/>
      <c r="U203" s="452"/>
      <c r="V203" s="452"/>
      <c r="W203" s="452"/>
      <c r="X203" s="452"/>
      <c r="Y203" s="452"/>
      <c r="Z203" s="452"/>
      <c r="AA203" s="452"/>
      <c r="AB203" s="452"/>
      <c r="AC203" s="452"/>
      <c r="AD203" s="452"/>
      <c r="AE203" s="452"/>
      <c r="AF203" s="452"/>
      <c r="AG203" s="452"/>
      <c r="AH203" s="452"/>
      <c r="AI203" s="452"/>
      <c r="AJ203" s="452"/>
      <c r="AK203" s="452"/>
      <c r="AL203" s="452"/>
      <c r="AM203" s="452"/>
      <c r="AN203" s="453" t="str">
        <f>C203</f>
        <v>Montáž.</v>
      </c>
      <c r="AO203" s="452"/>
      <c r="AP203" s="452"/>
      <c r="AQ203" s="452"/>
      <c r="AR203" s="452"/>
      <c r="AS203" s="452"/>
      <c r="AT203" s="452"/>
      <c r="AU203" s="452"/>
    </row>
    <row r="204" spans="1:47" ht="12" outlineLevel="1">
      <c r="A204" s="447">
        <v>99</v>
      </c>
      <c r="B204" s="448" t="s">
        <v>5378</v>
      </c>
      <c r="C204" s="449" t="s">
        <v>5379</v>
      </c>
      <c r="D204" s="450" t="s">
        <v>173</v>
      </c>
      <c r="E204" s="451">
        <v>2</v>
      </c>
      <c r="F204" s="229"/>
      <c r="G204" s="451">
        <f>F204*E204</f>
        <v>0</v>
      </c>
      <c r="H204" s="450" t="s">
        <v>259</v>
      </c>
      <c r="I204" s="452"/>
      <c r="J204" s="452"/>
      <c r="K204" s="452"/>
      <c r="L204" s="452"/>
      <c r="M204" s="452"/>
      <c r="N204" s="452"/>
      <c r="O204" s="452"/>
      <c r="P204" s="452"/>
      <c r="Q204" s="452"/>
      <c r="R204" s="452" t="s">
        <v>5195</v>
      </c>
      <c r="S204" s="452"/>
      <c r="T204" s="452"/>
      <c r="U204" s="452"/>
      <c r="V204" s="452"/>
      <c r="W204" s="452"/>
      <c r="X204" s="452"/>
      <c r="Y204" s="452"/>
      <c r="Z204" s="452"/>
      <c r="AA204" s="452"/>
      <c r="AB204" s="452"/>
      <c r="AC204" s="452"/>
      <c r="AD204" s="452"/>
      <c r="AE204" s="452"/>
      <c r="AF204" s="452"/>
      <c r="AG204" s="452"/>
      <c r="AH204" s="452"/>
      <c r="AI204" s="452"/>
      <c r="AJ204" s="452"/>
      <c r="AK204" s="452"/>
      <c r="AL204" s="452"/>
      <c r="AM204" s="452"/>
      <c r="AN204" s="452"/>
      <c r="AO204" s="452"/>
      <c r="AP204" s="452"/>
      <c r="AQ204" s="452"/>
      <c r="AR204" s="452"/>
      <c r="AS204" s="452"/>
      <c r="AT204" s="452"/>
      <c r="AU204" s="452"/>
    </row>
    <row r="205" spans="1:47" ht="22.5" outlineLevel="1">
      <c r="A205" s="447"/>
      <c r="B205" s="448"/>
      <c r="C205" s="792" t="s">
        <v>5380</v>
      </c>
      <c r="D205" s="793"/>
      <c r="E205" s="794"/>
      <c r="F205" s="795"/>
      <c r="G205" s="796"/>
      <c r="H205" s="450">
        <v>0</v>
      </c>
      <c r="I205" s="452"/>
      <c r="J205" s="452"/>
      <c r="K205" s="452"/>
      <c r="L205" s="452"/>
      <c r="M205" s="452"/>
      <c r="N205" s="452"/>
      <c r="O205" s="452"/>
      <c r="P205" s="452"/>
      <c r="Q205" s="452"/>
      <c r="R205" s="452" t="s">
        <v>5166</v>
      </c>
      <c r="S205" s="452"/>
      <c r="T205" s="452"/>
      <c r="U205" s="452"/>
      <c r="V205" s="452"/>
      <c r="W205" s="452"/>
      <c r="X205" s="452"/>
      <c r="Y205" s="452"/>
      <c r="Z205" s="452"/>
      <c r="AA205" s="452"/>
      <c r="AB205" s="452"/>
      <c r="AC205" s="452"/>
      <c r="AD205" s="452"/>
      <c r="AE205" s="452"/>
      <c r="AF205" s="452"/>
      <c r="AG205" s="452"/>
      <c r="AH205" s="452"/>
      <c r="AI205" s="452"/>
      <c r="AJ205" s="452"/>
      <c r="AK205" s="452"/>
      <c r="AL205" s="452"/>
      <c r="AM205" s="452"/>
      <c r="AN205" s="453" t="str">
        <f>C205</f>
        <v>Sběrnicová venkovní čtečka bezkontaktních karet RFID. Čtečku bezdotykových čipů lze použít k aktivaci PG výstupu a tím např. k ovládání přístupu (dveřního zámku).</v>
      </c>
      <c r="AO205" s="452"/>
      <c r="AP205" s="452"/>
      <c r="AQ205" s="452"/>
      <c r="AR205" s="452"/>
      <c r="AS205" s="452"/>
      <c r="AT205" s="452"/>
      <c r="AU205" s="452"/>
    </row>
    <row r="206" spans="1:47" ht="12" outlineLevel="1">
      <c r="A206" s="447"/>
      <c r="B206" s="448"/>
      <c r="C206" s="792" t="s">
        <v>5197</v>
      </c>
      <c r="D206" s="793"/>
      <c r="E206" s="794"/>
      <c r="F206" s="795"/>
      <c r="G206" s="796"/>
      <c r="H206" s="450">
        <v>0</v>
      </c>
      <c r="I206" s="452"/>
      <c r="J206" s="452"/>
      <c r="K206" s="452"/>
      <c r="L206" s="452"/>
      <c r="M206" s="452"/>
      <c r="N206" s="452"/>
      <c r="O206" s="452"/>
      <c r="P206" s="452"/>
      <c r="Q206" s="452"/>
      <c r="R206" s="452" t="s">
        <v>5166</v>
      </c>
      <c r="S206" s="452"/>
      <c r="T206" s="452"/>
      <c r="U206" s="452"/>
      <c r="V206" s="452"/>
      <c r="W206" s="452"/>
      <c r="X206" s="452"/>
      <c r="Y206" s="452"/>
      <c r="Z206" s="452"/>
      <c r="AA206" s="452"/>
      <c r="AB206" s="452"/>
      <c r="AC206" s="452"/>
      <c r="AD206" s="452"/>
      <c r="AE206" s="452"/>
      <c r="AF206" s="452"/>
      <c r="AG206" s="452"/>
      <c r="AH206" s="452"/>
      <c r="AI206" s="452"/>
      <c r="AJ206" s="452"/>
      <c r="AK206" s="452"/>
      <c r="AL206" s="452"/>
      <c r="AM206" s="452"/>
      <c r="AN206" s="453" t="str">
        <f>C206</f>
        <v>Dodávka.</v>
      </c>
      <c r="AO206" s="452"/>
      <c r="AP206" s="452"/>
      <c r="AQ206" s="452"/>
      <c r="AR206" s="452"/>
      <c r="AS206" s="452"/>
      <c r="AT206" s="452"/>
      <c r="AU206" s="452"/>
    </row>
    <row r="207" spans="1:47" ht="12" outlineLevel="1">
      <c r="A207" s="447">
        <v>100</v>
      </c>
      <c r="B207" s="448" t="s">
        <v>5381</v>
      </c>
      <c r="C207" s="449" t="s">
        <v>5382</v>
      </c>
      <c r="D207" s="450" t="s">
        <v>173</v>
      </c>
      <c r="E207" s="451">
        <v>1</v>
      </c>
      <c r="F207" s="229"/>
      <c r="G207" s="451">
        <f aca="true" t="shared" si="8" ref="G207:G209">F207*E207</f>
        <v>0</v>
      </c>
      <c r="H207" s="450" t="s">
        <v>4102</v>
      </c>
      <c r="I207" s="452"/>
      <c r="J207" s="452"/>
      <c r="K207" s="452"/>
      <c r="L207" s="452"/>
      <c r="M207" s="452"/>
      <c r="N207" s="452"/>
      <c r="O207" s="452"/>
      <c r="P207" s="452"/>
      <c r="Q207" s="452"/>
      <c r="R207" s="452" t="s">
        <v>5162</v>
      </c>
      <c r="S207" s="452"/>
      <c r="T207" s="452"/>
      <c r="U207" s="452"/>
      <c r="V207" s="452"/>
      <c r="W207" s="452"/>
      <c r="X207" s="452"/>
      <c r="Y207" s="452"/>
      <c r="Z207" s="452"/>
      <c r="AA207" s="452"/>
      <c r="AB207" s="452"/>
      <c r="AC207" s="452"/>
      <c r="AD207" s="452"/>
      <c r="AE207" s="452"/>
      <c r="AF207" s="452"/>
      <c r="AG207" s="452"/>
      <c r="AH207" s="452"/>
      <c r="AI207" s="452"/>
      <c r="AJ207" s="452"/>
      <c r="AK207" s="452"/>
      <c r="AL207" s="452"/>
      <c r="AM207" s="452"/>
      <c r="AN207" s="452"/>
      <c r="AO207" s="452"/>
      <c r="AP207" s="452"/>
      <c r="AQ207" s="452"/>
      <c r="AR207" s="452"/>
      <c r="AS207" s="452"/>
      <c r="AT207" s="452"/>
      <c r="AU207" s="452"/>
    </row>
    <row r="208" spans="1:47" ht="12" outlineLevel="1">
      <c r="A208" s="447">
        <v>101</v>
      </c>
      <c r="B208" s="448" t="s">
        <v>5383</v>
      </c>
      <c r="C208" s="449" t="s">
        <v>5384</v>
      </c>
      <c r="D208" s="450" t="s">
        <v>682</v>
      </c>
      <c r="E208" s="451">
        <v>8</v>
      </c>
      <c r="F208" s="229"/>
      <c r="G208" s="451">
        <f t="shared" si="8"/>
        <v>0</v>
      </c>
      <c r="H208" s="450" t="s">
        <v>4102</v>
      </c>
      <c r="I208" s="452"/>
      <c r="J208" s="452"/>
      <c r="K208" s="452"/>
      <c r="L208" s="452"/>
      <c r="M208" s="452"/>
      <c r="N208" s="452"/>
      <c r="O208" s="452"/>
      <c r="P208" s="452"/>
      <c r="Q208" s="452"/>
      <c r="R208" s="452" t="s">
        <v>5162</v>
      </c>
      <c r="S208" s="452"/>
      <c r="T208" s="452"/>
      <c r="U208" s="452"/>
      <c r="V208" s="452"/>
      <c r="W208" s="452"/>
      <c r="X208" s="452"/>
      <c r="Y208" s="452"/>
      <c r="Z208" s="452"/>
      <c r="AA208" s="452"/>
      <c r="AB208" s="452"/>
      <c r="AC208" s="452"/>
      <c r="AD208" s="452"/>
      <c r="AE208" s="452"/>
      <c r="AF208" s="452"/>
      <c r="AG208" s="452"/>
      <c r="AH208" s="452"/>
      <c r="AI208" s="452"/>
      <c r="AJ208" s="452"/>
      <c r="AK208" s="452"/>
      <c r="AL208" s="452"/>
      <c r="AM208" s="452"/>
      <c r="AN208" s="452"/>
      <c r="AO208" s="452"/>
      <c r="AP208" s="452"/>
      <c r="AQ208" s="452"/>
      <c r="AR208" s="452"/>
      <c r="AS208" s="452"/>
      <c r="AT208" s="452"/>
      <c r="AU208" s="452"/>
    </row>
    <row r="209" spans="1:47" ht="12" outlineLevel="1">
      <c r="A209" s="447">
        <v>102</v>
      </c>
      <c r="B209" s="448" t="s">
        <v>5385</v>
      </c>
      <c r="C209" s="449" t="s">
        <v>5386</v>
      </c>
      <c r="D209" s="450" t="s">
        <v>173</v>
      </c>
      <c r="E209" s="451">
        <v>7</v>
      </c>
      <c r="F209" s="229"/>
      <c r="G209" s="451">
        <f t="shared" si="8"/>
        <v>0</v>
      </c>
      <c r="H209" s="450" t="s">
        <v>4102</v>
      </c>
      <c r="I209" s="452"/>
      <c r="J209" s="452"/>
      <c r="K209" s="452"/>
      <c r="L209" s="452"/>
      <c r="M209" s="452"/>
      <c r="N209" s="452"/>
      <c r="O209" s="452"/>
      <c r="P209" s="452"/>
      <c r="Q209" s="452"/>
      <c r="R209" s="452" t="s">
        <v>5162</v>
      </c>
      <c r="S209" s="452"/>
      <c r="T209" s="452"/>
      <c r="U209" s="452"/>
      <c r="V209" s="452"/>
      <c r="W209" s="452"/>
      <c r="X209" s="452"/>
      <c r="Y209" s="452"/>
      <c r="Z209" s="452"/>
      <c r="AA209" s="452"/>
      <c r="AB209" s="452"/>
      <c r="AC209" s="452"/>
      <c r="AD209" s="452"/>
      <c r="AE209" s="452"/>
      <c r="AF209" s="452"/>
      <c r="AG209" s="452"/>
      <c r="AH209" s="452"/>
      <c r="AI209" s="452"/>
      <c r="AJ209" s="452"/>
      <c r="AK209" s="452"/>
      <c r="AL209" s="452"/>
      <c r="AM209" s="452"/>
      <c r="AN209" s="452"/>
      <c r="AO209" s="452"/>
      <c r="AP209" s="452"/>
      <c r="AQ209" s="452"/>
      <c r="AR209" s="452"/>
      <c r="AS209" s="452"/>
      <c r="AT209" s="452"/>
      <c r="AU209" s="452"/>
    </row>
    <row r="210" spans="1:47" ht="12" outlineLevel="1">
      <c r="A210" s="447"/>
      <c r="B210" s="448"/>
      <c r="C210" s="792" t="s">
        <v>5192</v>
      </c>
      <c r="D210" s="793"/>
      <c r="E210" s="794"/>
      <c r="F210" s="795"/>
      <c r="G210" s="796"/>
      <c r="H210" s="450">
        <v>0</v>
      </c>
      <c r="I210" s="452"/>
      <c r="J210" s="452"/>
      <c r="K210" s="452"/>
      <c r="L210" s="452"/>
      <c r="M210" s="452"/>
      <c r="N210" s="452"/>
      <c r="O210" s="452"/>
      <c r="P210" s="452"/>
      <c r="Q210" s="452"/>
      <c r="R210" s="452" t="s">
        <v>5166</v>
      </c>
      <c r="S210" s="452"/>
      <c r="T210" s="452"/>
      <c r="U210" s="452"/>
      <c r="V210" s="452"/>
      <c r="W210" s="452"/>
      <c r="X210" s="452"/>
      <c r="Y210" s="452"/>
      <c r="Z210" s="452"/>
      <c r="AA210" s="452"/>
      <c r="AB210" s="452"/>
      <c r="AC210" s="452"/>
      <c r="AD210" s="452"/>
      <c r="AE210" s="452"/>
      <c r="AF210" s="452"/>
      <c r="AG210" s="452"/>
      <c r="AH210" s="452"/>
      <c r="AI210" s="452"/>
      <c r="AJ210" s="452"/>
      <c r="AK210" s="452"/>
      <c r="AL210" s="452"/>
      <c r="AM210" s="452"/>
      <c r="AN210" s="453" t="str">
        <f>C210</f>
        <v>Montáž.</v>
      </c>
      <c r="AO210" s="452"/>
      <c r="AP210" s="452"/>
      <c r="AQ210" s="452"/>
      <c r="AR210" s="452"/>
      <c r="AS210" s="452"/>
      <c r="AT210" s="452"/>
      <c r="AU210" s="452"/>
    </row>
    <row r="211" spans="1:47" ht="12" outlineLevel="1">
      <c r="A211" s="447">
        <v>103</v>
      </c>
      <c r="B211" s="448" t="s">
        <v>5387</v>
      </c>
      <c r="C211" s="449" t="s">
        <v>5388</v>
      </c>
      <c r="D211" s="450" t="s">
        <v>173</v>
      </c>
      <c r="E211" s="451">
        <v>7</v>
      </c>
      <c r="F211" s="229"/>
      <c r="G211" s="451">
        <f>F211*E211</f>
        <v>0</v>
      </c>
      <c r="H211" s="450" t="s">
        <v>4102</v>
      </c>
      <c r="I211" s="452"/>
      <c r="J211" s="452"/>
      <c r="K211" s="452"/>
      <c r="L211" s="452"/>
      <c r="M211" s="452"/>
      <c r="N211" s="452"/>
      <c r="O211" s="452"/>
      <c r="P211" s="452"/>
      <c r="Q211" s="452"/>
      <c r="R211" s="452" t="s">
        <v>5195</v>
      </c>
      <c r="S211" s="452"/>
      <c r="T211" s="452"/>
      <c r="U211" s="452"/>
      <c r="V211" s="452"/>
      <c r="W211" s="452"/>
      <c r="X211" s="452"/>
      <c r="Y211" s="452"/>
      <c r="Z211" s="452"/>
      <c r="AA211" s="452"/>
      <c r="AB211" s="452"/>
      <c r="AC211" s="452"/>
      <c r="AD211" s="452"/>
      <c r="AE211" s="452"/>
      <c r="AF211" s="452"/>
      <c r="AG211" s="452"/>
      <c r="AH211" s="452"/>
      <c r="AI211" s="452"/>
      <c r="AJ211" s="452"/>
      <c r="AK211" s="452"/>
      <c r="AL211" s="452"/>
      <c r="AM211" s="452"/>
      <c r="AN211" s="452"/>
      <c r="AO211" s="452"/>
      <c r="AP211" s="452"/>
      <c r="AQ211" s="452"/>
      <c r="AR211" s="452"/>
      <c r="AS211" s="452"/>
      <c r="AT211" s="452"/>
      <c r="AU211" s="452"/>
    </row>
    <row r="212" spans="1:47" ht="12" outlineLevel="1">
      <c r="A212" s="447"/>
      <c r="B212" s="448"/>
      <c r="C212" s="792" t="s">
        <v>5197</v>
      </c>
      <c r="D212" s="793"/>
      <c r="E212" s="794"/>
      <c r="F212" s="795"/>
      <c r="G212" s="796"/>
      <c r="H212" s="450">
        <v>0</v>
      </c>
      <c r="I212" s="452"/>
      <c r="J212" s="452"/>
      <c r="K212" s="452"/>
      <c r="L212" s="452"/>
      <c r="M212" s="452"/>
      <c r="N212" s="452"/>
      <c r="O212" s="452"/>
      <c r="P212" s="452"/>
      <c r="Q212" s="452"/>
      <c r="R212" s="452" t="s">
        <v>5166</v>
      </c>
      <c r="S212" s="452"/>
      <c r="T212" s="452"/>
      <c r="U212" s="452"/>
      <c r="V212" s="452"/>
      <c r="W212" s="452"/>
      <c r="X212" s="452"/>
      <c r="Y212" s="452"/>
      <c r="Z212" s="452"/>
      <c r="AA212" s="452"/>
      <c r="AB212" s="452"/>
      <c r="AC212" s="452"/>
      <c r="AD212" s="452"/>
      <c r="AE212" s="452"/>
      <c r="AF212" s="452"/>
      <c r="AG212" s="452"/>
      <c r="AH212" s="452"/>
      <c r="AI212" s="452"/>
      <c r="AJ212" s="452"/>
      <c r="AK212" s="452"/>
      <c r="AL212" s="452"/>
      <c r="AM212" s="452"/>
      <c r="AN212" s="453" t="str">
        <f>C212</f>
        <v>Dodávka.</v>
      </c>
      <c r="AO212" s="452"/>
      <c r="AP212" s="452"/>
      <c r="AQ212" s="452"/>
      <c r="AR212" s="452"/>
      <c r="AS212" s="452"/>
      <c r="AT212" s="452"/>
      <c r="AU212" s="452"/>
    </row>
    <row r="213" spans="1:47" ht="12" outlineLevel="1">
      <c r="A213" s="447"/>
      <c r="B213" s="448"/>
      <c r="C213" s="792" t="s">
        <v>5389</v>
      </c>
      <c r="D213" s="793"/>
      <c r="E213" s="794"/>
      <c r="F213" s="795"/>
      <c r="G213" s="796"/>
      <c r="H213" s="450">
        <v>0</v>
      </c>
      <c r="I213" s="452"/>
      <c r="J213" s="452"/>
      <c r="K213" s="452"/>
      <c r="L213" s="452"/>
      <c r="M213" s="452"/>
      <c r="N213" s="452"/>
      <c r="O213" s="452"/>
      <c r="P213" s="452"/>
      <c r="Q213" s="452"/>
      <c r="R213" s="452" t="s">
        <v>5166</v>
      </c>
      <c r="S213" s="452"/>
      <c r="T213" s="452"/>
      <c r="U213" s="452"/>
      <c r="V213" s="452"/>
      <c r="W213" s="452"/>
      <c r="X213" s="452"/>
      <c r="Y213" s="452"/>
      <c r="Z213" s="452"/>
      <c r="AA213" s="452"/>
      <c r="AB213" s="452"/>
      <c r="AC213" s="452"/>
      <c r="AD213" s="452"/>
      <c r="AE213" s="452"/>
      <c r="AF213" s="452"/>
      <c r="AG213" s="452"/>
      <c r="AH213" s="452"/>
      <c r="AI213" s="452"/>
      <c r="AJ213" s="452"/>
      <c r="AK213" s="452"/>
      <c r="AL213" s="452"/>
      <c r="AM213" s="452"/>
      <c r="AN213" s="453" t="str">
        <f>C213</f>
        <v>Vč.příslušenství.</v>
      </c>
      <c r="AO213" s="452"/>
      <c r="AP213" s="452"/>
      <c r="AQ213" s="452"/>
      <c r="AR213" s="452"/>
      <c r="AS213" s="452"/>
      <c r="AT213" s="452"/>
      <c r="AU213" s="452"/>
    </row>
    <row r="214" spans="1:47" ht="12" outlineLevel="1">
      <c r="A214" s="447">
        <v>104</v>
      </c>
      <c r="B214" s="448" t="s">
        <v>5390</v>
      </c>
      <c r="C214" s="449" t="s">
        <v>5391</v>
      </c>
      <c r="D214" s="450" t="s">
        <v>173</v>
      </c>
      <c r="E214" s="451">
        <v>2</v>
      </c>
      <c r="F214" s="229"/>
      <c r="G214" s="451">
        <f>F214*E214</f>
        <v>0</v>
      </c>
      <c r="H214" s="450" t="s">
        <v>4102</v>
      </c>
      <c r="I214" s="452"/>
      <c r="J214" s="452"/>
      <c r="K214" s="452"/>
      <c r="L214" s="452"/>
      <c r="M214" s="452"/>
      <c r="N214" s="452"/>
      <c r="O214" s="452"/>
      <c r="P214" s="452"/>
      <c r="Q214" s="452"/>
      <c r="R214" s="452" t="s">
        <v>5162</v>
      </c>
      <c r="S214" s="452"/>
      <c r="T214" s="452"/>
      <c r="U214" s="452"/>
      <c r="V214" s="452"/>
      <c r="W214" s="452"/>
      <c r="X214" s="452"/>
      <c r="Y214" s="452"/>
      <c r="Z214" s="452"/>
      <c r="AA214" s="452"/>
      <c r="AB214" s="452"/>
      <c r="AC214" s="452"/>
      <c r="AD214" s="452"/>
      <c r="AE214" s="452"/>
      <c r="AF214" s="452"/>
      <c r="AG214" s="452"/>
      <c r="AH214" s="452"/>
      <c r="AI214" s="452"/>
      <c r="AJ214" s="452"/>
      <c r="AK214" s="452"/>
      <c r="AL214" s="452"/>
      <c r="AM214" s="452"/>
      <c r="AN214" s="452"/>
      <c r="AO214" s="452"/>
      <c r="AP214" s="452"/>
      <c r="AQ214" s="452"/>
      <c r="AR214" s="452"/>
      <c r="AS214" s="452"/>
      <c r="AT214" s="452"/>
      <c r="AU214" s="452"/>
    </row>
    <row r="215" spans="1:47" ht="12" outlineLevel="1">
      <c r="A215" s="447"/>
      <c r="B215" s="448"/>
      <c r="C215" s="792" t="s">
        <v>5192</v>
      </c>
      <c r="D215" s="793"/>
      <c r="E215" s="794"/>
      <c r="F215" s="795"/>
      <c r="G215" s="796"/>
      <c r="H215" s="450">
        <v>0</v>
      </c>
      <c r="I215" s="452"/>
      <c r="J215" s="452"/>
      <c r="K215" s="452"/>
      <c r="L215" s="452"/>
      <c r="M215" s="452"/>
      <c r="N215" s="452"/>
      <c r="O215" s="452"/>
      <c r="P215" s="452"/>
      <c r="Q215" s="452"/>
      <c r="R215" s="452" t="s">
        <v>5166</v>
      </c>
      <c r="S215" s="452"/>
      <c r="T215" s="452"/>
      <c r="U215" s="452"/>
      <c r="V215" s="452"/>
      <c r="W215" s="452"/>
      <c r="X215" s="452"/>
      <c r="Y215" s="452"/>
      <c r="Z215" s="452"/>
      <c r="AA215" s="452"/>
      <c r="AB215" s="452"/>
      <c r="AC215" s="452"/>
      <c r="AD215" s="452"/>
      <c r="AE215" s="452"/>
      <c r="AF215" s="452"/>
      <c r="AG215" s="452"/>
      <c r="AH215" s="452"/>
      <c r="AI215" s="452"/>
      <c r="AJ215" s="452"/>
      <c r="AK215" s="452"/>
      <c r="AL215" s="452"/>
      <c r="AM215" s="452"/>
      <c r="AN215" s="453" t="str">
        <f>C215</f>
        <v>Montáž.</v>
      </c>
      <c r="AO215" s="452"/>
      <c r="AP215" s="452"/>
      <c r="AQ215" s="452"/>
      <c r="AR215" s="452"/>
      <c r="AS215" s="452"/>
      <c r="AT215" s="452"/>
      <c r="AU215" s="452"/>
    </row>
    <row r="216" spans="1:47" ht="12" outlineLevel="1">
      <c r="A216" s="447">
        <v>105</v>
      </c>
      <c r="B216" s="448" t="s">
        <v>5387</v>
      </c>
      <c r="C216" s="449" t="s">
        <v>5392</v>
      </c>
      <c r="D216" s="450" t="s">
        <v>173</v>
      </c>
      <c r="E216" s="451">
        <v>2</v>
      </c>
      <c r="F216" s="229"/>
      <c r="G216" s="451">
        <f>F216*E216</f>
        <v>0</v>
      </c>
      <c r="H216" s="450" t="s">
        <v>4102</v>
      </c>
      <c r="I216" s="452"/>
      <c r="J216" s="452"/>
      <c r="K216" s="452"/>
      <c r="L216" s="452"/>
      <c r="M216" s="452"/>
      <c r="N216" s="452"/>
      <c r="O216" s="452"/>
      <c r="P216" s="452"/>
      <c r="Q216" s="452"/>
      <c r="R216" s="452" t="s">
        <v>5195</v>
      </c>
      <c r="S216" s="452"/>
      <c r="T216" s="452"/>
      <c r="U216" s="452"/>
      <c r="V216" s="452"/>
      <c r="W216" s="452"/>
      <c r="X216" s="452"/>
      <c r="Y216" s="452"/>
      <c r="Z216" s="452"/>
      <c r="AA216" s="452"/>
      <c r="AB216" s="452"/>
      <c r="AC216" s="452"/>
      <c r="AD216" s="452"/>
      <c r="AE216" s="452"/>
      <c r="AF216" s="452"/>
      <c r="AG216" s="452"/>
      <c r="AH216" s="452"/>
      <c r="AI216" s="452"/>
      <c r="AJ216" s="452"/>
      <c r="AK216" s="452"/>
      <c r="AL216" s="452"/>
      <c r="AM216" s="452"/>
      <c r="AN216" s="452"/>
      <c r="AO216" s="452"/>
      <c r="AP216" s="452"/>
      <c r="AQ216" s="452"/>
      <c r="AR216" s="452"/>
      <c r="AS216" s="452"/>
      <c r="AT216" s="452"/>
      <c r="AU216" s="452"/>
    </row>
    <row r="217" spans="1:47" ht="12" outlineLevel="1">
      <c r="A217" s="447"/>
      <c r="B217" s="448"/>
      <c r="C217" s="792" t="s">
        <v>5197</v>
      </c>
      <c r="D217" s="793"/>
      <c r="E217" s="794"/>
      <c r="F217" s="795"/>
      <c r="G217" s="796"/>
      <c r="H217" s="450">
        <v>0</v>
      </c>
      <c r="I217" s="452"/>
      <c r="J217" s="452"/>
      <c r="K217" s="452"/>
      <c r="L217" s="452"/>
      <c r="M217" s="452"/>
      <c r="N217" s="452"/>
      <c r="O217" s="452"/>
      <c r="P217" s="452"/>
      <c r="Q217" s="452"/>
      <c r="R217" s="452" t="s">
        <v>5166</v>
      </c>
      <c r="S217" s="452"/>
      <c r="T217" s="452"/>
      <c r="U217" s="452"/>
      <c r="V217" s="452"/>
      <c r="W217" s="452"/>
      <c r="X217" s="452"/>
      <c r="Y217" s="452"/>
      <c r="Z217" s="452"/>
      <c r="AA217" s="452"/>
      <c r="AB217" s="452"/>
      <c r="AC217" s="452"/>
      <c r="AD217" s="452"/>
      <c r="AE217" s="452"/>
      <c r="AF217" s="452"/>
      <c r="AG217" s="452"/>
      <c r="AH217" s="452"/>
      <c r="AI217" s="452"/>
      <c r="AJ217" s="452"/>
      <c r="AK217" s="452"/>
      <c r="AL217" s="452"/>
      <c r="AM217" s="452"/>
      <c r="AN217" s="453" t="str">
        <f>C217</f>
        <v>Dodávka.</v>
      </c>
      <c r="AO217" s="452"/>
      <c r="AP217" s="452"/>
      <c r="AQ217" s="452"/>
      <c r="AR217" s="452"/>
      <c r="AS217" s="452"/>
      <c r="AT217" s="452"/>
      <c r="AU217" s="452"/>
    </row>
    <row r="218" spans="1:47" ht="12" outlineLevel="1">
      <c r="A218" s="447"/>
      <c r="B218" s="448"/>
      <c r="C218" s="792" t="s">
        <v>5389</v>
      </c>
      <c r="D218" s="793"/>
      <c r="E218" s="794"/>
      <c r="F218" s="795"/>
      <c r="G218" s="796"/>
      <c r="H218" s="450">
        <v>0</v>
      </c>
      <c r="I218" s="452"/>
      <c r="J218" s="452"/>
      <c r="K218" s="452"/>
      <c r="L218" s="452"/>
      <c r="M218" s="452"/>
      <c r="N218" s="452"/>
      <c r="O218" s="452"/>
      <c r="P218" s="452"/>
      <c r="Q218" s="452"/>
      <c r="R218" s="452" t="s">
        <v>5166</v>
      </c>
      <c r="S218" s="452"/>
      <c r="T218" s="452"/>
      <c r="U218" s="452"/>
      <c r="V218" s="452"/>
      <c r="W218" s="452"/>
      <c r="X218" s="452"/>
      <c r="Y218" s="452"/>
      <c r="Z218" s="452"/>
      <c r="AA218" s="452"/>
      <c r="AB218" s="452"/>
      <c r="AC218" s="452"/>
      <c r="AD218" s="452"/>
      <c r="AE218" s="452"/>
      <c r="AF218" s="452"/>
      <c r="AG218" s="452"/>
      <c r="AH218" s="452"/>
      <c r="AI218" s="452"/>
      <c r="AJ218" s="452"/>
      <c r="AK218" s="452"/>
      <c r="AL218" s="452"/>
      <c r="AM218" s="452"/>
      <c r="AN218" s="453" t="str">
        <f>C218</f>
        <v>Vč.příslušenství.</v>
      </c>
      <c r="AO218" s="452"/>
      <c r="AP218" s="452"/>
      <c r="AQ218" s="452"/>
      <c r="AR218" s="452"/>
      <c r="AS218" s="452"/>
      <c r="AT218" s="452"/>
      <c r="AU218" s="452"/>
    </row>
    <row r="219" spans="1:47" ht="12" outlineLevel="1">
      <c r="A219" s="447">
        <v>106</v>
      </c>
      <c r="B219" s="448" t="s">
        <v>5393</v>
      </c>
      <c r="C219" s="449" t="s">
        <v>5394</v>
      </c>
      <c r="D219" s="450" t="s">
        <v>173</v>
      </c>
      <c r="E219" s="451">
        <v>2</v>
      </c>
      <c r="F219" s="229"/>
      <c r="G219" s="451">
        <f>F219*E219</f>
        <v>0</v>
      </c>
      <c r="H219" s="450" t="s">
        <v>4102</v>
      </c>
      <c r="I219" s="452"/>
      <c r="J219" s="452"/>
      <c r="K219" s="452"/>
      <c r="L219" s="452"/>
      <c r="M219" s="452"/>
      <c r="N219" s="452"/>
      <c r="O219" s="452"/>
      <c r="P219" s="452"/>
      <c r="Q219" s="452"/>
      <c r="R219" s="452" t="s">
        <v>5162</v>
      </c>
      <c r="S219" s="452"/>
      <c r="T219" s="452"/>
      <c r="U219" s="452"/>
      <c r="V219" s="452"/>
      <c r="W219" s="452"/>
      <c r="X219" s="452"/>
      <c r="Y219" s="452"/>
      <c r="Z219" s="452"/>
      <c r="AA219" s="452"/>
      <c r="AB219" s="452"/>
      <c r="AC219" s="452"/>
      <c r="AD219" s="452"/>
      <c r="AE219" s="452"/>
      <c r="AF219" s="452"/>
      <c r="AG219" s="452"/>
      <c r="AH219" s="452"/>
      <c r="AI219" s="452"/>
      <c r="AJ219" s="452"/>
      <c r="AK219" s="452"/>
      <c r="AL219" s="452"/>
      <c r="AM219" s="452"/>
      <c r="AN219" s="452"/>
      <c r="AO219" s="452"/>
      <c r="AP219" s="452"/>
      <c r="AQ219" s="452"/>
      <c r="AR219" s="452"/>
      <c r="AS219" s="452"/>
      <c r="AT219" s="452"/>
      <c r="AU219" s="452"/>
    </row>
    <row r="220" spans="1:47" ht="12" outlineLevel="1">
      <c r="A220" s="447"/>
      <c r="B220" s="448"/>
      <c r="C220" s="792" t="s">
        <v>5171</v>
      </c>
      <c r="D220" s="793"/>
      <c r="E220" s="794"/>
      <c r="F220" s="795"/>
      <c r="G220" s="796"/>
      <c r="H220" s="450">
        <v>0</v>
      </c>
      <c r="I220" s="452"/>
      <c r="J220" s="452"/>
      <c r="K220" s="452"/>
      <c r="L220" s="452"/>
      <c r="M220" s="452"/>
      <c r="N220" s="452"/>
      <c r="O220" s="452"/>
      <c r="P220" s="452"/>
      <c r="Q220" s="452"/>
      <c r="R220" s="452" t="s">
        <v>5166</v>
      </c>
      <c r="S220" s="452"/>
      <c r="T220" s="452"/>
      <c r="U220" s="452"/>
      <c r="V220" s="452"/>
      <c r="W220" s="452"/>
      <c r="X220" s="452"/>
      <c r="Y220" s="452"/>
      <c r="Z220" s="452"/>
      <c r="AA220" s="452"/>
      <c r="AB220" s="452"/>
      <c r="AC220" s="452"/>
      <c r="AD220" s="452"/>
      <c r="AE220" s="452"/>
      <c r="AF220" s="452"/>
      <c r="AG220" s="452"/>
      <c r="AH220" s="452"/>
      <c r="AI220" s="452"/>
      <c r="AJ220" s="452"/>
      <c r="AK220" s="452"/>
      <c r="AL220" s="452"/>
      <c r="AM220" s="452"/>
      <c r="AN220" s="453" t="str">
        <f>C220</f>
        <v>Montáž včetně dodávky.</v>
      </c>
      <c r="AO220" s="452"/>
      <c r="AP220" s="452"/>
      <c r="AQ220" s="452"/>
      <c r="AR220" s="452"/>
      <c r="AS220" s="452"/>
      <c r="AT220" s="452"/>
      <c r="AU220" s="452"/>
    </row>
    <row r="221" spans="1:47" ht="12" outlineLevel="1">
      <c r="A221" s="447">
        <v>107</v>
      </c>
      <c r="B221" s="448" t="s">
        <v>5395</v>
      </c>
      <c r="C221" s="449" t="s">
        <v>5396</v>
      </c>
      <c r="D221" s="450" t="s">
        <v>173</v>
      </c>
      <c r="E221" s="451">
        <v>3</v>
      </c>
      <c r="F221" s="229"/>
      <c r="G221" s="451">
        <f>F221*E221</f>
        <v>0</v>
      </c>
      <c r="H221" s="450" t="s">
        <v>4102</v>
      </c>
      <c r="I221" s="452"/>
      <c r="J221" s="452"/>
      <c r="K221" s="452"/>
      <c r="L221" s="452"/>
      <c r="M221" s="452"/>
      <c r="N221" s="452"/>
      <c r="O221" s="452"/>
      <c r="P221" s="452"/>
      <c r="Q221" s="452"/>
      <c r="R221" s="452" t="s">
        <v>5162</v>
      </c>
      <c r="S221" s="452"/>
      <c r="T221" s="452"/>
      <c r="U221" s="452"/>
      <c r="V221" s="452"/>
      <c r="W221" s="452"/>
      <c r="X221" s="452"/>
      <c r="Y221" s="452"/>
      <c r="Z221" s="452"/>
      <c r="AA221" s="452"/>
      <c r="AB221" s="452"/>
      <c r="AC221" s="452"/>
      <c r="AD221" s="452"/>
      <c r="AE221" s="452"/>
      <c r="AF221" s="452"/>
      <c r="AG221" s="452"/>
      <c r="AH221" s="452"/>
      <c r="AI221" s="452"/>
      <c r="AJ221" s="452"/>
      <c r="AK221" s="452"/>
      <c r="AL221" s="452"/>
      <c r="AM221" s="452"/>
      <c r="AN221" s="452"/>
      <c r="AO221" s="452"/>
      <c r="AP221" s="452"/>
      <c r="AQ221" s="452"/>
      <c r="AR221" s="452"/>
      <c r="AS221" s="452"/>
      <c r="AT221" s="452"/>
      <c r="AU221" s="452"/>
    </row>
    <row r="222" spans="1:47" ht="12" outlineLevel="1">
      <c r="A222" s="447"/>
      <c r="B222" s="448"/>
      <c r="C222" s="792" t="s">
        <v>5192</v>
      </c>
      <c r="D222" s="793"/>
      <c r="E222" s="794"/>
      <c r="F222" s="795"/>
      <c r="G222" s="796"/>
      <c r="H222" s="450">
        <v>0</v>
      </c>
      <c r="I222" s="452"/>
      <c r="J222" s="452"/>
      <c r="K222" s="452"/>
      <c r="L222" s="452"/>
      <c r="M222" s="452"/>
      <c r="N222" s="452"/>
      <c r="O222" s="452"/>
      <c r="P222" s="452"/>
      <c r="Q222" s="452"/>
      <c r="R222" s="452" t="s">
        <v>5166</v>
      </c>
      <c r="S222" s="452"/>
      <c r="T222" s="452"/>
      <c r="U222" s="452"/>
      <c r="V222" s="452"/>
      <c r="W222" s="452"/>
      <c r="X222" s="452"/>
      <c r="Y222" s="452"/>
      <c r="Z222" s="452"/>
      <c r="AA222" s="452"/>
      <c r="AB222" s="452"/>
      <c r="AC222" s="452"/>
      <c r="AD222" s="452"/>
      <c r="AE222" s="452"/>
      <c r="AF222" s="452"/>
      <c r="AG222" s="452"/>
      <c r="AH222" s="452"/>
      <c r="AI222" s="452"/>
      <c r="AJ222" s="452"/>
      <c r="AK222" s="452"/>
      <c r="AL222" s="452"/>
      <c r="AM222" s="452"/>
      <c r="AN222" s="453" t="str">
        <f>C222</f>
        <v>Montáž.</v>
      </c>
      <c r="AO222" s="452"/>
      <c r="AP222" s="452"/>
      <c r="AQ222" s="452"/>
      <c r="AR222" s="452"/>
      <c r="AS222" s="452"/>
      <c r="AT222" s="452"/>
      <c r="AU222" s="452"/>
    </row>
    <row r="223" spans="1:47" ht="12" outlineLevel="1">
      <c r="A223" s="447">
        <v>108</v>
      </c>
      <c r="B223" s="448" t="s">
        <v>5397</v>
      </c>
      <c r="C223" s="449" t="s">
        <v>5398</v>
      </c>
      <c r="D223" s="450" t="s">
        <v>173</v>
      </c>
      <c r="E223" s="451">
        <v>1</v>
      </c>
      <c r="F223" s="229"/>
      <c r="G223" s="451">
        <f>F223*E223</f>
        <v>0</v>
      </c>
      <c r="H223" s="450" t="s">
        <v>259</v>
      </c>
      <c r="I223" s="452"/>
      <c r="J223" s="452"/>
      <c r="K223" s="452"/>
      <c r="L223" s="452"/>
      <c r="M223" s="452"/>
      <c r="N223" s="452"/>
      <c r="O223" s="452"/>
      <c r="P223" s="452"/>
      <c r="Q223" s="452"/>
      <c r="R223" s="452" t="s">
        <v>5195</v>
      </c>
      <c r="S223" s="452"/>
      <c r="T223" s="452"/>
      <c r="U223" s="452"/>
      <c r="V223" s="452"/>
      <c r="W223" s="452"/>
      <c r="X223" s="452"/>
      <c r="Y223" s="452"/>
      <c r="Z223" s="452"/>
      <c r="AA223" s="452"/>
      <c r="AB223" s="452"/>
      <c r="AC223" s="452"/>
      <c r="AD223" s="452"/>
      <c r="AE223" s="452"/>
      <c r="AF223" s="452"/>
      <c r="AG223" s="452"/>
      <c r="AH223" s="452"/>
      <c r="AI223" s="452"/>
      <c r="AJ223" s="452"/>
      <c r="AK223" s="452"/>
      <c r="AL223" s="452"/>
      <c r="AM223" s="452"/>
      <c r="AN223" s="452"/>
      <c r="AO223" s="452"/>
      <c r="AP223" s="452"/>
      <c r="AQ223" s="452"/>
      <c r="AR223" s="452"/>
      <c r="AS223" s="452"/>
      <c r="AT223" s="452"/>
      <c r="AU223" s="452"/>
    </row>
    <row r="224" spans="1:47" ht="12" outlineLevel="1">
      <c r="A224" s="447"/>
      <c r="B224" s="448"/>
      <c r="C224" s="792" t="s">
        <v>5399</v>
      </c>
      <c r="D224" s="793"/>
      <c r="E224" s="794"/>
      <c r="F224" s="795"/>
      <c r="G224" s="796"/>
      <c r="H224" s="450">
        <v>0</v>
      </c>
      <c r="I224" s="452"/>
      <c r="J224" s="452"/>
      <c r="K224" s="452"/>
      <c r="L224" s="452"/>
      <c r="M224" s="452"/>
      <c r="N224" s="452"/>
      <c r="O224" s="452"/>
      <c r="P224" s="452"/>
      <c r="Q224" s="452"/>
      <c r="R224" s="452" t="s">
        <v>5166</v>
      </c>
      <c r="S224" s="452"/>
      <c r="T224" s="452"/>
      <c r="U224" s="452"/>
      <c r="V224" s="452"/>
      <c r="W224" s="452"/>
      <c r="X224" s="452"/>
      <c r="Y224" s="452"/>
      <c r="Z224" s="452"/>
      <c r="AA224" s="452"/>
      <c r="AB224" s="452"/>
      <c r="AC224" s="452"/>
      <c r="AD224" s="452"/>
      <c r="AE224" s="452"/>
      <c r="AF224" s="452"/>
      <c r="AG224" s="452"/>
      <c r="AH224" s="452"/>
      <c r="AI224" s="452"/>
      <c r="AJ224" s="452"/>
      <c r="AK224" s="452"/>
      <c r="AL224" s="452"/>
      <c r="AM224" s="452"/>
      <c r="AN224" s="453" t="str">
        <f>C224</f>
        <v>Napájecí zdroj, digitální systémy dom.telefon.</v>
      </c>
      <c r="AO224" s="452"/>
      <c r="AP224" s="452"/>
      <c r="AQ224" s="452"/>
      <c r="AR224" s="452"/>
      <c r="AS224" s="452"/>
      <c r="AT224" s="452"/>
      <c r="AU224" s="452"/>
    </row>
    <row r="225" spans="1:47" ht="12" outlineLevel="1">
      <c r="A225" s="447"/>
      <c r="B225" s="448"/>
      <c r="C225" s="792" t="s">
        <v>5197</v>
      </c>
      <c r="D225" s="793"/>
      <c r="E225" s="794"/>
      <c r="F225" s="795"/>
      <c r="G225" s="796"/>
      <c r="H225" s="450">
        <v>0</v>
      </c>
      <c r="I225" s="452"/>
      <c r="J225" s="452"/>
      <c r="K225" s="452"/>
      <c r="L225" s="452"/>
      <c r="M225" s="452"/>
      <c r="N225" s="452"/>
      <c r="O225" s="452"/>
      <c r="P225" s="452"/>
      <c r="Q225" s="452"/>
      <c r="R225" s="452" t="s">
        <v>5166</v>
      </c>
      <c r="S225" s="452"/>
      <c r="T225" s="452"/>
      <c r="U225" s="452"/>
      <c r="V225" s="452"/>
      <c r="W225" s="452"/>
      <c r="X225" s="452"/>
      <c r="Y225" s="452"/>
      <c r="Z225" s="452"/>
      <c r="AA225" s="452"/>
      <c r="AB225" s="452"/>
      <c r="AC225" s="452"/>
      <c r="AD225" s="452"/>
      <c r="AE225" s="452"/>
      <c r="AF225" s="452"/>
      <c r="AG225" s="452"/>
      <c r="AH225" s="452"/>
      <c r="AI225" s="452"/>
      <c r="AJ225" s="452"/>
      <c r="AK225" s="452"/>
      <c r="AL225" s="452"/>
      <c r="AM225" s="452"/>
      <c r="AN225" s="453" t="str">
        <f>C225</f>
        <v>Dodávka.</v>
      </c>
      <c r="AO225" s="452"/>
      <c r="AP225" s="452"/>
      <c r="AQ225" s="452"/>
      <c r="AR225" s="452"/>
      <c r="AS225" s="452"/>
      <c r="AT225" s="452"/>
      <c r="AU225" s="452"/>
    </row>
    <row r="226" spans="1:47" ht="22.5" outlineLevel="1">
      <c r="A226" s="447">
        <v>109</v>
      </c>
      <c r="B226" s="448" t="s">
        <v>5400</v>
      </c>
      <c r="C226" s="449" t="s">
        <v>5401</v>
      </c>
      <c r="D226" s="450" t="s">
        <v>173</v>
      </c>
      <c r="E226" s="451">
        <v>1</v>
      </c>
      <c r="F226" s="229"/>
      <c r="G226" s="451">
        <f>F226*E226</f>
        <v>0</v>
      </c>
      <c r="H226" s="450" t="s">
        <v>4102</v>
      </c>
      <c r="I226" s="452"/>
      <c r="J226" s="452"/>
      <c r="K226" s="452"/>
      <c r="L226" s="452"/>
      <c r="M226" s="452"/>
      <c r="N226" s="452"/>
      <c r="O226" s="452"/>
      <c r="P226" s="452"/>
      <c r="Q226" s="452"/>
      <c r="R226" s="452" t="s">
        <v>5195</v>
      </c>
      <c r="S226" s="452"/>
      <c r="T226" s="452"/>
      <c r="U226" s="452"/>
      <c r="V226" s="452"/>
      <c r="W226" s="452"/>
      <c r="X226" s="452"/>
      <c r="Y226" s="452"/>
      <c r="Z226" s="452"/>
      <c r="AA226" s="452"/>
      <c r="AB226" s="452"/>
      <c r="AC226" s="452"/>
      <c r="AD226" s="452"/>
      <c r="AE226" s="452"/>
      <c r="AF226" s="452"/>
      <c r="AG226" s="452"/>
      <c r="AH226" s="452"/>
      <c r="AI226" s="452"/>
      <c r="AJ226" s="452"/>
      <c r="AK226" s="452"/>
      <c r="AL226" s="452"/>
      <c r="AM226" s="452"/>
      <c r="AN226" s="452"/>
      <c r="AO226" s="452"/>
      <c r="AP226" s="452"/>
      <c r="AQ226" s="452"/>
      <c r="AR226" s="452"/>
      <c r="AS226" s="452"/>
      <c r="AT226" s="452"/>
      <c r="AU226" s="452"/>
    </row>
    <row r="227" spans="1:47" ht="12" outlineLevel="1">
      <c r="A227" s="447"/>
      <c r="B227" s="448"/>
      <c r="C227" s="792" t="s">
        <v>5402</v>
      </c>
      <c r="D227" s="793"/>
      <c r="E227" s="794"/>
      <c r="F227" s="795"/>
      <c r="G227" s="796"/>
      <c r="H227" s="450">
        <v>0</v>
      </c>
      <c r="I227" s="452"/>
      <c r="J227" s="452"/>
      <c r="K227" s="452"/>
      <c r="L227" s="452"/>
      <c r="M227" s="452"/>
      <c r="N227" s="452"/>
      <c r="O227" s="452"/>
      <c r="P227" s="452"/>
      <c r="Q227" s="452"/>
      <c r="R227" s="452" t="s">
        <v>5166</v>
      </c>
      <c r="S227" s="452"/>
      <c r="T227" s="452"/>
      <c r="U227" s="452"/>
      <c r="V227" s="452"/>
      <c r="W227" s="452"/>
      <c r="X227" s="452"/>
      <c r="Y227" s="452"/>
      <c r="Z227" s="452"/>
      <c r="AA227" s="452"/>
      <c r="AB227" s="452"/>
      <c r="AC227" s="452"/>
      <c r="AD227" s="452"/>
      <c r="AE227" s="452"/>
      <c r="AF227" s="452"/>
      <c r="AG227" s="452"/>
      <c r="AH227" s="452"/>
      <c r="AI227" s="452"/>
      <c r="AJ227" s="452"/>
      <c r="AK227" s="452"/>
      <c r="AL227" s="452"/>
      <c r="AM227" s="452"/>
      <c r="AN227" s="453" t="str">
        <f>C227</f>
        <v>Napájecí zdroj pro zámky.</v>
      </c>
      <c r="AO227" s="452"/>
      <c r="AP227" s="452"/>
      <c r="AQ227" s="452"/>
      <c r="AR227" s="452"/>
      <c r="AS227" s="452"/>
      <c r="AT227" s="452"/>
      <c r="AU227" s="452"/>
    </row>
    <row r="228" spans="1:47" ht="12" outlineLevel="1">
      <c r="A228" s="447"/>
      <c r="B228" s="448"/>
      <c r="C228" s="792" t="s">
        <v>5197</v>
      </c>
      <c r="D228" s="793"/>
      <c r="E228" s="794"/>
      <c r="F228" s="795"/>
      <c r="G228" s="796"/>
      <c r="H228" s="450">
        <v>0</v>
      </c>
      <c r="I228" s="452"/>
      <c r="J228" s="452"/>
      <c r="K228" s="452"/>
      <c r="L228" s="452"/>
      <c r="M228" s="452"/>
      <c r="N228" s="452"/>
      <c r="O228" s="452"/>
      <c r="P228" s="452"/>
      <c r="Q228" s="452"/>
      <c r="R228" s="452" t="s">
        <v>5166</v>
      </c>
      <c r="S228" s="452"/>
      <c r="T228" s="452"/>
      <c r="U228" s="452"/>
      <c r="V228" s="452"/>
      <c r="W228" s="452"/>
      <c r="X228" s="452"/>
      <c r="Y228" s="452"/>
      <c r="Z228" s="452"/>
      <c r="AA228" s="452"/>
      <c r="AB228" s="452"/>
      <c r="AC228" s="452"/>
      <c r="AD228" s="452"/>
      <c r="AE228" s="452"/>
      <c r="AF228" s="452"/>
      <c r="AG228" s="452"/>
      <c r="AH228" s="452"/>
      <c r="AI228" s="452"/>
      <c r="AJ228" s="452"/>
      <c r="AK228" s="452"/>
      <c r="AL228" s="452"/>
      <c r="AM228" s="452"/>
      <c r="AN228" s="453" t="str">
        <f>C228</f>
        <v>Dodávka.</v>
      </c>
      <c r="AO228" s="452"/>
      <c r="AP228" s="452"/>
      <c r="AQ228" s="452"/>
      <c r="AR228" s="452"/>
      <c r="AS228" s="452"/>
      <c r="AT228" s="452"/>
      <c r="AU228" s="452"/>
    </row>
    <row r="229" spans="1:47" ht="22.5" outlineLevel="1">
      <c r="A229" s="447">
        <v>110</v>
      </c>
      <c r="B229" s="448" t="s">
        <v>5400</v>
      </c>
      <c r="C229" s="449" t="s">
        <v>5401</v>
      </c>
      <c r="D229" s="450" t="s">
        <v>173</v>
      </c>
      <c r="E229" s="451">
        <v>1</v>
      </c>
      <c r="F229" s="229"/>
      <c r="G229" s="451">
        <f>F229*E229</f>
        <v>0</v>
      </c>
      <c r="H229" s="450" t="s">
        <v>4102</v>
      </c>
      <c r="I229" s="452"/>
      <c r="J229" s="452"/>
      <c r="K229" s="452"/>
      <c r="L229" s="452"/>
      <c r="M229" s="452"/>
      <c r="N229" s="452"/>
      <c r="O229" s="452"/>
      <c r="P229" s="452"/>
      <c r="Q229" s="452"/>
      <c r="R229" s="452" t="s">
        <v>5195</v>
      </c>
      <c r="S229" s="452"/>
      <c r="T229" s="452"/>
      <c r="U229" s="452"/>
      <c r="V229" s="452"/>
      <c r="W229" s="452"/>
      <c r="X229" s="452"/>
      <c r="Y229" s="452"/>
      <c r="Z229" s="452"/>
      <c r="AA229" s="452"/>
      <c r="AB229" s="452"/>
      <c r="AC229" s="452"/>
      <c r="AD229" s="452"/>
      <c r="AE229" s="452"/>
      <c r="AF229" s="452"/>
      <c r="AG229" s="452"/>
      <c r="AH229" s="452"/>
      <c r="AI229" s="452"/>
      <c r="AJ229" s="452"/>
      <c r="AK229" s="452"/>
      <c r="AL229" s="452"/>
      <c r="AM229" s="452"/>
      <c r="AN229" s="452"/>
      <c r="AO229" s="452"/>
      <c r="AP229" s="452"/>
      <c r="AQ229" s="452"/>
      <c r="AR229" s="452"/>
      <c r="AS229" s="452"/>
      <c r="AT229" s="452"/>
      <c r="AU229" s="452"/>
    </row>
    <row r="230" spans="1:47" ht="12" outlineLevel="1">
      <c r="A230" s="447"/>
      <c r="B230" s="448"/>
      <c r="C230" s="792" t="s">
        <v>5403</v>
      </c>
      <c r="D230" s="793"/>
      <c r="E230" s="794"/>
      <c r="F230" s="795"/>
      <c r="G230" s="796"/>
      <c r="H230" s="450">
        <v>0</v>
      </c>
      <c r="I230" s="452"/>
      <c r="J230" s="452"/>
      <c r="K230" s="452"/>
      <c r="L230" s="452"/>
      <c r="M230" s="452"/>
      <c r="N230" s="452"/>
      <c r="O230" s="452"/>
      <c r="P230" s="452"/>
      <c r="Q230" s="452"/>
      <c r="R230" s="452" t="s">
        <v>5166</v>
      </c>
      <c r="S230" s="452"/>
      <c r="T230" s="452"/>
      <c r="U230" s="452"/>
      <c r="V230" s="452"/>
      <c r="W230" s="452"/>
      <c r="X230" s="452"/>
      <c r="Y230" s="452"/>
      <c r="Z230" s="452"/>
      <c r="AA230" s="452"/>
      <c r="AB230" s="452"/>
      <c r="AC230" s="452"/>
      <c r="AD230" s="452"/>
      <c r="AE230" s="452"/>
      <c r="AF230" s="452"/>
      <c r="AG230" s="452"/>
      <c r="AH230" s="452"/>
      <c r="AI230" s="452"/>
      <c r="AJ230" s="452"/>
      <c r="AK230" s="452"/>
      <c r="AL230" s="452"/>
      <c r="AM230" s="452"/>
      <c r="AN230" s="453" t="str">
        <f>C230</f>
        <v>Napájecí zdroj pro detektory EPS s CPD certifikátem.</v>
      </c>
      <c r="AO230" s="452"/>
      <c r="AP230" s="452"/>
      <c r="AQ230" s="452"/>
      <c r="AR230" s="452"/>
      <c r="AS230" s="452"/>
      <c r="AT230" s="452"/>
      <c r="AU230" s="452"/>
    </row>
    <row r="231" spans="1:47" ht="12" outlineLevel="1">
      <c r="A231" s="447"/>
      <c r="B231" s="448"/>
      <c r="C231" s="792" t="s">
        <v>5197</v>
      </c>
      <c r="D231" s="793"/>
      <c r="E231" s="794"/>
      <c r="F231" s="795"/>
      <c r="G231" s="796"/>
      <c r="H231" s="450">
        <v>0</v>
      </c>
      <c r="I231" s="452"/>
      <c r="J231" s="452"/>
      <c r="K231" s="452"/>
      <c r="L231" s="452"/>
      <c r="M231" s="452"/>
      <c r="N231" s="452"/>
      <c r="O231" s="452"/>
      <c r="P231" s="452"/>
      <c r="Q231" s="452"/>
      <c r="R231" s="452" t="s">
        <v>5166</v>
      </c>
      <c r="S231" s="452"/>
      <c r="T231" s="452"/>
      <c r="U231" s="452"/>
      <c r="V231" s="452"/>
      <c r="W231" s="452"/>
      <c r="X231" s="452"/>
      <c r="Y231" s="452"/>
      <c r="Z231" s="452"/>
      <c r="AA231" s="452"/>
      <c r="AB231" s="452"/>
      <c r="AC231" s="452"/>
      <c r="AD231" s="452"/>
      <c r="AE231" s="452"/>
      <c r="AF231" s="452"/>
      <c r="AG231" s="452"/>
      <c r="AH231" s="452"/>
      <c r="AI231" s="452"/>
      <c r="AJ231" s="452"/>
      <c r="AK231" s="452"/>
      <c r="AL231" s="452"/>
      <c r="AM231" s="452"/>
      <c r="AN231" s="453" t="str">
        <f>C231</f>
        <v>Dodávka.</v>
      </c>
      <c r="AO231" s="452"/>
      <c r="AP231" s="452"/>
      <c r="AQ231" s="452"/>
      <c r="AR231" s="452"/>
      <c r="AS231" s="452"/>
      <c r="AT231" s="452"/>
      <c r="AU231" s="452"/>
    </row>
    <row r="232" spans="1:47" ht="12" outlineLevel="1">
      <c r="A232" s="447">
        <v>111</v>
      </c>
      <c r="B232" s="448" t="s">
        <v>5404</v>
      </c>
      <c r="C232" s="449" t="s">
        <v>5405</v>
      </c>
      <c r="D232" s="450" t="s">
        <v>173</v>
      </c>
      <c r="E232" s="451">
        <v>2</v>
      </c>
      <c r="F232" s="229"/>
      <c r="G232" s="451">
        <f aca="true" t="shared" si="9" ref="G232:G233">F232*E232</f>
        <v>0</v>
      </c>
      <c r="H232" s="450" t="s">
        <v>259</v>
      </c>
      <c r="I232" s="452"/>
      <c r="J232" s="452"/>
      <c r="K232" s="452"/>
      <c r="L232" s="452"/>
      <c r="M232" s="452"/>
      <c r="N232" s="452"/>
      <c r="O232" s="452"/>
      <c r="P232" s="452"/>
      <c r="Q232" s="452"/>
      <c r="R232" s="452" t="s">
        <v>5195</v>
      </c>
      <c r="S232" s="452"/>
      <c r="T232" s="452"/>
      <c r="U232" s="452"/>
      <c r="V232" s="452"/>
      <c r="W232" s="452"/>
      <c r="X232" s="452"/>
      <c r="Y232" s="452"/>
      <c r="Z232" s="452"/>
      <c r="AA232" s="452"/>
      <c r="AB232" s="452"/>
      <c r="AC232" s="452"/>
      <c r="AD232" s="452"/>
      <c r="AE232" s="452"/>
      <c r="AF232" s="452"/>
      <c r="AG232" s="452"/>
      <c r="AH232" s="452"/>
      <c r="AI232" s="452"/>
      <c r="AJ232" s="452"/>
      <c r="AK232" s="452"/>
      <c r="AL232" s="452"/>
      <c r="AM232" s="452"/>
      <c r="AN232" s="452"/>
      <c r="AO232" s="452"/>
      <c r="AP232" s="452"/>
      <c r="AQ232" s="452"/>
      <c r="AR232" s="452"/>
      <c r="AS232" s="452"/>
      <c r="AT232" s="452"/>
      <c r="AU232" s="452"/>
    </row>
    <row r="233" spans="1:47" ht="12" outlineLevel="1">
      <c r="A233" s="447">
        <v>112</v>
      </c>
      <c r="B233" s="448" t="s">
        <v>5406</v>
      </c>
      <c r="C233" s="449" t="s">
        <v>5407</v>
      </c>
      <c r="D233" s="450" t="s">
        <v>173</v>
      </c>
      <c r="E233" s="451">
        <v>2</v>
      </c>
      <c r="F233" s="229"/>
      <c r="G233" s="451">
        <f t="shared" si="9"/>
        <v>0</v>
      </c>
      <c r="H233" s="450" t="s">
        <v>4102</v>
      </c>
      <c r="I233" s="452"/>
      <c r="J233" s="452"/>
      <c r="K233" s="452"/>
      <c r="L233" s="452"/>
      <c r="M233" s="452"/>
      <c r="N233" s="452"/>
      <c r="O233" s="452"/>
      <c r="P233" s="452"/>
      <c r="Q233" s="452"/>
      <c r="R233" s="452" t="s">
        <v>5162</v>
      </c>
      <c r="S233" s="452"/>
      <c r="T233" s="452"/>
      <c r="U233" s="452"/>
      <c r="V233" s="452"/>
      <c r="W233" s="452"/>
      <c r="X233" s="452"/>
      <c r="Y233" s="452"/>
      <c r="Z233" s="452"/>
      <c r="AA233" s="452"/>
      <c r="AB233" s="452"/>
      <c r="AC233" s="452"/>
      <c r="AD233" s="452"/>
      <c r="AE233" s="452"/>
      <c r="AF233" s="452"/>
      <c r="AG233" s="452"/>
      <c r="AH233" s="452"/>
      <c r="AI233" s="452"/>
      <c r="AJ233" s="452"/>
      <c r="AK233" s="452"/>
      <c r="AL233" s="452"/>
      <c r="AM233" s="452"/>
      <c r="AN233" s="452"/>
      <c r="AO233" s="452"/>
      <c r="AP233" s="452"/>
      <c r="AQ233" s="452"/>
      <c r="AR233" s="452"/>
      <c r="AS233" s="452"/>
      <c r="AT233" s="452"/>
      <c r="AU233" s="452"/>
    </row>
    <row r="234" spans="1:47" ht="12" outlineLevel="1">
      <c r="A234" s="447"/>
      <c r="B234" s="448"/>
      <c r="C234" s="792" t="s">
        <v>5192</v>
      </c>
      <c r="D234" s="793"/>
      <c r="E234" s="794"/>
      <c r="F234" s="795"/>
      <c r="G234" s="796"/>
      <c r="H234" s="450">
        <v>0</v>
      </c>
      <c r="I234" s="452"/>
      <c r="J234" s="452"/>
      <c r="K234" s="452"/>
      <c r="L234" s="452"/>
      <c r="M234" s="452"/>
      <c r="N234" s="452"/>
      <c r="O234" s="452"/>
      <c r="P234" s="452"/>
      <c r="Q234" s="452"/>
      <c r="R234" s="452" t="s">
        <v>5166</v>
      </c>
      <c r="S234" s="452"/>
      <c r="T234" s="452"/>
      <c r="U234" s="452"/>
      <c r="V234" s="452"/>
      <c r="W234" s="452"/>
      <c r="X234" s="452"/>
      <c r="Y234" s="452"/>
      <c r="Z234" s="452"/>
      <c r="AA234" s="452"/>
      <c r="AB234" s="452"/>
      <c r="AC234" s="452"/>
      <c r="AD234" s="452"/>
      <c r="AE234" s="452"/>
      <c r="AF234" s="452"/>
      <c r="AG234" s="452"/>
      <c r="AH234" s="452"/>
      <c r="AI234" s="452"/>
      <c r="AJ234" s="452"/>
      <c r="AK234" s="452"/>
      <c r="AL234" s="452"/>
      <c r="AM234" s="452"/>
      <c r="AN234" s="453" t="str">
        <f>C234</f>
        <v>Montáž.</v>
      </c>
      <c r="AO234" s="452"/>
      <c r="AP234" s="452"/>
      <c r="AQ234" s="452"/>
      <c r="AR234" s="452"/>
      <c r="AS234" s="452"/>
      <c r="AT234" s="452"/>
      <c r="AU234" s="452"/>
    </row>
    <row r="235" spans="1:47" ht="12" outlineLevel="1">
      <c r="A235" s="447">
        <v>113</v>
      </c>
      <c r="B235" s="448" t="s">
        <v>5408</v>
      </c>
      <c r="C235" s="449" t="s">
        <v>5409</v>
      </c>
      <c r="D235" s="450" t="s">
        <v>173</v>
      </c>
      <c r="E235" s="451">
        <v>2</v>
      </c>
      <c r="F235" s="229"/>
      <c r="G235" s="451">
        <f>F235*E235</f>
        <v>0</v>
      </c>
      <c r="H235" s="450" t="s">
        <v>4102</v>
      </c>
      <c r="I235" s="452"/>
      <c r="J235" s="452"/>
      <c r="K235" s="452"/>
      <c r="L235" s="452"/>
      <c r="M235" s="452"/>
      <c r="N235" s="452"/>
      <c r="O235" s="452"/>
      <c r="P235" s="452"/>
      <c r="Q235" s="452"/>
      <c r="R235" s="452" t="s">
        <v>5195</v>
      </c>
      <c r="S235" s="452"/>
      <c r="T235" s="452"/>
      <c r="U235" s="452"/>
      <c r="V235" s="452"/>
      <c r="W235" s="452"/>
      <c r="X235" s="452"/>
      <c r="Y235" s="452"/>
      <c r="Z235" s="452"/>
      <c r="AA235" s="452"/>
      <c r="AB235" s="452"/>
      <c r="AC235" s="452"/>
      <c r="AD235" s="452"/>
      <c r="AE235" s="452"/>
      <c r="AF235" s="452"/>
      <c r="AG235" s="452"/>
      <c r="AH235" s="452"/>
      <c r="AI235" s="452"/>
      <c r="AJ235" s="452"/>
      <c r="AK235" s="452"/>
      <c r="AL235" s="452"/>
      <c r="AM235" s="452"/>
      <c r="AN235" s="452"/>
      <c r="AO235" s="452"/>
      <c r="AP235" s="452"/>
      <c r="AQ235" s="452"/>
      <c r="AR235" s="452"/>
      <c r="AS235" s="452"/>
      <c r="AT235" s="452"/>
      <c r="AU235" s="452"/>
    </row>
    <row r="236" spans="1:47" ht="12" outlineLevel="1">
      <c r="A236" s="447"/>
      <c r="B236" s="448"/>
      <c r="C236" s="792" t="s">
        <v>5197</v>
      </c>
      <c r="D236" s="793"/>
      <c r="E236" s="794"/>
      <c r="F236" s="795"/>
      <c r="G236" s="796"/>
      <c r="H236" s="450">
        <v>0</v>
      </c>
      <c r="I236" s="452"/>
      <c r="J236" s="452"/>
      <c r="K236" s="452"/>
      <c r="L236" s="452"/>
      <c r="M236" s="452"/>
      <c r="N236" s="452"/>
      <c r="O236" s="452"/>
      <c r="P236" s="452"/>
      <c r="Q236" s="452"/>
      <c r="R236" s="452" t="s">
        <v>5166</v>
      </c>
      <c r="S236" s="452"/>
      <c r="T236" s="452"/>
      <c r="U236" s="452"/>
      <c r="V236" s="452"/>
      <c r="W236" s="452"/>
      <c r="X236" s="452"/>
      <c r="Y236" s="452"/>
      <c r="Z236" s="452"/>
      <c r="AA236" s="452"/>
      <c r="AB236" s="452"/>
      <c r="AC236" s="452"/>
      <c r="AD236" s="452"/>
      <c r="AE236" s="452"/>
      <c r="AF236" s="452"/>
      <c r="AG236" s="452"/>
      <c r="AH236" s="452"/>
      <c r="AI236" s="452"/>
      <c r="AJ236" s="452"/>
      <c r="AK236" s="452"/>
      <c r="AL236" s="452"/>
      <c r="AM236" s="452"/>
      <c r="AN236" s="453" t="str">
        <f>C236</f>
        <v>Dodávka.</v>
      </c>
      <c r="AO236" s="452"/>
      <c r="AP236" s="452"/>
      <c r="AQ236" s="452"/>
      <c r="AR236" s="452"/>
      <c r="AS236" s="452"/>
      <c r="AT236" s="452"/>
      <c r="AU236" s="452"/>
    </row>
    <row r="237" spans="1:47" ht="12" outlineLevel="1">
      <c r="A237" s="447">
        <v>114</v>
      </c>
      <c r="B237" s="448" t="s">
        <v>5410</v>
      </c>
      <c r="C237" s="449" t="s">
        <v>5411</v>
      </c>
      <c r="D237" s="450" t="s">
        <v>173</v>
      </c>
      <c r="E237" s="451">
        <v>2</v>
      </c>
      <c r="F237" s="229"/>
      <c r="G237" s="451">
        <f>F237*E237</f>
        <v>0</v>
      </c>
      <c r="H237" s="450" t="s">
        <v>4102</v>
      </c>
      <c r="I237" s="452"/>
      <c r="J237" s="452"/>
      <c r="K237" s="452"/>
      <c r="L237" s="452"/>
      <c r="M237" s="452"/>
      <c r="N237" s="452"/>
      <c r="O237" s="452"/>
      <c r="P237" s="452"/>
      <c r="Q237" s="452"/>
      <c r="R237" s="452" t="s">
        <v>5162</v>
      </c>
      <c r="S237" s="452"/>
      <c r="T237" s="452"/>
      <c r="U237" s="452"/>
      <c r="V237" s="452"/>
      <c r="W237" s="452"/>
      <c r="X237" s="452"/>
      <c r="Y237" s="452"/>
      <c r="Z237" s="452"/>
      <c r="AA237" s="452"/>
      <c r="AB237" s="452"/>
      <c r="AC237" s="452"/>
      <c r="AD237" s="452"/>
      <c r="AE237" s="452"/>
      <c r="AF237" s="452"/>
      <c r="AG237" s="452"/>
      <c r="AH237" s="452"/>
      <c r="AI237" s="452"/>
      <c r="AJ237" s="452"/>
      <c r="AK237" s="452"/>
      <c r="AL237" s="452"/>
      <c r="AM237" s="452"/>
      <c r="AN237" s="452"/>
      <c r="AO237" s="452"/>
      <c r="AP237" s="452"/>
      <c r="AQ237" s="452"/>
      <c r="AR237" s="452"/>
      <c r="AS237" s="452"/>
      <c r="AT237" s="452"/>
      <c r="AU237" s="452"/>
    </row>
    <row r="238" spans="1:47" ht="12" outlineLevel="1">
      <c r="A238" s="447"/>
      <c r="B238" s="448"/>
      <c r="C238" s="792" t="s">
        <v>5192</v>
      </c>
      <c r="D238" s="793"/>
      <c r="E238" s="794"/>
      <c r="F238" s="795"/>
      <c r="G238" s="796"/>
      <c r="H238" s="450">
        <v>0</v>
      </c>
      <c r="I238" s="452"/>
      <c r="J238" s="452"/>
      <c r="K238" s="452"/>
      <c r="L238" s="452"/>
      <c r="M238" s="452"/>
      <c r="N238" s="452"/>
      <c r="O238" s="452"/>
      <c r="P238" s="452"/>
      <c r="Q238" s="452"/>
      <c r="R238" s="452" t="s">
        <v>5166</v>
      </c>
      <c r="S238" s="452"/>
      <c r="T238" s="452"/>
      <c r="U238" s="452"/>
      <c r="V238" s="452"/>
      <c r="W238" s="452"/>
      <c r="X238" s="452"/>
      <c r="Y238" s="452"/>
      <c r="Z238" s="452"/>
      <c r="AA238" s="452"/>
      <c r="AB238" s="452"/>
      <c r="AC238" s="452"/>
      <c r="AD238" s="452"/>
      <c r="AE238" s="452"/>
      <c r="AF238" s="452"/>
      <c r="AG238" s="452"/>
      <c r="AH238" s="452"/>
      <c r="AI238" s="452"/>
      <c r="AJ238" s="452"/>
      <c r="AK238" s="452"/>
      <c r="AL238" s="452"/>
      <c r="AM238" s="452"/>
      <c r="AN238" s="453" t="str">
        <f>C238</f>
        <v>Montáž.</v>
      </c>
      <c r="AO238" s="452"/>
      <c r="AP238" s="452"/>
      <c r="AQ238" s="452"/>
      <c r="AR238" s="452"/>
      <c r="AS238" s="452"/>
      <c r="AT238" s="452"/>
      <c r="AU238" s="452"/>
    </row>
    <row r="239" spans="1:47" ht="22.5" outlineLevel="1">
      <c r="A239" s="447">
        <v>115</v>
      </c>
      <c r="B239" s="448" t="s">
        <v>5412</v>
      </c>
      <c r="C239" s="449" t="s">
        <v>5413</v>
      </c>
      <c r="D239" s="450" t="s">
        <v>173</v>
      </c>
      <c r="E239" s="451">
        <v>2</v>
      </c>
      <c r="F239" s="229"/>
      <c r="G239" s="451">
        <f>F239*E239</f>
        <v>0</v>
      </c>
      <c r="H239" s="450" t="s">
        <v>4102</v>
      </c>
      <c r="I239" s="452"/>
      <c r="J239" s="452"/>
      <c r="K239" s="452"/>
      <c r="L239" s="452"/>
      <c r="M239" s="452"/>
      <c r="N239" s="452"/>
      <c r="O239" s="452"/>
      <c r="P239" s="452"/>
      <c r="Q239" s="452"/>
      <c r="R239" s="452" t="s">
        <v>5195</v>
      </c>
      <c r="S239" s="452"/>
      <c r="T239" s="452"/>
      <c r="U239" s="452"/>
      <c r="V239" s="452"/>
      <c r="W239" s="452"/>
      <c r="X239" s="452"/>
      <c r="Y239" s="452"/>
      <c r="Z239" s="452"/>
      <c r="AA239" s="452"/>
      <c r="AB239" s="452"/>
      <c r="AC239" s="452"/>
      <c r="AD239" s="452"/>
      <c r="AE239" s="452"/>
      <c r="AF239" s="452"/>
      <c r="AG239" s="452"/>
      <c r="AH239" s="452"/>
      <c r="AI239" s="452"/>
      <c r="AJ239" s="452"/>
      <c r="AK239" s="452"/>
      <c r="AL239" s="452"/>
      <c r="AM239" s="452"/>
      <c r="AN239" s="452"/>
      <c r="AO239" s="452"/>
      <c r="AP239" s="452"/>
      <c r="AQ239" s="452"/>
      <c r="AR239" s="452"/>
      <c r="AS239" s="452"/>
      <c r="AT239" s="452"/>
      <c r="AU239" s="452"/>
    </row>
    <row r="240" spans="1:47" ht="22.5" outlineLevel="1">
      <c r="A240" s="447"/>
      <c r="B240" s="448"/>
      <c r="C240" s="792" t="s">
        <v>5414</v>
      </c>
      <c r="D240" s="793"/>
      <c r="E240" s="794"/>
      <c r="F240" s="795"/>
      <c r="G240" s="796"/>
      <c r="H240" s="450">
        <v>0</v>
      </c>
      <c r="I240" s="452"/>
      <c r="J240" s="452"/>
      <c r="K240" s="452"/>
      <c r="L240" s="452"/>
      <c r="M240" s="452"/>
      <c r="N240" s="452"/>
      <c r="O240" s="452"/>
      <c r="P240" s="452"/>
      <c r="Q240" s="452"/>
      <c r="R240" s="452" t="s">
        <v>5166</v>
      </c>
      <c r="S240" s="452"/>
      <c r="T240" s="452"/>
      <c r="U240" s="452"/>
      <c r="V240" s="452"/>
      <c r="W240" s="452"/>
      <c r="X240" s="452"/>
      <c r="Y240" s="452"/>
      <c r="Z240" s="452"/>
      <c r="AA240" s="452"/>
      <c r="AB240" s="452"/>
      <c r="AC240" s="452"/>
      <c r="AD240" s="452"/>
      <c r="AE240" s="452"/>
      <c r="AF240" s="452"/>
      <c r="AG240" s="452"/>
      <c r="AH240" s="452"/>
      <c r="AI240" s="452"/>
      <c r="AJ240" s="452"/>
      <c r="AK240" s="452"/>
      <c r="AL240" s="452"/>
      <c r="AM240" s="452"/>
      <c r="AN240" s="453" t="str">
        <f>C240</f>
        <v>prostup fail secure, 12VDC, úzký profil, včetně systémové kabelové průchodky, 6m systémového kabelu, protiplechu a ostatního příslušenství</v>
      </c>
      <c r="AO240" s="452"/>
      <c r="AP240" s="452"/>
      <c r="AQ240" s="452"/>
      <c r="AR240" s="452"/>
      <c r="AS240" s="452"/>
      <c r="AT240" s="452"/>
      <c r="AU240" s="452"/>
    </row>
    <row r="241" spans="1:47" ht="12" outlineLevel="1">
      <c r="A241" s="447"/>
      <c r="B241" s="448"/>
      <c r="C241" s="792" t="s">
        <v>5197</v>
      </c>
      <c r="D241" s="793"/>
      <c r="E241" s="794"/>
      <c r="F241" s="795"/>
      <c r="G241" s="796"/>
      <c r="H241" s="450">
        <v>0</v>
      </c>
      <c r="I241" s="452"/>
      <c r="J241" s="452"/>
      <c r="K241" s="452"/>
      <c r="L241" s="452"/>
      <c r="M241" s="452"/>
      <c r="N241" s="452"/>
      <c r="O241" s="452"/>
      <c r="P241" s="452"/>
      <c r="Q241" s="452"/>
      <c r="R241" s="452" t="s">
        <v>5166</v>
      </c>
      <c r="S241" s="452"/>
      <c r="T241" s="452"/>
      <c r="U241" s="452"/>
      <c r="V241" s="452"/>
      <c r="W241" s="452"/>
      <c r="X241" s="452"/>
      <c r="Y241" s="452"/>
      <c r="Z241" s="452"/>
      <c r="AA241" s="452"/>
      <c r="AB241" s="452"/>
      <c r="AC241" s="452"/>
      <c r="AD241" s="452"/>
      <c r="AE241" s="452"/>
      <c r="AF241" s="452"/>
      <c r="AG241" s="452"/>
      <c r="AH241" s="452"/>
      <c r="AI241" s="452"/>
      <c r="AJ241" s="452"/>
      <c r="AK241" s="452"/>
      <c r="AL241" s="452"/>
      <c r="AM241" s="452"/>
      <c r="AN241" s="453" t="str">
        <f>C241</f>
        <v>Dodávka.</v>
      </c>
      <c r="AO241" s="452"/>
      <c r="AP241" s="452"/>
      <c r="AQ241" s="452"/>
      <c r="AR241" s="452"/>
      <c r="AS241" s="452"/>
      <c r="AT241" s="452"/>
      <c r="AU241" s="452"/>
    </row>
    <row r="242" spans="1:47" ht="12" outlineLevel="1">
      <c r="A242" s="447">
        <v>116</v>
      </c>
      <c r="B242" s="448" t="s">
        <v>5415</v>
      </c>
      <c r="C242" s="449" t="s">
        <v>5416</v>
      </c>
      <c r="D242" s="450" t="s">
        <v>173</v>
      </c>
      <c r="E242" s="451">
        <v>3</v>
      </c>
      <c r="F242" s="229"/>
      <c r="G242" s="451">
        <f>F242*E242</f>
        <v>0</v>
      </c>
      <c r="H242" s="450" t="s">
        <v>4102</v>
      </c>
      <c r="I242" s="452"/>
      <c r="J242" s="452"/>
      <c r="K242" s="452"/>
      <c r="L242" s="452"/>
      <c r="M242" s="452"/>
      <c r="N242" s="452"/>
      <c r="O242" s="452"/>
      <c r="P242" s="452"/>
      <c r="Q242" s="452"/>
      <c r="R242" s="452" t="s">
        <v>5162</v>
      </c>
      <c r="S242" s="452"/>
      <c r="T242" s="452"/>
      <c r="U242" s="452"/>
      <c r="V242" s="452"/>
      <c r="W242" s="452"/>
      <c r="X242" s="452"/>
      <c r="Y242" s="452"/>
      <c r="Z242" s="452"/>
      <c r="AA242" s="452"/>
      <c r="AB242" s="452"/>
      <c r="AC242" s="452"/>
      <c r="AD242" s="452"/>
      <c r="AE242" s="452"/>
      <c r="AF242" s="452"/>
      <c r="AG242" s="452"/>
      <c r="AH242" s="452"/>
      <c r="AI242" s="452"/>
      <c r="AJ242" s="452"/>
      <c r="AK242" s="452"/>
      <c r="AL242" s="452"/>
      <c r="AM242" s="452"/>
      <c r="AN242" s="452"/>
      <c r="AO242" s="452"/>
      <c r="AP242" s="452"/>
      <c r="AQ242" s="452"/>
      <c r="AR242" s="452"/>
      <c r="AS242" s="452"/>
      <c r="AT242" s="452"/>
      <c r="AU242" s="452"/>
    </row>
    <row r="243" spans="1:47" ht="12" outlineLevel="1">
      <c r="A243" s="447"/>
      <c r="B243" s="448"/>
      <c r="C243" s="792" t="s">
        <v>5192</v>
      </c>
      <c r="D243" s="793"/>
      <c r="E243" s="794"/>
      <c r="F243" s="795"/>
      <c r="G243" s="796"/>
      <c r="H243" s="450">
        <v>0</v>
      </c>
      <c r="I243" s="452"/>
      <c r="J243" s="452"/>
      <c r="K243" s="452"/>
      <c r="L243" s="452"/>
      <c r="M243" s="452"/>
      <c r="N243" s="452"/>
      <c r="O243" s="452"/>
      <c r="P243" s="452"/>
      <c r="Q243" s="452"/>
      <c r="R243" s="452" t="s">
        <v>5166</v>
      </c>
      <c r="S243" s="452"/>
      <c r="T243" s="452"/>
      <c r="U243" s="452"/>
      <c r="V243" s="452"/>
      <c r="W243" s="452"/>
      <c r="X243" s="452"/>
      <c r="Y243" s="452"/>
      <c r="Z243" s="452"/>
      <c r="AA243" s="452"/>
      <c r="AB243" s="452"/>
      <c r="AC243" s="452"/>
      <c r="AD243" s="452"/>
      <c r="AE243" s="452"/>
      <c r="AF243" s="452"/>
      <c r="AG243" s="452"/>
      <c r="AH243" s="452"/>
      <c r="AI243" s="452"/>
      <c r="AJ243" s="452"/>
      <c r="AK243" s="452"/>
      <c r="AL243" s="452"/>
      <c r="AM243" s="452"/>
      <c r="AN243" s="453" t="str">
        <f>C243</f>
        <v>Montáž.</v>
      </c>
      <c r="AO243" s="452"/>
      <c r="AP243" s="452"/>
      <c r="AQ243" s="452"/>
      <c r="AR243" s="452"/>
      <c r="AS243" s="452"/>
      <c r="AT243" s="452"/>
      <c r="AU243" s="452"/>
    </row>
    <row r="244" spans="1:47" ht="12" outlineLevel="1">
      <c r="A244" s="447">
        <v>117</v>
      </c>
      <c r="B244" s="448" t="s">
        <v>5417</v>
      </c>
      <c r="C244" s="449" t="s">
        <v>5418</v>
      </c>
      <c r="D244" s="450" t="s">
        <v>173</v>
      </c>
      <c r="E244" s="451">
        <v>3</v>
      </c>
      <c r="F244" s="229"/>
      <c r="G244" s="451">
        <f>F244*E244</f>
        <v>0</v>
      </c>
      <c r="H244" s="450" t="s">
        <v>4102</v>
      </c>
      <c r="I244" s="452"/>
      <c r="J244" s="452"/>
      <c r="K244" s="452"/>
      <c r="L244" s="452"/>
      <c r="M244" s="452"/>
      <c r="N244" s="452"/>
      <c r="O244" s="452"/>
      <c r="P244" s="452"/>
      <c r="Q244" s="452"/>
      <c r="R244" s="452" t="s">
        <v>5162</v>
      </c>
      <c r="S244" s="452"/>
      <c r="T244" s="452"/>
      <c r="U244" s="452"/>
      <c r="V244" s="452"/>
      <c r="W244" s="452"/>
      <c r="X244" s="452"/>
      <c r="Y244" s="452"/>
      <c r="Z244" s="452"/>
      <c r="AA244" s="452"/>
      <c r="AB244" s="452"/>
      <c r="AC244" s="452"/>
      <c r="AD244" s="452"/>
      <c r="AE244" s="452"/>
      <c r="AF244" s="452"/>
      <c r="AG244" s="452"/>
      <c r="AH244" s="452"/>
      <c r="AI244" s="452"/>
      <c r="AJ244" s="452"/>
      <c r="AK244" s="452"/>
      <c r="AL244" s="452"/>
      <c r="AM244" s="452"/>
      <c r="AN244" s="452"/>
      <c r="AO244" s="452"/>
      <c r="AP244" s="452"/>
      <c r="AQ244" s="452"/>
      <c r="AR244" s="452"/>
      <c r="AS244" s="452"/>
      <c r="AT244" s="452"/>
      <c r="AU244" s="452"/>
    </row>
    <row r="245" spans="1:47" ht="12" outlineLevel="1">
      <c r="A245" s="447"/>
      <c r="B245" s="448"/>
      <c r="C245" s="792" t="s">
        <v>5192</v>
      </c>
      <c r="D245" s="793"/>
      <c r="E245" s="794"/>
      <c r="F245" s="795"/>
      <c r="G245" s="796"/>
      <c r="H245" s="450">
        <v>0</v>
      </c>
      <c r="I245" s="452"/>
      <c r="J245" s="452"/>
      <c r="K245" s="452"/>
      <c r="L245" s="452"/>
      <c r="M245" s="452"/>
      <c r="N245" s="452"/>
      <c r="O245" s="452"/>
      <c r="P245" s="452"/>
      <c r="Q245" s="452"/>
      <c r="R245" s="452" t="s">
        <v>5166</v>
      </c>
      <c r="S245" s="452"/>
      <c r="T245" s="452"/>
      <c r="U245" s="452"/>
      <c r="V245" s="452"/>
      <c r="W245" s="452"/>
      <c r="X245" s="452"/>
      <c r="Y245" s="452"/>
      <c r="Z245" s="452"/>
      <c r="AA245" s="452"/>
      <c r="AB245" s="452"/>
      <c r="AC245" s="452"/>
      <c r="AD245" s="452"/>
      <c r="AE245" s="452"/>
      <c r="AF245" s="452"/>
      <c r="AG245" s="452"/>
      <c r="AH245" s="452"/>
      <c r="AI245" s="452"/>
      <c r="AJ245" s="452"/>
      <c r="AK245" s="452"/>
      <c r="AL245" s="452"/>
      <c r="AM245" s="452"/>
      <c r="AN245" s="453" t="str">
        <f>C245</f>
        <v>Montáž.</v>
      </c>
      <c r="AO245" s="452"/>
      <c r="AP245" s="452"/>
      <c r="AQ245" s="452"/>
      <c r="AR245" s="452"/>
      <c r="AS245" s="452"/>
      <c r="AT245" s="452"/>
      <c r="AU245" s="452"/>
    </row>
    <row r="246" spans="1:47" ht="12" outlineLevel="1">
      <c r="A246" s="447">
        <v>118</v>
      </c>
      <c r="B246" s="448" t="s">
        <v>5419</v>
      </c>
      <c r="C246" s="449" t="s">
        <v>5420</v>
      </c>
      <c r="D246" s="450" t="s">
        <v>173</v>
      </c>
      <c r="E246" s="451">
        <v>3</v>
      </c>
      <c r="F246" s="229"/>
      <c r="G246" s="451">
        <f>F246*E246</f>
        <v>0</v>
      </c>
      <c r="H246" s="450" t="s">
        <v>4102</v>
      </c>
      <c r="I246" s="452"/>
      <c r="J246" s="452"/>
      <c r="K246" s="452"/>
      <c r="L246" s="452"/>
      <c r="M246" s="452"/>
      <c r="N246" s="452"/>
      <c r="O246" s="452"/>
      <c r="P246" s="452"/>
      <c r="Q246" s="452"/>
      <c r="R246" s="452" t="s">
        <v>5162</v>
      </c>
      <c r="S246" s="452"/>
      <c r="T246" s="452"/>
      <c r="U246" s="452"/>
      <c r="V246" s="452"/>
      <c r="W246" s="452"/>
      <c r="X246" s="452"/>
      <c r="Y246" s="452"/>
      <c r="Z246" s="452"/>
      <c r="AA246" s="452"/>
      <c r="AB246" s="452"/>
      <c r="AC246" s="452"/>
      <c r="AD246" s="452"/>
      <c r="AE246" s="452"/>
      <c r="AF246" s="452"/>
      <c r="AG246" s="452"/>
      <c r="AH246" s="452"/>
      <c r="AI246" s="452"/>
      <c r="AJ246" s="452"/>
      <c r="AK246" s="452"/>
      <c r="AL246" s="452"/>
      <c r="AM246" s="452"/>
      <c r="AN246" s="452"/>
      <c r="AO246" s="452"/>
      <c r="AP246" s="452"/>
      <c r="AQ246" s="452"/>
      <c r="AR246" s="452"/>
      <c r="AS246" s="452"/>
      <c r="AT246" s="452"/>
      <c r="AU246" s="452"/>
    </row>
    <row r="247" spans="1:47" ht="12" outlineLevel="1">
      <c r="A247" s="447"/>
      <c r="B247" s="448"/>
      <c r="C247" s="792" t="s">
        <v>5192</v>
      </c>
      <c r="D247" s="793"/>
      <c r="E247" s="794"/>
      <c r="F247" s="795"/>
      <c r="G247" s="796"/>
      <c r="H247" s="450">
        <v>0</v>
      </c>
      <c r="I247" s="452"/>
      <c r="J247" s="452"/>
      <c r="K247" s="452"/>
      <c r="L247" s="452"/>
      <c r="M247" s="452"/>
      <c r="N247" s="452"/>
      <c r="O247" s="452"/>
      <c r="P247" s="452"/>
      <c r="Q247" s="452"/>
      <c r="R247" s="452" t="s">
        <v>5166</v>
      </c>
      <c r="S247" s="452"/>
      <c r="T247" s="452"/>
      <c r="U247" s="452"/>
      <c r="V247" s="452"/>
      <c r="W247" s="452"/>
      <c r="X247" s="452"/>
      <c r="Y247" s="452"/>
      <c r="Z247" s="452"/>
      <c r="AA247" s="452"/>
      <c r="AB247" s="452"/>
      <c r="AC247" s="452"/>
      <c r="AD247" s="452"/>
      <c r="AE247" s="452"/>
      <c r="AF247" s="452"/>
      <c r="AG247" s="452"/>
      <c r="AH247" s="452"/>
      <c r="AI247" s="452"/>
      <c r="AJ247" s="452"/>
      <c r="AK247" s="452"/>
      <c r="AL247" s="452"/>
      <c r="AM247" s="452"/>
      <c r="AN247" s="453" t="str">
        <f>C247</f>
        <v>Montáž.</v>
      </c>
      <c r="AO247" s="452"/>
      <c r="AP247" s="452"/>
      <c r="AQ247" s="452"/>
      <c r="AR247" s="452"/>
      <c r="AS247" s="452"/>
      <c r="AT247" s="452"/>
      <c r="AU247" s="452"/>
    </row>
    <row r="248" spans="1:47" ht="22.5" outlineLevel="1">
      <c r="A248" s="447">
        <v>119</v>
      </c>
      <c r="B248" s="448" t="s">
        <v>5400</v>
      </c>
      <c r="C248" s="449" t="s">
        <v>5401</v>
      </c>
      <c r="D248" s="450" t="s">
        <v>173</v>
      </c>
      <c r="E248" s="451">
        <v>3</v>
      </c>
      <c r="F248" s="229"/>
      <c r="G248" s="451">
        <f>F248*E248</f>
        <v>0</v>
      </c>
      <c r="H248" s="450" t="s">
        <v>4102</v>
      </c>
      <c r="I248" s="452"/>
      <c r="J248" s="452"/>
      <c r="K248" s="452"/>
      <c r="L248" s="452"/>
      <c r="M248" s="452"/>
      <c r="N248" s="452"/>
      <c r="O248" s="452"/>
      <c r="P248" s="452"/>
      <c r="Q248" s="452"/>
      <c r="R248" s="452" t="s">
        <v>5195</v>
      </c>
      <c r="S248" s="452"/>
      <c r="T248" s="452"/>
      <c r="U248" s="452"/>
      <c r="V248" s="452"/>
      <c r="W248" s="452"/>
      <c r="X248" s="452"/>
      <c r="Y248" s="452"/>
      <c r="Z248" s="452"/>
      <c r="AA248" s="452"/>
      <c r="AB248" s="452"/>
      <c r="AC248" s="452"/>
      <c r="AD248" s="452"/>
      <c r="AE248" s="452"/>
      <c r="AF248" s="452"/>
      <c r="AG248" s="452"/>
      <c r="AH248" s="452"/>
      <c r="AI248" s="452"/>
      <c r="AJ248" s="452"/>
      <c r="AK248" s="452"/>
      <c r="AL248" s="452"/>
      <c r="AM248" s="452"/>
      <c r="AN248" s="452"/>
      <c r="AO248" s="452"/>
      <c r="AP248" s="452"/>
      <c r="AQ248" s="452"/>
      <c r="AR248" s="452"/>
      <c r="AS248" s="452"/>
      <c r="AT248" s="452"/>
      <c r="AU248" s="452"/>
    </row>
    <row r="249" spans="1:47" ht="12" outlineLevel="1">
      <c r="A249" s="447"/>
      <c r="B249" s="448"/>
      <c r="C249" s="792" t="s">
        <v>5421</v>
      </c>
      <c r="D249" s="793"/>
      <c r="E249" s="794"/>
      <c r="F249" s="795"/>
      <c r="G249" s="796"/>
      <c r="H249" s="450">
        <v>0</v>
      </c>
      <c r="I249" s="452"/>
      <c r="J249" s="452"/>
      <c r="K249" s="452"/>
      <c r="L249" s="452"/>
      <c r="M249" s="452"/>
      <c r="N249" s="452"/>
      <c r="O249" s="452"/>
      <c r="P249" s="452"/>
      <c r="Q249" s="452"/>
      <c r="R249" s="452" t="s">
        <v>5166</v>
      </c>
      <c r="S249" s="452"/>
      <c r="T249" s="452"/>
      <c r="U249" s="452"/>
      <c r="V249" s="452"/>
      <c r="W249" s="452"/>
      <c r="X249" s="452"/>
      <c r="Y249" s="452"/>
      <c r="Z249" s="452"/>
      <c r="AA249" s="452"/>
      <c r="AB249" s="452"/>
      <c r="AC249" s="452"/>
      <c r="AD249" s="452"/>
      <c r="AE249" s="452"/>
      <c r="AF249" s="452"/>
      <c r="AG249" s="452"/>
      <c r="AH249" s="452"/>
      <c r="AI249" s="452"/>
      <c r="AJ249" s="452"/>
      <c r="AK249" s="452"/>
      <c r="AL249" s="452"/>
      <c r="AM249" s="452"/>
      <c r="AN249" s="453" t="str">
        <f>C249</f>
        <v>Autonomní kouřový hlásič do VZT potrubí, sestava:</v>
      </c>
      <c r="AO249" s="452"/>
      <c r="AP249" s="452"/>
      <c r="AQ249" s="452"/>
      <c r="AR249" s="452"/>
      <c r="AS249" s="452"/>
      <c r="AT249" s="452"/>
      <c r="AU249" s="452"/>
    </row>
    <row r="250" spans="1:47" ht="12" outlineLevel="1">
      <c r="A250" s="447"/>
      <c r="B250" s="448"/>
      <c r="C250" s="792" t="s">
        <v>5422</v>
      </c>
      <c r="D250" s="793"/>
      <c r="E250" s="794"/>
      <c r="F250" s="795"/>
      <c r="G250" s="796"/>
      <c r="H250" s="450">
        <v>0</v>
      </c>
      <c r="I250" s="452"/>
      <c r="J250" s="452"/>
      <c r="K250" s="452"/>
      <c r="L250" s="452"/>
      <c r="M250" s="452"/>
      <c r="N250" s="452"/>
      <c r="O250" s="452"/>
      <c r="P250" s="452"/>
      <c r="Q250" s="452"/>
      <c r="R250" s="452" t="s">
        <v>5166</v>
      </c>
      <c r="S250" s="452"/>
      <c r="T250" s="452"/>
      <c r="U250" s="452"/>
      <c r="V250" s="452"/>
      <c r="W250" s="452"/>
      <c r="X250" s="452"/>
      <c r="Y250" s="452"/>
      <c r="Z250" s="452"/>
      <c r="AA250" s="452"/>
      <c r="AB250" s="452"/>
      <c r="AC250" s="452"/>
      <c r="AD250" s="452"/>
      <c r="AE250" s="452"/>
      <c r="AF250" s="452"/>
      <c r="AG250" s="452"/>
      <c r="AH250" s="452"/>
      <c r="AI250" s="452"/>
      <c r="AJ250" s="452"/>
      <c r="AK250" s="452"/>
      <c r="AL250" s="452"/>
      <c r="AM250" s="452"/>
      <c r="AN250" s="453" t="str">
        <f>C250</f>
        <v>Opticko-kouřový hlásič</v>
      </c>
      <c r="AO250" s="452"/>
      <c r="AP250" s="452"/>
      <c r="AQ250" s="452"/>
      <c r="AR250" s="452"/>
      <c r="AS250" s="452"/>
      <c r="AT250" s="452"/>
      <c r="AU250" s="452"/>
    </row>
    <row r="251" spans="1:47" ht="12" outlineLevel="1">
      <c r="A251" s="447"/>
      <c r="B251" s="448"/>
      <c r="C251" s="792" t="s">
        <v>5423</v>
      </c>
      <c r="D251" s="793"/>
      <c r="E251" s="794"/>
      <c r="F251" s="795"/>
      <c r="G251" s="796"/>
      <c r="H251" s="450">
        <v>0</v>
      </c>
      <c r="I251" s="452"/>
      <c r="J251" s="452"/>
      <c r="K251" s="452"/>
      <c r="L251" s="452"/>
      <c r="M251" s="452"/>
      <c r="N251" s="452"/>
      <c r="O251" s="452"/>
      <c r="P251" s="452"/>
      <c r="Q251" s="452"/>
      <c r="R251" s="452" t="s">
        <v>5166</v>
      </c>
      <c r="S251" s="452"/>
      <c r="T251" s="452"/>
      <c r="U251" s="452"/>
      <c r="V251" s="452"/>
      <c r="W251" s="452"/>
      <c r="X251" s="452"/>
      <c r="Y251" s="452"/>
      <c r="Z251" s="452"/>
      <c r="AA251" s="452"/>
      <c r="AB251" s="452"/>
      <c r="AC251" s="452"/>
      <c r="AD251" s="452"/>
      <c r="AE251" s="452"/>
      <c r="AF251" s="452"/>
      <c r="AG251" s="452"/>
      <c r="AH251" s="452"/>
      <c r="AI251" s="452"/>
      <c r="AJ251" s="452"/>
      <c r="AK251" s="452"/>
      <c r="AL251" s="452"/>
      <c r="AM251" s="452"/>
      <c r="AN251" s="453" t="str">
        <f>C251</f>
        <v>Patice s releovým výstupem</v>
      </c>
      <c r="AO251" s="452"/>
      <c r="AP251" s="452"/>
      <c r="AQ251" s="452"/>
      <c r="AR251" s="452"/>
      <c r="AS251" s="452"/>
      <c r="AT251" s="452"/>
      <c r="AU251" s="452"/>
    </row>
    <row r="252" spans="1:47" ht="12" outlineLevel="1">
      <c r="A252" s="447"/>
      <c r="B252" s="448"/>
      <c r="C252" s="792" t="s">
        <v>5424</v>
      </c>
      <c r="D252" s="793"/>
      <c r="E252" s="794"/>
      <c r="F252" s="795"/>
      <c r="G252" s="796"/>
      <c r="H252" s="450">
        <v>0</v>
      </c>
      <c r="I252" s="452"/>
      <c r="J252" s="452"/>
      <c r="K252" s="452"/>
      <c r="L252" s="452"/>
      <c r="M252" s="452"/>
      <c r="N252" s="452"/>
      <c r="O252" s="452"/>
      <c r="P252" s="452"/>
      <c r="Q252" s="452"/>
      <c r="R252" s="452" t="s">
        <v>5166</v>
      </c>
      <c r="S252" s="452"/>
      <c r="T252" s="452"/>
      <c r="U252" s="452"/>
      <c r="V252" s="452"/>
      <c r="W252" s="452"/>
      <c r="X252" s="452"/>
      <c r="Y252" s="452"/>
      <c r="Z252" s="452"/>
      <c r="AA252" s="452"/>
      <c r="AB252" s="452"/>
      <c r="AC252" s="452"/>
      <c r="AD252" s="452"/>
      <c r="AE252" s="452"/>
      <c r="AF252" s="452"/>
      <c r="AG252" s="452"/>
      <c r="AH252" s="452"/>
      <c r="AI252" s="452"/>
      <c r="AJ252" s="452"/>
      <c r="AK252" s="452"/>
      <c r="AL252" s="452"/>
      <c r="AM252" s="452"/>
      <c r="AN252" s="453" t="str">
        <f>C252</f>
        <v>Komora do VZT potrubí včetně trubic</v>
      </c>
      <c r="AO252" s="452"/>
      <c r="AP252" s="452"/>
      <c r="AQ252" s="452"/>
      <c r="AR252" s="452"/>
      <c r="AS252" s="452"/>
      <c r="AT252" s="452"/>
      <c r="AU252" s="452"/>
    </row>
    <row r="253" spans="1:47" ht="12" outlineLevel="1">
      <c r="A253" s="447"/>
      <c r="B253" s="448"/>
      <c r="C253" s="792" t="s">
        <v>5197</v>
      </c>
      <c r="D253" s="793"/>
      <c r="E253" s="794"/>
      <c r="F253" s="795"/>
      <c r="G253" s="796"/>
      <c r="H253" s="450">
        <v>0</v>
      </c>
      <c r="I253" s="452"/>
      <c r="J253" s="452"/>
      <c r="K253" s="452"/>
      <c r="L253" s="452"/>
      <c r="M253" s="452"/>
      <c r="N253" s="452"/>
      <c r="O253" s="452"/>
      <c r="P253" s="452"/>
      <c r="Q253" s="452"/>
      <c r="R253" s="452" t="s">
        <v>5166</v>
      </c>
      <c r="S253" s="452"/>
      <c r="T253" s="452"/>
      <c r="U253" s="452"/>
      <c r="V253" s="452"/>
      <c r="W253" s="452"/>
      <c r="X253" s="452"/>
      <c r="Y253" s="452"/>
      <c r="Z253" s="452"/>
      <c r="AA253" s="452"/>
      <c r="AB253" s="452"/>
      <c r="AC253" s="452"/>
      <c r="AD253" s="452"/>
      <c r="AE253" s="452"/>
      <c r="AF253" s="452"/>
      <c r="AG253" s="452"/>
      <c r="AH253" s="452"/>
      <c r="AI253" s="452"/>
      <c r="AJ253" s="452"/>
      <c r="AK253" s="452"/>
      <c r="AL253" s="452"/>
      <c r="AM253" s="452"/>
      <c r="AN253" s="453" t="str">
        <f>C253</f>
        <v>Dodávka.</v>
      </c>
      <c r="AO253" s="452"/>
      <c r="AP253" s="452"/>
      <c r="AQ253" s="452"/>
      <c r="AR253" s="452"/>
      <c r="AS253" s="452"/>
      <c r="AT253" s="452"/>
      <c r="AU253" s="452"/>
    </row>
    <row r="254" spans="1:47" ht="12" outlineLevel="1">
      <c r="A254" s="447">
        <v>120</v>
      </c>
      <c r="B254" s="448" t="s">
        <v>5425</v>
      </c>
      <c r="C254" s="449" t="s">
        <v>5426</v>
      </c>
      <c r="D254" s="450" t="s">
        <v>173</v>
      </c>
      <c r="E254" s="451">
        <v>1</v>
      </c>
      <c r="F254" s="229"/>
      <c r="G254" s="451">
        <f aca="true" t="shared" si="10" ref="G254:G255">F254*E254</f>
        <v>0</v>
      </c>
      <c r="H254" s="450" t="s">
        <v>259</v>
      </c>
      <c r="I254" s="452"/>
      <c r="J254" s="452"/>
      <c r="K254" s="452"/>
      <c r="L254" s="452"/>
      <c r="M254" s="452"/>
      <c r="N254" s="452"/>
      <c r="O254" s="452"/>
      <c r="P254" s="452"/>
      <c r="Q254" s="452"/>
      <c r="R254" s="452" t="s">
        <v>5162</v>
      </c>
      <c r="S254" s="452"/>
      <c r="T254" s="452"/>
      <c r="U254" s="452"/>
      <c r="V254" s="452"/>
      <c r="W254" s="452"/>
      <c r="X254" s="452"/>
      <c r="Y254" s="452"/>
      <c r="Z254" s="452"/>
      <c r="AA254" s="452"/>
      <c r="AB254" s="452"/>
      <c r="AC254" s="452"/>
      <c r="AD254" s="452"/>
      <c r="AE254" s="452"/>
      <c r="AF254" s="452"/>
      <c r="AG254" s="452"/>
      <c r="AH254" s="452"/>
      <c r="AI254" s="452"/>
      <c r="AJ254" s="452"/>
      <c r="AK254" s="452"/>
      <c r="AL254" s="452"/>
      <c r="AM254" s="452"/>
      <c r="AN254" s="452"/>
      <c r="AO254" s="452"/>
      <c r="AP254" s="452"/>
      <c r="AQ254" s="452"/>
      <c r="AR254" s="452"/>
      <c r="AS254" s="452"/>
      <c r="AT254" s="452"/>
      <c r="AU254" s="452"/>
    </row>
    <row r="255" spans="1:47" ht="12" outlineLevel="1">
      <c r="A255" s="447">
        <v>121</v>
      </c>
      <c r="B255" s="448" t="s">
        <v>5427</v>
      </c>
      <c r="C255" s="449" t="s">
        <v>5428</v>
      </c>
      <c r="D255" s="450" t="s">
        <v>173</v>
      </c>
      <c r="E255" s="451">
        <v>1</v>
      </c>
      <c r="F255" s="229"/>
      <c r="G255" s="451">
        <f t="shared" si="10"/>
        <v>0</v>
      </c>
      <c r="H255" s="450" t="s">
        <v>259</v>
      </c>
      <c r="I255" s="452"/>
      <c r="J255" s="452"/>
      <c r="K255" s="452"/>
      <c r="L255" s="452"/>
      <c r="M255" s="452"/>
      <c r="N255" s="452"/>
      <c r="O255" s="452"/>
      <c r="P255" s="452"/>
      <c r="Q255" s="452"/>
      <c r="R255" s="452" t="s">
        <v>5162</v>
      </c>
      <c r="S255" s="452"/>
      <c r="T255" s="452"/>
      <c r="U255" s="452"/>
      <c r="V255" s="452"/>
      <c r="W255" s="452"/>
      <c r="X255" s="452"/>
      <c r="Y255" s="452"/>
      <c r="Z255" s="452"/>
      <c r="AA255" s="452"/>
      <c r="AB255" s="452"/>
      <c r="AC255" s="452"/>
      <c r="AD255" s="452"/>
      <c r="AE255" s="452"/>
      <c r="AF255" s="452"/>
      <c r="AG255" s="452"/>
      <c r="AH255" s="452"/>
      <c r="AI255" s="452"/>
      <c r="AJ255" s="452"/>
      <c r="AK255" s="452"/>
      <c r="AL255" s="452"/>
      <c r="AM255" s="452"/>
      <c r="AN255" s="452"/>
      <c r="AO255" s="452"/>
      <c r="AP255" s="452"/>
      <c r="AQ255" s="452"/>
      <c r="AR255" s="452"/>
      <c r="AS255" s="452"/>
      <c r="AT255" s="452"/>
      <c r="AU255" s="452"/>
    </row>
    <row r="256" spans="1:47" ht="22.5" outlineLevel="1">
      <c r="A256" s="447"/>
      <c r="B256" s="448"/>
      <c r="C256" s="792" t="s">
        <v>5429</v>
      </c>
      <c r="D256" s="793"/>
      <c r="E256" s="794"/>
      <c r="F256" s="795"/>
      <c r="G256" s="796"/>
      <c r="H256" s="450">
        <v>0</v>
      </c>
      <c r="I256" s="452"/>
      <c r="J256" s="452"/>
      <c r="K256" s="452"/>
      <c r="L256" s="452"/>
      <c r="M256" s="452"/>
      <c r="N256" s="452"/>
      <c r="O256" s="452"/>
      <c r="P256" s="452"/>
      <c r="Q256" s="452"/>
      <c r="R256" s="452" t="s">
        <v>5166</v>
      </c>
      <c r="S256" s="452"/>
      <c r="T256" s="452"/>
      <c r="U256" s="452"/>
      <c r="V256" s="452"/>
      <c r="W256" s="452"/>
      <c r="X256" s="452"/>
      <c r="Y256" s="452"/>
      <c r="Z256" s="452"/>
      <c r="AA256" s="452"/>
      <c r="AB256" s="452"/>
      <c r="AC256" s="452"/>
      <c r="AD256" s="452"/>
      <c r="AE256" s="452"/>
      <c r="AF256" s="452"/>
      <c r="AG256" s="452"/>
      <c r="AH256" s="452"/>
      <c r="AI256" s="452"/>
      <c r="AJ256" s="452"/>
      <c r="AK256" s="452"/>
      <c r="AL256" s="452"/>
      <c r="AM256" s="452"/>
      <c r="AN256" s="453" t="str">
        <f>C256</f>
        <v>Obsahuje veškerý drobný instalační materiál ke kompletní instalaci v částech společných kabel.tras, UKS, AUDIO, PZTS.</v>
      </c>
      <c r="AO256" s="452"/>
      <c r="AP256" s="452"/>
      <c r="AQ256" s="452"/>
      <c r="AR256" s="452"/>
      <c r="AS256" s="452"/>
      <c r="AT256" s="452"/>
      <c r="AU256" s="452"/>
    </row>
    <row r="257" spans="1:47" ht="22.5" outlineLevel="1">
      <c r="A257" s="447"/>
      <c r="B257" s="448"/>
      <c r="C257" s="792" t="s">
        <v>5430</v>
      </c>
      <c r="D257" s="793"/>
      <c r="E257" s="794"/>
      <c r="F257" s="795"/>
      <c r="G257" s="796"/>
      <c r="H257" s="450">
        <v>0</v>
      </c>
      <c r="I257" s="452"/>
      <c r="J257" s="452"/>
      <c r="K257" s="452"/>
      <c r="L257" s="452"/>
      <c r="M257" s="452"/>
      <c r="N257" s="452"/>
      <c r="O257" s="452"/>
      <c r="P257" s="452"/>
      <c r="Q257" s="452"/>
      <c r="R257" s="452" t="s">
        <v>5166</v>
      </c>
      <c r="S257" s="452"/>
      <c r="T257" s="452"/>
      <c r="U257" s="452"/>
      <c r="V257" s="452"/>
      <c r="W257" s="452"/>
      <c r="X257" s="452"/>
      <c r="Y257" s="452"/>
      <c r="Z257" s="452"/>
      <c r="AA257" s="452"/>
      <c r="AB257" s="452"/>
      <c r="AC257" s="452"/>
      <c r="AD257" s="452"/>
      <c r="AE257" s="452"/>
      <c r="AF257" s="452"/>
      <c r="AG257" s="452"/>
      <c r="AH257" s="452"/>
      <c r="AI257" s="452"/>
      <c r="AJ257" s="452"/>
      <c r="AK257" s="452"/>
      <c r="AL257" s="452"/>
      <c r="AM257" s="452"/>
      <c r="AN257" s="453" t="str">
        <f>C257</f>
        <v>Obsahuje např.vruty, hmoždinky, pomoc.zedn.materiál, izol.pásky,drobné svorkovnice,pěn.hmoty, kabel.úchytky,apod.</v>
      </c>
      <c r="AO257" s="452"/>
      <c r="AP257" s="452"/>
      <c r="AQ257" s="452"/>
      <c r="AR257" s="452"/>
      <c r="AS257" s="452"/>
      <c r="AT257" s="452"/>
      <c r="AU257" s="452"/>
    </row>
    <row r="258" spans="1:47" ht="12" outlineLevel="1">
      <c r="A258" s="447">
        <v>122</v>
      </c>
      <c r="B258" s="448" t="s">
        <v>5431</v>
      </c>
      <c r="C258" s="449" t="s">
        <v>5432</v>
      </c>
      <c r="D258" s="450" t="s">
        <v>173</v>
      </c>
      <c r="E258" s="451">
        <v>1</v>
      </c>
      <c r="F258" s="229"/>
      <c r="G258" s="451">
        <f aca="true" t="shared" si="11" ref="G258:G260">F258*E258</f>
        <v>0</v>
      </c>
      <c r="H258" s="450" t="s">
        <v>259</v>
      </c>
      <c r="I258" s="452"/>
      <c r="J258" s="452"/>
      <c r="K258" s="452"/>
      <c r="L258" s="452"/>
      <c r="M258" s="452"/>
      <c r="N258" s="452"/>
      <c r="O258" s="452"/>
      <c r="P258" s="452"/>
      <c r="Q258" s="452"/>
      <c r="R258" s="452" t="s">
        <v>5162</v>
      </c>
      <c r="S258" s="452"/>
      <c r="T258" s="452"/>
      <c r="U258" s="452"/>
      <c r="V258" s="452"/>
      <c r="W258" s="452"/>
      <c r="X258" s="452"/>
      <c r="Y258" s="452"/>
      <c r="Z258" s="452"/>
      <c r="AA258" s="452"/>
      <c r="AB258" s="452"/>
      <c r="AC258" s="452"/>
      <c r="AD258" s="452"/>
      <c r="AE258" s="452"/>
      <c r="AF258" s="452"/>
      <c r="AG258" s="452"/>
      <c r="AH258" s="452"/>
      <c r="AI258" s="452"/>
      <c r="AJ258" s="452"/>
      <c r="AK258" s="452"/>
      <c r="AL258" s="452"/>
      <c r="AM258" s="452"/>
      <c r="AN258" s="452"/>
      <c r="AO258" s="452"/>
      <c r="AP258" s="452"/>
      <c r="AQ258" s="452"/>
      <c r="AR258" s="452"/>
      <c r="AS258" s="452"/>
      <c r="AT258" s="452"/>
      <c r="AU258" s="452"/>
    </row>
    <row r="259" spans="1:47" ht="12" outlineLevel="1">
      <c r="A259" s="447">
        <v>123</v>
      </c>
      <c r="B259" s="448" t="s">
        <v>5433</v>
      </c>
      <c r="C259" s="449" t="s">
        <v>5434</v>
      </c>
      <c r="D259" s="450" t="s">
        <v>173</v>
      </c>
      <c r="E259" s="451">
        <v>1</v>
      </c>
      <c r="F259" s="229"/>
      <c r="G259" s="451">
        <f t="shared" si="11"/>
        <v>0</v>
      </c>
      <c r="H259" s="450" t="s">
        <v>259</v>
      </c>
      <c r="I259" s="452"/>
      <c r="J259" s="452"/>
      <c r="K259" s="452"/>
      <c r="L259" s="452"/>
      <c r="M259" s="452"/>
      <c r="N259" s="452"/>
      <c r="O259" s="452"/>
      <c r="P259" s="452"/>
      <c r="Q259" s="452"/>
      <c r="R259" s="452" t="s">
        <v>5162</v>
      </c>
      <c r="S259" s="452"/>
      <c r="T259" s="452"/>
      <c r="U259" s="452"/>
      <c r="V259" s="452"/>
      <c r="W259" s="452"/>
      <c r="X259" s="452"/>
      <c r="Y259" s="452"/>
      <c r="Z259" s="452"/>
      <c r="AA259" s="452"/>
      <c r="AB259" s="452"/>
      <c r="AC259" s="452"/>
      <c r="AD259" s="452"/>
      <c r="AE259" s="452"/>
      <c r="AF259" s="452"/>
      <c r="AG259" s="452"/>
      <c r="AH259" s="452"/>
      <c r="AI259" s="452"/>
      <c r="AJ259" s="452"/>
      <c r="AK259" s="452"/>
      <c r="AL259" s="452"/>
      <c r="AM259" s="452"/>
      <c r="AN259" s="452"/>
      <c r="AO259" s="452"/>
      <c r="AP259" s="452"/>
      <c r="AQ259" s="452"/>
      <c r="AR259" s="452"/>
      <c r="AS259" s="452"/>
      <c r="AT259" s="452"/>
      <c r="AU259" s="452"/>
    </row>
    <row r="260" spans="1:47" ht="12" outlineLevel="1">
      <c r="A260" s="447">
        <v>124</v>
      </c>
      <c r="B260" s="448" t="s">
        <v>5435</v>
      </c>
      <c r="C260" s="449" t="s">
        <v>5436</v>
      </c>
      <c r="D260" s="450" t="s">
        <v>173</v>
      </c>
      <c r="E260" s="451">
        <v>1</v>
      </c>
      <c r="F260" s="229"/>
      <c r="G260" s="451">
        <f t="shared" si="11"/>
        <v>0</v>
      </c>
      <c r="H260" s="450" t="s">
        <v>259</v>
      </c>
      <c r="I260" s="452"/>
      <c r="J260" s="452"/>
      <c r="K260" s="452"/>
      <c r="L260" s="452"/>
      <c r="M260" s="452"/>
      <c r="N260" s="452"/>
      <c r="O260" s="452"/>
      <c r="P260" s="452"/>
      <c r="Q260" s="452"/>
      <c r="R260" s="452" t="s">
        <v>5162</v>
      </c>
      <c r="S260" s="452"/>
      <c r="T260" s="452"/>
      <c r="U260" s="452"/>
      <c r="V260" s="452"/>
      <c r="W260" s="452"/>
      <c r="X260" s="452"/>
      <c r="Y260" s="452"/>
      <c r="Z260" s="452"/>
      <c r="AA260" s="452"/>
      <c r="AB260" s="452"/>
      <c r="AC260" s="452"/>
      <c r="AD260" s="452"/>
      <c r="AE260" s="452"/>
      <c r="AF260" s="452"/>
      <c r="AG260" s="452"/>
      <c r="AH260" s="452"/>
      <c r="AI260" s="452"/>
      <c r="AJ260" s="452"/>
      <c r="AK260" s="452"/>
      <c r="AL260" s="452"/>
      <c r="AM260" s="452"/>
      <c r="AN260" s="452"/>
      <c r="AO260" s="452"/>
      <c r="AP260" s="452"/>
      <c r="AQ260" s="452"/>
      <c r="AR260" s="452"/>
      <c r="AS260" s="452"/>
      <c r="AT260" s="452"/>
      <c r="AU260" s="452"/>
    </row>
    <row r="261" spans="1:47" ht="12" outlineLevel="1">
      <c r="A261" s="447"/>
      <c r="B261" s="448"/>
      <c r="C261" s="792" t="s">
        <v>5437</v>
      </c>
      <c r="D261" s="793"/>
      <c r="E261" s="794"/>
      <c r="F261" s="795"/>
      <c r="G261" s="796"/>
      <c r="H261" s="450">
        <v>0</v>
      </c>
      <c r="I261" s="452"/>
      <c r="J261" s="452"/>
      <c r="K261" s="452"/>
      <c r="L261" s="452"/>
      <c r="M261" s="452"/>
      <c r="N261" s="452"/>
      <c r="O261" s="452"/>
      <c r="P261" s="452"/>
      <c r="Q261" s="452"/>
      <c r="R261" s="452" t="s">
        <v>5166</v>
      </c>
      <c r="S261" s="452"/>
      <c r="T261" s="452"/>
      <c r="U261" s="452"/>
      <c r="V261" s="452"/>
      <c r="W261" s="452"/>
      <c r="X261" s="452"/>
      <c r="Y261" s="452"/>
      <c r="Z261" s="452"/>
      <c r="AA261" s="452"/>
      <c r="AB261" s="452"/>
      <c r="AC261" s="452"/>
      <c r="AD261" s="452"/>
      <c r="AE261" s="452"/>
      <c r="AF261" s="452"/>
      <c r="AG261" s="452"/>
      <c r="AH261" s="452"/>
      <c r="AI261" s="452"/>
      <c r="AJ261" s="452"/>
      <c r="AK261" s="452"/>
      <c r="AL261" s="452"/>
      <c r="AM261" s="452"/>
      <c r="AN261" s="453" t="str">
        <f>C261</f>
        <v>Obsahuje přirážku za kompletní přesun montážního materiálu.</v>
      </c>
      <c r="AO261" s="452"/>
      <c r="AP261" s="452"/>
      <c r="AQ261" s="452"/>
      <c r="AR261" s="452"/>
      <c r="AS261" s="452"/>
      <c r="AT261" s="452"/>
      <c r="AU261" s="452"/>
    </row>
    <row r="262" spans="1:47" ht="12" outlineLevel="1">
      <c r="A262" s="447">
        <v>125</v>
      </c>
      <c r="B262" s="448" t="s">
        <v>5438</v>
      </c>
      <c r="C262" s="449" t="s">
        <v>5439</v>
      </c>
      <c r="D262" s="450" t="s">
        <v>173</v>
      </c>
      <c r="E262" s="451">
        <v>1</v>
      </c>
      <c r="F262" s="229"/>
      <c r="G262" s="451">
        <f aca="true" t="shared" si="12" ref="G262:G266">F262*E262</f>
        <v>0</v>
      </c>
      <c r="H262" s="450" t="s">
        <v>259</v>
      </c>
      <c r="I262" s="452"/>
      <c r="J262" s="452"/>
      <c r="K262" s="452"/>
      <c r="L262" s="452"/>
      <c r="M262" s="452"/>
      <c r="N262" s="452"/>
      <c r="O262" s="452"/>
      <c r="P262" s="452"/>
      <c r="Q262" s="452"/>
      <c r="R262" s="452" t="s">
        <v>5162</v>
      </c>
      <c r="S262" s="452"/>
      <c r="T262" s="452"/>
      <c r="U262" s="452"/>
      <c r="V262" s="452"/>
      <c r="W262" s="452"/>
      <c r="X262" s="452"/>
      <c r="Y262" s="452"/>
      <c r="Z262" s="452"/>
      <c r="AA262" s="452"/>
      <c r="AB262" s="452"/>
      <c r="AC262" s="452"/>
      <c r="AD262" s="452"/>
      <c r="AE262" s="452"/>
      <c r="AF262" s="452"/>
      <c r="AG262" s="452"/>
      <c r="AH262" s="452"/>
      <c r="AI262" s="452"/>
      <c r="AJ262" s="452"/>
      <c r="AK262" s="452"/>
      <c r="AL262" s="452"/>
      <c r="AM262" s="452"/>
      <c r="AN262" s="452"/>
      <c r="AO262" s="452"/>
      <c r="AP262" s="452"/>
      <c r="AQ262" s="452"/>
      <c r="AR262" s="452"/>
      <c r="AS262" s="452"/>
      <c r="AT262" s="452"/>
      <c r="AU262" s="452"/>
    </row>
    <row r="263" spans="1:47" ht="12" outlineLevel="1">
      <c r="A263" s="447">
        <v>126</v>
      </c>
      <c r="B263" s="448" t="s">
        <v>5440</v>
      </c>
      <c r="C263" s="449" t="s">
        <v>5441</v>
      </c>
      <c r="D263" s="450" t="s">
        <v>173</v>
      </c>
      <c r="E263" s="451">
        <v>1</v>
      </c>
      <c r="F263" s="229"/>
      <c r="G263" s="451">
        <f t="shared" si="12"/>
        <v>0</v>
      </c>
      <c r="H263" s="450" t="s">
        <v>259</v>
      </c>
      <c r="I263" s="452"/>
      <c r="J263" s="452"/>
      <c r="K263" s="452"/>
      <c r="L263" s="452"/>
      <c r="M263" s="452"/>
      <c r="N263" s="452"/>
      <c r="O263" s="452"/>
      <c r="P263" s="452"/>
      <c r="Q263" s="452"/>
      <c r="R263" s="452" t="s">
        <v>5162</v>
      </c>
      <c r="S263" s="452"/>
      <c r="T263" s="452"/>
      <c r="U263" s="452"/>
      <c r="V263" s="452"/>
      <c r="W263" s="452"/>
      <c r="X263" s="452"/>
      <c r="Y263" s="452"/>
      <c r="Z263" s="452"/>
      <c r="AA263" s="452"/>
      <c r="AB263" s="452"/>
      <c r="AC263" s="452"/>
      <c r="AD263" s="452"/>
      <c r="AE263" s="452"/>
      <c r="AF263" s="452"/>
      <c r="AG263" s="452"/>
      <c r="AH263" s="452"/>
      <c r="AI263" s="452"/>
      <c r="AJ263" s="452"/>
      <c r="AK263" s="452"/>
      <c r="AL263" s="452"/>
      <c r="AM263" s="452"/>
      <c r="AN263" s="452"/>
      <c r="AO263" s="452"/>
      <c r="AP263" s="452"/>
      <c r="AQ263" s="452"/>
      <c r="AR263" s="452"/>
      <c r="AS263" s="452"/>
      <c r="AT263" s="452"/>
      <c r="AU263" s="452"/>
    </row>
    <row r="264" spans="1:47" ht="12" outlineLevel="1">
      <c r="A264" s="447">
        <v>127</v>
      </c>
      <c r="B264" s="448" t="s">
        <v>5442</v>
      </c>
      <c r="C264" s="449" t="s">
        <v>5443</v>
      </c>
      <c r="D264" s="450" t="s">
        <v>173</v>
      </c>
      <c r="E264" s="451">
        <v>1</v>
      </c>
      <c r="F264" s="229"/>
      <c r="G264" s="451">
        <f t="shared" si="12"/>
        <v>0</v>
      </c>
      <c r="H264" s="450" t="s">
        <v>259</v>
      </c>
      <c r="I264" s="452"/>
      <c r="J264" s="452"/>
      <c r="K264" s="452"/>
      <c r="L264" s="452"/>
      <c r="M264" s="452"/>
      <c r="N264" s="452"/>
      <c r="O264" s="452"/>
      <c r="P264" s="452"/>
      <c r="Q264" s="452"/>
      <c r="R264" s="452" t="s">
        <v>5162</v>
      </c>
      <c r="S264" s="452"/>
      <c r="T264" s="452"/>
      <c r="U264" s="452"/>
      <c r="V264" s="452"/>
      <c r="W264" s="452"/>
      <c r="X264" s="452"/>
      <c r="Y264" s="452"/>
      <c r="Z264" s="452"/>
      <c r="AA264" s="452"/>
      <c r="AB264" s="452"/>
      <c r="AC264" s="452"/>
      <c r="AD264" s="452"/>
      <c r="AE264" s="452"/>
      <c r="AF264" s="452"/>
      <c r="AG264" s="452"/>
      <c r="AH264" s="452"/>
      <c r="AI264" s="452"/>
      <c r="AJ264" s="452"/>
      <c r="AK264" s="452"/>
      <c r="AL264" s="452"/>
      <c r="AM264" s="452"/>
      <c r="AN264" s="452"/>
      <c r="AO264" s="452"/>
      <c r="AP264" s="452"/>
      <c r="AQ264" s="452"/>
      <c r="AR264" s="452"/>
      <c r="AS264" s="452"/>
      <c r="AT264" s="452"/>
      <c r="AU264" s="452"/>
    </row>
    <row r="265" spans="1:47" ht="12" outlineLevel="1">
      <c r="A265" s="447">
        <v>128</v>
      </c>
      <c r="B265" s="448" t="s">
        <v>5444</v>
      </c>
      <c r="C265" s="449" t="s">
        <v>5445</v>
      </c>
      <c r="D265" s="450" t="s">
        <v>173</v>
      </c>
      <c r="E265" s="451">
        <v>1</v>
      </c>
      <c r="F265" s="229"/>
      <c r="G265" s="451">
        <f t="shared" si="12"/>
        <v>0</v>
      </c>
      <c r="H265" s="450" t="s">
        <v>4102</v>
      </c>
      <c r="I265" s="452"/>
      <c r="J265" s="452"/>
      <c r="K265" s="452"/>
      <c r="L265" s="452"/>
      <c r="M265" s="452"/>
      <c r="N265" s="452"/>
      <c r="O265" s="452"/>
      <c r="P265" s="452"/>
      <c r="Q265" s="452"/>
      <c r="R265" s="452" t="s">
        <v>5162</v>
      </c>
      <c r="S265" s="452"/>
      <c r="T265" s="452"/>
      <c r="U265" s="452"/>
      <c r="V265" s="452"/>
      <c r="W265" s="452"/>
      <c r="X265" s="452"/>
      <c r="Y265" s="452"/>
      <c r="Z265" s="452"/>
      <c r="AA265" s="452"/>
      <c r="AB265" s="452"/>
      <c r="AC265" s="452"/>
      <c r="AD265" s="452"/>
      <c r="AE265" s="452"/>
      <c r="AF265" s="452"/>
      <c r="AG265" s="452"/>
      <c r="AH265" s="452"/>
      <c r="AI265" s="452"/>
      <c r="AJ265" s="452"/>
      <c r="AK265" s="452"/>
      <c r="AL265" s="452"/>
      <c r="AM265" s="452"/>
      <c r="AN265" s="452"/>
      <c r="AO265" s="452"/>
      <c r="AP265" s="452"/>
      <c r="AQ265" s="452"/>
      <c r="AR265" s="452"/>
      <c r="AS265" s="452"/>
      <c r="AT265" s="452"/>
      <c r="AU265" s="452"/>
    </row>
    <row r="266" spans="1:47" ht="12" outlineLevel="1">
      <c r="A266" s="460">
        <v>129</v>
      </c>
      <c r="B266" s="461" t="s">
        <v>5446</v>
      </c>
      <c r="C266" s="462" t="s">
        <v>5447</v>
      </c>
      <c r="D266" s="463" t="s">
        <v>173</v>
      </c>
      <c r="E266" s="464">
        <v>1</v>
      </c>
      <c r="F266" s="465"/>
      <c r="G266" s="464">
        <f t="shared" si="12"/>
        <v>0</v>
      </c>
      <c r="H266" s="463" t="s">
        <v>4102</v>
      </c>
      <c r="I266" s="452"/>
      <c r="J266" s="452"/>
      <c r="K266" s="452"/>
      <c r="L266" s="452"/>
      <c r="M266" s="452"/>
      <c r="N266" s="452"/>
      <c r="O266" s="452"/>
      <c r="P266" s="452"/>
      <c r="Q266" s="452"/>
      <c r="R266" s="452" t="s">
        <v>5162</v>
      </c>
      <c r="S266" s="452"/>
      <c r="T266" s="452"/>
      <c r="U266" s="452"/>
      <c r="V266" s="452"/>
      <c r="W266" s="452"/>
      <c r="X266" s="452"/>
      <c r="Y266" s="452"/>
      <c r="Z266" s="452"/>
      <c r="AA266" s="452"/>
      <c r="AB266" s="452"/>
      <c r="AC266" s="452"/>
      <c r="AD266" s="452"/>
      <c r="AE266" s="452"/>
      <c r="AF266" s="452"/>
      <c r="AG266" s="452"/>
      <c r="AH266" s="452"/>
      <c r="AI266" s="452"/>
      <c r="AJ266" s="452"/>
      <c r="AK266" s="452"/>
      <c r="AL266" s="452"/>
      <c r="AM266" s="452"/>
      <c r="AN266" s="452"/>
      <c r="AO266" s="452"/>
      <c r="AP266" s="452"/>
      <c r="AQ266" s="452"/>
      <c r="AR266" s="452"/>
      <c r="AS266" s="452"/>
      <c r="AT266" s="452"/>
      <c r="AU266" s="452"/>
    </row>
    <row r="267" spans="1:17" ht="12">
      <c r="A267" s="164"/>
      <c r="B267" s="164"/>
      <c r="C267" s="164"/>
      <c r="D267" s="164"/>
      <c r="E267" s="164"/>
      <c r="F267" s="231"/>
      <c r="G267" s="164"/>
      <c r="H267" s="466"/>
      <c r="P267" s="431">
        <v>15</v>
      </c>
      <c r="Q267" s="431">
        <v>21</v>
      </c>
    </row>
    <row r="268" spans="1:18" ht="12">
      <c r="A268" s="232"/>
      <c r="B268" s="233" t="s">
        <v>4079</v>
      </c>
      <c r="C268" s="234" t="s">
        <v>3</v>
      </c>
      <c r="D268" s="235"/>
      <c r="E268" s="236"/>
      <c r="F268" s="237"/>
      <c r="G268" s="238">
        <f>G7+G11</f>
        <v>0</v>
      </c>
      <c r="R268" s="431" t="s">
        <v>5448</v>
      </c>
    </row>
  </sheetData>
  <sheetProtection algorithmName="SHA-512" hashValue="58tlSD7lD8FHRJ7DQbHhfxW9fhNaS6KQNSYGXyb0sVcbVdBn4ZsRe8GS/++txpaTr3YCxWQtfpqs40jPah5v3g==" saltValue="LJNP+GZWrcBZR9pUucacDg==" spinCount="100000" sheet="1" objects="1" scenarios="1"/>
  <mergeCells count="132">
    <mergeCell ref="C251:G251"/>
    <mergeCell ref="C252:G252"/>
    <mergeCell ref="C253:G253"/>
    <mergeCell ref="C256:G256"/>
    <mergeCell ref="C257:G257"/>
    <mergeCell ref="C261:G261"/>
    <mergeCell ref="C241:G241"/>
    <mergeCell ref="C243:G243"/>
    <mergeCell ref="C245:G245"/>
    <mergeCell ref="C247:G247"/>
    <mergeCell ref="C249:G249"/>
    <mergeCell ref="C250:G250"/>
    <mergeCell ref="C230:G230"/>
    <mergeCell ref="C231:G231"/>
    <mergeCell ref="C234:G234"/>
    <mergeCell ref="C236:G236"/>
    <mergeCell ref="C238:G238"/>
    <mergeCell ref="C240:G240"/>
    <mergeCell ref="C220:G220"/>
    <mergeCell ref="C222:G222"/>
    <mergeCell ref="C224:G224"/>
    <mergeCell ref="C225:G225"/>
    <mergeCell ref="C227:G227"/>
    <mergeCell ref="C228:G228"/>
    <mergeCell ref="C210:G210"/>
    <mergeCell ref="C212:G212"/>
    <mergeCell ref="C213:G213"/>
    <mergeCell ref="C215:G215"/>
    <mergeCell ref="C217:G217"/>
    <mergeCell ref="C218:G218"/>
    <mergeCell ref="C198:G198"/>
    <mergeCell ref="C200:G200"/>
    <mergeCell ref="C201:G201"/>
    <mergeCell ref="C203:G203"/>
    <mergeCell ref="C205:G205"/>
    <mergeCell ref="C206:G206"/>
    <mergeCell ref="C189:G189"/>
    <mergeCell ref="C190:G190"/>
    <mergeCell ref="C192:G192"/>
    <mergeCell ref="C193:G193"/>
    <mergeCell ref="C195:G195"/>
    <mergeCell ref="C196:G196"/>
    <mergeCell ref="C179:G179"/>
    <mergeCell ref="C181:G181"/>
    <mergeCell ref="C182:G182"/>
    <mergeCell ref="C184:G184"/>
    <mergeCell ref="C186:G186"/>
    <mergeCell ref="C188:G188"/>
    <mergeCell ref="C169:G169"/>
    <mergeCell ref="C171:G171"/>
    <mergeCell ref="C172:G172"/>
    <mergeCell ref="C174:G174"/>
    <mergeCell ref="C175:G175"/>
    <mergeCell ref="C177:G177"/>
    <mergeCell ref="C158:G158"/>
    <mergeCell ref="C160:G160"/>
    <mergeCell ref="C162:G162"/>
    <mergeCell ref="C164:G164"/>
    <mergeCell ref="C166:G166"/>
    <mergeCell ref="C167:G167"/>
    <mergeCell ref="C148:G148"/>
    <mergeCell ref="C149:G149"/>
    <mergeCell ref="C151:G151"/>
    <mergeCell ref="C153:G153"/>
    <mergeCell ref="C155:G155"/>
    <mergeCell ref="C157:G157"/>
    <mergeCell ref="C136:G136"/>
    <mergeCell ref="C138:G138"/>
    <mergeCell ref="C140:G140"/>
    <mergeCell ref="C142:G142"/>
    <mergeCell ref="C144:G144"/>
    <mergeCell ref="C146:G146"/>
    <mergeCell ref="C112:G112"/>
    <mergeCell ref="C128:G128"/>
    <mergeCell ref="C129:G129"/>
    <mergeCell ref="C131:G131"/>
    <mergeCell ref="C133:G133"/>
    <mergeCell ref="C134:G134"/>
    <mergeCell ref="C94:G94"/>
    <mergeCell ref="C97:G97"/>
    <mergeCell ref="C98:G98"/>
    <mergeCell ref="C103:G103"/>
    <mergeCell ref="C104:G104"/>
    <mergeCell ref="C110:G110"/>
    <mergeCell ref="C80:G80"/>
    <mergeCell ref="C83:G83"/>
    <mergeCell ref="C84:G84"/>
    <mergeCell ref="C88:G88"/>
    <mergeCell ref="C89:G89"/>
    <mergeCell ref="C93:G93"/>
    <mergeCell ref="C70:G70"/>
    <mergeCell ref="C72:G72"/>
    <mergeCell ref="C73:G73"/>
    <mergeCell ref="C75:G75"/>
    <mergeCell ref="C77:G77"/>
    <mergeCell ref="C78:G78"/>
    <mergeCell ref="C61:G61"/>
    <mergeCell ref="C62:G62"/>
    <mergeCell ref="C64:G64"/>
    <mergeCell ref="C66:G66"/>
    <mergeCell ref="C67:G67"/>
    <mergeCell ref="C69:G69"/>
    <mergeCell ref="C51:G51"/>
    <mergeCell ref="C53:G53"/>
    <mergeCell ref="C54:G54"/>
    <mergeCell ref="C56:G56"/>
    <mergeCell ref="C58:G58"/>
    <mergeCell ref="C60:G60"/>
    <mergeCell ref="C39:G39"/>
    <mergeCell ref="C41:G41"/>
    <mergeCell ref="C43:G43"/>
    <mergeCell ref="C45:G45"/>
    <mergeCell ref="C47:G47"/>
    <mergeCell ref="C49:G49"/>
    <mergeCell ref="C26:G26"/>
    <mergeCell ref="C27:G27"/>
    <mergeCell ref="C32:G32"/>
    <mergeCell ref="C34:G34"/>
    <mergeCell ref="C35:G35"/>
    <mergeCell ref="C37:G37"/>
    <mergeCell ref="C17:G17"/>
    <mergeCell ref="C18:G18"/>
    <mergeCell ref="C20:G20"/>
    <mergeCell ref="C21:G21"/>
    <mergeCell ref="C23:G23"/>
    <mergeCell ref="C24:G24"/>
    <mergeCell ref="A1:G1"/>
    <mergeCell ref="C2:G2"/>
    <mergeCell ref="C3:G3"/>
    <mergeCell ref="C10:G10"/>
    <mergeCell ref="C13:G13"/>
    <mergeCell ref="C15:G1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6" r:id="rId1"/>
  <headerFooter>
    <oddFooter>&amp;CStránka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showZeros="0" view="pageBreakPreview" zoomScaleSheetLayoutView="100" workbookViewId="0" topLeftCell="A67">
      <selection activeCell="F9" sqref="F9"/>
    </sheetView>
  </sheetViews>
  <sheetFormatPr defaultColWidth="9.140625" defaultRowHeight="12"/>
  <cols>
    <col min="1" max="1" width="7.28125" style="252" customWidth="1"/>
    <col min="2" max="2" width="14.140625" style="325" customWidth="1"/>
    <col min="3" max="3" width="59.140625" style="326" customWidth="1"/>
    <col min="4" max="4" width="6.421875" style="252" customWidth="1"/>
    <col min="5" max="5" width="9.28125" style="273" customWidth="1"/>
    <col min="6" max="6" width="11.421875" style="231" customWidth="1"/>
    <col min="7" max="7" width="13.7109375" style="231" customWidth="1"/>
    <col min="8" max="8" width="10.7109375" style="252" customWidth="1"/>
    <col min="9" max="256" width="9.28125" style="164" customWidth="1"/>
    <col min="257" max="257" width="5.140625" style="164" customWidth="1"/>
    <col min="258" max="258" width="14.140625" style="164" customWidth="1"/>
    <col min="259" max="259" width="99.00390625" style="164" customWidth="1"/>
    <col min="260" max="260" width="6.421875" style="164" customWidth="1"/>
    <col min="261" max="262" width="9.28125" style="164" customWidth="1"/>
    <col min="263" max="263" width="12.421875" style="164" customWidth="1"/>
    <col min="264" max="512" width="9.28125" style="164" customWidth="1"/>
    <col min="513" max="513" width="5.140625" style="164" customWidth="1"/>
    <col min="514" max="514" width="14.140625" style="164" customWidth="1"/>
    <col min="515" max="515" width="99.00390625" style="164" customWidth="1"/>
    <col min="516" max="516" width="6.421875" style="164" customWidth="1"/>
    <col min="517" max="518" width="9.28125" style="164" customWidth="1"/>
    <col min="519" max="519" width="12.421875" style="164" customWidth="1"/>
    <col min="520" max="768" width="9.28125" style="164" customWidth="1"/>
    <col min="769" max="769" width="5.140625" style="164" customWidth="1"/>
    <col min="770" max="770" width="14.140625" style="164" customWidth="1"/>
    <col min="771" max="771" width="99.00390625" style="164" customWidth="1"/>
    <col min="772" max="772" width="6.421875" style="164" customWidth="1"/>
    <col min="773" max="774" width="9.28125" style="164" customWidth="1"/>
    <col min="775" max="775" width="12.421875" style="164" customWidth="1"/>
    <col min="776" max="1024" width="9.28125" style="164" customWidth="1"/>
    <col min="1025" max="1025" width="5.140625" style="164" customWidth="1"/>
    <col min="1026" max="1026" width="14.140625" style="164" customWidth="1"/>
    <col min="1027" max="1027" width="99.00390625" style="164" customWidth="1"/>
    <col min="1028" max="1028" width="6.421875" style="164" customWidth="1"/>
    <col min="1029" max="1030" width="9.28125" style="164" customWidth="1"/>
    <col min="1031" max="1031" width="12.421875" style="164" customWidth="1"/>
    <col min="1032" max="1280" width="9.28125" style="164" customWidth="1"/>
    <col min="1281" max="1281" width="5.140625" style="164" customWidth="1"/>
    <col min="1282" max="1282" width="14.140625" style="164" customWidth="1"/>
    <col min="1283" max="1283" width="99.00390625" style="164" customWidth="1"/>
    <col min="1284" max="1284" width="6.421875" style="164" customWidth="1"/>
    <col min="1285" max="1286" width="9.28125" style="164" customWidth="1"/>
    <col min="1287" max="1287" width="12.421875" style="164" customWidth="1"/>
    <col min="1288" max="1536" width="9.28125" style="164" customWidth="1"/>
    <col min="1537" max="1537" width="5.140625" style="164" customWidth="1"/>
    <col min="1538" max="1538" width="14.140625" style="164" customWidth="1"/>
    <col min="1539" max="1539" width="99.00390625" style="164" customWidth="1"/>
    <col min="1540" max="1540" width="6.421875" style="164" customWidth="1"/>
    <col min="1541" max="1542" width="9.28125" style="164" customWidth="1"/>
    <col min="1543" max="1543" width="12.421875" style="164" customWidth="1"/>
    <col min="1544" max="1792" width="9.28125" style="164" customWidth="1"/>
    <col min="1793" max="1793" width="5.140625" style="164" customWidth="1"/>
    <col min="1794" max="1794" width="14.140625" style="164" customWidth="1"/>
    <col min="1795" max="1795" width="99.00390625" style="164" customWidth="1"/>
    <col min="1796" max="1796" width="6.421875" style="164" customWidth="1"/>
    <col min="1797" max="1798" width="9.28125" style="164" customWidth="1"/>
    <col min="1799" max="1799" width="12.421875" style="164" customWidth="1"/>
    <col min="1800" max="2048" width="9.28125" style="164" customWidth="1"/>
    <col min="2049" max="2049" width="5.140625" style="164" customWidth="1"/>
    <col min="2050" max="2050" width="14.140625" style="164" customWidth="1"/>
    <col min="2051" max="2051" width="99.00390625" style="164" customWidth="1"/>
    <col min="2052" max="2052" width="6.421875" style="164" customWidth="1"/>
    <col min="2053" max="2054" width="9.28125" style="164" customWidth="1"/>
    <col min="2055" max="2055" width="12.421875" style="164" customWidth="1"/>
    <col min="2056" max="2304" width="9.28125" style="164" customWidth="1"/>
    <col min="2305" max="2305" width="5.140625" style="164" customWidth="1"/>
    <col min="2306" max="2306" width="14.140625" style="164" customWidth="1"/>
    <col min="2307" max="2307" width="99.00390625" style="164" customWidth="1"/>
    <col min="2308" max="2308" width="6.421875" style="164" customWidth="1"/>
    <col min="2309" max="2310" width="9.28125" style="164" customWidth="1"/>
    <col min="2311" max="2311" width="12.421875" style="164" customWidth="1"/>
    <col min="2312" max="2560" width="9.28125" style="164" customWidth="1"/>
    <col min="2561" max="2561" width="5.140625" style="164" customWidth="1"/>
    <col min="2562" max="2562" width="14.140625" style="164" customWidth="1"/>
    <col min="2563" max="2563" width="99.00390625" style="164" customWidth="1"/>
    <col min="2564" max="2564" width="6.421875" style="164" customWidth="1"/>
    <col min="2565" max="2566" width="9.28125" style="164" customWidth="1"/>
    <col min="2567" max="2567" width="12.421875" style="164" customWidth="1"/>
    <col min="2568" max="2816" width="9.28125" style="164" customWidth="1"/>
    <col min="2817" max="2817" width="5.140625" style="164" customWidth="1"/>
    <col min="2818" max="2818" width="14.140625" style="164" customWidth="1"/>
    <col min="2819" max="2819" width="99.00390625" style="164" customWidth="1"/>
    <col min="2820" max="2820" width="6.421875" style="164" customWidth="1"/>
    <col min="2821" max="2822" width="9.28125" style="164" customWidth="1"/>
    <col min="2823" max="2823" width="12.421875" style="164" customWidth="1"/>
    <col min="2824" max="3072" width="9.28125" style="164" customWidth="1"/>
    <col min="3073" max="3073" width="5.140625" style="164" customWidth="1"/>
    <col min="3074" max="3074" width="14.140625" style="164" customWidth="1"/>
    <col min="3075" max="3075" width="99.00390625" style="164" customWidth="1"/>
    <col min="3076" max="3076" width="6.421875" style="164" customWidth="1"/>
    <col min="3077" max="3078" width="9.28125" style="164" customWidth="1"/>
    <col min="3079" max="3079" width="12.421875" style="164" customWidth="1"/>
    <col min="3080" max="3328" width="9.28125" style="164" customWidth="1"/>
    <col min="3329" max="3329" width="5.140625" style="164" customWidth="1"/>
    <col min="3330" max="3330" width="14.140625" style="164" customWidth="1"/>
    <col min="3331" max="3331" width="99.00390625" style="164" customWidth="1"/>
    <col min="3332" max="3332" width="6.421875" style="164" customWidth="1"/>
    <col min="3333" max="3334" width="9.28125" style="164" customWidth="1"/>
    <col min="3335" max="3335" width="12.421875" style="164" customWidth="1"/>
    <col min="3336" max="3584" width="9.28125" style="164" customWidth="1"/>
    <col min="3585" max="3585" width="5.140625" style="164" customWidth="1"/>
    <col min="3586" max="3586" width="14.140625" style="164" customWidth="1"/>
    <col min="3587" max="3587" width="99.00390625" style="164" customWidth="1"/>
    <col min="3588" max="3588" width="6.421875" style="164" customWidth="1"/>
    <col min="3589" max="3590" width="9.28125" style="164" customWidth="1"/>
    <col min="3591" max="3591" width="12.421875" style="164" customWidth="1"/>
    <col min="3592" max="3840" width="9.28125" style="164" customWidth="1"/>
    <col min="3841" max="3841" width="5.140625" style="164" customWidth="1"/>
    <col min="3842" max="3842" width="14.140625" style="164" customWidth="1"/>
    <col min="3843" max="3843" width="99.00390625" style="164" customWidth="1"/>
    <col min="3844" max="3844" width="6.421875" style="164" customWidth="1"/>
    <col min="3845" max="3846" width="9.28125" style="164" customWidth="1"/>
    <col min="3847" max="3847" width="12.421875" style="164" customWidth="1"/>
    <col min="3848" max="4096" width="9.28125" style="164" customWidth="1"/>
    <col min="4097" max="4097" width="5.140625" style="164" customWidth="1"/>
    <col min="4098" max="4098" width="14.140625" style="164" customWidth="1"/>
    <col min="4099" max="4099" width="99.00390625" style="164" customWidth="1"/>
    <col min="4100" max="4100" width="6.421875" style="164" customWidth="1"/>
    <col min="4101" max="4102" width="9.28125" style="164" customWidth="1"/>
    <col min="4103" max="4103" width="12.421875" style="164" customWidth="1"/>
    <col min="4104" max="4352" width="9.28125" style="164" customWidth="1"/>
    <col min="4353" max="4353" width="5.140625" style="164" customWidth="1"/>
    <col min="4354" max="4354" width="14.140625" style="164" customWidth="1"/>
    <col min="4355" max="4355" width="99.00390625" style="164" customWidth="1"/>
    <col min="4356" max="4356" width="6.421875" style="164" customWidth="1"/>
    <col min="4357" max="4358" width="9.28125" style="164" customWidth="1"/>
    <col min="4359" max="4359" width="12.421875" style="164" customWidth="1"/>
    <col min="4360" max="4608" width="9.28125" style="164" customWidth="1"/>
    <col min="4609" max="4609" width="5.140625" style="164" customWidth="1"/>
    <col min="4610" max="4610" width="14.140625" style="164" customWidth="1"/>
    <col min="4611" max="4611" width="99.00390625" style="164" customWidth="1"/>
    <col min="4612" max="4612" width="6.421875" style="164" customWidth="1"/>
    <col min="4613" max="4614" width="9.28125" style="164" customWidth="1"/>
    <col min="4615" max="4615" width="12.421875" style="164" customWidth="1"/>
    <col min="4616" max="4864" width="9.28125" style="164" customWidth="1"/>
    <col min="4865" max="4865" width="5.140625" style="164" customWidth="1"/>
    <col min="4866" max="4866" width="14.140625" style="164" customWidth="1"/>
    <col min="4867" max="4867" width="99.00390625" style="164" customWidth="1"/>
    <col min="4868" max="4868" width="6.421875" style="164" customWidth="1"/>
    <col min="4869" max="4870" width="9.28125" style="164" customWidth="1"/>
    <col min="4871" max="4871" width="12.421875" style="164" customWidth="1"/>
    <col min="4872" max="5120" width="9.28125" style="164" customWidth="1"/>
    <col min="5121" max="5121" width="5.140625" style="164" customWidth="1"/>
    <col min="5122" max="5122" width="14.140625" style="164" customWidth="1"/>
    <col min="5123" max="5123" width="99.00390625" style="164" customWidth="1"/>
    <col min="5124" max="5124" width="6.421875" style="164" customWidth="1"/>
    <col min="5125" max="5126" width="9.28125" style="164" customWidth="1"/>
    <col min="5127" max="5127" width="12.421875" style="164" customWidth="1"/>
    <col min="5128" max="5376" width="9.28125" style="164" customWidth="1"/>
    <col min="5377" max="5377" width="5.140625" style="164" customWidth="1"/>
    <col min="5378" max="5378" width="14.140625" style="164" customWidth="1"/>
    <col min="5379" max="5379" width="99.00390625" style="164" customWidth="1"/>
    <col min="5380" max="5380" width="6.421875" style="164" customWidth="1"/>
    <col min="5381" max="5382" width="9.28125" style="164" customWidth="1"/>
    <col min="5383" max="5383" width="12.421875" style="164" customWidth="1"/>
    <col min="5384" max="5632" width="9.28125" style="164" customWidth="1"/>
    <col min="5633" max="5633" width="5.140625" style="164" customWidth="1"/>
    <col min="5634" max="5634" width="14.140625" style="164" customWidth="1"/>
    <col min="5635" max="5635" width="99.00390625" style="164" customWidth="1"/>
    <col min="5636" max="5636" width="6.421875" style="164" customWidth="1"/>
    <col min="5637" max="5638" width="9.28125" style="164" customWidth="1"/>
    <col min="5639" max="5639" width="12.421875" style="164" customWidth="1"/>
    <col min="5640" max="5888" width="9.28125" style="164" customWidth="1"/>
    <col min="5889" max="5889" width="5.140625" style="164" customWidth="1"/>
    <col min="5890" max="5890" width="14.140625" style="164" customWidth="1"/>
    <col min="5891" max="5891" width="99.00390625" style="164" customWidth="1"/>
    <col min="5892" max="5892" width="6.421875" style="164" customWidth="1"/>
    <col min="5893" max="5894" width="9.28125" style="164" customWidth="1"/>
    <col min="5895" max="5895" width="12.421875" style="164" customWidth="1"/>
    <col min="5896" max="6144" width="9.28125" style="164" customWidth="1"/>
    <col min="6145" max="6145" width="5.140625" style="164" customWidth="1"/>
    <col min="6146" max="6146" width="14.140625" style="164" customWidth="1"/>
    <col min="6147" max="6147" width="99.00390625" style="164" customWidth="1"/>
    <col min="6148" max="6148" width="6.421875" style="164" customWidth="1"/>
    <col min="6149" max="6150" width="9.28125" style="164" customWidth="1"/>
    <col min="6151" max="6151" width="12.421875" style="164" customWidth="1"/>
    <col min="6152" max="6400" width="9.28125" style="164" customWidth="1"/>
    <col min="6401" max="6401" width="5.140625" style="164" customWidth="1"/>
    <col min="6402" max="6402" width="14.140625" style="164" customWidth="1"/>
    <col min="6403" max="6403" width="99.00390625" style="164" customWidth="1"/>
    <col min="6404" max="6404" width="6.421875" style="164" customWidth="1"/>
    <col min="6405" max="6406" width="9.28125" style="164" customWidth="1"/>
    <col min="6407" max="6407" width="12.421875" style="164" customWidth="1"/>
    <col min="6408" max="6656" width="9.28125" style="164" customWidth="1"/>
    <col min="6657" max="6657" width="5.140625" style="164" customWidth="1"/>
    <col min="6658" max="6658" width="14.140625" style="164" customWidth="1"/>
    <col min="6659" max="6659" width="99.00390625" style="164" customWidth="1"/>
    <col min="6660" max="6660" width="6.421875" style="164" customWidth="1"/>
    <col min="6661" max="6662" width="9.28125" style="164" customWidth="1"/>
    <col min="6663" max="6663" width="12.421875" style="164" customWidth="1"/>
    <col min="6664" max="6912" width="9.28125" style="164" customWidth="1"/>
    <col min="6913" max="6913" width="5.140625" style="164" customWidth="1"/>
    <col min="6914" max="6914" width="14.140625" style="164" customWidth="1"/>
    <col min="6915" max="6915" width="99.00390625" style="164" customWidth="1"/>
    <col min="6916" max="6916" width="6.421875" style="164" customWidth="1"/>
    <col min="6917" max="6918" width="9.28125" style="164" customWidth="1"/>
    <col min="6919" max="6919" width="12.421875" style="164" customWidth="1"/>
    <col min="6920" max="7168" width="9.28125" style="164" customWidth="1"/>
    <col min="7169" max="7169" width="5.140625" style="164" customWidth="1"/>
    <col min="7170" max="7170" width="14.140625" style="164" customWidth="1"/>
    <col min="7171" max="7171" width="99.00390625" style="164" customWidth="1"/>
    <col min="7172" max="7172" width="6.421875" style="164" customWidth="1"/>
    <col min="7173" max="7174" width="9.28125" style="164" customWidth="1"/>
    <col min="7175" max="7175" width="12.421875" style="164" customWidth="1"/>
    <col min="7176" max="7424" width="9.28125" style="164" customWidth="1"/>
    <col min="7425" max="7425" width="5.140625" style="164" customWidth="1"/>
    <col min="7426" max="7426" width="14.140625" style="164" customWidth="1"/>
    <col min="7427" max="7427" width="99.00390625" style="164" customWidth="1"/>
    <col min="7428" max="7428" width="6.421875" style="164" customWidth="1"/>
    <col min="7429" max="7430" width="9.28125" style="164" customWidth="1"/>
    <col min="7431" max="7431" width="12.421875" style="164" customWidth="1"/>
    <col min="7432" max="7680" width="9.28125" style="164" customWidth="1"/>
    <col min="7681" max="7681" width="5.140625" style="164" customWidth="1"/>
    <col min="7682" max="7682" width="14.140625" style="164" customWidth="1"/>
    <col min="7683" max="7683" width="99.00390625" style="164" customWidth="1"/>
    <col min="7684" max="7684" width="6.421875" style="164" customWidth="1"/>
    <col min="7685" max="7686" width="9.28125" style="164" customWidth="1"/>
    <col min="7687" max="7687" width="12.421875" style="164" customWidth="1"/>
    <col min="7688" max="7936" width="9.28125" style="164" customWidth="1"/>
    <col min="7937" max="7937" width="5.140625" style="164" customWidth="1"/>
    <col min="7938" max="7938" width="14.140625" style="164" customWidth="1"/>
    <col min="7939" max="7939" width="99.00390625" style="164" customWidth="1"/>
    <col min="7940" max="7940" width="6.421875" style="164" customWidth="1"/>
    <col min="7941" max="7942" width="9.28125" style="164" customWidth="1"/>
    <col min="7943" max="7943" width="12.421875" style="164" customWidth="1"/>
    <col min="7944" max="8192" width="9.28125" style="164" customWidth="1"/>
    <col min="8193" max="8193" width="5.140625" style="164" customWidth="1"/>
    <col min="8194" max="8194" width="14.140625" style="164" customWidth="1"/>
    <col min="8195" max="8195" width="99.00390625" style="164" customWidth="1"/>
    <col min="8196" max="8196" width="6.421875" style="164" customWidth="1"/>
    <col min="8197" max="8198" width="9.28125" style="164" customWidth="1"/>
    <col min="8199" max="8199" width="12.421875" style="164" customWidth="1"/>
    <col min="8200" max="8448" width="9.28125" style="164" customWidth="1"/>
    <col min="8449" max="8449" width="5.140625" style="164" customWidth="1"/>
    <col min="8450" max="8450" width="14.140625" style="164" customWidth="1"/>
    <col min="8451" max="8451" width="99.00390625" style="164" customWidth="1"/>
    <col min="8452" max="8452" width="6.421875" style="164" customWidth="1"/>
    <col min="8453" max="8454" width="9.28125" style="164" customWidth="1"/>
    <col min="8455" max="8455" width="12.421875" style="164" customWidth="1"/>
    <col min="8456" max="8704" width="9.28125" style="164" customWidth="1"/>
    <col min="8705" max="8705" width="5.140625" style="164" customWidth="1"/>
    <col min="8706" max="8706" width="14.140625" style="164" customWidth="1"/>
    <col min="8707" max="8707" width="99.00390625" style="164" customWidth="1"/>
    <col min="8708" max="8708" width="6.421875" style="164" customWidth="1"/>
    <col min="8709" max="8710" width="9.28125" style="164" customWidth="1"/>
    <col min="8711" max="8711" width="12.421875" style="164" customWidth="1"/>
    <col min="8712" max="8960" width="9.28125" style="164" customWidth="1"/>
    <col min="8961" max="8961" width="5.140625" style="164" customWidth="1"/>
    <col min="8962" max="8962" width="14.140625" style="164" customWidth="1"/>
    <col min="8963" max="8963" width="99.00390625" style="164" customWidth="1"/>
    <col min="8964" max="8964" width="6.421875" style="164" customWidth="1"/>
    <col min="8965" max="8966" width="9.28125" style="164" customWidth="1"/>
    <col min="8967" max="8967" width="12.421875" style="164" customWidth="1"/>
    <col min="8968" max="9216" width="9.28125" style="164" customWidth="1"/>
    <col min="9217" max="9217" width="5.140625" style="164" customWidth="1"/>
    <col min="9218" max="9218" width="14.140625" style="164" customWidth="1"/>
    <col min="9219" max="9219" width="99.00390625" style="164" customWidth="1"/>
    <col min="9220" max="9220" width="6.421875" style="164" customWidth="1"/>
    <col min="9221" max="9222" width="9.28125" style="164" customWidth="1"/>
    <col min="9223" max="9223" width="12.421875" style="164" customWidth="1"/>
    <col min="9224" max="9472" width="9.28125" style="164" customWidth="1"/>
    <col min="9473" max="9473" width="5.140625" style="164" customWidth="1"/>
    <col min="9474" max="9474" width="14.140625" style="164" customWidth="1"/>
    <col min="9475" max="9475" width="99.00390625" style="164" customWidth="1"/>
    <col min="9476" max="9476" width="6.421875" style="164" customWidth="1"/>
    <col min="9477" max="9478" width="9.28125" style="164" customWidth="1"/>
    <col min="9479" max="9479" width="12.421875" style="164" customWidth="1"/>
    <col min="9480" max="9728" width="9.28125" style="164" customWidth="1"/>
    <col min="9729" max="9729" width="5.140625" style="164" customWidth="1"/>
    <col min="9730" max="9730" width="14.140625" style="164" customWidth="1"/>
    <col min="9731" max="9731" width="99.00390625" style="164" customWidth="1"/>
    <col min="9732" max="9732" width="6.421875" style="164" customWidth="1"/>
    <col min="9733" max="9734" width="9.28125" style="164" customWidth="1"/>
    <col min="9735" max="9735" width="12.421875" style="164" customWidth="1"/>
    <col min="9736" max="9984" width="9.28125" style="164" customWidth="1"/>
    <col min="9985" max="9985" width="5.140625" style="164" customWidth="1"/>
    <col min="9986" max="9986" width="14.140625" style="164" customWidth="1"/>
    <col min="9987" max="9987" width="99.00390625" style="164" customWidth="1"/>
    <col min="9988" max="9988" width="6.421875" style="164" customWidth="1"/>
    <col min="9989" max="9990" width="9.28125" style="164" customWidth="1"/>
    <col min="9991" max="9991" width="12.421875" style="164" customWidth="1"/>
    <col min="9992" max="10240" width="9.28125" style="164" customWidth="1"/>
    <col min="10241" max="10241" width="5.140625" style="164" customWidth="1"/>
    <col min="10242" max="10242" width="14.140625" style="164" customWidth="1"/>
    <col min="10243" max="10243" width="99.00390625" style="164" customWidth="1"/>
    <col min="10244" max="10244" width="6.421875" style="164" customWidth="1"/>
    <col min="10245" max="10246" width="9.28125" style="164" customWidth="1"/>
    <col min="10247" max="10247" width="12.421875" style="164" customWidth="1"/>
    <col min="10248" max="10496" width="9.28125" style="164" customWidth="1"/>
    <col min="10497" max="10497" width="5.140625" style="164" customWidth="1"/>
    <col min="10498" max="10498" width="14.140625" style="164" customWidth="1"/>
    <col min="10499" max="10499" width="99.00390625" style="164" customWidth="1"/>
    <col min="10500" max="10500" width="6.421875" style="164" customWidth="1"/>
    <col min="10501" max="10502" width="9.28125" style="164" customWidth="1"/>
    <col min="10503" max="10503" width="12.421875" style="164" customWidth="1"/>
    <col min="10504" max="10752" width="9.28125" style="164" customWidth="1"/>
    <col min="10753" max="10753" width="5.140625" style="164" customWidth="1"/>
    <col min="10754" max="10754" width="14.140625" style="164" customWidth="1"/>
    <col min="10755" max="10755" width="99.00390625" style="164" customWidth="1"/>
    <col min="10756" max="10756" width="6.421875" style="164" customWidth="1"/>
    <col min="10757" max="10758" width="9.28125" style="164" customWidth="1"/>
    <col min="10759" max="10759" width="12.421875" style="164" customWidth="1"/>
    <col min="10760" max="11008" width="9.28125" style="164" customWidth="1"/>
    <col min="11009" max="11009" width="5.140625" style="164" customWidth="1"/>
    <col min="11010" max="11010" width="14.140625" style="164" customWidth="1"/>
    <col min="11011" max="11011" width="99.00390625" style="164" customWidth="1"/>
    <col min="11012" max="11012" width="6.421875" style="164" customWidth="1"/>
    <col min="11013" max="11014" width="9.28125" style="164" customWidth="1"/>
    <col min="11015" max="11015" width="12.421875" style="164" customWidth="1"/>
    <col min="11016" max="11264" width="9.28125" style="164" customWidth="1"/>
    <col min="11265" max="11265" width="5.140625" style="164" customWidth="1"/>
    <col min="11266" max="11266" width="14.140625" style="164" customWidth="1"/>
    <col min="11267" max="11267" width="99.00390625" style="164" customWidth="1"/>
    <col min="11268" max="11268" width="6.421875" style="164" customWidth="1"/>
    <col min="11269" max="11270" width="9.28125" style="164" customWidth="1"/>
    <col min="11271" max="11271" width="12.421875" style="164" customWidth="1"/>
    <col min="11272" max="11520" width="9.28125" style="164" customWidth="1"/>
    <col min="11521" max="11521" width="5.140625" style="164" customWidth="1"/>
    <col min="11522" max="11522" width="14.140625" style="164" customWidth="1"/>
    <col min="11523" max="11523" width="99.00390625" style="164" customWidth="1"/>
    <col min="11524" max="11524" width="6.421875" style="164" customWidth="1"/>
    <col min="11525" max="11526" width="9.28125" style="164" customWidth="1"/>
    <col min="11527" max="11527" width="12.421875" style="164" customWidth="1"/>
    <col min="11528" max="11776" width="9.28125" style="164" customWidth="1"/>
    <col min="11777" max="11777" width="5.140625" style="164" customWidth="1"/>
    <col min="11778" max="11778" width="14.140625" style="164" customWidth="1"/>
    <col min="11779" max="11779" width="99.00390625" style="164" customWidth="1"/>
    <col min="11780" max="11780" width="6.421875" style="164" customWidth="1"/>
    <col min="11781" max="11782" width="9.28125" style="164" customWidth="1"/>
    <col min="11783" max="11783" width="12.421875" style="164" customWidth="1"/>
    <col min="11784" max="12032" width="9.28125" style="164" customWidth="1"/>
    <col min="12033" max="12033" width="5.140625" style="164" customWidth="1"/>
    <col min="12034" max="12034" width="14.140625" style="164" customWidth="1"/>
    <col min="12035" max="12035" width="99.00390625" style="164" customWidth="1"/>
    <col min="12036" max="12036" width="6.421875" style="164" customWidth="1"/>
    <col min="12037" max="12038" width="9.28125" style="164" customWidth="1"/>
    <col min="12039" max="12039" width="12.421875" style="164" customWidth="1"/>
    <col min="12040" max="12288" width="9.28125" style="164" customWidth="1"/>
    <col min="12289" max="12289" width="5.140625" style="164" customWidth="1"/>
    <col min="12290" max="12290" width="14.140625" style="164" customWidth="1"/>
    <col min="12291" max="12291" width="99.00390625" style="164" customWidth="1"/>
    <col min="12292" max="12292" width="6.421875" style="164" customWidth="1"/>
    <col min="12293" max="12294" width="9.28125" style="164" customWidth="1"/>
    <col min="12295" max="12295" width="12.421875" style="164" customWidth="1"/>
    <col min="12296" max="12544" width="9.28125" style="164" customWidth="1"/>
    <col min="12545" max="12545" width="5.140625" style="164" customWidth="1"/>
    <col min="12546" max="12546" width="14.140625" style="164" customWidth="1"/>
    <col min="12547" max="12547" width="99.00390625" style="164" customWidth="1"/>
    <col min="12548" max="12548" width="6.421875" style="164" customWidth="1"/>
    <col min="12549" max="12550" width="9.28125" style="164" customWidth="1"/>
    <col min="12551" max="12551" width="12.421875" style="164" customWidth="1"/>
    <col min="12552" max="12800" width="9.28125" style="164" customWidth="1"/>
    <col min="12801" max="12801" width="5.140625" style="164" customWidth="1"/>
    <col min="12802" max="12802" width="14.140625" style="164" customWidth="1"/>
    <col min="12803" max="12803" width="99.00390625" style="164" customWidth="1"/>
    <col min="12804" max="12804" width="6.421875" style="164" customWidth="1"/>
    <col min="12805" max="12806" width="9.28125" style="164" customWidth="1"/>
    <col min="12807" max="12807" width="12.421875" style="164" customWidth="1"/>
    <col min="12808" max="13056" width="9.28125" style="164" customWidth="1"/>
    <col min="13057" max="13057" width="5.140625" style="164" customWidth="1"/>
    <col min="13058" max="13058" width="14.140625" style="164" customWidth="1"/>
    <col min="13059" max="13059" width="99.00390625" style="164" customWidth="1"/>
    <col min="13060" max="13060" width="6.421875" style="164" customWidth="1"/>
    <col min="13061" max="13062" width="9.28125" style="164" customWidth="1"/>
    <col min="13063" max="13063" width="12.421875" style="164" customWidth="1"/>
    <col min="13064" max="13312" width="9.28125" style="164" customWidth="1"/>
    <col min="13313" max="13313" width="5.140625" style="164" customWidth="1"/>
    <col min="13314" max="13314" width="14.140625" style="164" customWidth="1"/>
    <col min="13315" max="13315" width="99.00390625" style="164" customWidth="1"/>
    <col min="13316" max="13316" width="6.421875" style="164" customWidth="1"/>
    <col min="13317" max="13318" width="9.28125" style="164" customWidth="1"/>
    <col min="13319" max="13319" width="12.421875" style="164" customWidth="1"/>
    <col min="13320" max="13568" width="9.28125" style="164" customWidth="1"/>
    <col min="13569" max="13569" width="5.140625" style="164" customWidth="1"/>
    <col min="13570" max="13570" width="14.140625" style="164" customWidth="1"/>
    <col min="13571" max="13571" width="99.00390625" style="164" customWidth="1"/>
    <col min="13572" max="13572" width="6.421875" style="164" customWidth="1"/>
    <col min="13573" max="13574" width="9.28125" style="164" customWidth="1"/>
    <col min="13575" max="13575" width="12.421875" style="164" customWidth="1"/>
    <col min="13576" max="13824" width="9.28125" style="164" customWidth="1"/>
    <col min="13825" max="13825" width="5.140625" style="164" customWidth="1"/>
    <col min="13826" max="13826" width="14.140625" style="164" customWidth="1"/>
    <col min="13827" max="13827" width="99.00390625" style="164" customWidth="1"/>
    <col min="13828" max="13828" width="6.421875" style="164" customWidth="1"/>
    <col min="13829" max="13830" width="9.28125" style="164" customWidth="1"/>
    <col min="13831" max="13831" width="12.421875" style="164" customWidth="1"/>
    <col min="13832" max="14080" width="9.28125" style="164" customWidth="1"/>
    <col min="14081" max="14081" width="5.140625" style="164" customWidth="1"/>
    <col min="14082" max="14082" width="14.140625" style="164" customWidth="1"/>
    <col min="14083" max="14083" width="99.00390625" style="164" customWidth="1"/>
    <col min="14084" max="14084" width="6.421875" style="164" customWidth="1"/>
    <col min="14085" max="14086" width="9.28125" style="164" customWidth="1"/>
    <col min="14087" max="14087" width="12.421875" style="164" customWidth="1"/>
    <col min="14088" max="14336" width="9.28125" style="164" customWidth="1"/>
    <col min="14337" max="14337" width="5.140625" style="164" customWidth="1"/>
    <col min="14338" max="14338" width="14.140625" style="164" customWidth="1"/>
    <col min="14339" max="14339" width="99.00390625" style="164" customWidth="1"/>
    <col min="14340" max="14340" width="6.421875" style="164" customWidth="1"/>
    <col min="14341" max="14342" width="9.28125" style="164" customWidth="1"/>
    <col min="14343" max="14343" width="12.421875" style="164" customWidth="1"/>
    <col min="14344" max="14592" width="9.28125" style="164" customWidth="1"/>
    <col min="14593" max="14593" width="5.140625" style="164" customWidth="1"/>
    <col min="14594" max="14594" width="14.140625" style="164" customWidth="1"/>
    <col min="14595" max="14595" width="99.00390625" style="164" customWidth="1"/>
    <col min="14596" max="14596" width="6.421875" style="164" customWidth="1"/>
    <col min="14597" max="14598" width="9.28125" style="164" customWidth="1"/>
    <col min="14599" max="14599" width="12.421875" style="164" customWidth="1"/>
    <col min="14600" max="14848" width="9.28125" style="164" customWidth="1"/>
    <col min="14849" max="14849" width="5.140625" style="164" customWidth="1"/>
    <col min="14850" max="14850" width="14.140625" style="164" customWidth="1"/>
    <col min="14851" max="14851" width="99.00390625" style="164" customWidth="1"/>
    <col min="14852" max="14852" width="6.421875" style="164" customWidth="1"/>
    <col min="14853" max="14854" width="9.28125" style="164" customWidth="1"/>
    <col min="14855" max="14855" width="12.421875" style="164" customWidth="1"/>
    <col min="14856" max="15104" width="9.28125" style="164" customWidth="1"/>
    <col min="15105" max="15105" width="5.140625" style="164" customWidth="1"/>
    <col min="15106" max="15106" width="14.140625" style="164" customWidth="1"/>
    <col min="15107" max="15107" width="99.00390625" style="164" customWidth="1"/>
    <col min="15108" max="15108" width="6.421875" style="164" customWidth="1"/>
    <col min="15109" max="15110" width="9.28125" style="164" customWidth="1"/>
    <col min="15111" max="15111" width="12.421875" style="164" customWidth="1"/>
    <col min="15112" max="15360" width="9.28125" style="164" customWidth="1"/>
    <col min="15361" max="15361" width="5.140625" style="164" customWidth="1"/>
    <col min="15362" max="15362" width="14.140625" style="164" customWidth="1"/>
    <col min="15363" max="15363" width="99.00390625" style="164" customWidth="1"/>
    <col min="15364" max="15364" width="6.421875" style="164" customWidth="1"/>
    <col min="15365" max="15366" width="9.28125" style="164" customWidth="1"/>
    <col min="15367" max="15367" width="12.421875" style="164" customWidth="1"/>
    <col min="15368" max="15616" width="9.28125" style="164" customWidth="1"/>
    <col min="15617" max="15617" width="5.140625" style="164" customWidth="1"/>
    <col min="15618" max="15618" width="14.140625" style="164" customWidth="1"/>
    <col min="15619" max="15619" width="99.00390625" style="164" customWidth="1"/>
    <col min="15620" max="15620" width="6.421875" style="164" customWidth="1"/>
    <col min="15621" max="15622" width="9.28125" style="164" customWidth="1"/>
    <col min="15623" max="15623" width="12.421875" style="164" customWidth="1"/>
    <col min="15624" max="15872" width="9.28125" style="164" customWidth="1"/>
    <col min="15873" max="15873" width="5.140625" style="164" customWidth="1"/>
    <col min="15874" max="15874" width="14.140625" style="164" customWidth="1"/>
    <col min="15875" max="15875" width="99.00390625" style="164" customWidth="1"/>
    <col min="15876" max="15876" width="6.421875" style="164" customWidth="1"/>
    <col min="15877" max="15878" width="9.28125" style="164" customWidth="1"/>
    <col min="15879" max="15879" width="12.421875" style="164" customWidth="1"/>
    <col min="15880" max="16128" width="9.28125" style="164" customWidth="1"/>
    <col min="16129" max="16129" width="5.140625" style="164" customWidth="1"/>
    <col min="16130" max="16130" width="14.140625" style="164" customWidth="1"/>
    <col min="16131" max="16131" width="99.00390625" style="164" customWidth="1"/>
    <col min="16132" max="16132" width="6.421875" style="164" customWidth="1"/>
    <col min="16133" max="16134" width="9.28125" style="164" customWidth="1"/>
    <col min="16135" max="16135" width="12.421875" style="164" customWidth="1"/>
    <col min="16136" max="16384" width="9.28125" style="164" customWidth="1"/>
  </cols>
  <sheetData>
    <row r="1" spans="1:8" ht="15.75">
      <c r="A1" s="777" t="s">
        <v>4068</v>
      </c>
      <c r="B1" s="777"/>
      <c r="C1" s="777"/>
      <c r="D1" s="777"/>
      <c r="E1" s="777"/>
      <c r="F1" s="777"/>
      <c r="G1" s="777"/>
      <c r="H1" s="163"/>
    </row>
    <row r="2" spans="2:8" ht="13.5" thickBot="1">
      <c r="B2" s="253"/>
      <c r="C2" s="254"/>
      <c r="D2" s="255"/>
      <c r="E2" s="256"/>
      <c r="F2" s="257"/>
      <c r="G2" s="257"/>
      <c r="H2" s="255"/>
    </row>
    <row r="3" spans="1:8" ht="23.25" customHeight="1" thickTop="1">
      <c r="A3" s="778" t="s">
        <v>4069</v>
      </c>
      <c r="B3" s="779"/>
      <c r="C3" s="803" t="s">
        <v>4070</v>
      </c>
      <c r="D3" s="804"/>
      <c r="E3" s="804"/>
      <c r="F3" s="804"/>
      <c r="G3" s="805"/>
      <c r="H3" s="179"/>
    </row>
    <row r="4" spans="1:8" ht="13.5" thickBot="1">
      <c r="A4" s="780" t="s">
        <v>4072</v>
      </c>
      <c r="B4" s="781"/>
      <c r="C4" s="264" t="s">
        <v>5449</v>
      </c>
      <c r="D4" s="265"/>
      <c r="E4" s="266"/>
      <c r="F4" s="267"/>
      <c r="G4" s="268"/>
      <c r="H4" s="269"/>
    </row>
    <row r="5" spans="1:3" ht="13.5" thickTop="1">
      <c r="A5" s="270"/>
      <c r="B5" s="271"/>
      <c r="C5" s="272"/>
    </row>
    <row r="6" spans="1:8" ht="25.5">
      <c r="A6" s="185" t="s">
        <v>4074</v>
      </c>
      <c r="B6" s="186" t="s">
        <v>4075</v>
      </c>
      <c r="C6" s="186" t="s">
        <v>4076</v>
      </c>
      <c r="D6" s="187" t="s">
        <v>112</v>
      </c>
      <c r="E6" s="188" t="s">
        <v>4077</v>
      </c>
      <c r="F6" s="188" t="s">
        <v>4078</v>
      </c>
      <c r="G6" s="189" t="s">
        <v>4079</v>
      </c>
      <c r="H6" s="190" t="s">
        <v>4080</v>
      </c>
    </row>
    <row r="7" spans="1:8" ht="12">
      <c r="A7" s="274"/>
      <c r="B7" s="275"/>
      <c r="C7" s="276" t="s">
        <v>5450</v>
      </c>
      <c r="D7" s="277"/>
      <c r="E7" s="278"/>
      <c r="F7" s="278"/>
      <c r="G7" s="279"/>
      <c r="H7" s="280"/>
    </row>
    <row r="8" spans="1:8" s="288" customFormat="1" ht="123.75">
      <c r="A8" s="281" t="s">
        <v>80</v>
      </c>
      <c r="B8" s="282"/>
      <c r="C8" s="289" t="s">
        <v>5451</v>
      </c>
      <c r="D8" s="284" t="s">
        <v>173</v>
      </c>
      <c r="E8" s="290">
        <v>1</v>
      </c>
      <c r="F8" s="227"/>
      <c r="G8" s="286">
        <f>ROUND(E8*F8,2)</f>
        <v>0</v>
      </c>
      <c r="H8" s="287" t="s">
        <v>259</v>
      </c>
    </row>
    <row r="9" spans="1:8" s="288" customFormat="1" ht="12">
      <c r="A9" s="281" t="s">
        <v>82</v>
      </c>
      <c r="B9" s="282"/>
      <c r="C9" s="289" t="s">
        <v>5452</v>
      </c>
      <c r="D9" s="284" t="s">
        <v>173</v>
      </c>
      <c r="E9" s="290">
        <v>2</v>
      </c>
      <c r="F9" s="227"/>
      <c r="G9" s="286">
        <f>ROUND(E9*F9,2)</f>
        <v>0</v>
      </c>
      <c r="H9" s="287" t="s">
        <v>259</v>
      </c>
    </row>
    <row r="10" spans="1:8" s="288" customFormat="1" ht="12">
      <c r="A10" s="281" t="s">
        <v>145</v>
      </c>
      <c r="B10" s="282"/>
      <c r="C10" s="289" t="s">
        <v>5453</v>
      </c>
      <c r="D10" s="284" t="s">
        <v>173</v>
      </c>
      <c r="E10" s="290">
        <v>2</v>
      </c>
      <c r="F10" s="227"/>
      <c r="G10" s="286">
        <f>ROUND(E10*F10,2)</f>
        <v>0</v>
      </c>
      <c r="H10" s="287" t="s">
        <v>259</v>
      </c>
    </row>
    <row r="11" spans="1:8" s="288" customFormat="1" ht="12">
      <c r="A11" s="281" t="s">
        <v>133</v>
      </c>
      <c r="B11" s="282"/>
      <c r="C11" s="289" t="s">
        <v>5454</v>
      </c>
      <c r="D11" s="284" t="s">
        <v>173</v>
      </c>
      <c r="E11" s="290">
        <v>1</v>
      </c>
      <c r="F11" s="227"/>
      <c r="G11" s="286">
        <f>ROUND(E11*F11,2)</f>
        <v>0</v>
      </c>
      <c r="H11" s="287" t="s">
        <v>259</v>
      </c>
    </row>
    <row r="12" spans="1:8" s="288" customFormat="1" ht="12">
      <c r="A12" s="281" t="s">
        <v>153</v>
      </c>
      <c r="B12" s="282"/>
      <c r="C12" s="289" t="s">
        <v>5455</v>
      </c>
      <c r="D12" s="284" t="s">
        <v>173</v>
      </c>
      <c r="E12" s="290">
        <v>3</v>
      </c>
      <c r="F12" s="227"/>
      <c r="G12" s="286">
        <f>ROUND(E12*F12,2)</f>
        <v>0</v>
      </c>
      <c r="H12" s="287" t="s">
        <v>259</v>
      </c>
    </row>
    <row r="13" spans="1:8" s="288" customFormat="1" ht="12">
      <c r="A13" s="293"/>
      <c r="B13" s="294"/>
      <c r="C13" s="295" t="s">
        <v>5456</v>
      </c>
      <c r="D13" s="296"/>
      <c r="E13" s="297"/>
      <c r="F13" s="297"/>
      <c r="G13" s="298">
        <f>SUM(G8:G12)</f>
        <v>0</v>
      </c>
      <c r="H13" s="299"/>
    </row>
    <row r="14" spans="1:8" s="288" customFormat="1" ht="12">
      <c r="A14" s="470"/>
      <c r="B14" s="471"/>
      <c r="C14" s="472"/>
      <c r="D14" s="471"/>
      <c r="E14" s="473"/>
      <c r="F14" s="474"/>
      <c r="G14" s="475"/>
      <c r="H14" s="476">
        <v>0</v>
      </c>
    </row>
    <row r="15" spans="1:8" s="288" customFormat="1" ht="12">
      <c r="A15" s="274"/>
      <c r="B15" s="275"/>
      <c r="C15" s="276" t="s">
        <v>5457</v>
      </c>
      <c r="D15" s="277"/>
      <c r="E15" s="278"/>
      <c r="F15" s="278"/>
      <c r="G15" s="279"/>
      <c r="H15" s="280">
        <v>0</v>
      </c>
    </row>
    <row r="16" spans="1:8" s="288" customFormat="1" ht="33.75">
      <c r="A16" s="281" t="s">
        <v>80</v>
      </c>
      <c r="B16" s="282"/>
      <c r="C16" s="289" t="s">
        <v>5458</v>
      </c>
      <c r="D16" s="284" t="s">
        <v>173</v>
      </c>
      <c r="E16" s="290">
        <v>1</v>
      </c>
      <c r="F16" s="229"/>
      <c r="G16" s="286">
        <f>ROUND(E16*F16,2)</f>
        <v>0</v>
      </c>
      <c r="H16" s="287" t="s">
        <v>259</v>
      </c>
    </row>
    <row r="17" spans="1:8" s="288" customFormat="1" ht="12">
      <c r="A17" s="293"/>
      <c r="B17" s="294"/>
      <c r="C17" s="295" t="s">
        <v>5459</v>
      </c>
      <c r="D17" s="296"/>
      <c r="E17" s="297"/>
      <c r="F17" s="297"/>
      <c r="G17" s="298">
        <f>SUM(G16:G16)</f>
        <v>0</v>
      </c>
      <c r="H17" s="299"/>
    </row>
    <row r="18" spans="1:8" s="288" customFormat="1" ht="12">
      <c r="A18" s="470"/>
      <c r="B18" s="471"/>
      <c r="C18" s="472"/>
      <c r="D18" s="471"/>
      <c r="E18" s="473"/>
      <c r="F18" s="474"/>
      <c r="G18" s="475"/>
      <c r="H18" s="476">
        <v>0</v>
      </c>
    </row>
    <row r="19" spans="1:8" s="288" customFormat="1" ht="12">
      <c r="A19" s="274"/>
      <c r="B19" s="275"/>
      <c r="C19" s="276" t="s">
        <v>5460</v>
      </c>
      <c r="D19" s="277"/>
      <c r="E19" s="278"/>
      <c r="F19" s="278"/>
      <c r="G19" s="279"/>
      <c r="H19" s="280">
        <v>0</v>
      </c>
    </row>
    <row r="20" spans="1:8" s="288" customFormat="1" ht="22.5">
      <c r="A20" s="281" t="s">
        <v>80</v>
      </c>
      <c r="B20" s="282"/>
      <c r="C20" s="289" t="s">
        <v>5461</v>
      </c>
      <c r="D20" s="284" t="s">
        <v>173</v>
      </c>
      <c r="E20" s="290">
        <v>3</v>
      </c>
      <c r="F20" s="227"/>
      <c r="G20" s="286">
        <f>ROUND(E20*F20,2)</f>
        <v>0</v>
      </c>
      <c r="H20" s="287" t="s">
        <v>259</v>
      </c>
    </row>
    <row r="21" spans="1:8" s="288" customFormat="1" ht="12">
      <c r="A21" s="281" t="s">
        <v>82</v>
      </c>
      <c r="B21" s="282"/>
      <c r="C21" s="289" t="s">
        <v>5462</v>
      </c>
      <c r="D21" s="284" t="s">
        <v>173</v>
      </c>
      <c r="E21" s="290">
        <v>1</v>
      </c>
      <c r="F21" s="227"/>
      <c r="G21" s="286">
        <f>ROUND(E21*F21,2)</f>
        <v>0</v>
      </c>
      <c r="H21" s="287" t="s">
        <v>259</v>
      </c>
    </row>
    <row r="22" spans="1:8" s="288" customFormat="1" ht="12">
      <c r="A22" s="281" t="s">
        <v>145</v>
      </c>
      <c r="B22" s="282"/>
      <c r="C22" s="289" t="s">
        <v>5463</v>
      </c>
      <c r="D22" s="284" t="s">
        <v>173</v>
      </c>
      <c r="E22" s="290">
        <v>1</v>
      </c>
      <c r="F22" s="227"/>
      <c r="G22" s="286">
        <f>ROUND(E22*F22,2)</f>
        <v>0</v>
      </c>
      <c r="H22" s="287" t="s">
        <v>259</v>
      </c>
    </row>
    <row r="23" spans="1:8" s="288" customFormat="1" ht="12">
      <c r="A23" s="281" t="s">
        <v>133</v>
      </c>
      <c r="B23" s="282"/>
      <c r="C23" s="289" t="s">
        <v>5464</v>
      </c>
      <c r="D23" s="284" t="s">
        <v>173</v>
      </c>
      <c r="E23" s="290">
        <v>2</v>
      </c>
      <c r="F23" s="227"/>
      <c r="G23" s="286">
        <f>ROUND(E23*F23,2)</f>
        <v>0</v>
      </c>
      <c r="H23" s="287" t="s">
        <v>259</v>
      </c>
    </row>
    <row r="24" spans="1:8" s="288" customFormat="1" ht="12">
      <c r="A24" s="281" t="s">
        <v>153</v>
      </c>
      <c r="B24" s="282"/>
      <c r="C24" s="289" t="s">
        <v>5465</v>
      </c>
      <c r="D24" s="284" t="s">
        <v>173</v>
      </c>
      <c r="E24" s="290">
        <v>1</v>
      </c>
      <c r="F24" s="227"/>
      <c r="G24" s="286">
        <f>ROUND(E24*F24,2)</f>
        <v>0</v>
      </c>
      <c r="H24" s="287" t="s">
        <v>259</v>
      </c>
    </row>
    <row r="25" spans="1:8" s="288" customFormat="1" ht="12">
      <c r="A25" s="293"/>
      <c r="B25" s="294"/>
      <c r="C25" s="295" t="s">
        <v>5466</v>
      </c>
      <c r="D25" s="296"/>
      <c r="E25" s="297"/>
      <c r="F25" s="297"/>
      <c r="G25" s="298">
        <f>SUM(G20:G24)</f>
        <v>0</v>
      </c>
      <c r="H25" s="299"/>
    </row>
    <row r="26" spans="1:8" s="288" customFormat="1" ht="12">
      <c r="A26" s="470"/>
      <c r="B26" s="471"/>
      <c r="C26" s="472"/>
      <c r="D26" s="471"/>
      <c r="E26" s="473"/>
      <c r="F26" s="474"/>
      <c r="G26" s="475"/>
      <c r="H26" s="476">
        <v>0</v>
      </c>
    </row>
    <row r="27" spans="1:8" s="288" customFormat="1" ht="12">
      <c r="A27" s="274"/>
      <c r="B27" s="275"/>
      <c r="C27" s="276" t="s">
        <v>5467</v>
      </c>
      <c r="D27" s="277"/>
      <c r="E27" s="278"/>
      <c r="F27" s="278"/>
      <c r="G27" s="279"/>
      <c r="H27" s="280">
        <v>0</v>
      </c>
    </row>
    <row r="28" spans="1:8" s="288" customFormat="1" ht="12">
      <c r="A28" s="281" t="s">
        <v>80</v>
      </c>
      <c r="B28" s="282"/>
      <c r="C28" s="289" t="s">
        <v>5468</v>
      </c>
      <c r="D28" s="284" t="s">
        <v>173</v>
      </c>
      <c r="E28" s="290">
        <v>30</v>
      </c>
      <c r="F28" s="227"/>
      <c r="G28" s="286">
        <f>ROUND(E28*F28,2)</f>
        <v>0</v>
      </c>
      <c r="H28" s="287" t="s">
        <v>259</v>
      </c>
    </row>
    <row r="29" spans="1:8" s="288" customFormat="1" ht="12">
      <c r="A29" s="281" t="s">
        <v>82</v>
      </c>
      <c r="B29" s="282"/>
      <c r="C29" s="289" t="s">
        <v>5469</v>
      </c>
      <c r="D29" s="284" t="s">
        <v>173</v>
      </c>
      <c r="E29" s="290">
        <v>41</v>
      </c>
      <c r="F29" s="227"/>
      <c r="G29" s="286">
        <f>ROUND(E29*F29,2)</f>
        <v>0</v>
      </c>
      <c r="H29" s="287" t="s">
        <v>259</v>
      </c>
    </row>
    <row r="30" spans="1:8" s="288" customFormat="1" ht="12">
      <c r="A30" s="281" t="s">
        <v>145</v>
      </c>
      <c r="B30" s="282"/>
      <c r="C30" s="289" t="s">
        <v>5470</v>
      </c>
      <c r="D30" s="284" t="s">
        <v>173</v>
      </c>
      <c r="E30" s="290">
        <v>3</v>
      </c>
      <c r="F30" s="227"/>
      <c r="G30" s="286">
        <f>ROUND(E30*F30,2)</f>
        <v>0</v>
      </c>
      <c r="H30" s="287" t="s">
        <v>259</v>
      </c>
    </row>
    <row r="31" spans="1:8" s="288" customFormat="1" ht="12">
      <c r="A31" s="293"/>
      <c r="B31" s="294"/>
      <c r="C31" s="295" t="s">
        <v>5466</v>
      </c>
      <c r="D31" s="296"/>
      <c r="E31" s="297"/>
      <c r="F31" s="297"/>
      <c r="G31" s="298">
        <f>SUM(G28:G30)</f>
        <v>0</v>
      </c>
      <c r="H31" s="299"/>
    </row>
    <row r="32" spans="1:8" s="288" customFormat="1" ht="12">
      <c r="A32" s="470"/>
      <c r="B32" s="471"/>
      <c r="C32" s="472"/>
      <c r="D32" s="471"/>
      <c r="E32" s="473"/>
      <c r="F32" s="474"/>
      <c r="G32" s="475"/>
      <c r="H32" s="476">
        <v>0</v>
      </c>
    </row>
    <row r="33" spans="1:8" s="288" customFormat="1" ht="12">
      <c r="A33" s="274"/>
      <c r="B33" s="275"/>
      <c r="C33" s="276" t="s">
        <v>5471</v>
      </c>
      <c r="D33" s="277"/>
      <c r="E33" s="278"/>
      <c r="F33" s="278"/>
      <c r="G33" s="279"/>
      <c r="H33" s="280">
        <v>0</v>
      </c>
    </row>
    <row r="34" spans="1:8" s="288" customFormat="1" ht="56.25">
      <c r="A34" s="281" t="s">
        <v>80</v>
      </c>
      <c r="B34" s="282"/>
      <c r="C34" s="289" t="s">
        <v>5472</v>
      </c>
      <c r="D34" s="284" t="s">
        <v>173</v>
      </c>
      <c r="E34" s="290">
        <v>1</v>
      </c>
      <c r="F34" s="229"/>
      <c r="G34" s="286">
        <f>ROUND(E34*F34,2)</f>
        <v>0</v>
      </c>
      <c r="H34" s="287" t="s">
        <v>259</v>
      </c>
    </row>
    <row r="35" spans="1:8" s="288" customFormat="1" ht="12">
      <c r="A35" s="293"/>
      <c r="B35" s="294"/>
      <c r="C35" s="295" t="s">
        <v>5473</v>
      </c>
      <c r="D35" s="296"/>
      <c r="E35" s="297"/>
      <c r="F35" s="297"/>
      <c r="G35" s="298">
        <f>SUM(G34:G34)</f>
        <v>0</v>
      </c>
      <c r="H35" s="299"/>
    </row>
    <row r="36" spans="1:8" s="288" customFormat="1" ht="12">
      <c r="A36" s="470"/>
      <c r="B36" s="471"/>
      <c r="C36" s="472"/>
      <c r="D36" s="471"/>
      <c r="E36" s="473"/>
      <c r="F36" s="474"/>
      <c r="G36" s="475"/>
      <c r="H36" s="476">
        <v>0</v>
      </c>
    </row>
    <row r="37" spans="1:8" s="288" customFormat="1" ht="12">
      <c r="A37" s="274"/>
      <c r="B37" s="275"/>
      <c r="C37" s="276" t="s">
        <v>5474</v>
      </c>
      <c r="D37" s="277"/>
      <c r="E37" s="278"/>
      <c r="F37" s="278"/>
      <c r="G37" s="279"/>
      <c r="H37" s="280">
        <v>0</v>
      </c>
    </row>
    <row r="38" spans="1:8" s="288" customFormat="1" ht="12">
      <c r="A38" s="281" t="s">
        <v>80</v>
      </c>
      <c r="B38" s="282"/>
      <c r="C38" s="289" t="s">
        <v>5475</v>
      </c>
      <c r="D38" s="284" t="s">
        <v>286</v>
      </c>
      <c r="E38" s="290">
        <v>150</v>
      </c>
      <c r="F38" s="227"/>
      <c r="G38" s="286">
        <f aca="true" t="shared" si="0" ref="G38:G53">ROUND(E38*F38,2)</f>
        <v>0</v>
      </c>
      <c r="H38" s="287" t="s">
        <v>259</v>
      </c>
    </row>
    <row r="39" spans="1:8" s="288" customFormat="1" ht="12">
      <c r="A39" s="281" t="s">
        <v>82</v>
      </c>
      <c r="B39" s="282"/>
      <c r="C39" s="289" t="s">
        <v>5476</v>
      </c>
      <c r="D39" s="284" t="s">
        <v>286</v>
      </c>
      <c r="E39" s="290">
        <v>30</v>
      </c>
      <c r="F39" s="227"/>
      <c r="G39" s="286">
        <f t="shared" si="0"/>
        <v>0</v>
      </c>
      <c r="H39" s="287" t="s">
        <v>259</v>
      </c>
    </row>
    <row r="40" spans="1:8" s="288" customFormat="1" ht="12">
      <c r="A40" s="281" t="s">
        <v>145</v>
      </c>
      <c r="B40" s="282"/>
      <c r="C40" s="289" t="s">
        <v>5477</v>
      </c>
      <c r="D40" s="284" t="s">
        <v>286</v>
      </c>
      <c r="E40" s="290">
        <v>1280</v>
      </c>
      <c r="F40" s="227"/>
      <c r="G40" s="286">
        <f t="shared" si="0"/>
        <v>0</v>
      </c>
      <c r="H40" s="287" t="s">
        <v>259</v>
      </c>
    </row>
    <row r="41" spans="1:8" s="288" customFormat="1" ht="12">
      <c r="A41" s="281" t="s">
        <v>133</v>
      </c>
      <c r="B41" s="282"/>
      <c r="C41" s="289" t="s">
        <v>5478</v>
      </c>
      <c r="D41" s="284" t="s">
        <v>286</v>
      </c>
      <c r="E41" s="290">
        <v>30</v>
      </c>
      <c r="F41" s="227"/>
      <c r="G41" s="286">
        <f t="shared" si="0"/>
        <v>0</v>
      </c>
      <c r="H41" s="287" t="s">
        <v>259</v>
      </c>
    </row>
    <row r="42" spans="1:8" s="288" customFormat="1" ht="12">
      <c r="A42" s="281" t="s">
        <v>153</v>
      </c>
      <c r="B42" s="282"/>
      <c r="C42" s="289" t="s">
        <v>5479</v>
      </c>
      <c r="D42" s="284" t="s">
        <v>286</v>
      </c>
      <c r="E42" s="290">
        <v>135</v>
      </c>
      <c r="F42" s="227"/>
      <c r="G42" s="286">
        <f t="shared" si="0"/>
        <v>0</v>
      </c>
      <c r="H42" s="287" t="s">
        <v>259</v>
      </c>
    </row>
    <row r="43" spans="1:8" s="288" customFormat="1" ht="12">
      <c r="A43" s="281" t="s">
        <v>159</v>
      </c>
      <c r="B43" s="282"/>
      <c r="C43" s="289" t="s">
        <v>5480</v>
      </c>
      <c r="D43" s="284" t="s">
        <v>286</v>
      </c>
      <c r="E43" s="290">
        <v>95</v>
      </c>
      <c r="F43" s="227"/>
      <c r="G43" s="286">
        <f t="shared" si="0"/>
        <v>0</v>
      </c>
      <c r="H43" s="287" t="s">
        <v>259</v>
      </c>
    </row>
    <row r="44" spans="1:8" s="288" customFormat="1" ht="12">
      <c r="A44" s="281" t="s">
        <v>193</v>
      </c>
      <c r="B44" s="282"/>
      <c r="C44" s="289" t="s">
        <v>5481</v>
      </c>
      <c r="D44" s="284" t="s">
        <v>286</v>
      </c>
      <c r="E44" s="290">
        <v>1150</v>
      </c>
      <c r="F44" s="227"/>
      <c r="G44" s="286">
        <f t="shared" si="0"/>
        <v>0</v>
      </c>
      <c r="H44" s="287" t="s">
        <v>259</v>
      </c>
    </row>
    <row r="45" spans="1:8" s="288" customFormat="1" ht="12">
      <c r="A45" s="281" t="s">
        <v>197</v>
      </c>
      <c r="B45" s="282"/>
      <c r="C45" s="289" t="s">
        <v>5482</v>
      </c>
      <c r="D45" s="284" t="s">
        <v>286</v>
      </c>
      <c r="E45" s="290">
        <v>300</v>
      </c>
      <c r="F45" s="227"/>
      <c r="G45" s="286">
        <f t="shared" si="0"/>
        <v>0</v>
      </c>
      <c r="H45" s="287" t="s">
        <v>259</v>
      </c>
    </row>
    <row r="46" spans="1:8" s="288" customFormat="1" ht="12">
      <c r="A46" s="281" t="s">
        <v>126</v>
      </c>
      <c r="B46" s="282"/>
      <c r="C46" s="289" t="s">
        <v>5483</v>
      </c>
      <c r="D46" s="284" t="s">
        <v>286</v>
      </c>
      <c r="E46" s="290">
        <v>40</v>
      </c>
      <c r="F46" s="227"/>
      <c r="G46" s="286">
        <f t="shared" si="0"/>
        <v>0</v>
      </c>
      <c r="H46" s="287" t="s">
        <v>259</v>
      </c>
    </row>
    <row r="47" spans="1:8" s="288" customFormat="1" ht="22.5">
      <c r="A47" s="281" t="s">
        <v>205</v>
      </c>
      <c r="B47" s="282"/>
      <c r="C47" s="289" t="s">
        <v>5484</v>
      </c>
      <c r="D47" s="284" t="s">
        <v>286</v>
      </c>
      <c r="E47" s="290">
        <v>20</v>
      </c>
      <c r="F47" s="227"/>
      <c r="G47" s="286">
        <f t="shared" si="0"/>
        <v>0</v>
      </c>
      <c r="H47" s="287" t="s">
        <v>259</v>
      </c>
    </row>
    <row r="48" spans="1:8" s="288" customFormat="1" ht="12">
      <c r="A48" s="281" t="s">
        <v>209</v>
      </c>
      <c r="B48" s="282"/>
      <c r="C48" s="289" t="s">
        <v>5485</v>
      </c>
      <c r="D48" s="284" t="s">
        <v>286</v>
      </c>
      <c r="E48" s="290">
        <v>20</v>
      </c>
      <c r="F48" s="227"/>
      <c r="G48" s="286">
        <f t="shared" si="0"/>
        <v>0</v>
      </c>
      <c r="H48" s="287" t="s">
        <v>259</v>
      </c>
    </row>
    <row r="49" spans="1:8" s="288" customFormat="1" ht="12">
      <c r="A49" s="281" t="s">
        <v>213</v>
      </c>
      <c r="B49" s="282"/>
      <c r="C49" s="289" t="s">
        <v>5486</v>
      </c>
      <c r="D49" s="284" t="s">
        <v>286</v>
      </c>
      <c r="E49" s="290">
        <v>45</v>
      </c>
      <c r="F49" s="227"/>
      <c r="G49" s="286">
        <f t="shared" si="0"/>
        <v>0</v>
      </c>
      <c r="H49" s="287" t="s">
        <v>259</v>
      </c>
    </row>
    <row r="50" spans="1:8" s="288" customFormat="1" ht="12">
      <c r="A50" s="281" t="s">
        <v>217</v>
      </c>
      <c r="B50" s="282"/>
      <c r="C50" s="289" t="s">
        <v>5487</v>
      </c>
      <c r="D50" s="284" t="s">
        <v>173</v>
      </c>
      <c r="E50" s="290">
        <v>10</v>
      </c>
      <c r="F50" s="227"/>
      <c r="G50" s="286">
        <f t="shared" si="0"/>
        <v>0</v>
      </c>
      <c r="H50" s="287" t="s">
        <v>259</v>
      </c>
    </row>
    <row r="51" spans="1:8" s="288" customFormat="1" ht="12">
      <c r="A51" s="281" t="s">
        <v>222</v>
      </c>
      <c r="B51" s="282"/>
      <c r="C51" s="289" t="s">
        <v>5488</v>
      </c>
      <c r="D51" s="284" t="s">
        <v>173</v>
      </c>
      <c r="E51" s="290">
        <v>2</v>
      </c>
      <c r="F51" s="227"/>
      <c r="G51" s="286">
        <f t="shared" si="0"/>
        <v>0</v>
      </c>
      <c r="H51" s="287" t="s">
        <v>259</v>
      </c>
    </row>
    <row r="52" spans="1:8" s="288" customFormat="1" ht="12">
      <c r="A52" s="281" t="s">
        <v>9</v>
      </c>
      <c r="B52" s="282"/>
      <c r="C52" s="289" t="s">
        <v>5489</v>
      </c>
      <c r="D52" s="284" t="s">
        <v>173</v>
      </c>
      <c r="E52" s="290">
        <v>1</v>
      </c>
      <c r="F52" s="227"/>
      <c r="G52" s="286">
        <f t="shared" si="0"/>
        <v>0</v>
      </c>
      <c r="H52" s="287" t="s">
        <v>259</v>
      </c>
    </row>
    <row r="53" spans="1:8" s="288" customFormat="1" ht="12">
      <c r="A53" s="281" t="s">
        <v>229</v>
      </c>
      <c r="B53" s="282"/>
      <c r="C53" s="289" t="s">
        <v>5490</v>
      </c>
      <c r="D53" s="284" t="s">
        <v>173</v>
      </c>
      <c r="E53" s="290">
        <v>25</v>
      </c>
      <c r="F53" s="227"/>
      <c r="G53" s="286">
        <f t="shared" si="0"/>
        <v>0</v>
      </c>
      <c r="H53" s="287" t="s">
        <v>259</v>
      </c>
    </row>
    <row r="54" spans="1:8" s="288" customFormat="1" ht="12">
      <c r="A54" s="293"/>
      <c r="B54" s="294"/>
      <c r="C54" s="295" t="s">
        <v>5491</v>
      </c>
      <c r="D54" s="296"/>
      <c r="E54" s="297"/>
      <c r="F54" s="297"/>
      <c r="G54" s="298">
        <f>SUM(G38:G53)</f>
        <v>0</v>
      </c>
      <c r="H54" s="299"/>
    </row>
    <row r="55" spans="1:8" s="288" customFormat="1" ht="12">
      <c r="A55" s="471"/>
      <c r="B55" s="471"/>
      <c r="C55" s="472"/>
      <c r="D55" s="471"/>
      <c r="E55" s="473"/>
      <c r="F55" s="474"/>
      <c r="G55" s="475"/>
      <c r="H55" s="477">
        <v>0</v>
      </c>
    </row>
    <row r="56" spans="1:8" s="288" customFormat="1" ht="22.5">
      <c r="A56" s="274"/>
      <c r="B56" s="275"/>
      <c r="C56" s="276" t="s">
        <v>5492</v>
      </c>
      <c r="D56" s="277"/>
      <c r="E56" s="278"/>
      <c r="F56" s="278"/>
      <c r="G56" s="279"/>
      <c r="H56" s="280">
        <v>0</v>
      </c>
    </row>
    <row r="57" spans="1:8" s="288" customFormat="1" ht="12">
      <c r="A57" s="281" t="s">
        <v>80</v>
      </c>
      <c r="B57" s="282"/>
      <c r="C57" s="289" t="s">
        <v>5493</v>
      </c>
      <c r="D57" s="284" t="s">
        <v>173</v>
      </c>
      <c r="E57" s="290">
        <v>1</v>
      </c>
      <c r="F57" s="227"/>
      <c r="G57" s="286">
        <f aca="true" t="shared" si="1" ref="G57:G72">ROUND(E57*F57,2)</f>
        <v>0</v>
      </c>
      <c r="H57" s="287" t="s">
        <v>259</v>
      </c>
    </row>
    <row r="58" spans="1:8" s="288" customFormat="1" ht="12">
      <c r="A58" s="281" t="s">
        <v>145</v>
      </c>
      <c r="B58" s="282"/>
      <c r="C58" s="289" t="s">
        <v>5494</v>
      </c>
      <c r="D58" s="284" t="s">
        <v>173</v>
      </c>
      <c r="E58" s="290">
        <v>30</v>
      </c>
      <c r="F58" s="227"/>
      <c r="G58" s="286">
        <f t="shared" si="1"/>
        <v>0</v>
      </c>
      <c r="H58" s="287" t="s">
        <v>259</v>
      </c>
    </row>
    <row r="59" spans="1:8" s="288" customFormat="1" ht="12">
      <c r="A59" s="281" t="s">
        <v>133</v>
      </c>
      <c r="B59" s="282"/>
      <c r="C59" s="289" t="s">
        <v>5495</v>
      </c>
      <c r="D59" s="284" t="s">
        <v>173</v>
      </c>
      <c r="E59" s="290">
        <v>42</v>
      </c>
      <c r="F59" s="227"/>
      <c r="G59" s="286">
        <f t="shared" si="1"/>
        <v>0</v>
      </c>
      <c r="H59" s="287" t="s">
        <v>259</v>
      </c>
    </row>
    <row r="60" spans="1:8" s="288" customFormat="1" ht="12">
      <c r="A60" s="281" t="s">
        <v>153</v>
      </c>
      <c r="B60" s="282"/>
      <c r="C60" s="289" t="s">
        <v>5496</v>
      </c>
      <c r="D60" s="284" t="s">
        <v>173</v>
      </c>
      <c r="E60" s="290">
        <v>1</v>
      </c>
      <c r="F60" s="227"/>
      <c r="G60" s="286">
        <f t="shared" si="1"/>
        <v>0</v>
      </c>
      <c r="H60" s="287" t="s">
        <v>259</v>
      </c>
    </row>
    <row r="61" spans="1:8" s="288" customFormat="1" ht="12">
      <c r="A61" s="281" t="s">
        <v>159</v>
      </c>
      <c r="B61" s="282"/>
      <c r="C61" s="289" t="s">
        <v>5497</v>
      </c>
      <c r="D61" s="284" t="s">
        <v>286</v>
      </c>
      <c r="E61" s="290">
        <f>E47+E48</f>
        <v>40</v>
      </c>
      <c r="F61" s="227"/>
      <c r="G61" s="286">
        <f t="shared" si="1"/>
        <v>0</v>
      </c>
      <c r="H61" s="287" t="s">
        <v>259</v>
      </c>
    </row>
    <row r="62" spans="1:8" s="288" customFormat="1" ht="12">
      <c r="A62" s="281" t="s">
        <v>193</v>
      </c>
      <c r="B62" s="282"/>
      <c r="C62" s="289" t="s">
        <v>5498</v>
      </c>
      <c r="D62" s="284" t="s">
        <v>286</v>
      </c>
      <c r="E62" s="290">
        <f>SUM(E42:E44)</f>
        <v>1380</v>
      </c>
      <c r="F62" s="227"/>
      <c r="G62" s="286">
        <f t="shared" si="1"/>
        <v>0</v>
      </c>
      <c r="H62" s="287" t="s">
        <v>259</v>
      </c>
    </row>
    <row r="63" spans="1:8" s="288" customFormat="1" ht="12">
      <c r="A63" s="281" t="s">
        <v>197</v>
      </c>
      <c r="B63" s="282"/>
      <c r="C63" s="289" t="s">
        <v>5499</v>
      </c>
      <c r="D63" s="284" t="s">
        <v>286</v>
      </c>
      <c r="E63" s="290">
        <f>SUM(E38:E41)</f>
        <v>1490</v>
      </c>
      <c r="F63" s="227"/>
      <c r="G63" s="286">
        <f t="shared" si="1"/>
        <v>0</v>
      </c>
      <c r="H63" s="287" t="s">
        <v>259</v>
      </c>
    </row>
    <row r="64" spans="1:8" s="288" customFormat="1" ht="12">
      <c r="A64" s="281" t="s">
        <v>126</v>
      </c>
      <c r="B64" s="282"/>
      <c r="C64" s="289" t="s">
        <v>5500</v>
      </c>
      <c r="D64" s="284" t="s">
        <v>286</v>
      </c>
      <c r="E64" s="290">
        <f>SUM(E45:E46)</f>
        <v>340</v>
      </c>
      <c r="F64" s="227"/>
      <c r="G64" s="286">
        <f t="shared" si="1"/>
        <v>0</v>
      </c>
      <c r="H64" s="287" t="s">
        <v>259</v>
      </c>
    </row>
    <row r="65" spans="1:8" s="288" customFormat="1" ht="12">
      <c r="A65" s="281" t="s">
        <v>205</v>
      </c>
      <c r="B65" s="282"/>
      <c r="C65" s="289" t="s">
        <v>5501</v>
      </c>
      <c r="D65" s="284" t="s">
        <v>286</v>
      </c>
      <c r="E65" s="290">
        <f>SUM(E49)</f>
        <v>45</v>
      </c>
      <c r="F65" s="227"/>
      <c r="G65" s="286">
        <f t="shared" si="1"/>
        <v>0</v>
      </c>
      <c r="H65" s="287" t="s">
        <v>259</v>
      </c>
    </row>
    <row r="66" spans="1:8" s="288" customFormat="1" ht="12">
      <c r="A66" s="281" t="s">
        <v>209</v>
      </c>
      <c r="B66" s="282"/>
      <c r="C66" s="289" t="s">
        <v>5502</v>
      </c>
      <c r="D66" s="284" t="s">
        <v>173</v>
      </c>
      <c r="E66" s="290">
        <f>SUM(E29)</f>
        <v>41</v>
      </c>
      <c r="F66" s="227"/>
      <c r="G66" s="286">
        <f t="shared" si="1"/>
        <v>0</v>
      </c>
      <c r="H66" s="287" t="s">
        <v>259</v>
      </c>
    </row>
    <row r="67" spans="1:8" s="288" customFormat="1" ht="12">
      <c r="A67" s="281" t="s">
        <v>213</v>
      </c>
      <c r="B67" s="282"/>
      <c r="C67" s="289" t="s">
        <v>5503</v>
      </c>
      <c r="D67" s="284" t="s">
        <v>173</v>
      </c>
      <c r="E67" s="290">
        <f>SUM(E51)</f>
        <v>2</v>
      </c>
      <c r="F67" s="227"/>
      <c r="G67" s="286">
        <f t="shared" si="1"/>
        <v>0</v>
      </c>
      <c r="H67" s="287" t="s">
        <v>259</v>
      </c>
    </row>
    <row r="68" spans="1:8" s="288" customFormat="1" ht="12">
      <c r="A68" s="281" t="s">
        <v>217</v>
      </c>
      <c r="B68" s="282"/>
      <c r="C68" s="289" t="s">
        <v>5504</v>
      </c>
      <c r="D68" s="284" t="s">
        <v>173</v>
      </c>
      <c r="E68" s="290">
        <v>3</v>
      </c>
      <c r="F68" s="227"/>
      <c r="G68" s="286">
        <f t="shared" si="1"/>
        <v>0</v>
      </c>
      <c r="H68" s="287" t="s">
        <v>259</v>
      </c>
    </row>
    <row r="69" spans="1:8" s="288" customFormat="1" ht="12">
      <c r="A69" s="281" t="s">
        <v>222</v>
      </c>
      <c r="B69" s="282"/>
      <c r="C69" s="289" t="s">
        <v>5505</v>
      </c>
      <c r="D69" s="284" t="s">
        <v>286</v>
      </c>
      <c r="E69" s="290">
        <v>80</v>
      </c>
      <c r="F69" s="227"/>
      <c r="G69" s="286">
        <f t="shared" si="1"/>
        <v>0</v>
      </c>
      <c r="H69" s="287" t="s">
        <v>259</v>
      </c>
    </row>
    <row r="70" spans="1:8" s="288" customFormat="1" ht="12">
      <c r="A70" s="281" t="s">
        <v>9</v>
      </c>
      <c r="B70" s="282"/>
      <c r="C70" s="289" t="s">
        <v>5506</v>
      </c>
      <c r="D70" s="284" t="s">
        <v>173</v>
      </c>
      <c r="E70" s="290">
        <v>25</v>
      </c>
      <c r="F70" s="227"/>
      <c r="G70" s="286">
        <f t="shared" si="1"/>
        <v>0</v>
      </c>
      <c r="H70" s="287" t="s">
        <v>259</v>
      </c>
    </row>
    <row r="71" spans="1:8" s="288" customFormat="1" ht="12">
      <c r="A71" s="281" t="s">
        <v>229</v>
      </c>
      <c r="B71" s="282"/>
      <c r="C71" s="289" t="s">
        <v>5507</v>
      </c>
      <c r="D71" s="284" t="s">
        <v>173</v>
      </c>
      <c r="E71" s="290">
        <v>1</v>
      </c>
      <c r="F71" s="227"/>
      <c r="G71" s="286">
        <f t="shared" si="1"/>
        <v>0</v>
      </c>
      <c r="H71" s="287" t="s">
        <v>259</v>
      </c>
    </row>
    <row r="72" spans="1:8" s="288" customFormat="1" ht="12">
      <c r="A72" s="281" t="s">
        <v>233</v>
      </c>
      <c r="B72" s="282"/>
      <c r="C72" s="289" t="s">
        <v>5508</v>
      </c>
      <c r="D72" s="284" t="s">
        <v>173</v>
      </c>
      <c r="E72" s="290">
        <v>1</v>
      </c>
      <c r="F72" s="227"/>
      <c r="G72" s="286">
        <f t="shared" si="1"/>
        <v>0</v>
      </c>
      <c r="H72" s="287" t="s">
        <v>259</v>
      </c>
    </row>
    <row r="73" spans="1:8" s="288" customFormat="1" ht="12">
      <c r="A73" s="293"/>
      <c r="B73" s="294"/>
      <c r="C73" s="295" t="s">
        <v>5509</v>
      </c>
      <c r="D73" s="296"/>
      <c r="E73" s="297"/>
      <c r="F73" s="297"/>
      <c r="G73" s="298">
        <f>SUM(G57:G72)</f>
        <v>0</v>
      </c>
      <c r="H73" s="299"/>
    </row>
    <row r="74" spans="1:8" s="288" customFormat="1" ht="12">
      <c r="A74" s="478"/>
      <c r="B74" s="478"/>
      <c r="C74" s="479"/>
      <c r="D74" s="471"/>
      <c r="E74" s="473"/>
      <c r="F74" s="474"/>
      <c r="G74" s="480"/>
      <c r="H74" s="481">
        <v>0</v>
      </c>
    </row>
    <row r="75" spans="1:8" s="288" customFormat="1" ht="12">
      <c r="A75" s="274"/>
      <c r="B75" s="275"/>
      <c r="C75" s="276" t="s">
        <v>5510</v>
      </c>
      <c r="D75" s="277"/>
      <c r="E75" s="278"/>
      <c r="F75" s="278"/>
      <c r="G75" s="279"/>
      <c r="H75" s="280">
        <v>0</v>
      </c>
    </row>
    <row r="76" spans="1:8" s="288" customFormat="1" ht="12">
      <c r="A76" s="281" t="s">
        <v>80</v>
      </c>
      <c r="B76" s="282"/>
      <c r="C76" s="289" t="s">
        <v>5511</v>
      </c>
      <c r="D76" s="284" t="s">
        <v>173</v>
      </c>
      <c r="E76" s="290">
        <v>1</v>
      </c>
      <c r="F76" s="227"/>
      <c r="G76" s="286">
        <f aca="true" t="shared" si="2" ref="G76:G83">ROUND(E76*F76,2)</f>
        <v>0</v>
      </c>
      <c r="H76" s="287" t="s">
        <v>259</v>
      </c>
    </row>
    <row r="77" spans="1:8" s="288" customFormat="1" ht="12">
      <c r="A77" s="281" t="s">
        <v>82</v>
      </c>
      <c r="B77" s="282"/>
      <c r="C77" s="289" t="s">
        <v>5512</v>
      </c>
      <c r="D77" s="284" t="s">
        <v>173</v>
      </c>
      <c r="E77" s="290">
        <v>1</v>
      </c>
      <c r="F77" s="227"/>
      <c r="G77" s="286">
        <f t="shared" si="2"/>
        <v>0</v>
      </c>
      <c r="H77" s="287" t="s">
        <v>259</v>
      </c>
    </row>
    <row r="78" spans="1:8" s="288" customFormat="1" ht="12">
      <c r="A78" s="281" t="s">
        <v>145</v>
      </c>
      <c r="B78" s="282"/>
      <c r="C78" s="289" t="s">
        <v>5513</v>
      </c>
      <c r="D78" s="284" t="s">
        <v>682</v>
      </c>
      <c r="E78" s="290">
        <v>20</v>
      </c>
      <c r="F78" s="227"/>
      <c r="G78" s="286">
        <f t="shared" si="2"/>
        <v>0</v>
      </c>
      <c r="H78" s="287" t="s">
        <v>259</v>
      </c>
    </row>
    <row r="79" spans="1:8" s="288" customFormat="1" ht="12">
      <c r="A79" s="281" t="s">
        <v>133</v>
      </c>
      <c r="B79" s="282"/>
      <c r="C79" s="289" t="s">
        <v>5514</v>
      </c>
      <c r="D79" s="284" t="s">
        <v>682</v>
      </c>
      <c r="E79" s="290">
        <v>16</v>
      </c>
      <c r="F79" s="227"/>
      <c r="G79" s="286">
        <f t="shared" si="2"/>
        <v>0</v>
      </c>
      <c r="H79" s="287" t="s">
        <v>259</v>
      </c>
    </row>
    <row r="80" spans="1:8" s="288" customFormat="1" ht="12">
      <c r="A80" s="281" t="s">
        <v>153</v>
      </c>
      <c r="B80" s="282"/>
      <c r="C80" s="289" t="s">
        <v>5515</v>
      </c>
      <c r="D80" s="284" t="s">
        <v>173</v>
      </c>
      <c r="E80" s="290">
        <v>1</v>
      </c>
      <c r="F80" s="227"/>
      <c r="G80" s="286">
        <f t="shared" si="2"/>
        <v>0</v>
      </c>
      <c r="H80" s="287" t="s">
        <v>259</v>
      </c>
    </row>
    <row r="81" spans="1:8" s="288" customFormat="1" ht="12">
      <c r="A81" s="281" t="s">
        <v>159</v>
      </c>
      <c r="B81" s="282"/>
      <c r="C81" s="289" t="s">
        <v>5516</v>
      </c>
      <c r="D81" s="284" t="s">
        <v>173</v>
      </c>
      <c r="E81" s="290">
        <v>1</v>
      </c>
      <c r="F81" s="227"/>
      <c r="G81" s="286">
        <f t="shared" si="2"/>
        <v>0</v>
      </c>
      <c r="H81" s="287" t="s">
        <v>259</v>
      </c>
    </row>
    <row r="82" spans="1:8" s="288" customFormat="1" ht="12">
      <c r="A82" s="281" t="s">
        <v>193</v>
      </c>
      <c r="B82" s="282"/>
      <c r="C82" s="289" t="s">
        <v>5517</v>
      </c>
      <c r="D82" s="284" t="s">
        <v>682</v>
      </c>
      <c r="E82" s="290">
        <v>15</v>
      </c>
      <c r="F82" s="227"/>
      <c r="G82" s="286">
        <f t="shared" si="2"/>
        <v>0</v>
      </c>
      <c r="H82" s="287" t="s">
        <v>259</v>
      </c>
    </row>
    <row r="83" spans="1:8" s="288" customFormat="1" ht="12">
      <c r="A83" s="281" t="s">
        <v>197</v>
      </c>
      <c r="B83" s="282"/>
      <c r="C83" s="289" t="s">
        <v>5518</v>
      </c>
      <c r="D83" s="284" t="s">
        <v>173</v>
      </c>
      <c r="E83" s="290">
        <v>4</v>
      </c>
      <c r="F83" s="227"/>
      <c r="G83" s="286">
        <f t="shared" si="2"/>
        <v>0</v>
      </c>
      <c r="H83" s="287" t="s">
        <v>259</v>
      </c>
    </row>
    <row r="84" spans="1:8" s="288" customFormat="1" ht="12">
      <c r="A84" s="293"/>
      <c r="B84" s="294"/>
      <c r="C84" s="295" t="s">
        <v>5519</v>
      </c>
      <c r="D84" s="296"/>
      <c r="E84" s="297"/>
      <c r="F84" s="297"/>
      <c r="G84" s="298">
        <f>SUM(G76:G83)</f>
        <v>0</v>
      </c>
      <c r="H84" s="299"/>
    </row>
    <row r="85" spans="1:8" s="288" customFormat="1" ht="12">
      <c r="A85" s="482"/>
      <c r="B85" s="482"/>
      <c r="C85" s="483"/>
      <c r="D85" s="482"/>
      <c r="E85" s="484"/>
      <c r="F85" s="474"/>
      <c r="G85" s="475"/>
      <c r="H85" s="477">
        <v>0</v>
      </c>
    </row>
    <row r="86" spans="1:8" s="288" customFormat="1" ht="12">
      <c r="A86" s="274"/>
      <c r="B86" s="275"/>
      <c r="C86" s="276" t="s">
        <v>5520</v>
      </c>
      <c r="D86" s="277"/>
      <c r="E86" s="278"/>
      <c r="F86" s="278"/>
      <c r="G86" s="279"/>
      <c r="H86" s="280">
        <v>0</v>
      </c>
    </row>
    <row r="87" spans="1:8" s="288" customFormat="1" ht="12">
      <c r="A87" s="281" t="s">
        <v>80</v>
      </c>
      <c r="B87" s="282"/>
      <c r="C87" s="289" t="s">
        <v>5521</v>
      </c>
      <c r="D87" s="284" t="s">
        <v>173</v>
      </c>
      <c r="E87" s="290">
        <v>1</v>
      </c>
      <c r="F87" s="227"/>
      <c r="G87" s="286">
        <f>ROUND(E87*F87,2)</f>
        <v>0</v>
      </c>
      <c r="H87" s="287" t="s">
        <v>259</v>
      </c>
    </row>
    <row r="88" spans="1:8" s="288" customFormat="1" ht="12">
      <c r="A88" s="281" t="s">
        <v>145</v>
      </c>
      <c r="B88" s="282"/>
      <c r="C88" s="289" t="s">
        <v>5522</v>
      </c>
      <c r="D88" s="284" t="s">
        <v>173</v>
      </c>
      <c r="E88" s="290">
        <v>1</v>
      </c>
      <c r="F88" s="227"/>
      <c r="G88" s="286">
        <f>ROUND(E88*F88,2)</f>
        <v>0</v>
      </c>
      <c r="H88" s="287" t="s">
        <v>259</v>
      </c>
    </row>
    <row r="89" spans="1:8" s="288" customFormat="1" ht="12">
      <c r="A89" s="281" t="s">
        <v>133</v>
      </c>
      <c r="B89" s="282"/>
      <c r="C89" s="289" t="s">
        <v>5523</v>
      </c>
      <c r="D89" s="284" t="s">
        <v>173</v>
      </c>
      <c r="E89" s="290">
        <v>1</v>
      </c>
      <c r="F89" s="227"/>
      <c r="G89" s="286">
        <f>ROUND(E89*F89,2)</f>
        <v>0</v>
      </c>
      <c r="H89" s="287" t="s">
        <v>259</v>
      </c>
    </row>
    <row r="90" spans="1:8" s="288" customFormat="1" ht="12">
      <c r="A90" s="293"/>
      <c r="B90" s="294"/>
      <c r="C90" s="295" t="s">
        <v>5524</v>
      </c>
      <c r="D90" s="296"/>
      <c r="E90" s="297"/>
      <c r="F90" s="297"/>
      <c r="G90" s="298">
        <f>SUM(G87:G89)</f>
        <v>0</v>
      </c>
      <c r="H90" s="299"/>
    </row>
    <row r="91" spans="1:8" s="288" customFormat="1" ht="12">
      <c r="A91" s="164"/>
      <c r="B91" s="164"/>
      <c r="C91" s="164"/>
      <c r="D91" s="164"/>
      <c r="E91" s="164"/>
      <c r="F91" s="231"/>
      <c r="G91" s="164"/>
      <c r="H91" s="163"/>
    </row>
    <row r="92" spans="1:8" s="288" customFormat="1" ht="12">
      <c r="A92" s="232"/>
      <c r="B92" s="233" t="s">
        <v>4079</v>
      </c>
      <c r="C92" s="234" t="s">
        <v>3</v>
      </c>
      <c r="D92" s="235"/>
      <c r="E92" s="236"/>
      <c r="F92" s="237"/>
      <c r="G92" s="238">
        <f>G13+G17+G25+G31+G35+G54+G73+G84+G90</f>
        <v>0</v>
      </c>
      <c r="H92" s="239"/>
    </row>
  </sheetData>
  <sheetProtection algorithmName="SHA-512" hashValue="BIR7bNYJILwPKOmNyWTvOMQC/mboPfd2yLm/UfBUDD6K6at2Z2kaWeJyb3ZKv+G6xfDuWoV9LBhWoUK/aTDg2g==" saltValue="4aJUVUv+GY05icWBh5y3Zw==" spinCount="100000" sheet="1" objects="1" scenarios="1"/>
  <mergeCells count="4">
    <mergeCell ref="A1:G1"/>
    <mergeCell ref="A3:B3"/>
    <mergeCell ref="C3:G3"/>
    <mergeCell ref="A4:B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8" r:id="rId1"/>
  <headerFooter>
    <oddFooter>&amp;CStránka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78"/>
  <sheetViews>
    <sheetView showZeros="0" view="pageBreakPreview" zoomScaleSheetLayoutView="100" workbookViewId="0" topLeftCell="A67">
      <selection activeCell="F9" sqref="F9:F10"/>
    </sheetView>
  </sheetViews>
  <sheetFormatPr defaultColWidth="9.140625" defaultRowHeight="12"/>
  <cols>
    <col min="1" max="1" width="4.28125" style="231" customWidth="1"/>
    <col min="2" max="2" width="12.00390625" style="231" customWidth="1"/>
    <col min="3" max="3" width="68.140625" style="231" customWidth="1"/>
    <col min="4" max="4" width="6.8515625" style="252" bestFit="1" customWidth="1"/>
    <col min="5" max="5" width="10.8515625" style="273" customWidth="1"/>
    <col min="6" max="6" width="14.28125" style="231" customWidth="1"/>
    <col min="7" max="7" width="20.8515625" style="231" customWidth="1"/>
    <col min="8" max="8" width="10.7109375" style="252" customWidth="1"/>
    <col min="9" max="9" width="10.421875" style="231" customWidth="1"/>
    <col min="10" max="254" width="9.28125" style="231" customWidth="1"/>
    <col min="255" max="255" width="4.28125" style="231" customWidth="1"/>
    <col min="256" max="256" width="12.00390625" style="231" customWidth="1"/>
    <col min="257" max="257" width="68.140625" style="231" customWidth="1"/>
    <col min="258" max="258" width="6.8515625" style="231" bestFit="1" customWidth="1"/>
    <col min="259" max="259" width="10.8515625" style="231" customWidth="1"/>
    <col min="260" max="260" width="14.28125" style="231" customWidth="1"/>
    <col min="261" max="261" width="18.28125" style="231" customWidth="1"/>
    <col min="262" max="262" width="17.28125" style="231" customWidth="1"/>
    <col min="263" max="263" width="17.421875" style="231" customWidth="1"/>
    <col min="264" max="264" width="9.28125" style="231" customWidth="1"/>
    <col min="265" max="265" width="10.421875" style="231" customWidth="1"/>
    <col min="266" max="510" width="9.28125" style="231" customWidth="1"/>
    <col min="511" max="511" width="4.28125" style="231" customWidth="1"/>
    <col min="512" max="512" width="12.00390625" style="231" customWidth="1"/>
    <col min="513" max="513" width="68.140625" style="231" customWidth="1"/>
    <col min="514" max="514" width="6.8515625" style="231" bestFit="1" customWidth="1"/>
    <col min="515" max="515" width="10.8515625" style="231" customWidth="1"/>
    <col min="516" max="516" width="14.28125" style="231" customWidth="1"/>
    <col min="517" max="517" width="18.28125" style="231" customWidth="1"/>
    <col min="518" max="518" width="17.28125" style="231" customWidth="1"/>
    <col min="519" max="519" width="17.421875" style="231" customWidth="1"/>
    <col min="520" max="520" width="9.28125" style="231" customWidth="1"/>
    <col min="521" max="521" width="10.421875" style="231" customWidth="1"/>
    <col min="522" max="766" width="9.28125" style="231" customWidth="1"/>
    <col min="767" max="767" width="4.28125" style="231" customWidth="1"/>
    <col min="768" max="768" width="12.00390625" style="231" customWidth="1"/>
    <col min="769" max="769" width="68.140625" style="231" customWidth="1"/>
    <col min="770" max="770" width="6.8515625" style="231" bestFit="1" customWidth="1"/>
    <col min="771" max="771" width="10.8515625" style="231" customWidth="1"/>
    <col min="772" max="772" width="14.28125" style="231" customWidth="1"/>
    <col min="773" max="773" width="18.28125" style="231" customWidth="1"/>
    <col min="774" max="774" width="17.28125" style="231" customWidth="1"/>
    <col min="775" max="775" width="17.421875" style="231" customWidth="1"/>
    <col min="776" max="776" width="9.28125" style="231" customWidth="1"/>
    <col min="777" max="777" width="10.421875" style="231" customWidth="1"/>
    <col min="778" max="1022" width="9.28125" style="231" customWidth="1"/>
    <col min="1023" max="1023" width="4.28125" style="231" customWidth="1"/>
    <col min="1024" max="1024" width="12.00390625" style="231" customWidth="1"/>
    <col min="1025" max="1025" width="68.140625" style="231" customWidth="1"/>
    <col min="1026" max="1026" width="6.8515625" style="231" bestFit="1" customWidth="1"/>
    <col min="1027" max="1027" width="10.8515625" style="231" customWidth="1"/>
    <col min="1028" max="1028" width="14.28125" style="231" customWidth="1"/>
    <col min="1029" max="1029" width="18.28125" style="231" customWidth="1"/>
    <col min="1030" max="1030" width="17.28125" style="231" customWidth="1"/>
    <col min="1031" max="1031" width="17.421875" style="231" customWidth="1"/>
    <col min="1032" max="1032" width="9.28125" style="231" customWidth="1"/>
    <col min="1033" max="1033" width="10.421875" style="231" customWidth="1"/>
    <col min="1034" max="1278" width="9.28125" style="231" customWidth="1"/>
    <col min="1279" max="1279" width="4.28125" style="231" customWidth="1"/>
    <col min="1280" max="1280" width="12.00390625" style="231" customWidth="1"/>
    <col min="1281" max="1281" width="68.140625" style="231" customWidth="1"/>
    <col min="1282" max="1282" width="6.8515625" style="231" bestFit="1" customWidth="1"/>
    <col min="1283" max="1283" width="10.8515625" style="231" customWidth="1"/>
    <col min="1284" max="1284" width="14.28125" style="231" customWidth="1"/>
    <col min="1285" max="1285" width="18.28125" style="231" customWidth="1"/>
    <col min="1286" max="1286" width="17.28125" style="231" customWidth="1"/>
    <col min="1287" max="1287" width="17.421875" style="231" customWidth="1"/>
    <col min="1288" max="1288" width="9.28125" style="231" customWidth="1"/>
    <col min="1289" max="1289" width="10.421875" style="231" customWidth="1"/>
    <col min="1290" max="1534" width="9.28125" style="231" customWidth="1"/>
    <col min="1535" max="1535" width="4.28125" style="231" customWidth="1"/>
    <col min="1536" max="1536" width="12.00390625" style="231" customWidth="1"/>
    <col min="1537" max="1537" width="68.140625" style="231" customWidth="1"/>
    <col min="1538" max="1538" width="6.8515625" style="231" bestFit="1" customWidth="1"/>
    <col min="1539" max="1539" width="10.8515625" style="231" customWidth="1"/>
    <col min="1540" max="1540" width="14.28125" style="231" customWidth="1"/>
    <col min="1541" max="1541" width="18.28125" style="231" customWidth="1"/>
    <col min="1542" max="1542" width="17.28125" style="231" customWidth="1"/>
    <col min="1543" max="1543" width="17.421875" style="231" customWidth="1"/>
    <col min="1544" max="1544" width="9.28125" style="231" customWidth="1"/>
    <col min="1545" max="1545" width="10.421875" style="231" customWidth="1"/>
    <col min="1546" max="1790" width="9.28125" style="231" customWidth="1"/>
    <col min="1791" max="1791" width="4.28125" style="231" customWidth="1"/>
    <col min="1792" max="1792" width="12.00390625" style="231" customWidth="1"/>
    <col min="1793" max="1793" width="68.140625" style="231" customWidth="1"/>
    <col min="1794" max="1794" width="6.8515625" style="231" bestFit="1" customWidth="1"/>
    <col min="1795" max="1795" width="10.8515625" style="231" customWidth="1"/>
    <col min="1796" max="1796" width="14.28125" style="231" customWidth="1"/>
    <col min="1797" max="1797" width="18.28125" style="231" customWidth="1"/>
    <col min="1798" max="1798" width="17.28125" style="231" customWidth="1"/>
    <col min="1799" max="1799" width="17.421875" style="231" customWidth="1"/>
    <col min="1800" max="1800" width="9.28125" style="231" customWidth="1"/>
    <col min="1801" max="1801" width="10.421875" style="231" customWidth="1"/>
    <col min="1802" max="2046" width="9.28125" style="231" customWidth="1"/>
    <col min="2047" max="2047" width="4.28125" style="231" customWidth="1"/>
    <col min="2048" max="2048" width="12.00390625" style="231" customWidth="1"/>
    <col min="2049" max="2049" width="68.140625" style="231" customWidth="1"/>
    <col min="2050" max="2050" width="6.8515625" style="231" bestFit="1" customWidth="1"/>
    <col min="2051" max="2051" width="10.8515625" style="231" customWidth="1"/>
    <col min="2052" max="2052" width="14.28125" style="231" customWidth="1"/>
    <col min="2053" max="2053" width="18.28125" style="231" customWidth="1"/>
    <col min="2054" max="2054" width="17.28125" style="231" customWidth="1"/>
    <col min="2055" max="2055" width="17.421875" style="231" customWidth="1"/>
    <col min="2056" max="2056" width="9.28125" style="231" customWidth="1"/>
    <col min="2057" max="2057" width="10.421875" style="231" customWidth="1"/>
    <col min="2058" max="2302" width="9.28125" style="231" customWidth="1"/>
    <col min="2303" max="2303" width="4.28125" style="231" customWidth="1"/>
    <col min="2304" max="2304" width="12.00390625" style="231" customWidth="1"/>
    <col min="2305" max="2305" width="68.140625" style="231" customWidth="1"/>
    <col min="2306" max="2306" width="6.8515625" style="231" bestFit="1" customWidth="1"/>
    <col min="2307" max="2307" width="10.8515625" style="231" customWidth="1"/>
    <col min="2308" max="2308" width="14.28125" style="231" customWidth="1"/>
    <col min="2309" max="2309" width="18.28125" style="231" customWidth="1"/>
    <col min="2310" max="2310" width="17.28125" style="231" customWidth="1"/>
    <col min="2311" max="2311" width="17.421875" style="231" customWidth="1"/>
    <col min="2312" max="2312" width="9.28125" style="231" customWidth="1"/>
    <col min="2313" max="2313" width="10.421875" style="231" customWidth="1"/>
    <col min="2314" max="2558" width="9.28125" style="231" customWidth="1"/>
    <col min="2559" max="2559" width="4.28125" style="231" customWidth="1"/>
    <col min="2560" max="2560" width="12.00390625" style="231" customWidth="1"/>
    <col min="2561" max="2561" width="68.140625" style="231" customWidth="1"/>
    <col min="2562" max="2562" width="6.8515625" style="231" bestFit="1" customWidth="1"/>
    <col min="2563" max="2563" width="10.8515625" style="231" customWidth="1"/>
    <col min="2564" max="2564" width="14.28125" style="231" customWidth="1"/>
    <col min="2565" max="2565" width="18.28125" style="231" customWidth="1"/>
    <col min="2566" max="2566" width="17.28125" style="231" customWidth="1"/>
    <col min="2567" max="2567" width="17.421875" style="231" customWidth="1"/>
    <col min="2568" max="2568" width="9.28125" style="231" customWidth="1"/>
    <col min="2569" max="2569" width="10.421875" style="231" customWidth="1"/>
    <col min="2570" max="2814" width="9.28125" style="231" customWidth="1"/>
    <col min="2815" max="2815" width="4.28125" style="231" customWidth="1"/>
    <col min="2816" max="2816" width="12.00390625" style="231" customWidth="1"/>
    <col min="2817" max="2817" width="68.140625" style="231" customWidth="1"/>
    <col min="2818" max="2818" width="6.8515625" style="231" bestFit="1" customWidth="1"/>
    <col min="2819" max="2819" width="10.8515625" style="231" customWidth="1"/>
    <col min="2820" max="2820" width="14.28125" style="231" customWidth="1"/>
    <col min="2821" max="2821" width="18.28125" style="231" customWidth="1"/>
    <col min="2822" max="2822" width="17.28125" style="231" customWidth="1"/>
    <col min="2823" max="2823" width="17.421875" style="231" customWidth="1"/>
    <col min="2824" max="2824" width="9.28125" style="231" customWidth="1"/>
    <col min="2825" max="2825" width="10.421875" style="231" customWidth="1"/>
    <col min="2826" max="3070" width="9.28125" style="231" customWidth="1"/>
    <col min="3071" max="3071" width="4.28125" style="231" customWidth="1"/>
    <col min="3072" max="3072" width="12.00390625" style="231" customWidth="1"/>
    <col min="3073" max="3073" width="68.140625" style="231" customWidth="1"/>
    <col min="3074" max="3074" width="6.8515625" style="231" bestFit="1" customWidth="1"/>
    <col min="3075" max="3075" width="10.8515625" style="231" customWidth="1"/>
    <col min="3076" max="3076" width="14.28125" style="231" customWidth="1"/>
    <col min="3077" max="3077" width="18.28125" style="231" customWidth="1"/>
    <col min="3078" max="3078" width="17.28125" style="231" customWidth="1"/>
    <col min="3079" max="3079" width="17.421875" style="231" customWidth="1"/>
    <col min="3080" max="3080" width="9.28125" style="231" customWidth="1"/>
    <col min="3081" max="3081" width="10.421875" style="231" customWidth="1"/>
    <col min="3082" max="3326" width="9.28125" style="231" customWidth="1"/>
    <col min="3327" max="3327" width="4.28125" style="231" customWidth="1"/>
    <col min="3328" max="3328" width="12.00390625" style="231" customWidth="1"/>
    <col min="3329" max="3329" width="68.140625" style="231" customWidth="1"/>
    <col min="3330" max="3330" width="6.8515625" style="231" bestFit="1" customWidth="1"/>
    <col min="3331" max="3331" width="10.8515625" style="231" customWidth="1"/>
    <col min="3332" max="3332" width="14.28125" style="231" customWidth="1"/>
    <col min="3333" max="3333" width="18.28125" style="231" customWidth="1"/>
    <col min="3334" max="3334" width="17.28125" style="231" customWidth="1"/>
    <col min="3335" max="3335" width="17.421875" style="231" customWidth="1"/>
    <col min="3336" max="3336" width="9.28125" style="231" customWidth="1"/>
    <col min="3337" max="3337" width="10.421875" style="231" customWidth="1"/>
    <col min="3338" max="3582" width="9.28125" style="231" customWidth="1"/>
    <col min="3583" max="3583" width="4.28125" style="231" customWidth="1"/>
    <col min="3584" max="3584" width="12.00390625" style="231" customWidth="1"/>
    <col min="3585" max="3585" width="68.140625" style="231" customWidth="1"/>
    <col min="3586" max="3586" width="6.8515625" style="231" bestFit="1" customWidth="1"/>
    <col min="3587" max="3587" width="10.8515625" style="231" customWidth="1"/>
    <col min="3588" max="3588" width="14.28125" style="231" customWidth="1"/>
    <col min="3589" max="3589" width="18.28125" style="231" customWidth="1"/>
    <col min="3590" max="3590" width="17.28125" style="231" customWidth="1"/>
    <col min="3591" max="3591" width="17.421875" style="231" customWidth="1"/>
    <col min="3592" max="3592" width="9.28125" style="231" customWidth="1"/>
    <col min="3593" max="3593" width="10.421875" style="231" customWidth="1"/>
    <col min="3594" max="3838" width="9.28125" style="231" customWidth="1"/>
    <col min="3839" max="3839" width="4.28125" style="231" customWidth="1"/>
    <col min="3840" max="3840" width="12.00390625" style="231" customWidth="1"/>
    <col min="3841" max="3841" width="68.140625" style="231" customWidth="1"/>
    <col min="3842" max="3842" width="6.8515625" style="231" bestFit="1" customWidth="1"/>
    <col min="3843" max="3843" width="10.8515625" style="231" customWidth="1"/>
    <col min="3844" max="3844" width="14.28125" style="231" customWidth="1"/>
    <col min="3845" max="3845" width="18.28125" style="231" customWidth="1"/>
    <col min="3846" max="3846" width="17.28125" style="231" customWidth="1"/>
    <col min="3847" max="3847" width="17.421875" style="231" customWidth="1"/>
    <col min="3848" max="3848" width="9.28125" style="231" customWidth="1"/>
    <col min="3849" max="3849" width="10.421875" style="231" customWidth="1"/>
    <col min="3850" max="4094" width="9.28125" style="231" customWidth="1"/>
    <col min="4095" max="4095" width="4.28125" style="231" customWidth="1"/>
    <col min="4096" max="4096" width="12.00390625" style="231" customWidth="1"/>
    <col min="4097" max="4097" width="68.140625" style="231" customWidth="1"/>
    <col min="4098" max="4098" width="6.8515625" style="231" bestFit="1" customWidth="1"/>
    <col min="4099" max="4099" width="10.8515625" style="231" customWidth="1"/>
    <col min="4100" max="4100" width="14.28125" style="231" customWidth="1"/>
    <col min="4101" max="4101" width="18.28125" style="231" customWidth="1"/>
    <col min="4102" max="4102" width="17.28125" style="231" customWidth="1"/>
    <col min="4103" max="4103" width="17.421875" style="231" customWidth="1"/>
    <col min="4104" max="4104" width="9.28125" style="231" customWidth="1"/>
    <col min="4105" max="4105" width="10.421875" style="231" customWidth="1"/>
    <col min="4106" max="4350" width="9.28125" style="231" customWidth="1"/>
    <col min="4351" max="4351" width="4.28125" style="231" customWidth="1"/>
    <col min="4352" max="4352" width="12.00390625" style="231" customWidth="1"/>
    <col min="4353" max="4353" width="68.140625" style="231" customWidth="1"/>
    <col min="4354" max="4354" width="6.8515625" style="231" bestFit="1" customWidth="1"/>
    <col min="4355" max="4355" width="10.8515625" style="231" customWidth="1"/>
    <col min="4356" max="4356" width="14.28125" style="231" customWidth="1"/>
    <col min="4357" max="4357" width="18.28125" style="231" customWidth="1"/>
    <col min="4358" max="4358" width="17.28125" style="231" customWidth="1"/>
    <col min="4359" max="4359" width="17.421875" style="231" customWidth="1"/>
    <col min="4360" max="4360" width="9.28125" style="231" customWidth="1"/>
    <col min="4361" max="4361" width="10.421875" style="231" customWidth="1"/>
    <col min="4362" max="4606" width="9.28125" style="231" customWidth="1"/>
    <col min="4607" max="4607" width="4.28125" style="231" customWidth="1"/>
    <col min="4608" max="4608" width="12.00390625" style="231" customWidth="1"/>
    <col min="4609" max="4609" width="68.140625" style="231" customWidth="1"/>
    <col min="4610" max="4610" width="6.8515625" style="231" bestFit="1" customWidth="1"/>
    <col min="4611" max="4611" width="10.8515625" style="231" customWidth="1"/>
    <col min="4612" max="4612" width="14.28125" style="231" customWidth="1"/>
    <col min="4613" max="4613" width="18.28125" style="231" customWidth="1"/>
    <col min="4614" max="4614" width="17.28125" style="231" customWidth="1"/>
    <col min="4615" max="4615" width="17.421875" style="231" customWidth="1"/>
    <col min="4616" max="4616" width="9.28125" style="231" customWidth="1"/>
    <col min="4617" max="4617" width="10.421875" style="231" customWidth="1"/>
    <col min="4618" max="4862" width="9.28125" style="231" customWidth="1"/>
    <col min="4863" max="4863" width="4.28125" style="231" customWidth="1"/>
    <col min="4864" max="4864" width="12.00390625" style="231" customWidth="1"/>
    <col min="4865" max="4865" width="68.140625" style="231" customWidth="1"/>
    <col min="4866" max="4866" width="6.8515625" style="231" bestFit="1" customWidth="1"/>
    <col min="4867" max="4867" width="10.8515625" style="231" customWidth="1"/>
    <col min="4868" max="4868" width="14.28125" style="231" customWidth="1"/>
    <col min="4869" max="4869" width="18.28125" style="231" customWidth="1"/>
    <col min="4870" max="4870" width="17.28125" style="231" customWidth="1"/>
    <col min="4871" max="4871" width="17.421875" style="231" customWidth="1"/>
    <col min="4872" max="4872" width="9.28125" style="231" customWidth="1"/>
    <col min="4873" max="4873" width="10.421875" style="231" customWidth="1"/>
    <col min="4874" max="5118" width="9.28125" style="231" customWidth="1"/>
    <col min="5119" max="5119" width="4.28125" style="231" customWidth="1"/>
    <col min="5120" max="5120" width="12.00390625" style="231" customWidth="1"/>
    <col min="5121" max="5121" width="68.140625" style="231" customWidth="1"/>
    <col min="5122" max="5122" width="6.8515625" style="231" bestFit="1" customWidth="1"/>
    <col min="5123" max="5123" width="10.8515625" style="231" customWidth="1"/>
    <col min="5124" max="5124" width="14.28125" style="231" customWidth="1"/>
    <col min="5125" max="5125" width="18.28125" style="231" customWidth="1"/>
    <col min="5126" max="5126" width="17.28125" style="231" customWidth="1"/>
    <col min="5127" max="5127" width="17.421875" style="231" customWidth="1"/>
    <col min="5128" max="5128" width="9.28125" style="231" customWidth="1"/>
    <col min="5129" max="5129" width="10.421875" style="231" customWidth="1"/>
    <col min="5130" max="5374" width="9.28125" style="231" customWidth="1"/>
    <col min="5375" max="5375" width="4.28125" style="231" customWidth="1"/>
    <col min="5376" max="5376" width="12.00390625" style="231" customWidth="1"/>
    <col min="5377" max="5377" width="68.140625" style="231" customWidth="1"/>
    <col min="5378" max="5378" width="6.8515625" style="231" bestFit="1" customWidth="1"/>
    <col min="5379" max="5379" width="10.8515625" style="231" customWidth="1"/>
    <col min="5380" max="5380" width="14.28125" style="231" customWidth="1"/>
    <col min="5381" max="5381" width="18.28125" style="231" customWidth="1"/>
    <col min="5382" max="5382" width="17.28125" style="231" customWidth="1"/>
    <col min="5383" max="5383" width="17.421875" style="231" customWidth="1"/>
    <col min="5384" max="5384" width="9.28125" style="231" customWidth="1"/>
    <col min="5385" max="5385" width="10.421875" style="231" customWidth="1"/>
    <col min="5386" max="5630" width="9.28125" style="231" customWidth="1"/>
    <col min="5631" max="5631" width="4.28125" style="231" customWidth="1"/>
    <col min="5632" max="5632" width="12.00390625" style="231" customWidth="1"/>
    <col min="5633" max="5633" width="68.140625" style="231" customWidth="1"/>
    <col min="5634" max="5634" width="6.8515625" style="231" bestFit="1" customWidth="1"/>
    <col min="5635" max="5635" width="10.8515625" style="231" customWidth="1"/>
    <col min="5636" max="5636" width="14.28125" style="231" customWidth="1"/>
    <col min="5637" max="5637" width="18.28125" style="231" customWidth="1"/>
    <col min="5638" max="5638" width="17.28125" style="231" customWidth="1"/>
    <col min="5639" max="5639" width="17.421875" style="231" customWidth="1"/>
    <col min="5640" max="5640" width="9.28125" style="231" customWidth="1"/>
    <col min="5641" max="5641" width="10.421875" style="231" customWidth="1"/>
    <col min="5642" max="5886" width="9.28125" style="231" customWidth="1"/>
    <col min="5887" max="5887" width="4.28125" style="231" customWidth="1"/>
    <col min="5888" max="5888" width="12.00390625" style="231" customWidth="1"/>
    <col min="5889" max="5889" width="68.140625" style="231" customWidth="1"/>
    <col min="5890" max="5890" width="6.8515625" style="231" bestFit="1" customWidth="1"/>
    <col min="5891" max="5891" width="10.8515625" style="231" customWidth="1"/>
    <col min="5892" max="5892" width="14.28125" style="231" customWidth="1"/>
    <col min="5893" max="5893" width="18.28125" style="231" customWidth="1"/>
    <col min="5894" max="5894" width="17.28125" style="231" customWidth="1"/>
    <col min="5895" max="5895" width="17.421875" style="231" customWidth="1"/>
    <col min="5896" max="5896" width="9.28125" style="231" customWidth="1"/>
    <col min="5897" max="5897" width="10.421875" style="231" customWidth="1"/>
    <col min="5898" max="6142" width="9.28125" style="231" customWidth="1"/>
    <col min="6143" max="6143" width="4.28125" style="231" customWidth="1"/>
    <col min="6144" max="6144" width="12.00390625" style="231" customWidth="1"/>
    <col min="6145" max="6145" width="68.140625" style="231" customWidth="1"/>
    <col min="6146" max="6146" width="6.8515625" style="231" bestFit="1" customWidth="1"/>
    <col min="6147" max="6147" width="10.8515625" style="231" customWidth="1"/>
    <col min="6148" max="6148" width="14.28125" style="231" customWidth="1"/>
    <col min="6149" max="6149" width="18.28125" style="231" customWidth="1"/>
    <col min="6150" max="6150" width="17.28125" style="231" customWidth="1"/>
    <col min="6151" max="6151" width="17.421875" style="231" customWidth="1"/>
    <col min="6152" max="6152" width="9.28125" style="231" customWidth="1"/>
    <col min="6153" max="6153" width="10.421875" style="231" customWidth="1"/>
    <col min="6154" max="6398" width="9.28125" style="231" customWidth="1"/>
    <col min="6399" max="6399" width="4.28125" style="231" customWidth="1"/>
    <col min="6400" max="6400" width="12.00390625" style="231" customWidth="1"/>
    <col min="6401" max="6401" width="68.140625" style="231" customWidth="1"/>
    <col min="6402" max="6402" width="6.8515625" style="231" bestFit="1" customWidth="1"/>
    <col min="6403" max="6403" width="10.8515625" style="231" customWidth="1"/>
    <col min="6404" max="6404" width="14.28125" style="231" customWidth="1"/>
    <col min="6405" max="6405" width="18.28125" style="231" customWidth="1"/>
    <col min="6406" max="6406" width="17.28125" style="231" customWidth="1"/>
    <col min="6407" max="6407" width="17.421875" style="231" customWidth="1"/>
    <col min="6408" max="6408" width="9.28125" style="231" customWidth="1"/>
    <col min="6409" max="6409" width="10.421875" style="231" customWidth="1"/>
    <col min="6410" max="6654" width="9.28125" style="231" customWidth="1"/>
    <col min="6655" max="6655" width="4.28125" style="231" customWidth="1"/>
    <col min="6656" max="6656" width="12.00390625" style="231" customWidth="1"/>
    <col min="6657" max="6657" width="68.140625" style="231" customWidth="1"/>
    <col min="6658" max="6658" width="6.8515625" style="231" bestFit="1" customWidth="1"/>
    <col min="6659" max="6659" width="10.8515625" style="231" customWidth="1"/>
    <col min="6660" max="6660" width="14.28125" style="231" customWidth="1"/>
    <col min="6661" max="6661" width="18.28125" style="231" customWidth="1"/>
    <col min="6662" max="6662" width="17.28125" style="231" customWidth="1"/>
    <col min="6663" max="6663" width="17.421875" style="231" customWidth="1"/>
    <col min="6664" max="6664" width="9.28125" style="231" customWidth="1"/>
    <col min="6665" max="6665" width="10.421875" style="231" customWidth="1"/>
    <col min="6666" max="6910" width="9.28125" style="231" customWidth="1"/>
    <col min="6911" max="6911" width="4.28125" style="231" customWidth="1"/>
    <col min="6912" max="6912" width="12.00390625" style="231" customWidth="1"/>
    <col min="6913" max="6913" width="68.140625" style="231" customWidth="1"/>
    <col min="6914" max="6914" width="6.8515625" style="231" bestFit="1" customWidth="1"/>
    <col min="6915" max="6915" width="10.8515625" style="231" customWidth="1"/>
    <col min="6916" max="6916" width="14.28125" style="231" customWidth="1"/>
    <col min="6917" max="6917" width="18.28125" style="231" customWidth="1"/>
    <col min="6918" max="6918" width="17.28125" style="231" customWidth="1"/>
    <col min="6919" max="6919" width="17.421875" style="231" customWidth="1"/>
    <col min="6920" max="6920" width="9.28125" style="231" customWidth="1"/>
    <col min="6921" max="6921" width="10.421875" style="231" customWidth="1"/>
    <col min="6922" max="7166" width="9.28125" style="231" customWidth="1"/>
    <col min="7167" max="7167" width="4.28125" style="231" customWidth="1"/>
    <col min="7168" max="7168" width="12.00390625" style="231" customWidth="1"/>
    <col min="7169" max="7169" width="68.140625" style="231" customWidth="1"/>
    <col min="7170" max="7170" width="6.8515625" style="231" bestFit="1" customWidth="1"/>
    <col min="7171" max="7171" width="10.8515625" style="231" customWidth="1"/>
    <col min="7172" max="7172" width="14.28125" style="231" customWidth="1"/>
    <col min="7173" max="7173" width="18.28125" style="231" customWidth="1"/>
    <col min="7174" max="7174" width="17.28125" style="231" customWidth="1"/>
    <col min="7175" max="7175" width="17.421875" style="231" customWidth="1"/>
    <col min="7176" max="7176" width="9.28125" style="231" customWidth="1"/>
    <col min="7177" max="7177" width="10.421875" style="231" customWidth="1"/>
    <col min="7178" max="7422" width="9.28125" style="231" customWidth="1"/>
    <col min="7423" max="7423" width="4.28125" style="231" customWidth="1"/>
    <col min="7424" max="7424" width="12.00390625" style="231" customWidth="1"/>
    <col min="7425" max="7425" width="68.140625" style="231" customWidth="1"/>
    <col min="7426" max="7426" width="6.8515625" style="231" bestFit="1" customWidth="1"/>
    <col min="7427" max="7427" width="10.8515625" style="231" customWidth="1"/>
    <col min="7428" max="7428" width="14.28125" style="231" customWidth="1"/>
    <col min="7429" max="7429" width="18.28125" style="231" customWidth="1"/>
    <col min="7430" max="7430" width="17.28125" style="231" customWidth="1"/>
    <col min="7431" max="7431" width="17.421875" style="231" customWidth="1"/>
    <col min="7432" max="7432" width="9.28125" style="231" customWidth="1"/>
    <col min="7433" max="7433" width="10.421875" style="231" customWidth="1"/>
    <col min="7434" max="7678" width="9.28125" style="231" customWidth="1"/>
    <col min="7679" max="7679" width="4.28125" style="231" customWidth="1"/>
    <col min="7680" max="7680" width="12.00390625" style="231" customWidth="1"/>
    <col min="7681" max="7681" width="68.140625" style="231" customWidth="1"/>
    <col min="7682" max="7682" width="6.8515625" style="231" bestFit="1" customWidth="1"/>
    <col min="7683" max="7683" width="10.8515625" style="231" customWidth="1"/>
    <col min="7684" max="7684" width="14.28125" style="231" customWidth="1"/>
    <col min="7685" max="7685" width="18.28125" style="231" customWidth="1"/>
    <col min="7686" max="7686" width="17.28125" style="231" customWidth="1"/>
    <col min="7687" max="7687" width="17.421875" style="231" customWidth="1"/>
    <col min="7688" max="7688" width="9.28125" style="231" customWidth="1"/>
    <col min="7689" max="7689" width="10.421875" style="231" customWidth="1"/>
    <col min="7690" max="7934" width="9.28125" style="231" customWidth="1"/>
    <col min="7935" max="7935" width="4.28125" style="231" customWidth="1"/>
    <col min="7936" max="7936" width="12.00390625" style="231" customWidth="1"/>
    <col min="7937" max="7937" width="68.140625" style="231" customWidth="1"/>
    <col min="7938" max="7938" width="6.8515625" style="231" bestFit="1" customWidth="1"/>
    <col min="7939" max="7939" width="10.8515625" style="231" customWidth="1"/>
    <col min="7940" max="7940" width="14.28125" style="231" customWidth="1"/>
    <col min="7941" max="7941" width="18.28125" style="231" customWidth="1"/>
    <col min="7942" max="7942" width="17.28125" style="231" customWidth="1"/>
    <col min="7943" max="7943" width="17.421875" style="231" customWidth="1"/>
    <col min="7944" max="7944" width="9.28125" style="231" customWidth="1"/>
    <col min="7945" max="7945" width="10.421875" style="231" customWidth="1"/>
    <col min="7946" max="8190" width="9.28125" style="231" customWidth="1"/>
    <col min="8191" max="8191" width="4.28125" style="231" customWidth="1"/>
    <col min="8192" max="8192" width="12.00390625" style="231" customWidth="1"/>
    <col min="8193" max="8193" width="68.140625" style="231" customWidth="1"/>
    <col min="8194" max="8194" width="6.8515625" style="231" bestFit="1" customWidth="1"/>
    <col min="8195" max="8195" width="10.8515625" style="231" customWidth="1"/>
    <col min="8196" max="8196" width="14.28125" style="231" customWidth="1"/>
    <col min="8197" max="8197" width="18.28125" style="231" customWidth="1"/>
    <col min="8198" max="8198" width="17.28125" style="231" customWidth="1"/>
    <col min="8199" max="8199" width="17.421875" style="231" customWidth="1"/>
    <col min="8200" max="8200" width="9.28125" style="231" customWidth="1"/>
    <col min="8201" max="8201" width="10.421875" style="231" customWidth="1"/>
    <col min="8202" max="8446" width="9.28125" style="231" customWidth="1"/>
    <col min="8447" max="8447" width="4.28125" style="231" customWidth="1"/>
    <col min="8448" max="8448" width="12.00390625" style="231" customWidth="1"/>
    <col min="8449" max="8449" width="68.140625" style="231" customWidth="1"/>
    <col min="8450" max="8450" width="6.8515625" style="231" bestFit="1" customWidth="1"/>
    <col min="8451" max="8451" width="10.8515625" style="231" customWidth="1"/>
    <col min="8452" max="8452" width="14.28125" style="231" customWidth="1"/>
    <col min="8453" max="8453" width="18.28125" style="231" customWidth="1"/>
    <col min="8454" max="8454" width="17.28125" style="231" customWidth="1"/>
    <col min="8455" max="8455" width="17.421875" style="231" customWidth="1"/>
    <col min="8456" max="8456" width="9.28125" style="231" customWidth="1"/>
    <col min="8457" max="8457" width="10.421875" style="231" customWidth="1"/>
    <col min="8458" max="8702" width="9.28125" style="231" customWidth="1"/>
    <col min="8703" max="8703" width="4.28125" style="231" customWidth="1"/>
    <col min="8704" max="8704" width="12.00390625" style="231" customWidth="1"/>
    <col min="8705" max="8705" width="68.140625" style="231" customWidth="1"/>
    <col min="8706" max="8706" width="6.8515625" style="231" bestFit="1" customWidth="1"/>
    <col min="8707" max="8707" width="10.8515625" style="231" customWidth="1"/>
    <col min="8708" max="8708" width="14.28125" style="231" customWidth="1"/>
    <col min="8709" max="8709" width="18.28125" style="231" customWidth="1"/>
    <col min="8710" max="8710" width="17.28125" style="231" customWidth="1"/>
    <col min="8711" max="8711" width="17.421875" style="231" customWidth="1"/>
    <col min="8712" max="8712" width="9.28125" style="231" customWidth="1"/>
    <col min="8713" max="8713" width="10.421875" style="231" customWidth="1"/>
    <col min="8714" max="8958" width="9.28125" style="231" customWidth="1"/>
    <col min="8959" max="8959" width="4.28125" style="231" customWidth="1"/>
    <col min="8960" max="8960" width="12.00390625" style="231" customWidth="1"/>
    <col min="8961" max="8961" width="68.140625" style="231" customWidth="1"/>
    <col min="8962" max="8962" width="6.8515625" style="231" bestFit="1" customWidth="1"/>
    <col min="8963" max="8963" width="10.8515625" style="231" customWidth="1"/>
    <col min="8964" max="8964" width="14.28125" style="231" customWidth="1"/>
    <col min="8965" max="8965" width="18.28125" style="231" customWidth="1"/>
    <col min="8966" max="8966" width="17.28125" style="231" customWidth="1"/>
    <col min="8967" max="8967" width="17.421875" style="231" customWidth="1"/>
    <col min="8968" max="8968" width="9.28125" style="231" customWidth="1"/>
    <col min="8969" max="8969" width="10.421875" style="231" customWidth="1"/>
    <col min="8970" max="9214" width="9.28125" style="231" customWidth="1"/>
    <col min="9215" max="9215" width="4.28125" style="231" customWidth="1"/>
    <col min="9216" max="9216" width="12.00390625" style="231" customWidth="1"/>
    <col min="9217" max="9217" width="68.140625" style="231" customWidth="1"/>
    <col min="9218" max="9218" width="6.8515625" style="231" bestFit="1" customWidth="1"/>
    <col min="9219" max="9219" width="10.8515625" style="231" customWidth="1"/>
    <col min="9220" max="9220" width="14.28125" style="231" customWidth="1"/>
    <col min="9221" max="9221" width="18.28125" style="231" customWidth="1"/>
    <col min="9222" max="9222" width="17.28125" style="231" customWidth="1"/>
    <col min="9223" max="9223" width="17.421875" style="231" customWidth="1"/>
    <col min="9224" max="9224" width="9.28125" style="231" customWidth="1"/>
    <col min="9225" max="9225" width="10.421875" style="231" customWidth="1"/>
    <col min="9226" max="9470" width="9.28125" style="231" customWidth="1"/>
    <col min="9471" max="9471" width="4.28125" style="231" customWidth="1"/>
    <col min="9472" max="9472" width="12.00390625" style="231" customWidth="1"/>
    <col min="9473" max="9473" width="68.140625" style="231" customWidth="1"/>
    <col min="9474" max="9474" width="6.8515625" style="231" bestFit="1" customWidth="1"/>
    <col min="9475" max="9475" width="10.8515625" style="231" customWidth="1"/>
    <col min="9476" max="9476" width="14.28125" style="231" customWidth="1"/>
    <col min="9477" max="9477" width="18.28125" style="231" customWidth="1"/>
    <col min="9478" max="9478" width="17.28125" style="231" customWidth="1"/>
    <col min="9479" max="9479" width="17.421875" style="231" customWidth="1"/>
    <col min="9480" max="9480" width="9.28125" style="231" customWidth="1"/>
    <col min="9481" max="9481" width="10.421875" style="231" customWidth="1"/>
    <col min="9482" max="9726" width="9.28125" style="231" customWidth="1"/>
    <col min="9727" max="9727" width="4.28125" style="231" customWidth="1"/>
    <col min="9728" max="9728" width="12.00390625" style="231" customWidth="1"/>
    <col min="9729" max="9729" width="68.140625" style="231" customWidth="1"/>
    <col min="9730" max="9730" width="6.8515625" style="231" bestFit="1" customWidth="1"/>
    <col min="9731" max="9731" width="10.8515625" style="231" customWidth="1"/>
    <col min="9732" max="9732" width="14.28125" style="231" customWidth="1"/>
    <col min="9733" max="9733" width="18.28125" style="231" customWidth="1"/>
    <col min="9734" max="9734" width="17.28125" style="231" customWidth="1"/>
    <col min="9735" max="9735" width="17.421875" style="231" customWidth="1"/>
    <col min="9736" max="9736" width="9.28125" style="231" customWidth="1"/>
    <col min="9737" max="9737" width="10.421875" style="231" customWidth="1"/>
    <col min="9738" max="9982" width="9.28125" style="231" customWidth="1"/>
    <col min="9983" max="9983" width="4.28125" style="231" customWidth="1"/>
    <col min="9984" max="9984" width="12.00390625" style="231" customWidth="1"/>
    <col min="9985" max="9985" width="68.140625" style="231" customWidth="1"/>
    <col min="9986" max="9986" width="6.8515625" style="231" bestFit="1" customWidth="1"/>
    <col min="9987" max="9987" width="10.8515625" style="231" customWidth="1"/>
    <col min="9988" max="9988" width="14.28125" style="231" customWidth="1"/>
    <col min="9989" max="9989" width="18.28125" style="231" customWidth="1"/>
    <col min="9990" max="9990" width="17.28125" style="231" customWidth="1"/>
    <col min="9991" max="9991" width="17.421875" style="231" customWidth="1"/>
    <col min="9992" max="9992" width="9.28125" style="231" customWidth="1"/>
    <col min="9993" max="9993" width="10.421875" style="231" customWidth="1"/>
    <col min="9994" max="10238" width="9.28125" style="231" customWidth="1"/>
    <col min="10239" max="10239" width="4.28125" style="231" customWidth="1"/>
    <col min="10240" max="10240" width="12.00390625" style="231" customWidth="1"/>
    <col min="10241" max="10241" width="68.140625" style="231" customWidth="1"/>
    <col min="10242" max="10242" width="6.8515625" style="231" bestFit="1" customWidth="1"/>
    <col min="10243" max="10243" width="10.8515625" style="231" customWidth="1"/>
    <col min="10244" max="10244" width="14.28125" style="231" customWidth="1"/>
    <col min="10245" max="10245" width="18.28125" style="231" customWidth="1"/>
    <col min="10246" max="10246" width="17.28125" style="231" customWidth="1"/>
    <col min="10247" max="10247" width="17.421875" style="231" customWidth="1"/>
    <col min="10248" max="10248" width="9.28125" style="231" customWidth="1"/>
    <col min="10249" max="10249" width="10.421875" style="231" customWidth="1"/>
    <col min="10250" max="10494" width="9.28125" style="231" customWidth="1"/>
    <col min="10495" max="10495" width="4.28125" style="231" customWidth="1"/>
    <col min="10496" max="10496" width="12.00390625" style="231" customWidth="1"/>
    <col min="10497" max="10497" width="68.140625" style="231" customWidth="1"/>
    <col min="10498" max="10498" width="6.8515625" style="231" bestFit="1" customWidth="1"/>
    <col min="10499" max="10499" width="10.8515625" style="231" customWidth="1"/>
    <col min="10500" max="10500" width="14.28125" style="231" customWidth="1"/>
    <col min="10501" max="10501" width="18.28125" style="231" customWidth="1"/>
    <col min="10502" max="10502" width="17.28125" style="231" customWidth="1"/>
    <col min="10503" max="10503" width="17.421875" style="231" customWidth="1"/>
    <col min="10504" max="10504" width="9.28125" style="231" customWidth="1"/>
    <col min="10505" max="10505" width="10.421875" style="231" customWidth="1"/>
    <col min="10506" max="10750" width="9.28125" style="231" customWidth="1"/>
    <col min="10751" max="10751" width="4.28125" style="231" customWidth="1"/>
    <col min="10752" max="10752" width="12.00390625" style="231" customWidth="1"/>
    <col min="10753" max="10753" width="68.140625" style="231" customWidth="1"/>
    <col min="10754" max="10754" width="6.8515625" style="231" bestFit="1" customWidth="1"/>
    <col min="10755" max="10755" width="10.8515625" style="231" customWidth="1"/>
    <col min="10756" max="10756" width="14.28125" style="231" customWidth="1"/>
    <col min="10757" max="10757" width="18.28125" style="231" customWidth="1"/>
    <col min="10758" max="10758" width="17.28125" style="231" customWidth="1"/>
    <col min="10759" max="10759" width="17.421875" style="231" customWidth="1"/>
    <col min="10760" max="10760" width="9.28125" style="231" customWidth="1"/>
    <col min="10761" max="10761" width="10.421875" style="231" customWidth="1"/>
    <col min="10762" max="11006" width="9.28125" style="231" customWidth="1"/>
    <col min="11007" max="11007" width="4.28125" style="231" customWidth="1"/>
    <col min="11008" max="11008" width="12.00390625" style="231" customWidth="1"/>
    <col min="11009" max="11009" width="68.140625" style="231" customWidth="1"/>
    <col min="11010" max="11010" width="6.8515625" style="231" bestFit="1" customWidth="1"/>
    <col min="11011" max="11011" width="10.8515625" style="231" customWidth="1"/>
    <col min="11012" max="11012" width="14.28125" style="231" customWidth="1"/>
    <col min="11013" max="11013" width="18.28125" style="231" customWidth="1"/>
    <col min="11014" max="11014" width="17.28125" style="231" customWidth="1"/>
    <col min="11015" max="11015" width="17.421875" style="231" customWidth="1"/>
    <col min="11016" max="11016" width="9.28125" style="231" customWidth="1"/>
    <col min="11017" max="11017" width="10.421875" style="231" customWidth="1"/>
    <col min="11018" max="11262" width="9.28125" style="231" customWidth="1"/>
    <col min="11263" max="11263" width="4.28125" style="231" customWidth="1"/>
    <col min="11264" max="11264" width="12.00390625" style="231" customWidth="1"/>
    <col min="11265" max="11265" width="68.140625" style="231" customWidth="1"/>
    <col min="11266" max="11266" width="6.8515625" style="231" bestFit="1" customWidth="1"/>
    <col min="11267" max="11267" width="10.8515625" style="231" customWidth="1"/>
    <col min="11268" max="11268" width="14.28125" style="231" customWidth="1"/>
    <col min="11269" max="11269" width="18.28125" style="231" customWidth="1"/>
    <col min="11270" max="11270" width="17.28125" style="231" customWidth="1"/>
    <col min="11271" max="11271" width="17.421875" style="231" customWidth="1"/>
    <col min="11272" max="11272" width="9.28125" style="231" customWidth="1"/>
    <col min="11273" max="11273" width="10.421875" style="231" customWidth="1"/>
    <col min="11274" max="11518" width="9.28125" style="231" customWidth="1"/>
    <col min="11519" max="11519" width="4.28125" style="231" customWidth="1"/>
    <col min="11520" max="11520" width="12.00390625" style="231" customWidth="1"/>
    <col min="11521" max="11521" width="68.140625" style="231" customWidth="1"/>
    <col min="11522" max="11522" width="6.8515625" style="231" bestFit="1" customWidth="1"/>
    <col min="11523" max="11523" width="10.8515625" style="231" customWidth="1"/>
    <col min="11524" max="11524" width="14.28125" style="231" customWidth="1"/>
    <col min="11525" max="11525" width="18.28125" style="231" customWidth="1"/>
    <col min="11526" max="11526" width="17.28125" style="231" customWidth="1"/>
    <col min="11527" max="11527" width="17.421875" style="231" customWidth="1"/>
    <col min="11528" max="11528" width="9.28125" style="231" customWidth="1"/>
    <col min="11529" max="11529" width="10.421875" style="231" customWidth="1"/>
    <col min="11530" max="11774" width="9.28125" style="231" customWidth="1"/>
    <col min="11775" max="11775" width="4.28125" style="231" customWidth="1"/>
    <col min="11776" max="11776" width="12.00390625" style="231" customWidth="1"/>
    <col min="11777" max="11777" width="68.140625" style="231" customWidth="1"/>
    <col min="11778" max="11778" width="6.8515625" style="231" bestFit="1" customWidth="1"/>
    <col min="11779" max="11779" width="10.8515625" style="231" customWidth="1"/>
    <col min="11780" max="11780" width="14.28125" style="231" customWidth="1"/>
    <col min="11781" max="11781" width="18.28125" style="231" customWidth="1"/>
    <col min="11782" max="11782" width="17.28125" style="231" customWidth="1"/>
    <col min="11783" max="11783" width="17.421875" style="231" customWidth="1"/>
    <col min="11784" max="11784" width="9.28125" style="231" customWidth="1"/>
    <col min="11785" max="11785" width="10.421875" style="231" customWidth="1"/>
    <col min="11786" max="12030" width="9.28125" style="231" customWidth="1"/>
    <col min="12031" max="12031" width="4.28125" style="231" customWidth="1"/>
    <col min="12032" max="12032" width="12.00390625" style="231" customWidth="1"/>
    <col min="12033" max="12033" width="68.140625" style="231" customWidth="1"/>
    <col min="12034" max="12034" width="6.8515625" style="231" bestFit="1" customWidth="1"/>
    <col min="12035" max="12035" width="10.8515625" style="231" customWidth="1"/>
    <col min="12036" max="12036" width="14.28125" style="231" customWidth="1"/>
    <col min="12037" max="12037" width="18.28125" style="231" customWidth="1"/>
    <col min="12038" max="12038" width="17.28125" style="231" customWidth="1"/>
    <col min="12039" max="12039" width="17.421875" style="231" customWidth="1"/>
    <col min="12040" max="12040" width="9.28125" style="231" customWidth="1"/>
    <col min="12041" max="12041" width="10.421875" style="231" customWidth="1"/>
    <col min="12042" max="12286" width="9.28125" style="231" customWidth="1"/>
    <col min="12287" max="12287" width="4.28125" style="231" customWidth="1"/>
    <col min="12288" max="12288" width="12.00390625" style="231" customWidth="1"/>
    <col min="12289" max="12289" width="68.140625" style="231" customWidth="1"/>
    <col min="12290" max="12290" width="6.8515625" style="231" bestFit="1" customWidth="1"/>
    <col min="12291" max="12291" width="10.8515625" style="231" customWidth="1"/>
    <col min="12292" max="12292" width="14.28125" style="231" customWidth="1"/>
    <col min="12293" max="12293" width="18.28125" style="231" customWidth="1"/>
    <col min="12294" max="12294" width="17.28125" style="231" customWidth="1"/>
    <col min="12295" max="12295" width="17.421875" style="231" customWidth="1"/>
    <col min="12296" max="12296" width="9.28125" style="231" customWidth="1"/>
    <col min="12297" max="12297" width="10.421875" style="231" customWidth="1"/>
    <col min="12298" max="12542" width="9.28125" style="231" customWidth="1"/>
    <col min="12543" max="12543" width="4.28125" style="231" customWidth="1"/>
    <col min="12544" max="12544" width="12.00390625" style="231" customWidth="1"/>
    <col min="12545" max="12545" width="68.140625" style="231" customWidth="1"/>
    <col min="12546" max="12546" width="6.8515625" style="231" bestFit="1" customWidth="1"/>
    <col min="12547" max="12547" width="10.8515625" style="231" customWidth="1"/>
    <col min="12548" max="12548" width="14.28125" style="231" customWidth="1"/>
    <col min="12549" max="12549" width="18.28125" style="231" customWidth="1"/>
    <col min="12550" max="12550" width="17.28125" style="231" customWidth="1"/>
    <col min="12551" max="12551" width="17.421875" style="231" customWidth="1"/>
    <col min="12552" max="12552" width="9.28125" style="231" customWidth="1"/>
    <col min="12553" max="12553" width="10.421875" style="231" customWidth="1"/>
    <col min="12554" max="12798" width="9.28125" style="231" customWidth="1"/>
    <col min="12799" max="12799" width="4.28125" style="231" customWidth="1"/>
    <col min="12800" max="12800" width="12.00390625" style="231" customWidth="1"/>
    <col min="12801" max="12801" width="68.140625" style="231" customWidth="1"/>
    <col min="12802" max="12802" width="6.8515625" style="231" bestFit="1" customWidth="1"/>
    <col min="12803" max="12803" width="10.8515625" style="231" customWidth="1"/>
    <col min="12804" max="12804" width="14.28125" style="231" customWidth="1"/>
    <col min="12805" max="12805" width="18.28125" style="231" customWidth="1"/>
    <col min="12806" max="12806" width="17.28125" style="231" customWidth="1"/>
    <col min="12807" max="12807" width="17.421875" style="231" customWidth="1"/>
    <col min="12808" max="12808" width="9.28125" style="231" customWidth="1"/>
    <col min="12809" max="12809" width="10.421875" style="231" customWidth="1"/>
    <col min="12810" max="13054" width="9.28125" style="231" customWidth="1"/>
    <col min="13055" max="13055" width="4.28125" style="231" customWidth="1"/>
    <col min="13056" max="13056" width="12.00390625" style="231" customWidth="1"/>
    <col min="13057" max="13057" width="68.140625" style="231" customWidth="1"/>
    <col min="13058" max="13058" width="6.8515625" style="231" bestFit="1" customWidth="1"/>
    <col min="13059" max="13059" width="10.8515625" style="231" customWidth="1"/>
    <col min="13060" max="13060" width="14.28125" style="231" customWidth="1"/>
    <col min="13061" max="13061" width="18.28125" style="231" customWidth="1"/>
    <col min="13062" max="13062" width="17.28125" style="231" customWidth="1"/>
    <col min="13063" max="13063" width="17.421875" style="231" customWidth="1"/>
    <col min="13064" max="13064" width="9.28125" style="231" customWidth="1"/>
    <col min="13065" max="13065" width="10.421875" style="231" customWidth="1"/>
    <col min="13066" max="13310" width="9.28125" style="231" customWidth="1"/>
    <col min="13311" max="13311" width="4.28125" style="231" customWidth="1"/>
    <col min="13312" max="13312" width="12.00390625" style="231" customWidth="1"/>
    <col min="13313" max="13313" width="68.140625" style="231" customWidth="1"/>
    <col min="13314" max="13314" width="6.8515625" style="231" bestFit="1" customWidth="1"/>
    <col min="13315" max="13315" width="10.8515625" style="231" customWidth="1"/>
    <col min="13316" max="13316" width="14.28125" style="231" customWidth="1"/>
    <col min="13317" max="13317" width="18.28125" style="231" customWidth="1"/>
    <col min="13318" max="13318" width="17.28125" style="231" customWidth="1"/>
    <col min="13319" max="13319" width="17.421875" style="231" customWidth="1"/>
    <col min="13320" max="13320" width="9.28125" style="231" customWidth="1"/>
    <col min="13321" max="13321" width="10.421875" style="231" customWidth="1"/>
    <col min="13322" max="13566" width="9.28125" style="231" customWidth="1"/>
    <col min="13567" max="13567" width="4.28125" style="231" customWidth="1"/>
    <col min="13568" max="13568" width="12.00390625" style="231" customWidth="1"/>
    <col min="13569" max="13569" width="68.140625" style="231" customWidth="1"/>
    <col min="13570" max="13570" width="6.8515625" style="231" bestFit="1" customWidth="1"/>
    <col min="13571" max="13571" width="10.8515625" style="231" customWidth="1"/>
    <col min="13572" max="13572" width="14.28125" style="231" customWidth="1"/>
    <col min="13573" max="13573" width="18.28125" style="231" customWidth="1"/>
    <col min="13574" max="13574" width="17.28125" style="231" customWidth="1"/>
    <col min="13575" max="13575" width="17.421875" style="231" customWidth="1"/>
    <col min="13576" max="13576" width="9.28125" style="231" customWidth="1"/>
    <col min="13577" max="13577" width="10.421875" style="231" customWidth="1"/>
    <col min="13578" max="13822" width="9.28125" style="231" customWidth="1"/>
    <col min="13823" max="13823" width="4.28125" style="231" customWidth="1"/>
    <col min="13824" max="13824" width="12.00390625" style="231" customWidth="1"/>
    <col min="13825" max="13825" width="68.140625" style="231" customWidth="1"/>
    <col min="13826" max="13826" width="6.8515625" style="231" bestFit="1" customWidth="1"/>
    <col min="13827" max="13827" width="10.8515625" style="231" customWidth="1"/>
    <col min="13828" max="13828" width="14.28125" style="231" customWidth="1"/>
    <col min="13829" max="13829" width="18.28125" style="231" customWidth="1"/>
    <col min="13830" max="13830" width="17.28125" style="231" customWidth="1"/>
    <col min="13831" max="13831" width="17.421875" style="231" customWidth="1"/>
    <col min="13832" max="13832" width="9.28125" style="231" customWidth="1"/>
    <col min="13833" max="13833" width="10.421875" style="231" customWidth="1"/>
    <col min="13834" max="14078" width="9.28125" style="231" customWidth="1"/>
    <col min="14079" max="14079" width="4.28125" style="231" customWidth="1"/>
    <col min="14080" max="14080" width="12.00390625" style="231" customWidth="1"/>
    <col min="14081" max="14081" width="68.140625" style="231" customWidth="1"/>
    <col min="14082" max="14082" width="6.8515625" style="231" bestFit="1" customWidth="1"/>
    <col min="14083" max="14083" width="10.8515625" style="231" customWidth="1"/>
    <col min="14084" max="14084" width="14.28125" style="231" customWidth="1"/>
    <col min="14085" max="14085" width="18.28125" style="231" customWidth="1"/>
    <col min="14086" max="14086" width="17.28125" style="231" customWidth="1"/>
    <col min="14087" max="14087" width="17.421875" style="231" customWidth="1"/>
    <col min="14088" max="14088" width="9.28125" style="231" customWidth="1"/>
    <col min="14089" max="14089" width="10.421875" style="231" customWidth="1"/>
    <col min="14090" max="14334" width="9.28125" style="231" customWidth="1"/>
    <col min="14335" max="14335" width="4.28125" style="231" customWidth="1"/>
    <col min="14336" max="14336" width="12.00390625" style="231" customWidth="1"/>
    <col min="14337" max="14337" width="68.140625" style="231" customWidth="1"/>
    <col min="14338" max="14338" width="6.8515625" style="231" bestFit="1" customWidth="1"/>
    <col min="14339" max="14339" width="10.8515625" style="231" customWidth="1"/>
    <col min="14340" max="14340" width="14.28125" style="231" customWidth="1"/>
    <col min="14341" max="14341" width="18.28125" style="231" customWidth="1"/>
    <col min="14342" max="14342" width="17.28125" style="231" customWidth="1"/>
    <col min="14343" max="14343" width="17.421875" style="231" customWidth="1"/>
    <col min="14344" max="14344" width="9.28125" style="231" customWidth="1"/>
    <col min="14345" max="14345" width="10.421875" style="231" customWidth="1"/>
    <col min="14346" max="14590" width="9.28125" style="231" customWidth="1"/>
    <col min="14591" max="14591" width="4.28125" style="231" customWidth="1"/>
    <col min="14592" max="14592" width="12.00390625" style="231" customWidth="1"/>
    <col min="14593" max="14593" width="68.140625" style="231" customWidth="1"/>
    <col min="14594" max="14594" width="6.8515625" style="231" bestFit="1" customWidth="1"/>
    <col min="14595" max="14595" width="10.8515625" style="231" customWidth="1"/>
    <col min="14596" max="14596" width="14.28125" style="231" customWidth="1"/>
    <col min="14597" max="14597" width="18.28125" style="231" customWidth="1"/>
    <col min="14598" max="14598" width="17.28125" style="231" customWidth="1"/>
    <col min="14599" max="14599" width="17.421875" style="231" customWidth="1"/>
    <col min="14600" max="14600" width="9.28125" style="231" customWidth="1"/>
    <col min="14601" max="14601" width="10.421875" style="231" customWidth="1"/>
    <col min="14602" max="14846" width="9.28125" style="231" customWidth="1"/>
    <col min="14847" max="14847" width="4.28125" style="231" customWidth="1"/>
    <col min="14848" max="14848" width="12.00390625" style="231" customWidth="1"/>
    <col min="14849" max="14849" width="68.140625" style="231" customWidth="1"/>
    <col min="14850" max="14850" width="6.8515625" style="231" bestFit="1" customWidth="1"/>
    <col min="14851" max="14851" width="10.8515625" style="231" customWidth="1"/>
    <col min="14852" max="14852" width="14.28125" style="231" customWidth="1"/>
    <col min="14853" max="14853" width="18.28125" style="231" customWidth="1"/>
    <col min="14854" max="14854" width="17.28125" style="231" customWidth="1"/>
    <col min="14855" max="14855" width="17.421875" style="231" customWidth="1"/>
    <col min="14856" max="14856" width="9.28125" style="231" customWidth="1"/>
    <col min="14857" max="14857" width="10.421875" style="231" customWidth="1"/>
    <col min="14858" max="15102" width="9.28125" style="231" customWidth="1"/>
    <col min="15103" max="15103" width="4.28125" style="231" customWidth="1"/>
    <col min="15104" max="15104" width="12.00390625" style="231" customWidth="1"/>
    <col min="15105" max="15105" width="68.140625" style="231" customWidth="1"/>
    <col min="15106" max="15106" width="6.8515625" style="231" bestFit="1" customWidth="1"/>
    <col min="15107" max="15107" width="10.8515625" style="231" customWidth="1"/>
    <col min="15108" max="15108" width="14.28125" style="231" customWidth="1"/>
    <col min="15109" max="15109" width="18.28125" style="231" customWidth="1"/>
    <col min="15110" max="15110" width="17.28125" style="231" customWidth="1"/>
    <col min="15111" max="15111" width="17.421875" style="231" customWidth="1"/>
    <col min="15112" max="15112" width="9.28125" style="231" customWidth="1"/>
    <col min="15113" max="15113" width="10.421875" style="231" customWidth="1"/>
    <col min="15114" max="15358" width="9.28125" style="231" customWidth="1"/>
    <col min="15359" max="15359" width="4.28125" style="231" customWidth="1"/>
    <col min="15360" max="15360" width="12.00390625" style="231" customWidth="1"/>
    <col min="15361" max="15361" width="68.140625" style="231" customWidth="1"/>
    <col min="15362" max="15362" width="6.8515625" style="231" bestFit="1" customWidth="1"/>
    <col min="15363" max="15363" width="10.8515625" style="231" customWidth="1"/>
    <col min="15364" max="15364" width="14.28125" style="231" customWidth="1"/>
    <col min="15365" max="15365" width="18.28125" style="231" customWidth="1"/>
    <col min="15366" max="15366" width="17.28125" style="231" customWidth="1"/>
    <col min="15367" max="15367" width="17.421875" style="231" customWidth="1"/>
    <col min="15368" max="15368" width="9.28125" style="231" customWidth="1"/>
    <col min="15369" max="15369" width="10.421875" style="231" customWidth="1"/>
    <col min="15370" max="15614" width="9.28125" style="231" customWidth="1"/>
    <col min="15615" max="15615" width="4.28125" style="231" customWidth="1"/>
    <col min="15616" max="15616" width="12.00390625" style="231" customWidth="1"/>
    <col min="15617" max="15617" width="68.140625" style="231" customWidth="1"/>
    <col min="15618" max="15618" width="6.8515625" style="231" bestFit="1" customWidth="1"/>
    <col min="15619" max="15619" width="10.8515625" style="231" customWidth="1"/>
    <col min="15620" max="15620" width="14.28125" style="231" customWidth="1"/>
    <col min="15621" max="15621" width="18.28125" style="231" customWidth="1"/>
    <col min="15622" max="15622" width="17.28125" style="231" customWidth="1"/>
    <col min="15623" max="15623" width="17.421875" style="231" customWidth="1"/>
    <col min="15624" max="15624" width="9.28125" style="231" customWidth="1"/>
    <col min="15625" max="15625" width="10.421875" style="231" customWidth="1"/>
    <col min="15626" max="15870" width="9.28125" style="231" customWidth="1"/>
    <col min="15871" max="15871" width="4.28125" style="231" customWidth="1"/>
    <col min="15872" max="15872" width="12.00390625" style="231" customWidth="1"/>
    <col min="15873" max="15873" width="68.140625" style="231" customWidth="1"/>
    <col min="15874" max="15874" width="6.8515625" style="231" bestFit="1" customWidth="1"/>
    <col min="15875" max="15875" width="10.8515625" style="231" customWidth="1"/>
    <col min="15876" max="15876" width="14.28125" style="231" customWidth="1"/>
    <col min="15877" max="15877" width="18.28125" style="231" customWidth="1"/>
    <col min="15878" max="15878" width="17.28125" style="231" customWidth="1"/>
    <col min="15879" max="15879" width="17.421875" style="231" customWidth="1"/>
    <col min="15880" max="15880" width="9.28125" style="231" customWidth="1"/>
    <col min="15881" max="15881" width="10.421875" style="231" customWidth="1"/>
    <col min="15882" max="16126" width="9.28125" style="231" customWidth="1"/>
    <col min="16127" max="16127" width="4.28125" style="231" customWidth="1"/>
    <col min="16128" max="16128" width="12.00390625" style="231" customWidth="1"/>
    <col min="16129" max="16129" width="68.140625" style="231" customWidth="1"/>
    <col min="16130" max="16130" width="6.8515625" style="231" bestFit="1" customWidth="1"/>
    <col min="16131" max="16131" width="10.8515625" style="231" customWidth="1"/>
    <col min="16132" max="16132" width="14.28125" style="231" customWidth="1"/>
    <col min="16133" max="16133" width="18.28125" style="231" customWidth="1"/>
    <col min="16134" max="16134" width="17.28125" style="231" customWidth="1"/>
    <col min="16135" max="16135" width="17.421875" style="231" customWidth="1"/>
    <col min="16136" max="16136" width="9.28125" style="231" customWidth="1"/>
    <col min="16137" max="16137" width="10.421875" style="231" customWidth="1"/>
    <col min="16138" max="16384" width="9.28125" style="231" customWidth="1"/>
  </cols>
  <sheetData>
    <row r="1" spans="1:7" ht="15.75">
      <c r="A1" s="782" t="s">
        <v>4585</v>
      </c>
      <c r="B1" s="782"/>
      <c r="C1" s="782"/>
      <c r="D1" s="782"/>
      <c r="E1" s="782"/>
      <c r="F1" s="782"/>
      <c r="G1" s="782"/>
    </row>
    <row r="2" spans="1:8" ht="13.5" thickBot="1">
      <c r="A2" s="182"/>
      <c r="B2" s="340"/>
      <c r="C2" s="169"/>
      <c r="D2" s="341"/>
      <c r="E2" s="342"/>
      <c r="F2" s="169"/>
      <c r="G2" s="169"/>
      <c r="H2" s="341"/>
    </row>
    <row r="3" spans="1:8" ht="38.25" customHeight="1" thickTop="1">
      <c r="A3" s="783" t="s">
        <v>4069</v>
      </c>
      <c r="B3" s="784"/>
      <c r="C3" s="343" t="s">
        <v>4070</v>
      </c>
      <c r="D3" s="785" t="str">
        <f>Zařazení</f>
        <v>Rozpočet</v>
      </c>
      <c r="E3" s="786"/>
      <c r="F3" s="344" t="str">
        <f>soustava</f>
        <v>01, vlastní cenová soustava</v>
      </c>
      <c r="G3" s="345"/>
      <c r="H3" s="346"/>
    </row>
    <row r="4" spans="1:9" ht="13.5" thickBot="1">
      <c r="A4" s="787" t="s">
        <v>4072</v>
      </c>
      <c r="B4" s="788"/>
      <c r="C4" s="347" t="s">
        <v>5610</v>
      </c>
      <c r="D4" s="789" t="s">
        <v>4715</v>
      </c>
      <c r="E4" s="790"/>
      <c r="F4" s="790"/>
      <c r="G4" s="791"/>
      <c r="H4" s="263"/>
      <c r="I4" s="348"/>
    </row>
    <row r="5" spans="1:8" ht="13.5" thickTop="1">
      <c r="A5" s="349"/>
      <c r="B5" s="182"/>
      <c r="C5" s="182"/>
      <c r="D5" s="350"/>
      <c r="E5" s="351"/>
      <c r="F5" s="182"/>
      <c r="G5" s="182"/>
      <c r="H5" s="350"/>
    </row>
    <row r="6" spans="1:9" ht="25.5">
      <c r="A6" s="185" t="s">
        <v>4074</v>
      </c>
      <c r="B6" s="186" t="s">
        <v>4075</v>
      </c>
      <c r="C6" s="186" t="s">
        <v>4076</v>
      </c>
      <c r="D6" s="187" t="s">
        <v>112</v>
      </c>
      <c r="E6" s="188" t="s">
        <v>4077</v>
      </c>
      <c r="F6" s="488" t="s">
        <v>4078</v>
      </c>
      <c r="G6" s="189" t="s">
        <v>4079</v>
      </c>
      <c r="H6" s="190" t="s">
        <v>4080</v>
      </c>
      <c r="I6" s="352"/>
    </row>
    <row r="7" spans="1:8" s="411" customFormat="1" ht="15.75">
      <c r="A7" s="405"/>
      <c r="B7" s="406" t="s">
        <v>123</v>
      </c>
      <c r="C7" s="406" t="s">
        <v>124</v>
      </c>
      <c r="D7" s="407"/>
      <c r="E7" s="407"/>
      <c r="F7" s="407"/>
      <c r="G7" s="409">
        <f>G8</f>
        <v>0</v>
      </c>
      <c r="H7" s="410"/>
    </row>
    <row r="8" spans="1:8" s="359" customFormat="1" ht="12">
      <c r="A8" s="353"/>
      <c r="B8" s="354" t="s">
        <v>139</v>
      </c>
      <c r="C8" s="360" t="s">
        <v>140</v>
      </c>
      <c r="D8" s="355"/>
      <c r="E8" s="356"/>
      <c r="F8" s="356"/>
      <c r="G8" s="387">
        <f>SUM(G9:G15)</f>
        <v>0</v>
      </c>
      <c r="H8" s="388"/>
    </row>
    <row r="9" spans="1:42" s="359" customFormat="1" ht="12">
      <c r="A9" s="361" t="s">
        <v>80</v>
      </c>
      <c r="B9" s="362" t="s">
        <v>5609</v>
      </c>
      <c r="C9" s="372" t="s">
        <v>5608</v>
      </c>
      <c r="D9" s="370" t="s">
        <v>131</v>
      </c>
      <c r="E9" s="371">
        <v>21.45</v>
      </c>
      <c r="F9" s="486"/>
      <c r="G9" s="365">
        <f aca="true" t="shared" si="0" ref="G9:G15">ROUND(F9*E9,2)</f>
        <v>0</v>
      </c>
      <c r="H9" s="367" t="s">
        <v>4102</v>
      </c>
      <c r="AL9" s="368"/>
      <c r="AM9" s="368"/>
      <c r="AN9" s="368"/>
      <c r="AO9" s="368"/>
      <c r="AP9" s="368"/>
    </row>
    <row r="10" spans="1:42" s="359" customFormat="1" ht="12">
      <c r="A10" s="361" t="s">
        <v>82</v>
      </c>
      <c r="B10" s="362" t="s">
        <v>5607</v>
      </c>
      <c r="C10" s="372" t="s">
        <v>5606</v>
      </c>
      <c r="D10" s="370" t="s">
        <v>131</v>
      </c>
      <c r="E10" s="371">
        <v>2</v>
      </c>
      <c r="F10" s="486"/>
      <c r="G10" s="365">
        <f t="shared" si="0"/>
        <v>0</v>
      </c>
      <c r="H10" s="367" t="s">
        <v>4102</v>
      </c>
      <c r="AL10" s="368"/>
      <c r="AM10" s="368"/>
      <c r="AN10" s="368"/>
      <c r="AO10" s="368"/>
      <c r="AP10" s="368"/>
    </row>
    <row r="11" spans="1:42" s="359" customFormat="1" ht="12">
      <c r="A11" s="361" t="s">
        <v>145</v>
      </c>
      <c r="B11" s="362" t="s">
        <v>5605</v>
      </c>
      <c r="C11" s="372" t="s">
        <v>4721</v>
      </c>
      <c r="D11" s="370" t="s">
        <v>143</v>
      </c>
      <c r="E11" s="371">
        <v>49.645</v>
      </c>
      <c r="F11" s="486"/>
      <c r="G11" s="365">
        <f t="shared" si="0"/>
        <v>0</v>
      </c>
      <c r="H11" s="367" t="s">
        <v>4102</v>
      </c>
      <c r="AL11" s="368"/>
      <c r="AM11" s="368"/>
      <c r="AN11" s="368"/>
      <c r="AO11" s="368"/>
      <c r="AP11" s="368"/>
    </row>
    <row r="12" spans="1:42" s="359" customFormat="1" ht="12">
      <c r="A12" s="361" t="s">
        <v>133</v>
      </c>
      <c r="B12" s="362" t="s">
        <v>4722</v>
      </c>
      <c r="C12" s="372" t="s">
        <v>5604</v>
      </c>
      <c r="D12" s="370" t="s">
        <v>143</v>
      </c>
      <c r="E12" s="371">
        <v>1737.575</v>
      </c>
      <c r="F12" s="486"/>
      <c r="G12" s="365">
        <f t="shared" si="0"/>
        <v>0</v>
      </c>
      <c r="H12" s="367" t="s">
        <v>4102</v>
      </c>
      <c r="AL12" s="368"/>
      <c r="AM12" s="368"/>
      <c r="AN12" s="368"/>
      <c r="AO12" s="368"/>
      <c r="AP12" s="368"/>
    </row>
    <row r="13" spans="1:42" s="359" customFormat="1" ht="12">
      <c r="A13" s="361" t="s">
        <v>153</v>
      </c>
      <c r="B13" s="362" t="s">
        <v>5603</v>
      </c>
      <c r="C13" s="372" t="s">
        <v>5602</v>
      </c>
      <c r="D13" s="370" t="s">
        <v>143</v>
      </c>
      <c r="E13" s="371">
        <v>49.645</v>
      </c>
      <c r="F13" s="486"/>
      <c r="G13" s="365">
        <f t="shared" si="0"/>
        <v>0</v>
      </c>
      <c r="H13" s="367" t="s">
        <v>4102</v>
      </c>
      <c r="AL13" s="368"/>
      <c r="AM13" s="368"/>
      <c r="AN13" s="368"/>
      <c r="AO13" s="368"/>
      <c r="AP13" s="368"/>
    </row>
    <row r="14" spans="1:42" s="359" customFormat="1" ht="22.5">
      <c r="A14" s="361" t="s">
        <v>159</v>
      </c>
      <c r="B14" s="362" t="s">
        <v>4738</v>
      </c>
      <c r="C14" s="372" t="s">
        <v>5601</v>
      </c>
      <c r="D14" s="370" t="s">
        <v>143</v>
      </c>
      <c r="E14" s="371">
        <v>4.6</v>
      </c>
      <c r="F14" s="486"/>
      <c r="G14" s="365">
        <f t="shared" si="0"/>
        <v>0</v>
      </c>
      <c r="H14" s="367" t="s">
        <v>4102</v>
      </c>
      <c r="AL14" s="368"/>
      <c r="AM14" s="368"/>
      <c r="AN14" s="368"/>
      <c r="AO14" s="368"/>
      <c r="AP14" s="368"/>
    </row>
    <row r="15" spans="1:42" s="359" customFormat="1" ht="12">
      <c r="A15" s="361" t="s">
        <v>193</v>
      </c>
      <c r="B15" s="362" t="s">
        <v>5600</v>
      </c>
      <c r="C15" s="372" t="s">
        <v>5599</v>
      </c>
      <c r="D15" s="370" t="s">
        <v>143</v>
      </c>
      <c r="E15" s="371">
        <v>45.045</v>
      </c>
      <c r="F15" s="486"/>
      <c r="G15" s="365">
        <f t="shared" si="0"/>
        <v>0</v>
      </c>
      <c r="H15" s="367" t="s">
        <v>4102</v>
      </c>
      <c r="AL15" s="368"/>
      <c r="AM15" s="368"/>
      <c r="AN15" s="368"/>
      <c r="AO15" s="368"/>
      <c r="AP15" s="368"/>
    </row>
    <row r="16" spans="1:42" s="359" customFormat="1" ht="15.75">
      <c r="A16" s="405"/>
      <c r="B16" s="406" t="s">
        <v>639</v>
      </c>
      <c r="C16" s="406" t="s">
        <v>640</v>
      </c>
      <c r="D16" s="407"/>
      <c r="E16" s="407"/>
      <c r="F16" s="487"/>
      <c r="G16" s="409">
        <f>G17</f>
        <v>0</v>
      </c>
      <c r="H16" s="410"/>
      <c r="AL16" s="368"/>
      <c r="AM16" s="368"/>
      <c r="AN16" s="368"/>
      <c r="AO16" s="368"/>
      <c r="AP16" s="368"/>
    </row>
    <row r="17" spans="1:42" s="359" customFormat="1" ht="12">
      <c r="A17" s="353"/>
      <c r="B17" s="354" t="s">
        <v>5082</v>
      </c>
      <c r="C17" s="360" t="s">
        <v>5083</v>
      </c>
      <c r="D17" s="355"/>
      <c r="E17" s="356"/>
      <c r="F17" s="356"/>
      <c r="G17" s="387">
        <f>SUM(G18:G20)</f>
        <v>0</v>
      </c>
      <c r="H17" s="388"/>
      <c r="AL17" s="368"/>
      <c r="AM17" s="368"/>
      <c r="AN17" s="368"/>
      <c r="AO17" s="368"/>
      <c r="AP17" s="368"/>
    </row>
    <row r="18" spans="1:42" s="359" customFormat="1" ht="22.5">
      <c r="A18" s="361" t="s">
        <v>197</v>
      </c>
      <c r="B18" s="362" t="s">
        <v>5598</v>
      </c>
      <c r="C18" s="372" t="s">
        <v>5597</v>
      </c>
      <c r="D18" s="370" t="s">
        <v>286</v>
      </c>
      <c r="E18" s="371">
        <v>161</v>
      </c>
      <c r="F18" s="486"/>
      <c r="G18" s="365">
        <f>ROUND(F18*E18,2)</f>
        <v>0</v>
      </c>
      <c r="H18" s="367" t="s">
        <v>4102</v>
      </c>
      <c r="AL18" s="368"/>
      <c r="AM18" s="368"/>
      <c r="AN18" s="368"/>
      <c r="AO18" s="368"/>
      <c r="AP18" s="368"/>
    </row>
    <row r="19" spans="1:42" s="359" customFormat="1" ht="12">
      <c r="A19" s="361" t="s">
        <v>126</v>
      </c>
      <c r="B19" s="362" t="s">
        <v>4813</v>
      </c>
      <c r="C19" s="372" t="s">
        <v>5596</v>
      </c>
      <c r="D19" s="370" t="s">
        <v>286</v>
      </c>
      <c r="E19" s="371">
        <v>161</v>
      </c>
      <c r="F19" s="486"/>
      <c r="G19" s="365">
        <f>ROUND(F19*E19,2)</f>
        <v>0</v>
      </c>
      <c r="H19" s="367" t="s">
        <v>4102</v>
      </c>
      <c r="AL19" s="368"/>
      <c r="AM19" s="368"/>
      <c r="AN19" s="368"/>
      <c r="AO19" s="368"/>
      <c r="AP19" s="368"/>
    </row>
    <row r="20" spans="1:42" s="359" customFormat="1" ht="22.5">
      <c r="A20" s="361" t="s">
        <v>205</v>
      </c>
      <c r="B20" s="362" t="s">
        <v>5595</v>
      </c>
      <c r="C20" s="372" t="s">
        <v>5594</v>
      </c>
      <c r="D20" s="370" t="s">
        <v>173</v>
      </c>
      <c r="E20" s="371">
        <v>24</v>
      </c>
      <c r="F20" s="486"/>
      <c r="G20" s="365">
        <f>ROUND(F20*E20,2)</f>
        <v>0</v>
      </c>
      <c r="H20" s="367" t="s">
        <v>4102</v>
      </c>
      <c r="AL20" s="368"/>
      <c r="AM20" s="368"/>
      <c r="AN20" s="368"/>
      <c r="AO20" s="368"/>
      <c r="AP20" s="368"/>
    </row>
    <row r="21" spans="1:42" s="359" customFormat="1" ht="15.75">
      <c r="A21" s="405"/>
      <c r="B21" s="406" t="s">
        <v>239</v>
      </c>
      <c r="C21" s="406" t="s">
        <v>3799</v>
      </c>
      <c r="D21" s="407"/>
      <c r="E21" s="407"/>
      <c r="F21" s="487"/>
      <c r="G21" s="409">
        <f>G22+G41+G45+G66</f>
        <v>0</v>
      </c>
      <c r="H21" s="410"/>
      <c r="AL21" s="368"/>
      <c r="AM21" s="368"/>
      <c r="AN21" s="368"/>
      <c r="AO21" s="368"/>
      <c r="AP21" s="368"/>
    </row>
    <row r="22" spans="1:42" s="359" customFormat="1" ht="12">
      <c r="A22" s="353"/>
      <c r="B22" s="354" t="s">
        <v>4825</v>
      </c>
      <c r="C22" s="360" t="s">
        <v>4826</v>
      </c>
      <c r="D22" s="355"/>
      <c r="E22" s="356"/>
      <c r="F22" s="356"/>
      <c r="G22" s="387">
        <f>SUM(G23:G40)</f>
        <v>0</v>
      </c>
      <c r="H22" s="388"/>
      <c r="AL22" s="368"/>
      <c r="AM22" s="368"/>
      <c r="AN22" s="368"/>
      <c r="AO22" s="368"/>
      <c r="AP22" s="368"/>
    </row>
    <row r="23" spans="1:42" s="359" customFormat="1" ht="12">
      <c r="A23" s="361" t="s">
        <v>209</v>
      </c>
      <c r="B23" s="362" t="s">
        <v>5593</v>
      </c>
      <c r="C23" s="372" t="s">
        <v>5592</v>
      </c>
      <c r="D23" s="370" t="s">
        <v>173</v>
      </c>
      <c r="E23" s="371">
        <v>2</v>
      </c>
      <c r="F23" s="486"/>
      <c r="G23" s="365">
        <f aca="true" t="shared" si="1" ref="G23:G40">ROUND(F23*E23,2)</f>
        <v>0</v>
      </c>
      <c r="H23" s="367" t="s">
        <v>4102</v>
      </c>
      <c r="AL23" s="368"/>
      <c r="AM23" s="368"/>
      <c r="AN23" s="368"/>
      <c r="AO23" s="368"/>
      <c r="AP23" s="368"/>
    </row>
    <row r="24" spans="1:42" s="359" customFormat="1" ht="12">
      <c r="A24" s="361" t="s">
        <v>213</v>
      </c>
      <c r="B24" s="362" t="s">
        <v>5591</v>
      </c>
      <c r="C24" s="372" t="s">
        <v>5590</v>
      </c>
      <c r="D24" s="370" t="s">
        <v>5587</v>
      </c>
      <c r="E24" s="371">
        <v>1</v>
      </c>
      <c r="F24" s="486"/>
      <c r="G24" s="365">
        <f t="shared" si="1"/>
        <v>0</v>
      </c>
      <c r="H24" s="367" t="s">
        <v>259</v>
      </c>
      <c r="AL24" s="368"/>
      <c r="AM24" s="368"/>
      <c r="AN24" s="368"/>
      <c r="AO24" s="368"/>
      <c r="AP24" s="368"/>
    </row>
    <row r="25" spans="1:42" s="376" customFormat="1" ht="12">
      <c r="A25" s="361" t="s">
        <v>217</v>
      </c>
      <c r="B25" s="362" t="s">
        <v>5589</v>
      </c>
      <c r="C25" s="372" t="s">
        <v>5588</v>
      </c>
      <c r="D25" s="370" t="s">
        <v>5587</v>
      </c>
      <c r="E25" s="371">
        <v>1</v>
      </c>
      <c r="F25" s="486"/>
      <c r="G25" s="365">
        <f t="shared" si="1"/>
        <v>0</v>
      </c>
      <c r="H25" s="367" t="s">
        <v>259</v>
      </c>
      <c r="I25" s="359"/>
      <c r="AL25" s="377"/>
      <c r="AM25" s="377"/>
      <c r="AN25" s="377"/>
      <c r="AO25" s="377"/>
      <c r="AP25" s="377"/>
    </row>
    <row r="26" spans="1:42" s="376" customFormat="1" ht="22.5">
      <c r="A26" s="361" t="s">
        <v>222</v>
      </c>
      <c r="B26" s="362" t="s">
        <v>4917</v>
      </c>
      <c r="C26" s="372" t="s">
        <v>4918</v>
      </c>
      <c r="D26" s="370" t="s">
        <v>286</v>
      </c>
      <c r="E26" s="371">
        <v>12</v>
      </c>
      <c r="F26" s="486"/>
      <c r="G26" s="365">
        <f t="shared" si="1"/>
        <v>0</v>
      </c>
      <c r="H26" s="367" t="s">
        <v>4102</v>
      </c>
      <c r="I26" s="359"/>
      <c r="AL26" s="377"/>
      <c r="AM26" s="377"/>
      <c r="AN26" s="377"/>
      <c r="AO26" s="377"/>
      <c r="AP26" s="377"/>
    </row>
    <row r="27" spans="1:42" s="359" customFormat="1" ht="12">
      <c r="A27" s="361" t="s">
        <v>9</v>
      </c>
      <c r="B27" s="362" t="s">
        <v>5586</v>
      </c>
      <c r="C27" s="372" t="s">
        <v>5585</v>
      </c>
      <c r="D27" s="370" t="s">
        <v>286</v>
      </c>
      <c r="E27" s="371">
        <v>12</v>
      </c>
      <c r="F27" s="486"/>
      <c r="G27" s="365">
        <f t="shared" si="1"/>
        <v>0</v>
      </c>
      <c r="H27" s="367" t="s">
        <v>4102</v>
      </c>
      <c r="AL27" s="368"/>
      <c r="AM27" s="368"/>
      <c r="AN27" s="368"/>
      <c r="AO27" s="368"/>
      <c r="AP27" s="368"/>
    </row>
    <row r="28" spans="1:42" s="359" customFormat="1" ht="12">
      <c r="A28" s="361" t="s">
        <v>229</v>
      </c>
      <c r="B28" s="362" t="s">
        <v>5584</v>
      </c>
      <c r="C28" s="372" t="s">
        <v>5583</v>
      </c>
      <c r="D28" s="370" t="s">
        <v>173</v>
      </c>
      <c r="E28" s="371">
        <v>12</v>
      </c>
      <c r="F28" s="486"/>
      <c r="G28" s="365">
        <f t="shared" si="1"/>
        <v>0</v>
      </c>
      <c r="H28" s="367" t="s">
        <v>4102</v>
      </c>
      <c r="AL28" s="368"/>
      <c r="AM28" s="368"/>
      <c r="AN28" s="368"/>
      <c r="AO28" s="368"/>
      <c r="AP28" s="368"/>
    </row>
    <row r="29" spans="1:42" s="359" customFormat="1" ht="12">
      <c r="A29" s="361" t="s">
        <v>233</v>
      </c>
      <c r="B29" s="362" t="s">
        <v>5582</v>
      </c>
      <c r="C29" s="372" t="s">
        <v>5581</v>
      </c>
      <c r="D29" s="370" t="s">
        <v>173</v>
      </c>
      <c r="E29" s="371">
        <v>1</v>
      </c>
      <c r="F29" s="486"/>
      <c r="G29" s="365">
        <f t="shared" si="1"/>
        <v>0</v>
      </c>
      <c r="H29" s="367" t="s">
        <v>4102</v>
      </c>
      <c r="AL29" s="368"/>
      <c r="AM29" s="368"/>
      <c r="AN29" s="368"/>
      <c r="AO29" s="368"/>
      <c r="AP29" s="368"/>
    </row>
    <row r="30" spans="1:56" s="359" customFormat="1" ht="22.5">
      <c r="A30" s="361" t="s">
        <v>238</v>
      </c>
      <c r="B30" s="362" t="s">
        <v>5010</v>
      </c>
      <c r="C30" s="372" t="s">
        <v>5011</v>
      </c>
      <c r="D30" s="370" t="s">
        <v>173</v>
      </c>
      <c r="E30" s="371">
        <v>1</v>
      </c>
      <c r="F30" s="486"/>
      <c r="G30" s="365">
        <f t="shared" si="1"/>
        <v>0</v>
      </c>
      <c r="H30" s="367" t="s">
        <v>4102</v>
      </c>
      <c r="BC30" s="379"/>
      <c r="BD30" s="379"/>
    </row>
    <row r="31" spans="1:42" s="359" customFormat="1" ht="12">
      <c r="A31" s="361" t="s">
        <v>245</v>
      </c>
      <c r="B31" s="362" t="s">
        <v>5014</v>
      </c>
      <c r="C31" s="372" t="s">
        <v>5015</v>
      </c>
      <c r="D31" s="370" t="s">
        <v>173</v>
      </c>
      <c r="E31" s="371">
        <v>2</v>
      </c>
      <c r="F31" s="486"/>
      <c r="G31" s="365">
        <f t="shared" si="1"/>
        <v>0</v>
      </c>
      <c r="H31" s="367" t="s">
        <v>4102</v>
      </c>
      <c r="AL31" s="368"/>
      <c r="AM31" s="368"/>
      <c r="AN31" s="368"/>
      <c r="AO31" s="368"/>
      <c r="AP31" s="368"/>
    </row>
    <row r="32" spans="1:42" s="359" customFormat="1" ht="12">
      <c r="A32" s="361" t="s">
        <v>249</v>
      </c>
      <c r="B32" s="362" t="s">
        <v>4815</v>
      </c>
      <c r="C32" s="372" t="s">
        <v>5580</v>
      </c>
      <c r="D32" s="370" t="s">
        <v>173</v>
      </c>
      <c r="E32" s="371">
        <v>6</v>
      </c>
      <c r="F32" s="486"/>
      <c r="G32" s="365">
        <f t="shared" si="1"/>
        <v>0</v>
      </c>
      <c r="H32" s="367" t="s">
        <v>4102</v>
      </c>
      <c r="AL32" s="368"/>
      <c r="AM32" s="368"/>
      <c r="AN32" s="368"/>
      <c r="AO32" s="368"/>
      <c r="AP32" s="368"/>
    </row>
    <row r="33" spans="1:42" s="359" customFormat="1" ht="12">
      <c r="A33" s="361" t="s">
        <v>8</v>
      </c>
      <c r="B33" s="362" t="s">
        <v>4817</v>
      </c>
      <c r="C33" s="372" t="s">
        <v>4818</v>
      </c>
      <c r="D33" s="370" t="s">
        <v>173</v>
      </c>
      <c r="E33" s="371">
        <v>6</v>
      </c>
      <c r="F33" s="486"/>
      <c r="G33" s="365">
        <f t="shared" si="1"/>
        <v>0</v>
      </c>
      <c r="H33" s="367" t="s">
        <v>4102</v>
      </c>
      <c r="AL33" s="368"/>
      <c r="AM33" s="368"/>
      <c r="AN33" s="368"/>
      <c r="AO33" s="368"/>
      <c r="AP33" s="368"/>
    </row>
    <row r="34" spans="1:42" s="359" customFormat="1" ht="12">
      <c r="A34" s="361" t="s">
        <v>256</v>
      </c>
      <c r="B34" s="362" t="s">
        <v>4913</v>
      </c>
      <c r="C34" s="372" t="s">
        <v>4914</v>
      </c>
      <c r="D34" s="370" t="s">
        <v>173</v>
      </c>
      <c r="E34" s="371">
        <v>2</v>
      </c>
      <c r="F34" s="486"/>
      <c r="G34" s="365">
        <f t="shared" si="1"/>
        <v>0</v>
      </c>
      <c r="H34" s="367" t="s">
        <v>4102</v>
      </c>
      <c r="AL34" s="368"/>
      <c r="AM34" s="368"/>
      <c r="AN34" s="368"/>
      <c r="AO34" s="368"/>
      <c r="AP34" s="368"/>
    </row>
    <row r="35" spans="1:42" s="359" customFormat="1" ht="12">
      <c r="A35" s="361" t="s">
        <v>261</v>
      </c>
      <c r="B35" s="362" t="s">
        <v>5579</v>
      </c>
      <c r="C35" s="372" t="s">
        <v>5578</v>
      </c>
      <c r="D35" s="370" t="s">
        <v>286</v>
      </c>
      <c r="E35" s="371">
        <v>40</v>
      </c>
      <c r="F35" s="486"/>
      <c r="G35" s="365">
        <f t="shared" si="1"/>
        <v>0</v>
      </c>
      <c r="H35" s="367" t="s">
        <v>4102</v>
      </c>
      <c r="AL35" s="368"/>
      <c r="AM35" s="368"/>
      <c r="AN35" s="368"/>
      <c r="AO35" s="368"/>
      <c r="AP35" s="368"/>
    </row>
    <row r="36" spans="1:42" s="359" customFormat="1" ht="12">
      <c r="A36" s="361" t="s">
        <v>265</v>
      </c>
      <c r="B36" s="362" t="s">
        <v>5044</v>
      </c>
      <c r="C36" s="372" t="s">
        <v>5045</v>
      </c>
      <c r="D36" s="370" t="s">
        <v>682</v>
      </c>
      <c r="E36" s="371">
        <v>8</v>
      </c>
      <c r="F36" s="486"/>
      <c r="G36" s="365">
        <f t="shared" si="1"/>
        <v>0</v>
      </c>
      <c r="H36" s="367" t="s">
        <v>259</v>
      </c>
      <c r="AL36" s="368"/>
      <c r="AM36" s="368"/>
      <c r="AN36" s="368"/>
      <c r="AO36" s="368"/>
      <c r="AP36" s="368"/>
    </row>
    <row r="37" spans="1:42" s="359" customFormat="1" ht="12">
      <c r="A37" s="361" t="s">
        <v>270</v>
      </c>
      <c r="B37" s="362" t="s">
        <v>5577</v>
      </c>
      <c r="C37" s="372" t="s">
        <v>5576</v>
      </c>
      <c r="D37" s="370" t="s">
        <v>173</v>
      </c>
      <c r="E37" s="371">
        <v>2</v>
      </c>
      <c r="F37" s="486"/>
      <c r="G37" s="365">
        <f t="shared" si="1"/>
        <v>0</v>
      </c>
      <c r="H37" s="367" t="s">
        <v>259</v>
      </c>
      <c r="AL37" s="368"/>
      <c r="AM37" s="368"/>
      <c r="AN37" s="368"/>
      <c r="AO37" s="368"/>
      <c r="AP37" s="368"/>
    </row>
    <row r="38" spans="1:8" s="359" customFormat="1" ht="12">
      <c r="A38" s="361" t="s">
        <v>274</v>
      </c>
      <c r="B38" s="362" t="s">
        <v>5575</v>
      </c>
      <c r="C38" s="372" t="s">
        <v>5119</v>
      </c>
      <c r="D38" s="370" t="s">
        <v>173</v>
      </c>
      <c r="E38" s="371">
        <v>10</v>
      </c>
      <c r="F38" s="486"/>
      <c r="G38" s="365">
        <f t="shared" si="1"/>
        <v>0</v>
      </c>
      <c r="H38" s="367" t="s">
        <v>259</v>
      </c>
    </row>
    <row r="39" spans="1:56" s="359" customFormat="1" ht="12">
      <c r="A39" s="361" t="s">
        <v>278</v>
      </c>
      <c r="B39" s="362" t="s">
        <v>5574</v>
      </c>
      <c r="C39" s="372" t="s">
        <v>5121</v>
      </c>
      <c r="D39" s="370" t="s">
        <v>4876</v>
      </c>
      <c r="E39" s="371">
        <v>10</v>
      </c>
      <c r="F39" s="486"/>
      <c r="G39" s="365">
        <f t="shared" si="1"/>
        <v>0</v>
      </c>
      <c r="H39" s="367" t="s">
        <v>259</v>
      </c>
      <c r="BC39" s="379"/>
      <c r="BD39" s="379"/>
    </row>
    <row r="40" spans="1:80" s="359" customFormat="1" ht="12">
      <c r="A40" s="361" t="s">
        <v>283</v>
      </c>
      <c r="B40" s="362" t="s">
        <v>5573</v>
      </c>
      <c r="C40" s="372" t="s">
        <v>5572</v>
      </c>
      <c r="D40" s="370" t="s">
        <v>4876</v>
      </c>
      <c r="E40" s="371">
        <v>4</v>
      </c>
      <c r="F40" s="486"/>
      <c r="G40" s="365">
        <f t="shared" si="1"/>
        <v>0</v>
      </c>
      <c r="H40" s="367" t="s">
        <v>259</v>
      </c>
      <c r="BC40" s="379">
        <v>7</v>
      </c>
      <c r="BD40" s="379">
        <v>1002</v>
      </c>
      <c r="CB40" s="359">
        <v>0</v>
      </c>
    </row>
    <row r="41" spans="1:42" s="359" customFormat="1" ht="12">
      <c r="A41" s="353"/>
      <c r="B41" s="354" t="s">
        <v>4915</v>
      </c>
      <c r="C41" s="360" t="s">
        <v>4916</v>
      </c>
      <c r="D41" s="355"/>
      <c r="E41" s="356"/>
      <c r="F41" s="486"/>
      <c r="G41" s="387">
        <f>SUM(G42:G44)</f>
        <v>0</v>
      </c>
      <c r="H41" s="388"/>
      <c r="AL41" s="368"/>
      <c r="AM41" s="368"/>
      <c r="AN41" s="368"/>
      <c r="AO41" s="368"/>
      <c r="AP41" s="368"/>
    </row>
    <row r="42" spans="1:8" s="359" customFormat="1" ht="12">
      <c r="A42" s="361" t="s">
        <v>290</v>
      </c>
      <c r="B42" s="362" t="s">
        <v>4742</v>
      </c>
      <c r="C42" s="372" t="s">
        <v>4743</v>
      </c>
      <c r="D42" s="370" t="s">
        <v>173</v>
      </c>
      <c r="E42" s="371">
        <v>6</v>
      </c>
      <c r="F42" s="486"/>
      <c r="G42" s="365">
        <f>ROUND(F42*E42,2)</f>
        <v>0</v>
      </c>
      <c r="H42" s="367" t="s">
        <v>4102</v>
      </c>
    </row>
    <row r="43" spans="1:42" s="359" customFormat="1" ht="12">
      <c r="A43" s="361" t="s">
        <v>295</v>
      </c>
      <c r="B43" s="362" t="s">
        <v>5571</v>
      </c>
      <c r="C43" s="372" t="s">
        <v>5570</v>
      </c>
      <c r="D43" s="370" t="s">
        <v>173</v>
      </c>
      <c r="E43" s="371">
        <v>6</v>
      </c>
      <c r="F43" s="486"/>
      <c r="G43" s="365">
        <f>ROUND(F43*E43,2)</f>
        <v>0</v>
      </c>
      <c r="H43" s="367" t="s">
        <v>4102</v>
      </c>
      <c r="AL43" s="368"/>
      <c r="AM43" s="368"/>
      <c r="AN43" s="368"/>
      <c r="AO43" s="368"/>
      <c r="AP43" s="368"/>
    </row>
    <row r="44" spans="1:42" s="359" customFormat="1" ht="12">
      <c r="A44" s="361" t="s">
        <v>300</v>
      </c>
      <c r="B44" s="362" t="s">
        <v>5569</v>
      </c>
      <c r="C44" s="372" t="s">
        <v>5568</v>
      </c>
      <c r="D44" s="370" t="s">
        <v>173</v>
      </c>
      <c r="E44" s="371">
        <v>6</v>
      </c>
      <c r="F44" s="486"/>
      <c r="G44" s="365">
        <f>ROUND(F44*E44,2)</f>
        <v>0</v>
      </c>
      <c r="H44" s="367" t="s">
        <v>4102</v>
      </c>
      <c r="AL44" s="368"/>
      <c r="AM44" s="368"/>
      <c r="AN44" s="368"/>
      <c r="AO44" s="368"/>
      <c r="AP44" s="368"/>
    </row>
    <row r="45" spans="1:42" s="359" customFormat="1" ht="12">
      <c r="A45" s="353"/>
      <c r="B45" s="354" t="s">
        <v>4994</v>
      </c>
      <c r="C45" s="360" t="s">
        <v>5567</v>
      </c>
      <c r="D45" s="355"/>
      <c r="E45" s="356"/>
      <c r="F45" s="356"/>
      <c r="G45" s="387">
        <f>SUM(G46:G65)</f>
        <v>0</v>
      </c>
      <c r="H45" s="388"/>
      <c r="AL45" s="368"/>
      <c r="AM45" s="368"/>
      <c r="AN45" s="368"/>
      <c r="AO45" s="368"/>
      <c r="AP45" s="368"/>
    </row>
    <row r="46" spans="1:42" s="359" customFormat="1" ht="12">
      <c r="A46" s="361" t="s">
        <v>304</v>
      </c>
      <c r="B46" s="362" t="s">
        <v>5566</v>
      </c>
      <c r="C46" s="372" t="s">
        <v>5565</v>
      </c>
      <c r="D46" s="370" t="s">
        <v>286</v>
      </c>
      <c r="E46" s="371">
        <v>40</v>
      </c>
      <c r="F46" s="486"/>
      <c r="G46" s="365">
        <f aca="true" t="shared" si="2" ref="G46:G65">ROUND(F46*E46,2)</f>
        <v>0</v>
      </c>
      <c r="H46" s="367" t="s">
        <v>4102</v>
      </c>
      <c r="AL46" s="368"/>
      <c r="AM46" s="368"/>
      <c r="AN46" s="368"/>
      <c r="AO46" s="368"/>
      <c r="AP46" s="368"/>
    </row>
    <row r="47" spans="1:56" s="359" customFormat="1" ht="12">
      <c r="A47" s="361" t="s">
        <v>309</v>
      </c>
      <c r="B47" s="362" t="s">
        <v>5564</v>
      </c>
      <c r="C47" s="372" t="s">
        <v>5563</v>
      </c>
      <c r="D47" s="370" t="s">
        <v>286</v>
      </c>
      <c r="E47" s="371">
        <v>40</v>
      </c>
      <c r="F47" s="486"/>
      <c r="G47" s="365">
        <f t="shared" si="2"/>
        <v>0</v>
      </c>
      <c r="H47" s="367" t="s">
        <v>4102</v>
      </c>
      <c r="BC47" s="379"/>
      <c r="BD47" s="379"/>
    </row>
    <row r="48" spans="1:56" s="359" customFormat="1" ht="12">
      <c r="A48" s="361" t="s">
        <v>315</v>
      </c>
      <c r="B48" s="362" t="s">
        <v>5562</v>
      </c>
      <c r="C48" s="372" t="s">
        <v>5561</v>
      </c>
      <c r="D48" s="370" t="s">
        <v>173</v>
      </c>
      <c r="E48" s="371">
        <v>1</v>
      </c>
      <c r="F48" s="486"/>
      <c r="G48" s="365">
        <f t="shared" si="2"/>
        <v>0</v>
      </c>
      <c r="H48" s="367" t="s">
        <v>259</v>
      </c>
      <c r="BC48" s="379"/>
      <c r="BD48" s="379"/>
    </row>
    <row r="49" spans="1:8" s="359" customFormat="1" ht="12">
      <c r="A49" s="361" t="s">
        <v>319</v>
      </c>
      <c r="B49" s="362" t="s">
        <v>5560</v>
      </c>
      <c r="C49" s="372" t="s">
        <v>5559</v>
      </c>
      <c r="D49" s="370" t="s">
        <v>180</v>
      </c>
      <c r="E49" s="371">
        <v>143</v>
      </c>
      <c r="F49" s="486"/>
      <c r="G49" s="365">
        <f t="shared" si="2"/>
        <v>0</v>
      </c>
      <c r="H49" s="367" t="s">
        <v>4102</v>
      </c>
    </row>
    <row r="50" spans="1:56" s="359" customFormat="1" ht="12">
      <c r="A50" s="361" t="s">
        <v>323</v>
      </c>
      <c r="B50" s="362" t="s">
        <v>5558</v>
      </c>
      <c r="C50" s="372" t="s">
        <v>5557</v>
      </c>
      <c r="D50" s="370" t="s">
        <v>131</v>
      </c>
      <c r="E50" s="371">
        <v>1.8</v>
      </c>
      <c r="F50" s="486"/>
      <c r="G50" s="365">
        <f t="shared" si="2"/>
        <v>0</v>
      </c>
      <c r="H50" s="367" t="s">
        <v>4102</v>
      </c>
      <c r="BC50" s="379"/>
      <c r="BD50" s="379"/>
    </row>
    <row r="51" spans="1:80" s="359" customFormat="1" ht="22.5">
      <c r="A51" s="361" t="s">
        <v>327</v>
      </c>
      <c r="B51" s="362" t="s">
        <v>5556</v>
      </c>
      <c r="C51" s="372" t="s">
        <v>5555</v>
      </c>
      <c r="D51" s="370" t="s">
        <v>286</v>
      </c>
      <c r="E51" s="371">
        <v>138</v>
      </c>
      <c r="F51" s="486"/>
      <c r="G51" s="365">
        <f t="shared" si="2"/>
        <v>0</v>
      </c>
      <c r="H51" s="367" t="s">
        <v>4102</v>
      </c>
      <c r="BC51" s="379">
        <v>7</v>
      </c>
      <c r="BD51" s="379">
        <v>1002</v>
      </c>
      <c r="CB51" s="359">
        <v>0</v>
      </c>
    </row>
    <row r="52" spans="1:42" s="359" customFormat="1" ht="22.5">
      <c r="A52" s="361" t="s">
        <v>331</v>
      </c>
      <c r="B52" s="362" t="s">
        <v>5554</v>
      </c>
      <c r="C52" s="372" t="s">
        <v>5553</v>
      </c>
      <c r="D52" s="370" t="s">
        <v>286</v>
      </c>
      <c r="E52" s="371">
        <v>5</v>
      </c>
      <c r="F52" s="486"/>
      <c r="G52" s="365">
        <f t="shared" si="2"/>
        <v>0</v>
      </c>
      <c r="H52" s="367" t="s">
        <v>4102</v>
      </c>
      <c r="AL52" s="368"/>
      <c r="AM52" s="368"/>
      <c r="AN52" s="368"/>
      <c r="AO52" s="368"/>
      <c r="AP52" s="368"/>
    </row>
    <row r="53" spans="1:42" s="359" customFormat="1" ht="22.5">
      <c r="A53" s="361" t="s">
        <v>335</v>
      </c>
      <c r="B53" s="362" t="s">
        <v>5552</v>
      </c>
      <c r="C53" s="372" t="s">
        <v>5551</v>
      </c>
      <c r="D53" s="370" t="s">
        <v>286</v>
      </c>
      <c r="E53" s="371">
        <v>143</v>
      </c>
      <c r="F53" s="486"/>
      <c r="G53" s="365">
        <f t="shared" si="2"/>
        <v>0</v>
      </c>
      <c r="H53" s="367" t="s">
        <v>4102</v>
      </c>
      <c r="AL53" s="368"/>
      <c r="AM53" s="368"/>
      <c r="AN53" s="368"/>
      <c r="AO53" s="368"/>
      <c r="AP53" s="368"/>
    </row>
    <row r="54" spans="1:42" s="359" customFormat="1" ht="12">
      <c r="A54" s="361" t="s">
        <v>339</v>
      </c>
      <c r="B54" s="362" t="s">
        <v>5550</v>
      </c>
      <c r="C54" s="372" t="s">
        <v>5549</v>
      </c>
      <c r="D54" s="370" t="s">
        <v>173</v>
      </c>
      <c r="E54" s="371">
        <v>6</v>
      </c>
      <c r="F54" s="486"/>
      <c r="G54" s="365">
        <f t="shared" si="2"/>
        <v>0</v>
      </c>
      <c r="H54" s="367" t="s">
        <v>4102</v>
      </c>
      <c r="AL54" s="368"/>
      <c r="AM54" s="368"/>
      <c r="AN54" s="368"/>
      <c r="AO54" s="368"/>
      <c r="AP54" s="368"/>
    </row>
    <row r="55" spans="1:42" s="359" customFormat="1" ht="12">
      <c r="A55" s="361" t="s">
        <v>344</v>
      </c>
      <c r="B55" s="362" t="s">
        <v>5548</v>
      </c>
      <c r="C55" s="372" t="s">
        <v>5547</v>
      </c>
      <c r="D55" s="370" t="s">
        <v>173</v>
      </c>
      <c r="E55" s="371">
        <v>4</v>
      </c>
      <c r="F55" s="486"/>
      <c r="G55" s="365">
        <f t="shared" si="2"/>
        <v>0</v>
      </c>
      <c r="H55" s="367" t="s">
        <v>4102</v>
      </c>
      <c r="AL55" s="368"/>
      <c r="AM55" s="368"/>
      <c r="AN55" s="368"/>
      <c r="AO55" s="368"/>
      <c r="AP55" s="368"/>
    </row>
    <row r="56" spans="1:42" s="359" customFormat="1" ht="12">
      <c r="A56" s="361" t="s">
        <v>348</v>
      </c>
      <c r="B56" s="362" t="s">
        <v>5546</v>
      </c>
      <c r="C56" s="372" t="s">
        <v>5545</v>
      </c>
      <c r="D56" s="370" t="s">
        <v>286</v>
      </c>
      <c r="E56" s="371">
        <v>25</v>
      </c>
      <c r="F56" s="486"/>
      <c r="G56" s="365">
        <f t="shared" si="2"/>
        <v>0</v>
      </c>
      <c r="H56" s="367" t="s">
        <v>4102</v>
      </c>
      <c r="AL56" s="368"/>
      <c r="AM56" s="368"/>
      <c r="AN56" s="368"/>
      <c r="AO56" s="368"/>
      <c r="AP56" s="368"/>
    </row>
    <row r="57" spans="1:42" s="359" customFormat="1" ht="12">
      <c r="A57" s="361" t="s">
        <v>352</v>
      </c>
      <c r="B57" s="362" t="s">
        <v>5544</v>
      </c>
      <c r="C57" s="372" t="s">
        <v>5543</v>
      </c>
      <c r="D57" s="370" t="s">
        <v>286</v>
      </c>
      <c r="E57" s="371">
        <v>168</v>
      </c>
      <c r="F57" s="486"/>
      <c r="G57" s="365">
        <f t="shared" si="2"/>
        <v>0</v>
      </c>
      <c r="H57" s="367" t="s">
        <v>4102</v>
      </c>
      <c r="AL57" s="368"/>
      <c r="AM57" s="368"/>
      <c r="AN57" s="368"/>
      <c r="AO57" s="368"/>
      <c r="AP57" s="368"/>
    </row>
    <row r="58" spans="1:42" s="359" customFormat="1" ht="22.5">
      <c r="A58" s="361" t="s">
        <v>356</v>
      </c>
      <c r="B58" s="362" t="s">
        <v>5542</v>
      </c>
      <c r="C58" s="372" t="s">
        <v>5541</v>
      </c>
      <c r="D58" s="370" t="s">
        <v>286</v>
      </c>
      <c r="E58" s="371">
        <v>6</v>
      </c>
      <c r="F58" s="486"/>
      <c r="G58" s="365">
        <f t="shared" si="2"/>
        <v>0</v>
      </c>
      <c r="H58" s="367" t="s">
        <v>4102</v>
      </c>
      <c r="AL58" s="368"/>
      <c r="AM58" s="368"/>
      <c r="AN58" s="368"/>
      <c r="AO58" s="368"/>
      <c r="AP58" s="368"/>
    </row>
    <row r="59" spans="1:42" s="359" customFormat="1" ht="12">
      <c r="A59" s="361" t="s">
        <v>362</v>
      </c>
      <c r="B59" s="362" t="s">
        <v>5540</v>
      </c>
      <c r="C59" s="372" t="s">
        <v>5539</v>
      </c>
      <c r="D59" s="370" t="s">
        <v>173</v>
      </c>
      <c r="E59" s="371">
        <v>6</v>
      </c>
      <c r="F59" s="486"/>
      <c r="G59" s="365">
        <f t="shared" si="2"/>
        <v>0</v>
      </c>
      <c r="H59" s="367" t="s">
        <v>4102</v>
      </c>
      <c r="AL59" s="368"/>
      <c r="AM59" s="368"/>
      <c r="AN59" s="368"/>
      <c r="AO59" s="368"/>
      <c r="AP59" s="368"/>
    </row>
    <row r="60" spans="1:42" s="359" customFormat="1" ht="12">
      <c r="A60" s="361" t="s">
        <v>617</v>
      </c>
      <c r="B60" s="362" t="s">
        <v>5538</v>
      </c>
      <c r="C60" s="372" t="s">
        <v>5537</v>
      </c>
      <c r="D60" s="370" t="s">
        <v>173</v>
      </c>
      <c r="E60" s="371">
        <v>6</v>
      </c>
      <c r="F60" s="486"/>
      <c r="G60" s="365">
        <f t="shared" si="2"/>
        <v>0</v>
      </c>
      <c r="H60" s="367" t="s">
        <v>4102</v>
      </c>
      <c r="AL60" s="368"/>
      <c r="AM60" s="368"/>
      <c r="AN60" s="368"/>
      <c r="AO60" s="368"/>
      <c r="AP60" s="368"/>
    </row>
    <row r="61" spans="1:42" s="359" customFormat="1" ht="12">
      <c r="A61" s="361" t="s">
        <v>621</v>
      </c>
      <c r="B61" s="362" t="s">
        <v>504</v>
      </c>
      <c r="C61" s="372" t="s">
        <v>505</v>
      </c>
      <c r="D61" s="370" t="s">
        <v>143</v>
      </c>
      <c r="E61" s="371">
        <v>6.72</v>
      </c>
      <c r="F61" s="486"/>
      <c r="G61" s="365">
        <f t="shared" si="2"/>
        <v>0</v>
      </c>
      <c r="H61" s="367" t="s">
        <v>4102</v>
      </c>
      <c r="AL61" s="368"/>
      <c r="AM61" s="368"/>
      <c r="AN61" s="368"/>
      <c r="AO61" s="368"/>
      <c r="AP61" s="368"/>
    </row>
    <row r="62" spans="1:42" s="359" customFormat="1" ht="12">
      <c r="A62" s="361" t="s">
        <v>625</v>
      </c>
      <c r="B62" s="362" t="s">
        <v>5536</v>
      </c>
      <c r="C62" s="372" t="s">
        <v>5535</v>
      </c>
      <c r="D62" s="370" t="s">
        <v>286</v>
      </c>
      <c r="E62" s="371">
        <v>138</v>
      </c>
      <c r="F62" s="486"/>
      <c r="G62" s="365">
        <f t="shared" si="2"/>
        <v>0</v>
      </c>
      <c r="H62" s="367" t="s">
        <v>4102</v>
      </c>
      <c r="AL62" s="368"/>
      <c r="AM62" s="368"/>
      <c r="AN62" s="368"/>
      <c r="AO62" s="368"/>
      <c r="AP62" s="368"/>
    </row>
    <row r="63" spans="1:42" s="359" customFormat="1" ht="12">
      <c r="A63" s="361" t="s">
        <v>629</v>
      </c>
      <c r="B63" s="362" t="s">
        <v>5534</v>
      </c>
      <c r="C63" s="372" t="s">
        <v>5533</v>
      </c>
      <c r="D63" s="370" t="s">
        <v>286</v>
      </c>
      <c r="E63" s="371">
        <v>10</v>
      </c>
      <c r="F63" s="486"/>
      <c r="G63" s="365">
        <f t="shared" si="2"/>
        <v>0</v>
      </c>
      <c r="H63" s="367" t="s">
        <v>4102</v>
      </c>
      <c r="AL63" s="368"/>
      <c r="AM63" s="368"/>
      <c r="AN63" s="368"/>
      <c r="AO63" s="368"/>
      <c r="AP63" s="368"/>
    </row>
    <row r="64" spans="1:42" s="376" customFormat="1" ht="12">
      <c r="A64" s="361" t="s">
        <v>633</v>
      </c>
      <c r="B64" s="362" t="s">
        <v>5532</v>
      </c>
      <c r="C64" s="372" t="s">
        <v>5531</v>
      </c>
      <c r="D64" s="370" t="s">
        <v>180</v>
      </c>
      <c r="E64" s="371">
        <v>138</v>
      </c>
      <c r="F64" s="486"/>
      <c r="G64" s="365">
        <f t="shared" si="2"/>
        <v>0</v>
      </c>
      <c r="H64" s="367" t="s">
        <v>4102</v>
      </c>
      <c r="I64" s="359"/>
      <c r="AL64" s="377"/>
      <c r="AM64" s="377"/>
      <c r="AN64" s="377"/>
      <c r="AO64" s="377"/>
      <c r="AP64" s="377"/>
    </row>
    <row r="65" spans="1:42" s="376" customFormat="1" ht="12">
      <c r="A65" s="361" t="s">
        <v>637</v>
      </c>
      <c r="B65" s="362" t="s">
        <v>5530</v>
      </c>
      <c r="C65" s="372" t="s">
        <v>5529</v>
      </c>
      <c r="D65" s="370" t="s">
        <v>173</v>
      </c>
      <c r="E65" s="371">
        <v>3</v>
      </c>
      <c r="F65" s="486"/>
      <c r="G65" s="365">
        <f t="shared" si="2"/>
        <v>0</v>
      </c>
      <c r="H65" s="367" t="s">
        <v>259</v>
      </c>
      <c r="I65" s="359"/>
      <c r="AL65" s="377"/>
      <c r="AM65" s="377"/>
      <c r="AN65" s="377"/>
      <c r="AO65" s="377"/>
      <c r="AP65" s="377"/>
    </row>
    <row r="66" spans="1:42" s="376" customFormat="1" ht="12">
      <c r="A66" s="353"/>
      <c r="B66" s="354" t="s">
        <v>5004</v>
      </c>
      <c r="C66" s="360" t="s">
        <v>5005</v>
      </c>
      <c r="D66" s="355"/>
      <c r="E66" s="356"/>
      <c r="F66" s="356"/>
      <c r="G66" s="387">
        <f>SUM(G67:G75)</f>
        <v>0</v>
      </c>
      <c r="H66" s="388"/>
      <c r="I66" s="359"/>
      <c r="AL66" s="377"/>
      <c r="AM66" s="377"/>
      <c r="AN66" s="377"/>
      <c r="AO66" s="377"/>
      <c r="AP66" s="377"/>
    </row>
    <row r="67" spans="1:42" s="376" customFormat="1" ht="12">
      <c r="A67" s="361" t="s">
        <v>643</v>
      </c>
      <c r="B67" s="362" t="s">
        <v>5008</v>
      </c>
      <c r="C67" s="372" t="s">
        <v>5009</v>
      </c>
      <c r="D67" s="370" t="s">
        <v>173</v>
      </c>
      <c r="E67" s="371">
        <v>1</v>
      </c>
      <c r="F67" s="486"/>
      <c r="G67" s="365">
        <f>ROUND(F67*E67,2)</f>
        <v>0</v>
      </c>
      <c r="H67" s="367" t="s">
        <v>4102</v>
      </c>
      <c r="I67" s="359"/>
      <c r="AL67" s="377"/>
      <c r="AM67" s="377"/>
      <c r="AN67" s="377"/>
      <c r="AO67" s="377"/>
      <c r="AP67" s="377"/>
    </row>
    <row r="68" spans="1:42" s="376" customFormat="1" ht="12">
      <c r="A68" s="361" t="s">
        <v>647</v>
      </c>
      <c r="B68" s="362" t="s">
        <v>5036</v>
      </c>
      <c r="C68" s="372" t="s">
        <v>5037</v>
      </c>
      <c r="D68" s="370" t="s">
        <v>173</v>
      </c>
      <c r="E68" s="371">
        <v>1</v>
      </c>
      <c r="F68" s="486"/>
      <c r="G68" s="365">
        <f>ROUND(F68*E68,2)</f>
        <v>0</v>
      </c>
      <c r="H68" s="367" t="s">
        <v>259</v>
      </c>
      <c r="I68" s="359"/>
      <c r="AL68" s="377"/>
      <c r="AM68" s="377"/>
      <c r="AN68" s="377"/>
      <c r="AO68" s="377"/>
      <c r="AP68" s="377"/>
    </row>
    <row r="69" spans="1:42" s="376" customFormat="1" ht="12">
      <c r="A69" s="361"/>
      <c r="B69" s="362" t="s">
        <v>3807</v>
      </c>
      <c r="C69" s="372" t="s">
        <v>3808</v>
      </c>
      <c r="D69" s="370"/>
      <c r="E69" s="371"/>
      <c r="F69" s="371"/>
      <c r="G69" s="365">
        <f>BH69</f>
        <v>0</v>
      </c>
      <c r="H69" s="367">
        <v>0</v>
      </c>
      <c r="I69" s="359"/>
      <c r="AL69" s="377"/>
      <c r="AM69" s="377"/>
      <c r="AN69" s="377"/>
      <c r="AO69" s="377"/>
      <c r="AP69" s="377"/>
    </row>
    <row r="70" spans="1:42" s="376" customFormat="1" ht="12">
      <c r="A70" s="361" t="s">
        <v>652</v>
      </c>
      <c r="B70" s="362" t="s">
        <v>5528</v>
      </c>
      <c r="C70" s="372" t="s">
        <v>5527</v>
      </c>
      <c r="D70" s="370" t="s">
        <v>682</v>
      </c>
      <c r="E70" s="371">
        <v>8</v>
      </c>
      <c r="F70" s="486"/>
      <c r="G70" s="365">
        <f>ROUND(F70*E70,2)</f>
        <v>0</v>
      </c>
      <c r="H70" s="367" t="s">
        <v>259</v>
      </c>
      <c r="I70" s="359"/>
      <c r="AL70" s="377"/>
      <c r="AM70" s="377"/>
      <c r="AN70" s="377"/>
      <c r="AO70" s="377"/>
      <c r="AP70" s="377"/>
    </row>
    <row r="71" spans="1:42" s="376" customFormat="1" ht="12">
      <c r="A71" s="361" t="s">
        <v>960</v>
      </c>
      <c r="B71" s="362" t="s">
        <v>5038</v>
      </c>
      <c r="C71" s="372" t="s">
        <v>5039</v>
      </c>
      <c r="D71" s="370" t="s">
        <v>682</v>
      </c>
      <c r="E71" s="371">
        <v>16</v>
      </c>
      <c r="F71" s="486"/>
      <c r="G71" s="365">
        <f>ROUND(F71*E71,2)</f>
        <v>0</v>
      </c>
      <c r="H71" s="367" t="s">
        <v>259</v>
      </c>
      <c r="I71" s="359"/>
      <c r="AL71" s="377"/>
      <c r="AM71" s="377"/>
      <c r="AN71" s="377"/>
      <c r="AO71" s="377"/>
      <c r="AP71" s="377"/>
    </row>
    <row r="72" spans="1:56" s="376" customFormat="1" ht="12">
      <c r="A72" s="361" t="s">
        <v>965</v>
      </c>
      <c r="B72" s="362" t="s">
        <v>5040</v>
      </c>
      <c r="C72" s="372" t="s">
        <v>5041</v>
      </c>
      <c r="D72" s="370" t="s">
        <v>682</v>
      </c>
      <c r="E72" s="371">
        <v>16</v>
      </c>
      <c r="F72" s="486"/>
      <c r="G72" s="365">
        <f>ROUND(F72*E72,2)</f>
        <v>0</v>
      </c>
      <c r="H72" s="367" t="s">
        <v>259</v>
      </c>
      <c r="I72" s="359"/>
      <c r="BC72" s="379"/>
      <c r="BD72" s="379"/>
    </row>
    <row r="73" spans="1:56" s="376" customFormat="1" ht="12">
      <c r="A73" s="361" t="s">
        <v>970</v>
      </c>
      <c r="B73" s="362" t="s">
        <v>5042</v>
      </c>
      <c r="C73" s="372" t="s">
        <v>5043</v>
      </c>
      <c r="D73" s="370" t="s">
        <v>682</v>
      </c>
      <c r="E73" s="371">
        <v>8</v>
      </c>
      <c r="F73" s="486"/>
      <c r="G73" s="365">
        <f>ROUND(F73*E73,2)</f>
        <v>0</v>
      </c>
      <c r="H73" s="367" t="s">
        <v>259</v>
      </c>
      <c r="I73" s="359"/>
      <c r="BC73" s="379"/>
      <c r="BD73" s="379"/>
    </row>
    <row r="74" spans="1:56" s="376" customFormat="1" ht="12">
      <c r="A74" s="361"/>
      <c r="B74" s="362" t="s">
        <v>5056</v>
      </c>
      <c r="C74" s="372" t="s">
        <v>5057</v>
      </c>
      <c r="D74" s="370"/>
      <c r="E74" s="371"/>
      <c r="F74" s="371"/>
      <c r="G74" s="365">
        <f>BH74</f>
        <v>0</v>
      </c>
      <c r="H74" s="367">
        <v>0</v>
      </c>
      <c r="I74" s="359"/>
      <c r="BC74" s="379"/>
      <c r="BD74" s="379"/>
    </row>
    <row r="75" spans="1:42" s="359" customFormat="1" ht="22.5">
      <c r="A75" s="361" t="s">
        <v>978</v>
      </c>
      <c r="B75" s="362" t="s">
        <v>5526</v>
      </c>
      <c r="C75" s="372" t="s">
        <v>5525</v>
      </c>
      <c r="D75" s="370" t="s">
        <v>173</v>
      </c>
      <c r="E75" s="371">
        <v>1</v>
      </c>
      <c r="F75" s="486"/>
      <c r="G75" s="365">
        <f>ROUND(F75*E75,2)</f>
        <v>0</v>
      </c>
      <c r="H75" s="367" t="s">
        <v>259</v>
      </c>
      <c r="AL75" s="368"/>
      <c r="AM75" s="368"/>
      <c r="AN75" s="368"/>
      <c r="AO75" s="368"/>
      <c r="AP75" s="368"/>
    </row>
    <row r="78" spans="1:8" ht="12">
      <c r="A78" s="232"/>
      <c r="B78" s="233" t="s">
        <v>4079</v>
      </c>
      <c r="C78" s="234"/>
      <c r="D78" s="235"/>
      <c r="E78" s="236"/>
      <c r="F78" s="485"/>
      <c r="G78" s="238">
        <f>G7+G16+G21</f>
        <v>0</v>
      </c>
      <c r="H78" s="239"/>
    </row>
  </sheetData>
  <sheetProtection algorithmName="SHA-512" hashValue="zXxIjxlXIoDypprd06QHoqJty0m9mrEFCdqwNuBH+JohCx23ZVsKGVQAVEB87FCBJyxVvznI7Eg4hnu1V1ocFA==" saltValue="jnX7H9YTZcrlZObwuKyl+w==" spinCount="100000" sheet="1" objects="1" scenarios="1"/>
  <mergeCells count="5">
    <mergeCell ref="A1:G1"/>
    <mergeCell ref="A3:B3"/>
    <mergeCell ref="D3:E3"/>
    <mergeCell ref="A4:B4"/>
    <mergeCell ref="D4:G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0" r:id="rId1"/>
  <headerFooter>
    <oddFooter>&amp;CStránka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1"/>
  <sheetViews>
    <sheetView showZeros="0" view="pageBreakPreview" zoomScaleSheetLayoutView="100" workbookViewId="0" topLeftCell="A55">
      <selection activeCell="F10" sqref="F10"/>
    </sheetView>
  </sheetViews>
  <sheetFormatPr defaultColWidth="9.140625" defaultRowHeight="12" outlineLevelRow="1"/>
  <cols>
    <col min="1" max="1" width="5.00390625" style="431" customWidth="1"/>
    <col min="2" max="2" width="16.8515625" style="467" customWidth="1"/>
    <col min="3" max="3" width="59.140625" style="467" customWidth="1"/>
    <col min="4" max="4" width="5.28125" style="430" customWidth="1"/>
    <col min="5" max="5" width="12.28125" style="468" customWidth="1"/>
    <col min="6" max="6" width="11.421875" style="431" customWidth="1"/>
    <col min="7" max="7" width="14.8515625" style="431" customWidth="1"/>
    <col min="8" max="8" width="10.7109375" style="430" customWidth="1"/>
    <col min="9" max="15" width="9.28125" style="431" customWidth="1"/>
    <col min="16" max="26" width="9.140625" style="431" hidden="1" customWidth="1"/>
    <col min="27" max="39" width="9.28125" style="431" customWidth="1"/>
    <col min="40" max="40" width="85.7109375" style="431" customWidth="1"/>
    <col min="41" max="16384" width="9.28125" style="431" customWidth="1"/>
  </cols>
  <sheetData>
    <row r="1" spans="1:18" ht="15.75" customHeight="1">
      <c r="A1" s="797" t="s">
        <v>4068</v>
      </c>
      <c r="B1" s="797"/>
      <c r="C1" s="797"/>
      <c r="D1" s="797"/>
      <c r="E1" s="797"/>
      <c r="F1" s="797"/>
      <c r="G1" s="797"/>
      <c r="R1" s="431" t="s">
        <v>5150</v>
      </c>
    </row>
    <row r="2" spans="1:18" ht="24.95" customHeight="1">
      <c r="A2" s="432" t="s">
        <v>5151</v>
      </c>
      <c r="B2" s="433"/>
      <c r="C2" s="807" t="s">
        <v>4070</v>
      </c>
      <c r="D2" s="808"/>
      <c r="E2" s="808"/>
      <c r="F2" s="808"/>
      <c r="G2" s="809"/>
      <c r="R2" s="431" t="s">
        <v>79</v>
      </c>
    </row>
    <row r="3" spans="1:18" ht="24.95" customHeight="1">
      <c r="A3" s="432" t="s">
        <v>5152</v>
      </c>
      <c r="B3" s="433"/>
      <c r="C3" s="798" t="s">
        <v>5744</v>
      </c>
      <c r="D3" s="799"/>
      <c r="E3" s="799"/>
      <c r="F3" s="799"/>
      <c r="G3" s="800"/>
      <c r="R3" s="431" t="s">
        <v>5154</v>
      </c>
    </row>
    <row r="4" spans="1:18" ht="12">
      <c r="A4" s="434" t="s">
        <v>5155</v>
      </c>
      <c r="B4" s="435"/>
      <c r="C4" s="436"/>
      <c r="D4" s="437"/>
      <c r="E4" s="438"/>
      <c r="F4" s="519"/>
      <c r="G4" s="440"/>
      <c r="H4" s="542"/>
      <c r="R4" s="431" t="s">
        <v>5156</v>
      </c>
    </row>
    <row r="6" spans="1:8" ht="23.25" customHeight="1">
      <c r="A6" s="185" t="s">
        <v>4074</v>
      </c>
      <c r="B6" s="186" t="s">
        <v>4075</v>
      </c>
      <c r="C6" s="186" t="s">
        <v>4076</v>
      </c>
      <c r="D6" s="187" t="s">
        <v>112</v>
      </c>
      <c r="E6" s="188" t="s">
        <v>4077</v>
      </c>
      <c r="F6" s="488" t="s">
        <v>4078</v>
      </c>
      <c r="G6" s="189" t="s">
        <v>4079</v>
      </c>
      <c r="H6" s="190" t="s">
        <v>4080</v>
      </c>
    </row>
    <row r="7" spans="1:18" ht="12">
      <c r="A7" s="441" t="s">
        <v>4081</v>
      </c>
      <c r="B7" s="442" t="s">
        <v>1185</v>
      </c>
      <c r="C7" s="443" t="s">
        <v>5157</v>
      </c>
      <c r="D7" s="517"/>
      <c r="E7" s="543"/>
      <c r="F7" s="445"/>
      <c r="G7" s="445">
        <f>SUMIF(R8:R8,"&lt;&gt;NOR",G8:G8)</f>
        <v>0</v>
      </c>
      <c r="H7" s="544"/>
      <c r="R7" s="431" t="s">
        <v>5158</v>
      </c>
    </row>
    <row r="8" spans="1:47" ht="12" outlineLevel="1">
      <c r="A8" s="545">
        <v>1</v>
      </c>
      <c r="B8" s="546" t="s">
        <v>5159</v>
      </c>
      <c r="C8" s="449" t="s">
        <v>5160</v>
      </c>
      <c r="D8" s="547" t="s">
        <v>5161</v>
      </c>
      <c r="E8" s="548">
        <v>8</v>
      </c>
      <c r="F8" s="507"/>
      <c r="G8" s="451">
        <f>F8*E8</f>
        <v>0</v>
      </c>
      <c r="H8" s="549" t="s">
        <v>259</v>
      </c>
      <c r="I8" s="452"/>
      <c r="J8" s="452"/>
      <c r="K8" s="452"/>
      <c r="L8" s="452"/>
      <c r="M8" s="452"/>
      <c r="N8" s="452"/>
      <c r="O8" s="452"/>
      <c r="P8" s="452"/>
      <c r="Q8" s="452"/>
      <c r="R8" s="452" t="s">
        <v>5162</v>
      </c>
      <c r="S8" s="452"/>
      <c r="T8" s="452"/>
      <c r="U8" s="452"/>
      <c r="V8" s="452"/>
      <c r="W8" s="452"/>
      <c r="X8" s="452"/>
      <c r="Y8" s="452"/>
      <c r="Z8" s="452"/>
      <c r="AA8" s="452"/>
      <c r="AB8" s="452"/>
      <c r="AC8" s="452"/>
      <c r="AD8" s="452"/>
      <c r="AE8" s="452"/>
      <c r="AF8" s="452"/>
      <c r="AG8" s="452"/>
      <c r="AH8" s="452"/>
      <c r="AI8" s="452"/>
      <c r="AJ8" s="452"/>
      <c r="AK8" s="452"/>
      <c r="AL8" s="452"/>
      <c r="AM8" s="452"/>
      <c r="AN8" s="452"/>
      <c r="AO8" s="452"/>
      <c r="AP8" s="452"/>
      <c r="AQ8" s="452"/>
      <c r="AR8" s="452"/>
      <c r="AS8" s="452"/>
      <c r="AT8" s="452"/>
      <c r="AU8" s="452"/>
    </row>
    <row r="9" spans="1:47" ht="12" outlineLevel="1">
      <c r="A9" s="454" t="s">
        <v>4081</v>
      </c>
      <c r="B9" s="455" t="s">
        <v>5167</v>
      </c>
      <c r="C9" s="456" t="s">
        <v>5168</v>
      </c>
      <c r="D9" s="550"/>
      <c r="E9" s="551"/>
      <c r="F9" s="458"/>
      <c r="G9" s="458">
        <f>SUMIF(R10:R51,"&lt;&gt;NOR",G10:G51)</f>
        <v>0</v>
      </c>
      <c r="H9" s="552"/>
      <c r="I9" s="452"/>
      <c r="J9" s="452"/>
      <c r="K9" s="452"/>
      <c r="L9" s="452"/>
      <c r="M9" s="452"/>
      <c r="N9" s="452"/>
      <c r="O9" s="452"/>
      <c r="P9" s="452"/>
      <c r="Q9" s="452"/>
      <c r="R9" s="452" t="s">
        <v>5162</v>
      </c>
      <c r="S9" s="452"/>
      <c r="T9" s="452"/>
      <c r="U9" s="452"/>
      <c r="V9" s="452"/>
      <c r="W9" s="452"/>
      <c r="X9" s="452"/>
      <c r="Y9" s="452"/>
      <c r="Z9" s="452"/>
      <c r="AA9" s="452"/>
      <c r="AB9" s="452"/>
      <c r="AC9" s="452"/>
      <c r="AD9" s="452"/>
      <c r="AE9" s="452"/>
      <c r="AF9" s="452"/>
      <c r="AG9" s="452"/>
      <c r="AH9" s="452"/>
      <c r="AI9" s="452"/>
      <c r="AJ9" s="452"/>
      <c r="AK9" s="452"/>
      <c r="AL9" s="452"/>
      <c r="AM9" s="452"/>
      <c r="AN9" s="452"/>
      <c r="AO9" s="452"/>
      <c r="AP9" s="452"/>
      <c r="AQ9" s="452"/>
      <c r="AR9" s="452"/>
      <c r="AS9" s="452"/>
      <c r="AT9" s="452"/>
      <c r="AU9" s="452"/>
    </row>
    <row r="10" spans="1:47" ht="12" outlineLevel="1">
      <c r="A10" s="545">
        <v>2</v>
      </c>
      <c r="B10" s="546" t="s">
        <v>5746</v>
      </c>
      <c r="C10" s="449" t="s">
        <v>5747</v>
      </c>
      <c r="D10" s="547" t="s">
        <v>286</v>
      </c>
      <c r="E10" s="548">
        <v>150</v>
      </c>
      <c r="F10" s="507"/>
      <c r="G10" s="451">
        <f>F10*E10</f>
        <v>0</v>
      </c>
      <c r="H10" s="549" t="s">
        <v>4102</v>
      </c>
      <c r="I10" s="452"/>
      <c r="J10" s="452"/>
      <c r="K10" s="452"/>
      <c r="L10" s="452"/>
      <c r="M10" s="452"/>
      <c r="N10" s="452"/>
      <c r="O10" s="452"/>
      <c r="P10" s="452"/>
      <c r="Q10" s="452"/>
      <c r="R10" s="452"/>
      <c r="S10" s="452"/>
      <c r="T10" s="452"/>
      <c r="U10" s="452"/>
      <c r="V10" s="452"/>
      <c r="W10" s="452"/>
      <c r="X10" s="452"/>
      <c r="Y10" s="452"/>
      <c r="Z10" s="452"/>
      <c r="AA10" s="452"/>
      <c r="AB10" s="452"/>
      <c r="AC10" s="452"/>
      <c r="AD10" s="452"/>
      <c r="AE10" s="452"/>
      <c r="AF10" s="452"/>
      <c r="AG10" s="452"/>
      <c r="AH10" s="452"/>
      <c r="AI10" s="452"/>
      <c r="AJ10" s="452"/>
      <c r="AK10" s="452"/>
      <c r="AL10" s="452"/>
      <c r="AM10" s="452"/>
      <c r="AN10" s="452"/>
      <c r="AO10" s="452"/>
      <c r="AP10" s="452"/>
      <c r="AQ10" s="452"/>
      <c r="AR10" s="452"/>
      <c r="AS10" s="452"/>
      <c r="AT10" s="452"/>
      <c r="AU10" s="452"/>
    </row>
    <row r="11" spans="1:47" ht="12" outlineLevel="1">
      <c r="A11" s="545"/>
      <c r="B11" s="546"/>
      <c r="C11" s="806" t="s">
        <v>5748</v>
      </c>
      <c r="D11" s="793"/>
      <c r="E11" s="794"/>
      <c r="F11" s="795"/>
      <c r="G11" s="796"/>
      <c r="H11" s="553"/>
      <c r="I11" s="452"/>
      <c r="J11" s="452"/>
      <c r="K11" s="452"/>
      <c r="L11" s="452"/>
      <c r="M11" s="452"/>
      <c r="N11" s="452"/>
      <c r="O11" s="452"/>
      <c r="P11" s="452"/>
      <c r="Q11" s="452"/>
      <c r="R11" s="452"/>
      <c r="S11" s="452"/>
      <c r="T11" s="452"/>
      <c r="U11" s="452"/>
      <c r="V11" s="452"/>
      <c r="W11" s="452"/>
      <c r="X11" s="452"/>
      <c r="Y11" s="452"/>
      <c r="Z11" s="452"/>
      <c r="AA11" s="452"/>
      <c r="AB11" s="452"/>
      <c r="AC11" s="452"/>
      <c r="AD11" s="452"/>
      <c r="AE11" s="452"/>
      <c r="AF11" s="452"/>
      <c r="AG11" s="452"/>
      <c r="AH11" s="452"/>
      <c r="AI11" s="452"/>
      <c r="AJ11" s="452"/>
      <c r="AK11" s="452"/>
      <c r="AL11" s="452"/>
      <c r="AM11" s="452"/>
      <c r="AN11" s="452"/>
      <c r="AO11" s="452"/>
      <c r="AP11" s="452"/>
      <c r="AQ11" s="452"/>
      <c r="AR11" s="452"/>
      <c r="AS11" s="452"/>
      <c r="AT11" s="452"/>
      <c r="AU11" s="452"/>
    </row>
    <row r="12" spans="1:47" ht="12" outlineLevel="1">
      <c r="A12" s="545">
        <v>3</v>
      </c>
      <c r="B12" s="546" t="s">
        <v>5749</v>
      </c>
      <c r="C12" s="449" t="s">
        <v>5750</v>
      </c>
      <c r="D12" s="547" t="s">
        <v>286</v>
      </c>
      <c r="E12" s="548">
        <v>250</v>
      </c>
      <c r="F12" s="507"/>
      <c r="G12" s="451">
        <f>F12*E12</f>
        <v>0</v>
      </c>
      <c r="H12" s="549" t="s">
        <v>4102</v>
      </c>
      <c r="I12" s="452"/>
      <c r="J12" s="452"/>
      <c r="K12" s="452"/>
      <c r="L12" s="452"/>
      <c r="M12" s="452"/>
      <c r="N12" s="452"/>
      <c r="O12" s="452"/>
      <c r="P12" s="452"/>
      <c r="Q12" s="452"/>
      <c r="R12" s="452"/>
      <c r="S12" s="452"/>
      <c r="T12" s="452"/>
      <c r="U12" s="452"/>
      <c r="V12" s="452"/>
      <c r="W12" s="452"/>
      <c r="X12" s="452"/>
      <c r="Y12" s="452"/>
      <c r="Z12" s="452"/>
      <c r="AA12" s="452"/>
      <c r="AB12" s="452"/>
      <c r="AC12" s="452"/>
      <c r="AD12" s="452"/>
      <c r="AE12" s="452"/>
      <c r="AF12" s="452"/>
      <c r="AG12" s="452"/>
      <c r="AH12" s="452"/>
      <c r="AI12" s="452"/>
      <c r="AJ12" s="452"/>
      <c r="AK12" s="452"/>
      <c r="AL12" s="452"/>
      <c r="AM12" s="452"/>
      <c r="AN12" s="452"/>
      <c r="AO12" s="452"/>
      <c r="AP12" s="452"/>
      <c r="AQ12" s="452"/>
      <c r="AR12" s="452"/>
      <c r="AS12" s="452"/>
      <c r="AT12" s="452"/>
      <c r="AU12" s="452"/>
    </row>
    <row r="13" spans="1:47" ht="12" outlineLevel="1">
      <c r="A13" s="545"/>
      <c r="B13" s="546"/>
      <c r="C13" s="806" t="s">
        <v>5192</v>
      </c>
      <c r="D13" s="793"/>
      <c r="E13" s="794"/>
      <c r="F13" s="795"/>
      <c r="G13" s="796"/>
      <c r="H13" s="553">
        <v>0</v>
      </c>
      <c r="I13" s="452"/>
      <c r="J13" s="452"/>
      <c r="K13" s="452"/>
      <c r="L13" s="452"/>
      <c r="M13" s="452"/>
      <c r="N13" s="452"/>
      <c r="O13" s="452"/>
      <c r="P13" s="452"/>
      <c r="Q13" s="452"/>
      <c r="R13" s="452"/>
      <c r="S13" s="452"/>
      <c r="T13" s="452"/>
      <c r="U13" s="452"/>
      <c r="V13" s="452"/>
      <c r="W13" s="452"/>
      <c r="X13" s="452"/>
      <c r="Y13" s="452"/>
      <c r="Z13" s="452"/>
      <c r="AA13" s="452"/>
      <c r="AB13" s="452"/>
      <c r="AC13" s="452"/>
      <c r="AD13" s="452"/>
      <c r="AE13" s="452"/>
      <c r="AF13" s="452"/>
      <c r="AG13" s="452"/>
      <c r="AH13" s="452"/>
      <c r="AI13" s="452"/>
      <c r="AJ13" s="452"/>
      <c r="AK13" s="452"/>
      <c r="AL13" s="452"/>
      <c r="AM13" s="452"/>
      <c r="AN13" s="452"/>
      <c r="AO13" s="452"/>
      <c r="AP13" s="452"/>
      <c r="AQ13" s="452"/>
      <c r="AR13" s="452"/>
      <c r="AS13" s="452"/>
      <c r="AT13" s="452"/>
      <c r="AU13" s="452"/>
    </row>
    <row r="14" spans="1:47" ht="12" outlineLevel="1">
      <c r="A14" s="545">
        <v>4</v>
      </c>
      <c r="B14" s="546" t="s">
        <v>5751</v>
      </c>
      <c r="C14" s="449" t="s">
        <v>5752</v>
      </c>
      <c r="D14" s="547" t="s">
        <v>5587</v>
      </c>
      <c r="E14" s="548">
        <v>2</v>
      </c>
      <c r="F14" s="507"/>
      <c r="G14" s="451">
        <f aca="true" t="shared" si="0" ref="G14:G17">F14*E14</f>
        <v>0</v>
      </c>
      <c r="H14" s="549" t="s">
        <v>4102</v>
      </c>
      <c r="I14" s="452"/>
      <c r="J14" s="452"/>
      <c r="K14" s="452"/>
      <c r="L14" s="452"/>
      <c r="M14" s="452"/>
      <c r="N14" s="452"/>
      <c r="O14" s="452"/>
      <c r="P14" s="452"/>
      <c r="Q14" s="452"/>
      <c r="R14" s="452"/>
      <c r="S14" s="452"/>
      <c r="T14" s="452"/>
      <c r="U14" s="452"/>
      <c r="V14" s="452"/>
      <c r="W14" s="452"/>
      <c r="X14" s="452"/>
      <c r="Y14" s="452"/>
      <c r="Z14" s="452"/>
      <c r="AA14" s="452"/>
      <c r="AB14" s="452"/>
      <c r="AC14" s="452"/>
      <c r="AD14" s="452"/>
      <c r="AE14" s="452"/>
      <c r="AF14" s="452"/>
      <c r="AG14" s="452"/>
      <c r="AH14" s="452"/>
      <c r="AI14" s="452"/>
      <c r="AJ14" s="452"/>
      <c r="AK14" s="452"/>
      <c r="AL14" s="452"/>
      <c r="AM14" s="452"/>
      <c r="AN14" s="452"/>
      <c r="AO14" s="452"/>
      <c r="AP14" s="452"/>
      <c r="AQ14" s="452"/>
      <c r="AR14" s="452"/>
      <c r="AS14" s="452"/>
      <c r="AT14" s="452"/>
      <c r="AU14" s="452"/>
    </row>
    <row r="15" spans="1:47" ht="12" outlineLevel="1">
      <c r="A15" s="545">
        <v>5</v>
      </c>
      <c r="B15" s="546" t="s">
        <v>5753</v>
      </c>
      <c r="C15" s="449" t="s">
        <v>5754</v>
      </c>
      <c r="D15" s="547" t="s">
        <v>286</v>
      </c>
      <c r="E15" s="548">
        <v>200</v>
      </c>
      <c r="F15" s="507"/>
      <c r="G15" s="451">
        <f t="shared" si="0"/>
        <v>0</v>
      </c>
      <c r="H15" s="549" t="s">
        <v>4102</v>
      </c>
      <c r="I15" s="452"/>
      <c r="J15" s="452"/>
      <c r="K15" s="452"/>
      <c r="L15" s="452"/>
      <c r="M15" s="452"/>
      <c r="N15" s="452"/>
      <c r="O15" s="452"/>
      <c r="P15" s="452"/>
      <c r="Q15" s="452"/>
      <c r="R15" s="452"/>
      <c r="S15" s="452"/>
      <c r="T15" s="452"/>
      <c r="U15" s="452"/>
      <c r="V15" s="452"/>
      <c r="W15" s="452"/>
      <c r="X15" s="452"/>
      <c r="Y15" s="452"/>
      <c r="Z15" s="452"/>
      <c r="AA15" s="452"/>
      <c r="AB15" s="452"/>
      <c r="AC15" s="452"/>
      <c r="AD15" s="452"/>
      <c r="AE15" s="452"/>
      <c r="AF15" s="452"/>
      <c r="AG15" s="452"/>
      <c r="AH15" s="452"/>
      <c r="AI15" s="452"/>
      <c r="AJ15" s="452"/>
      <c r="AK15" s="452"/>
      <c r="AL15" s="452"/>
      <c r="AM15" s="452"/>
      <c r="AN15" s="452"/>
      <c r="AO15" s="452"/>
      <c r="AP15" s="452"/>
      <c r="AQ15" s="452"/>
      <c r="AR15" s="452"/>
      <c r="AS15" s="452"/>
      <c r="AT15" s="452"/>
      <c r="AU15" s="452"/>
    </row>
    <row r="16" spans="1:47" ht="12" outlineLevel="1">
      <c r="A16" s="545">
        <v>6</v>
      </c>
      <c r="B16" s="546" t="s">
        <v>5755</v>
      </c>
      <c r="C16" s="449" t="s">
        <v>5756</v>
      </c>
      <c r="D16" s="547" t="s">
        <v>286</v>
      </c>
      <c r="E16" s="548">
        <v>200</v>
      </c>
      <c r="F16" s="507"/>
      <c r="G16" s="451">
        <f t="shared" si="0"/>
        <v>0</v>
      </c>
      <c r="H16" s="549" t="s">
        <v>4102</v>
      </c>
      <c r="I16" s="452"/>
      <c r="J16" s="452"/>
      <c r="K16" s="452"/>
      <c r="L16" s="452"/>
      <c r="M16" s="452"/>
      <c r="N16" s="452"/>
      <c r="O16" s="452"/>
      <c r="P16" s="452"/>
      <c r="Q16" s="452"/>
      <c r="R16" s="452"/>
      <c r="S16" s="452"/>
      <c r="T16" s="452"/>
      <c r="U16" s="452"/>
      <c r="V16" s="452"/>
      <c r="W16" s="452"/>
      <c r="X16" s="452"/>
      <c r="Y16" s="452"/>
      <c r="Z16" s="452"/>
      <c r="AA16" s="452"/>
      <c r="AB16" s="452"/>
      <c r="AC16" s="452"/>
      <c r="AD16" s="452"/>
      <c r="AE16" s="452"/>
      <c r="AF16" s="452"/>
      <c r="AG16" s="452"/>
      <c r="AH16" s="452"/>
      <c r="AI16" s="452"/>
      <c r="AJ16" s="452"/>
      <c r="AK16" s="452"/>
      <c r="AL16" s="452"/>
      <c r="AM16" s="452"/>
      <c r="AN16" s="452"/>
      <c r="AO16" s="452"/>
      <c r="AP16" s="452"/>
      <c r="AQ16" s="452"/>
      <c r="AR16" s="452"/>
      <c r="AS16" s="452"/>
      <c r="AT16" s="452"/>
      <c r="AU16" s="452"/>
    </row>
    <row r="17" spans="1:47" ht="12" outlineLevel="1">
      <c r="A17" s="545">
        <v>7</v>
      </c>
      <c r="B17" s="546" t="s">
        <v>5757</v>
      </c>
      <c r="C17" s="449" t="s">
        <v>5758</v>
      </c>
      <c r="D17" s="547" t="s">
        <v>286</v>
      </c>
      <c r="E17" s="548">
        <v>200</v>
      </c>
      <c r="F17" s="507"/>
      <c r="G17" s="451">
        <f t="shared" si="0"/>
        <v>0</v>
      </c>
      <c r="H17" s="549" t="s">
        <v>4102</v>
      </c>
      <c r="I17" s="452"/>
      <c r="J17" s="452"/>
      <c r="K17" s="452"/>
      <c r="L17" s="452"/>
      <c r="M17" s="452"/>
      <c r="N17" s="452"/>
      <c r="O17" s="452"/>
      <c r="P17" s="452"/>
      <c r="Q17" s="452"/>
      <c r="R17" s="452"/>
      <c r="S17" s="452"/>
      <c r="T17" s="452"/>
      <c r="U17" s="452"/>
      <c r="V17" s="452"/>
      <c r="W17" s="452"/>
      <c r="X17" s="452"/>
      <c r="Y17" s="452"/>
      <c r="Z17" s="452"/>
      <c r="AA17" s="452"/>
      <c r="AB17" s="452"/>
      <c r="AC17" s="452"/>
      <c r="AD17" s="452"/>
      <c r="AE17" s="452"/>
      <c r="AF17" s="452"/>
      <c r="AG17" s="452"/>
      <c r="AH17" s="452"/>
      <c r="AI17" s="452"/>
      <c r="AJ17" s="452"/>
      <c r="AK17" s="452"/>
      <c r="AL17" s="452"/>
      <c r="AM17" s="452"/>
      <c r="AN17" s="452"/>
      <c r="AO17" s="452"/>
      <c r="AP17" s="452"/>
      <c r="AQ17" s="452"/>
      <c r="AR17" s="452"/>
      <c r="AS17" s="452"/>
      <c r="AT17" s="452"/>
      <c r="AU17" s="452"/>
    </row>
    <row r="18" spans="1:47" ht="12" outlineLevel="1">
      <c r="A18" s="545"/>
      <c r="B18" s="546"/>
      <c r="C18" s="806" t="s">
        <v>5192</v>
      </c>
      <c r="D18" s="793"/>
      <c r="E18" s="794"/>
      <c r="F18" s="795"/>
      <c r="G18" s="796"/>
      <c r="H18" s="553">
        <v>0</v>
      </c>
      <c r="I18" s="452"/>
      <c r="J18" s="452"/>
      <c r="K18" s="452"/>
      <c r="L18" s="452"/>
      <c r="M18" s="452"/>
      <c r="N18" s="452"/>
      <c r="O18" s="452"/>
      <c r="P18" s="452"/>
      <c r="Q18" s="452"/>
      <c r="R18" s="452"/>
      <c r="S18" s="452"/>
      <c r="T18" s="452"/>
      <c r="U18" s="452"/>
      <c r="V18" s="452"/>
      <c r="W18" s="452"/>
      <c r="X18" s="452"/>
      <c r="Y18" s="452"/>
      <c r="Z18" s="452"/>
      <c r="AA18" s="452"/>
      <c r="AB18" s="452"/>
      <c r="AC18" s="452"/>
      <c r="AD18" s="452"/>
      <c r="AE18" s="452"/>
      <c r="AF18" s="452"/>
      <c r="AG18" s="452"/>
      <c r="AH18" s="452"/>
      <c r="AI18" s="452"/>
      <c r="AJ18" s="452"/>
      <c r="AK18" s="452"/>
      <c r="AL18" s="452"/>
      <c r="AM18" s="452"/>
      <c r="AN18" s="452"/>
      <c r="AO18" s="452"/>
      <c r="AP18" s="452"/>
      <c r="AQ18" s="452"/>
      <c r="AR18" s="452"/>
      <c r="AS18" s="452"/>
      <c r="AT18" s="452"/>
      <c r="AU18" s="452"/>
    </row>
    <row r="19" spans="1:47" ht="12" outlineLevel="1">
      <c r="A19" s="545">
        <v>8</v>
      </c>
      <c r="B19" s="546" t="s">
        <v>5759</v>
      </c>
      <c r="C19" s="449" t="s">
        <v>5760</v>
      </c>
      <c r="D19" s="547" t="s">
        <v>286</v>
      </c>
      <c r="E19" s="548">
        <v>200</v>
      </c>
      <c r="F19" s="507"/>
      <c r="G19" s="451">
        <f>F19*E19</f>
        <v>0</v>
      </c>
      <c r="H19" s="549" t="s">
        <v>4102</v>
      </c>
      <c r="I19" s="452"/>
      <c r="J19" s="452"/>
      <c r="K19" s="452"/>
      <c r="L19" s="452"/>
      <c r="M19" s="452"/>
      <c r="N19" s="452"/>
      <c r="O19" s="452"/>
      <c r="P19" s="452"/>
      <c r="Q19" s="452"/>
      <c r="R19" s="452"/>
      <c r="S19" s="452"/>
      <c r="T19" s="452"/>
      <c r="U19" s="452"/>
      <c r="V19" s="452"/>
      <c r="W19" s="452"/>
      <c r="X19" s="452"/>
      <c r="Y19" s="452"/>
      <c r="Z19" s="452"/>
      <c r="AA19" s="452"/>
      <c r="AB19" s="452"/>
      <c r="AC19" s="452"/>
      <c r="AD19" s="452"/>
      <c r="AE19" s="452"/>
      <c r="AF19" s="452"/>
      <c r="AG19" s="452"/>
      <c r="AH19" s="452"/>
      <c r="AI19" s="452"/>
      <c r="AJ19" s="452"/>
      <c r="AK19" s="452"/>
      <c r="AL19" s="452"/>
      <c r="AM19" s="452"/>
      <c r="AN19" s="452"/>
      <c r="AO19" s="452"/>
      <c r="AP19" s="452"/>
      <c r="AQ19" s="452"/>
      <c r="AR19" s="452"/>
      <c r="AS19" s="452"/>
      <c r="AT19" s="452"/>
      <c r="AU19" s="452"/>
    </row>
    <row r="20" spans="1:47" ht="12" outlineLevel="1">
      <c r="A20" s="545"/>
      <c r="B20" s="546"/>
      <c r="C20" s="806" t="s">
        <v>5197</v>
      </c>
      <c r="D20" s="793"/>
      <c r="E20" s="794"/>
      <c r="F20" s="795"/>
      <c r="G20" s="796"/>
      <c r="H20" s="553">
        <v>0</v>
      </c>
      <c r="I20" s="452"/>
      <c r="J20" s="452"/>
      <c r="K20" s="452"/>
      <c r="L20" s="452"/>
      <c r="M20" s="452"/>
      <c r="N20" s="452"/>
      <c r="O20" s="452"/>
      <c r="P20" s="452"/>
      <c r="Q20" s="452"/>
      <c r="R20" s="452"/>
      <c r="S20" s="452"/>
      <c r="T20" s="452"/>
      <c r="U20" s="452"/>
      <c r="V20" s="452"/>
      <c r="W20" s="452"/>
      <c r="X20" s="452"/>
      <c r="Y20" s="452"/>
      <c r="Z20" s="452"/>
      <c r="AA20" s="452"/>
      <c r="AB20" s="452"/>
      <c r="AC20" s="452"/>
      <c r="AD20" s="452"/>
      <c r="AE20" s="452"/>
      <c r="AF20" s="452"/>
      <c r="AG20" s="452"/>
      <c r="AH20" s="452"/>
      <c r="AI20" s="452"/>
      <c r="AJ20" s="452"/>
      <c r="AK20" s="452"/>
      <c r="AL20" s="452"/>
      <c r="AM20" s="452"/>
      <c r="AN20" s="452"/>
      <c r="AO20" s="452"/>
      <c r="AP20" s="452"/>
      <c r="AQ20" s="452"/>
      <c r="AR20" s="452"/>
      <c r="AS20" s="452"/>
      <c r="AT20" s="452"/>
      <c r="AU20" s="452"/>
    </row>
    <row r="21" spans="1:47" ht="12" outlineLevel="1">
      <c r="A21" s="545">
        <v>9</v>
      </c>
      <c r="B21" s="546" t="s">
        <v>5761</v>
      </c>
      <c r="C21" s="449" t="s">
        <v>5762</v>
      </c>
      <c r="D21" s="547" t="s">
        <v>286</v>
      </c>
      <c r="E21" s="548">
        <v>250</v>
      </c>
      <c r="F21" s="507"/>
      <c r="G21" s="451">
        <f>F21*E21</f>
        <v>0</v>
      </c>
      <c r="H21" s="549" t="s">
        <v>4102</v>
      </c>
      <c r="I21" s="452"/>
      <c r="J21" s="452"/>
      <c r="K21" s="452"/>
      <c r="L21" s="452"/>
      <c r="M21" s="452"/>
      <c r="N21" s="452"/>
      <c r="O21" s="452"/>
      <c r="P21" s="452"/>
      <c r="Q21" s="452"/>
      <c r="R21" s="452"/>
      <c r="S21" s="452"/>
      <c r="T21" s="452"/>
      <c r="U21" s="452"/>
      <c r="V21" s="452"/>
      <c r="W21" s="452"/>
      <c r="X21" s="452"/>
      <c r="Y21" s="452"/>
      <c r="Z21" s="452"/>
      <c r="AA21" s="452"/>
      <c r="AB21" s="452"/>
      <c r="AC21" s="452"/>
      <c r="AD21" s="452"/>
      <c r="AE21" s="452"/>
      <c r="AF21" s="452"/>
      <c r="AG21" s="452"/>
      <c r="AH21" s="452"/>
      <c r="AI21" s="452"/>
      <c r="AJ21" s="452"/>
      <c r="AK21" s="452"/>
      <c r="AL21" s="452"/>
      <c r="AM21" s="452"/>
      <c r="AN21" s="452"/>
      <c r="AO21" s="452"/>
      <c r="AP21" s="452"/>
      <c r="AQ21" s="452"/>
      <c r="AR21" s="452"/>
      <c r="AS21" s="452"/>
      <c r="AT21" s="452"/>
      <c r="AU21" s="452"/>
    </row>
    <row r="22" spans="1:47" ht="12" outlineLevel="1">
      <c r="A22" s="545"/>
      <c r="B22" s="546"/>
      <c r="C22" s="806" t="s">
        <v>5197</v>
      </c>
      <c r="D22" s="793"/>
      <c r="E22" s="794"/>
      <c r="F22" s="795"/>
      <c r="G22" s="796"/>
      <c r="H22" s="553">
        <v>0</v>
      </c>
      <c r="I22" s="452"/>
      <c r="J22" s="452"/>
      <c r="K22" s="452"/>
      <c r="L22" s="452"/>
      <c r="M22" s="452"/>
      <c r="N22" s="452"/>
      <c r="O22" s="452"/>
      <c r="P22" s="452"/>
      <c r="Q22" s="452"/>
      <c r="R22" s="452"/>
      <c r="S22" s="452"/>
      <c r="T22" s="452"/>
      <c r="U22" s="452"/>
      <c r="V22" s="452"/>
      <c r="W22" s="452"/>
      <c r="X22" s="452"/>
      <c r="Y22" s="452"/>
      <c r="Z22" s="452"/>
      <c r="AA22" s="452"/>
      <c r="AB22" s="452"/>
      <c r="AC22" s="452"/>
      <c r="AD22" s="452"/>
      <c r="AE22" s="452"/>
      <c r="AF22" s="452"/>
      <c r="AG22" s="452"/>
      <c r="AH22" s="452"/>
      <c r="AI22" s="452"/>
      <c r="AJ22" s="452"/>
      <c r="AK22" s="452"/>
      <c r="AL22" s="452"/>
      <c r="AM22" s="452"/>
      <c r="AN22" s="452"/>
      <c r="AO22" s="452"/>
      <c r="AP22" s="452"/>
      <c r="AQ22" s="452"/>
      <c r="AR22" s="452"/>
      <c r="AS22" s="452"/>
      <c r="AT22" s="452"/>
      <c r="AU22" s="452"/>
    </row>
    <row r="23" spans="1:47" ht="12" outlineLevel="1">
      <c r="A23" s="545">
        <v>10</v>
      </c>
      <c r="B23" s="546" t="s">
        <v>5763</v>
      </c>
      <c r="C23" s="449" t="s">
        <v>5764</v>
      </c>
      <c r="D23" s="547" t="s">
        <v>173</v>
      </c>
      <c r="E23" s="548">
        <v>2</v>
      </c>
      <c r="F23" s="507"/>
      <c r="G23" s="451">
        <f aca="true" t="shared" si="1" ref="G23:G24">F23*E23</f>
        <v>0</v>
      </c>
      <c r="H23" s="549" t="s">
        <v>4102</v>
      </c>
      <c r="I23" s="452"/>
      <c r="J23" s="452"/>
      <c r="K23" s="452"/>
      <c r="L23" s="452"/>
      <c r="M23" s="452"/>
      <c r="N23" s="452"/>
      <c r="O23" s="452"/>
      <c r="P23" s="452"/>
      <c r="Q23" s="452"/>
      <c r="R23" s="452"/>
      <c r="S23" s="452"/>
      <c r="T23" s="452"/>
      <c r="U23" s="452"/>
      <c r="V23" s="452"/>
      <c r="W23" s="452"/>
      <c r="X23" s="452"/>
      <c r="Y23" s="452"/>
      <c r="Z23" s="452"/>
      <c r="AA23" s="452"/>
      <c r="AB23" s="452"/>
      <c r="AC23" s="452"/>
      <c r="AD23" s="452"/>
      <c r="AE23" s="452"/>
      <c r="AF23" s="452"/>
      <c r="AG23" s="452"/>
      <c r="AH23" s="452"/>
      <c r="AI23" s="452"/>
      <c r="AJ23" s="452"/>
      <c r="AK23" s="452"/>
      <c r="AL23" s="452"/>
      <c r="AM23" s="452"/>
      <c r="AN23" s="452"/>
      <c r="AO23" s="452"/>
      <c r="AP23" s="452"/>
      <c r="AQ23" s="452"/>
      <c r="AR23" s="452"/>
      <c r="AS23" s="452"/>
      <c r="AT23" s="452"/>
      <c r="AU23" s="452"/>
    </row>
    <row r="24" spans="1:47" ht="12" outlineLevel="1">
      <c r="A24" s="545">
        <v>11</v>
      </c>
      <c r="B24" s="546" t="s">
        <v>5765</v>
      </c>
      <c r="C24" s="449" t="s">
        <v>5766</v>
      </c>
      <c r="D24" s="547" t="s">
        <v>173</v>
      </c>
      <c r="E24" s="548">
        <v>2</v>
      </c>
      <c r="F24" s="507"/>
      <c r="G24" s="451">
        <f t="shared" si="1"/>
        <v>0</v>
      </c>
      <c r="H24" s="549" t="s">
        <v>4102</v>
      </c>
      <c r="I24" s="452"/>
      <c r="J24" s="452"/>
      <c r="K24" s="452"/>
      <c r="L24" s="452"/>
      <c r="M24" s="452"/>
      <c r="N24" s="452"/>
      <c r="O24" s="452"/>
      <c r="P24" s="452"/>
      <c r="Q24" s="452"/>
      <c r="R24" s="452"/>
      <c r="S24" s="452"/>
      <c r="T24" s="452"/>
      <c r="U24" s="452"/>
      <c r="V24" s="452"/>
      <c r="W24" s="452"/>
      <c r="X24" s="452"/>
      <c r="Y24" s="452"/>
      <c r="Z24" s="452"/>
      <c r="AA24" s="452"/>
      <c r="AB24" s="452"/>
      <c r="AC24" s="452"/>
      <c r="AD24" s="452"/>
      <c r="AE24" s="452"/>
      <c r="AF24" s="452"/>
      <c r="AG24" s="452"/>
      <c r="AH24" s="452"/>
      <c r="AI24" s="452"/>
      <c r="AJ24" s="452"/>
      <c r="AK24" s="452"/>
      <c r="AL24" s="452"/>
      <c r="AM24" s="452"/>
      <c r="AN24" s="452"/>
      <c r="AO24" s="452"/>
      <c r="AP24" s="452"/>
      <c r="AQ24" s="452"/>
      <c r="AR24" s="452"/>
      <c r="AS24" s="452"/>
      <c r="AT24" s="452"/>
      <c r="AU24" s="452"/>
    </row>
    <row r="25" spans="1:47" ht="12" outlineLevel="1">
      <c r="A25" s="545"/>
      <c r="B25" s="546"/>
      <c r="C25" s="806" t="s">
        <v>5192</v>
      </c>
      <c r="D25" s="793"/>
      <c r="E25" s="794"/>
      <c r="F25" s="795"/>
      <c r="G25" s="796"/>
      <c r="H25" s="553">
        <v>0</v>
      </c>
      <c r="I25" s="452"/>
      <c r="J25" s="452"/>
      <c r="K25" s="452"/>
      <c r="L25" s="452"/>
      <c r="M25" s="452"/>
      <c r="N25" s="452"/>
      <c r="O25" s="452"/>
      <c r="P25" s="452"/>
      <c r="Q25" s="452"/>
      <c r="R25" s="452"/>
      <c r="S25" s="452"/>
      <c r="T25" s="452"/>
      <c r="U25" s="452"/>
      <c r="V25" s="452"/>
      <c r="W25" s="452"/>
      <c r="X25" s="452"/>
      <c r="Y25" s="452"/>
      <c r="Z25" s="452"/>
      <c r="AA25" s="452"/>
      <c r="AB25" s="452"/>
      <c r="AC25" s="452"/>
      <c r="AD25" s="452"/>
      <c r="AE25" s="452"/>
      <c r="AF25" s="452"/>
      <c r="AG25" s="452"/>
      <c r="AH25" s="452"/>
      <c r="AI25" s="452"/>
      <c r="AJ25" s="452"/>
      <c r="AK25" s="452"/>
      <c r="AL25" s="452"/>
      <c r="AM25" s="452"/>
      <c r="AN25" s="452"/>
      <c r="AO25" s="452"/>
      <c r="AP25" s="452"/>
      <c r="AQ25" s="452"/>
      <c r="AR25" s="452"/>
      <c r="AS25" s="452"/>
      <c r="AT25" s="452"/>
      <c r="AU25" s="452"/>
    </row>
    <row r="26" spans="1:47" ht="12" outlineLevel="1">
      <c r="A26" s="545">
        <v>12</v>
      </c>
      <c r="B26" s="546" t="s">
        <v>5767</v>
      </c>
      <c r="C26" s="449" t="s">
        <v>5768</v>
      </c>
      <c r="D26" s="547" t="s">
        <v>5587</v>
      </c>
      <c r="E26" s="548">
        <v>2</v>
      </c>
      <c r="F26" s="507"/>
      <c r="G26" s="451">
        <f>F26*E26</f>
        <v>0</v>
      </c>
      <c r="H26" s="549" t="s">
        <v>4102</v>
      </c>
      <c r="I26" s="452"/>
      <c r="J26" s="452"/>
      <c r="K26" s="452"/>
      <c r="L26" s="452"/>
      <c r="M26" s="452"/>
      <c r="N26" s="452"/>
      <c r="O26" s="452"/>
      <c r="P26" s="452"/>
      <c r="Q26" s="452"/>
      <c r="R26" s="452"/>
      <c r="S26" s="452"/>
      <c r="T26" s="452"/>
      <c r="U26" s="452"/>
      <c r="V26" s="452"/>
      <c r="W26" s="452"/>
      <c r="X26" s="452"/>
      <c r="Y26" s="452"/>
      <c r="Z26" s="452"/>
      <c r="AA26" s="452"/>
      <c r="AB26" s="452"/>
      <c r="AC26" s="452"/>
      <c r="AD26" s="452"/>
      <c r="AE26" s="452"/>
      <c r="AF26" s="452"/>
      <c r="AG26" s="452"/>
      <c r="AH26" s="452"/>
      <c r="AI26" s="452"/>
      <c r="AJ26" s="452"/>
      <c r="AK26" s="452"/>
      <c r="AL26" s="452"/>
      <c r="AM26" s="452"/>
      <c r="AN26" s="452"/>
      <c r="AO26" s="452"/>
      <c r="AP26" s="452"/>
      <c r="AQ26" s="452"/>
      <c r="AR26" s="452"/>
      <c r="AS26" s="452"/>
      <c r="AT26" s="452"/>
      <c r="AU26" s="452"/>
    </row>
    <row r="27" spans="1:47" ht="12" outlineLevel="1">
      <c r="A27" s="545"/>
      <c r="B27" s="546"/>
      <c r="C27" s="806" t="s">
        <v>5769</v>
      </c>
      <c r="D27" s="793"/>
      <c r="E27" s="794"/>
      <c r="F27" s="795"/>
      <c r="G27" s="796"/>
      <c r="H27" s="553">
        <v>0</v>
      </c>
      <c r="I27" s="452"/>
      <c r="J27" s="452"/>
      <c r="K27" s="452"/>
      <c r="L27" s="452"/>
      <c r="M27" s="452"/>
      <c r="N27" s="452"/>
      <c r="O27" s="452"/>
      <c r="P27" s="452"/>
      <c r="Q27" s="452"/>
      <c r="R27" s="452"/>
      <c r="S27" s="452"/>
      <c r="T27" s="452"/>
      <c r="U27" s="452"/>
      <c r="V27" s="452"/>
      <c r="W27" s="452"/>
      <c r="X27" s="452"/>
      <c r="Y27" s="452"/>
      <c r="Z27" s="452"/>
      <c r="AA27" s="452"/>
      <c r="AB27" s="452"/>
      <c r="AC27" s="452"/>
      <c r="AD27" s="452"/>
      <c r="AE27" s="452"/>
      <c r="AF27" s="452"/>
      <c r="AG27" s="452"/>
      <c r="AH27" s="452"/>
      <c r="AI27" s="452"/>
      <c r="AJ27" s="452"/>
      <c r="AK27" s="452"/>
      <c r="AL27" s="452"/>
      <c r="AM27" s="452"/>
      <c r="AN27" s="452"/>
      <c r="AO27" s="452"/>
      <c r="AP27" s="452"/>
      <c r="AQ27" s="452"/>
      <c r="AR27" s="452"/>
      <c r="AS27" s="452"/>
      <c r="AT27" s="452"/>
      <c r="AU27" s="452"/>
    </row>
    <row r="28" spans="1:47" ht="12" outlineLevel="1">
      <c r="A28" s="545">
        <v>13</v>
      </c>
      <c r="B28" s="546" t="s">
        <v>5285</v>
      </c>
      <c r="C28" s="449" t="s">
        <v>5286</v>
      </c>
      <c r="D28" s="547" t="s">
        <v>173</v>
      </c>
      <c r="E28" s="548">
        <v>2</v>
      </c>
      <c r="F28" s="507"/>
      <c r="G28" s="451">
        <f aca="true" t="shared" si="2" ref="G28:G38">F28*E28</f>
        <v>0</v>
      </c>
      <c r="H28" s="549" t="s">
        <v>4102</v>
      </c>
      <c r="I28" s="452"/>
      <c r="J28" s="452"/>
      <c r="K28" s="452"/>
      <c r="L28" s="452"/>
      <c r="M28" s="452"/>
      <c r="N28" s="452"/>
      <c r="O28" s="452"/>
      <c r="P28" s="452"/>
      <c r="Q28" s="452"/>
      <c r="R28" s="452"/>
      <c r="S28" s="452"/>
      <c r="T28" s="452"/>
      <c r="U28" s="452"/>
      <c r="V28" s="452"/>
      <c r="W28" s="452"/>
      <c r="X28" s="452"/>
      <c r="Y28" s="452"/>
      <c r="Z28" s="452"/>
      <c r="AA28" s="452"/>
      <c r="AB28" s="452"/>
      <c r="AC28" s="452"/>
      <c r="AD28" s="452"/>
      <c r="AE28" s="452"/>
      <c r="AF28" s="452"/>
      <c r="AG28" s="452"/>
      <c r="AH28" s="452"/>
      <c r="AI28" s="452"/>
      <c r="AJ28" s="452"/>
      <c r="AK28" s="452"/>
      <c r="AL28" s="452"/>
      <c r="AM28" s="452"/>
      <c r="AN28" s="452"/>
      <c r="AO28" s="452"/>
      <c r="AP28" s="452"/>
      <c r="AQ28" s="452"/>
      <c r="AR28" s="452"/>
      <c r="AS28" s="452"/>
      <c r="AT28" s="452"/>
      <c r="AU28" s="452"/>
    </row>
    <row r="29" spans="1:47" ht="12" outlineLevel="1">
      <c r="A29" s="545">
        <v>14</v>
      </c>
      <c r="B29" s="546" t="s">
        <v>5287</v>
      </c>
      <c r="C29" s="449" t="s">
        <v>5770</v>
      </c>
      <c r="D29" s="547" t="s">
        <v>5587</v>
      </c>
      <c r="E29" s="548">
        <v>2</v>
      </c>
      <c r="F29" s="507"/>
      <c r="G29" s="451">
        <f t="shared" si="2"/>
        <v>0</v>
      </c>
      <c r="H29" s="549" t="s">
        <v>4102</v>
      </c>
      <c r="I29" s="452"/>
      <c r="J29" s="452"/>
      <c r="K29" s="452"/>
      <c r="L29" s="452"/>
      <c r="M29" s="452"/>
      <c r="N29" s="452"/>
      <c r="O29" s="452"/>
      <c r="P29" s="452"/>
      <c r="Q29" s="452"/>
      <c r="R29" s="452"/>
      <c r="S29" s="452"/>
      <c r="T29" s="452"/>
      <c r="U29" s="452"/>
      <c r="V29" s="452"/>
      <c r="W29" s="452"/>
      <c r="X29" s="452"/>
      <c r="Y29" s="452"/>
      <c r="Z29" s="452"/>
      <c r="AA29" s="452"/>
      <c r="AB29" s="452"/>
      <c r="AC29" s="452"/>
      <c r="AD29" s="452"/>
      <c r="AE29" s="452"/>
      <c r="AF29" s="452"/>
      <c r="AG29" s="452"/>
      <c r="AH29" s="452"/>
      <c r="AI29" s="452"/>
      <c r="AJ29" s="452"/>
      <c r="AK29" s="452"/>
      <c r="AL29" s="452"/>
      <c r="AM29" s="452"/>
      <c r="AN29" s="452"/>
      <c r="AO29" s="452"/>
      <c r="AP29" s="452"/>
      <c r="AQ29" s="452"/>
      <c r="AR29" s="452"/>
      <c r="AS29" s="452"/>
      <c r="AT29" s="452"/>
      <c r="AU29" s="452"/>
    </row>
    <row r="30" spans="1:47" ht="12" outlineLevel="1">
      <c r="A30" s="545">
        <v>15</v>
      </c>
      <c r="B30" s="546" t="s">
        <v>5771</v>
      </c>
      <c r="C30" s="449" t="s">
        <v>5772</v>
      </c>
      <c r="D30" s="547" t="s">
        <v>173</v>
      </c>
      <c r="E30" s="548">
        <v>24</v>
      </c>
      <c r="F30" s="507"/>
      <c r="G30" s="451">
        <f t="shared" si="2"/>
        <v>0</v>
      </c>
      <c r="H30" s="549" t="s">
        <v>4102</v>
      </c>
      <c r="I30" s="452"/>
      <c r="J30" s="452"/>
      <c r="K30" s="452"/>
      <c r="L30" s="452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452"/>
      <c r="Z30" s="452"/>
      <c r="AA30" s="452"/>
      <c r="AB30" s="452"/>
      <c r="AC30" s="452"/>
      <c r="AD30" s="452"/>
      <c r="AE30" s="452"/>
      <c r="AF30" s="452"/>
      <c r="AG30" s="452"/>
      <c r="AH30" s="452"/>
      <c r="AI30" s="452"/>
      <c r="AJ30" s="452"/>
      <c r="AK30" s="452"/>
      <c r="AL30" s="452"/>
      <c r="AM30" s="452"/>
      <c r="AN30" s="452"/>
      <c r="AO30" s="452"/>
      <c r="AP30" s="452"/>
      <c r="AQ30" s="452"/>
      <c r="AR30" s="452"/>
      <c r="AS30" s="452"/>
      <c r="AT30" s="452"/>
      <c r="AU30" s="452"/>
    </row>
    <row r="31" spans="1:47" ht="12" outlineLevel="1">
      <c r="A31" s="545">
        <v>16</v>
      </c>
      <c r="B31" s="546" t="s">
        <v>5773</v>
      </c>
      <c r="C31" s="449" t="s">
        <v>5774</v>
      </c>
      <c r="D31" s="547" t="s">
        <v>173</v>
      </c>
      <c r="E31" s="548">
        <v>24</v>
      </c>
      <c r="F31" s="507"/>
      <c r="G31" s="451">
        <f t="shared" si="2"/>
        <v>0</v>
      </c>
      <c r="H31" s="549" t="s">
        <v>4102</v>
      </c>
      <c r="I31" s="452"/>
      <c r="J31" s="452"/>
      <c r="K31" s="452"/>
      <c r="L31" s="452"/>
      <c r="M31" s="452"/>
      <c r="N31" s="452"/>
      <c r="O31" s="452"/>
      <c r="P31" s="452"/>
      <c r="Q31" s="452"/>
      <c r="R31" s="452"/>
      <c r="S31" s="452"/>
      <c r="T31" s="452"/>
      <c r="U31" s="452"/>
      <c r="V31" s="452"/>
      <c r="W31" s="452"/>
      <c r="X31" s="452"/>
      <c r="Y31" s="452"/>
      <c r="Z31" s="452"/>
      <c r="AA31" s="452"/>
      <c r="AB31" s="452"/>
      <c r="AC31" s="452"/>
      <c r="AD31" s="452"/>
      <c r="AE31" s="452"/>
      <c r="AF31" s="452"/>
      <c r="AG31" s="452"/>
      <c r="AH31" s="452"/>
      <c r="AI31" s="452"/>
      <c r="AJ31" s="452"/>
      <c r="AK31" s="452"/>
      <c r="AL31" s="452"/>
      <c r="AM31" s="452"/>
      <c r="AN31" s="452"/>
      <c r="AO31" s="452"/>
      <c r="AP31" s="452"/>
      <c r="AQ31" s="452"/>
      <c r="AR31" s="452"/>
      <c r="AS31" s="452"/>
      <c r="AT31" s="452"/>
      <c r="AU31" s="452"/>
    </row>
    <row r="32" spans="1:47" ht="12" outlineLevel="1">
      <c r="A32" s="545">
        <v>17</v>
      </c>
      <c r="B32" s="546" t="s">
        <v>5775</v>
      </c>
      <c r="C32" s="449" t="s">
        <v>5776</v>
      </c>
      <c r="D32" s="547" t="s">
        <v>173</v>
      </c>
      <c r="E32" s="548">
        <v>24</v>
      </c>
      <c r="F32" s="507"/>
      <c r="G32" s="451">
        <f t="shared" si="2"/>
        <v>0</v>
      </c>
      <c r="H32" s="549" t="s">
        <v>4102</v>
      </c>
      <c r="I32" s="452"/>
      <c r="J32" s="452"/>
      <c r="K32" s="452"/>
      <c r="L32" s="452"/>
      <c r="M32" s="452"/>
      <c r="N32" s="452"/>
      <c r="O32" s="452"/>
      <c r="P32" s="452"/>
      <c r="Q32" s="452"/>
      <c r="R32" s="452"/>
      <c r="S32" s="452"/>
      <c r="T32" s="452"/>
      <c r="U32" s="452"/>
      <c r="V32" s="452"/>
      <c r="W32" s="452"/>
      <c r="X32" s="452"/>
      <c r="Y32" s="452"/>
      <c r="Z32" s="452"/>
      <c r="AA32" s="452"/>
      <c r="AB32" s="452"/>
      <c r="AC32" s="452"/>
      <c r="AD32" s="452"/>
      <c r="AE32" s="452"/>
      <c r="AF32" s="452"/>
      <c r="AG32" s="452"/>
      <c r="AH32" s="452"/>
      <c r="AI32" s="452"/>
      <c r="AJ32" s="452"/>
      <c r="AK32" s="452"/>
      <c r="AL32" s="452"/>
      <c r="AM32" s="452"/>
      <c r="AN32" s="452"/>
      <c r="AO32" s="452"/>
      <c r="AP32" s="452"/>
      <c r="AQ32" s="452"/>
      <c r="AR32" s="452"/>
      <c r="AS32" s="452"/>
      <c r="AT32" s="452"/>
      <c r="AU32" s="452"/>
    </row>
    <row r="33" spans="1:47" ht="12" outlineLevel="1">
      <c r="A33" s="545">
        <v>18</v>
      </c>
      <c r="B33" s="546" t="s">
        <v>5777</v>
      </c>
      <c r="C33" s="449" t="s">
        <v>5778</v>
      </c>
      <c r="D33" s="547" t="s">
        <v>173</v>
      </c>
      <c r="E33" s="548">
        <v>12</v>
      </c>
      <c r="F33" s="507"/>
      <c r="G33" s="451">
        <f t="shared" si="2"/>
        <v>0</v>
      </c>
      <c r="H33" s="549" t="s">
        <v>4102</v>
      </c>
      <c r="I33" s="452"/>
      <c r="J33" s="452"/>
      <c r="K33" s="452"/>
      <c r="L33" s="452"/>
      <c r="M33" s="452"/>
      <c r="N33" s="452"/>
      <c r="O33" s="452"/>
      <c r="P33" s="452"/>
      <c r="Q33" s="452"/>
      <c r="R33" s="452"/>
      <c r="S33" s="452"/>
      <c r="T33" s="452"/>
      <c r="U33" s="452"/>
      <c r="V33" s="452"/>
      <c r="W33" s="452"/>
      <c r="X33" s="452"/>
      <c r="Y33" s="452"/>
      <c r="Z33" s="452"/>
      <c r="AA33" s="452"/>
      <c r="AB33" s="452"/>
      <c r="AC33" s="452"/>
      <c r="AD33" s="452"/>
      <c r="AE33" s="452"/>
      <c r="AF33" s="452"/>
      <c r="AG33" s="452"/>
      <c r="AH33" s="452"/>
      <c r="AI33" s="452"/>
      <c r="AJ33" s="452"/>
      <c r="AK33" s="452"/>
      <c r="AL33" s="452"/>
      <c r="AM33" s="452"/>
      <c r="AN33" s="452"/>
      <c r="AO33" s="452"/>
      <c r="AP33" s="452"/>
      <c r="AQ33" s="452"/>
      <c r="AR33" s="452"/>
      <c r="AS33" s="452"/>
      <c r="AT33" s="452"/>
      <c r="AU33" s="452"/>
    </row>
    <row r="34" spans="1:47" ht="12" outlineLevel="1">
      <c r="A34" s="545">
        <v>19</v>
      </c>
      <c r="B34" s="546" t="s">
        <v>5779</v>
      </c>
      <c r="C34" s="449" t="s">
        <v>5780</v>
      </c>
      <c r="D34" s="547" t="s">
        <v>173</v>
      </c>
      <c r="E34" s="548">
        <v>12</v>
      </c>
      <c r="F34" s="507"/>
      <c r="G34" s="451">
        <f t="shared" si="2"/>
        <v>0</v>
      </c>
      <c r="H34" s="549" t="s">
        <v>4102</v>
      </c>
      <c r="I34" s="452"/>
      <c r="J34" s="452"/>
      <c r="K34" s="452"/>
      <c r="L34" s="452"/>
      <c r="M34" s="452"/>
      <c r="N34" s="452"/>
      <c r="O34" s="452"/>
      <c r="P34" s="452"/>
      <c r="Q34" s="452"/>
      <c r="R34" s="452"/>
      <c r="S34" s="452"/>
      <c r="T34" s="452"/>
      <c r="U34" s="452"/>
      <c r="V34" s="452"/>
      <c r="W34" s="452"/>
      <c r="X34" s="452"/>
      <c r="Y34" s="452"/>
      <c r="Z34" s="452"/>
      <c r="AA34" s="452"/>
      <c r="AB34" s="452"/>
      <c r="AC34" s="452"/>
      <c r="AD34" s="452"/>
      <c r="AE34" s="452"/>
      <c r="AF34" s="452"/>
      <c r="AG34" s="452"/>
      <c r="AH34" s="452"/>
      <c r="AI34" s="452"/>
      <c r="AJ34" s="452"/>
      <c r="AK34" s="452"/>
      <c r="AL34" s="452"/>
      <c r="AM34" s="452"/>
      <c r="AN34" s="452"/>
      <c r="AO34" s="452"/>
      <c r="AP34" s="452"/>
      <c r="AQ34" s="452"/>
      <c r="AR34" s="452"/>
      <c r="AS34" s="452"/>
      <c r="AT34" s="452"/>
      <c r="AU34" s="452"/>
    </row>
    <row r="35" spans="1:47" ht="12" outlineLevel="1">
      <c r="A35" s="545">
        <v>20</v>
      </c>
      <c r="B35" s="546" t="s">
        <v>5781</v>
      </c>
      <c r="C35" s="449" t="s">
        <v>5782</v>
      </c>
      <c r="D35" s="547" t="s">
        <v>682</v>
      </c>
      <c r="E35" s="548">
        <v>4</v>
      </c>
      <c r="F35" s="507"/>
      <c r="G35" s="451">
        <f t="shared" si="2"/>
        <v>0</v>
      </c>
      <c r="H35" s="549" t="s">
        <v>4102</v>
      </c>
      <c r="I35" s="452"/>
      <c r="J35" s="452"/>
      <c r="K35" s="452"/>
      <c r="L35" s="452"/>
      <c r="M35" s="452"/>
      <c r="N35" s="452"/>
      <c r="O35" s="452"/>
      <c r="P35" s="452"/>
      <c r="Q35" s="452"/>
      <c r="R35" s="452"/>
      <c r="S35" s="452"/>
      <c r="T35" s="452"/>
      <c r="U35" s="452"/>
      <c r="V35" s="452"/>
      <c r="W35" s="452"/>
      <c r="X35" s="452"/>
      <c r="Y35" s="452"/>
      <c r="Z35" s="452"/>
      <c r="AA35" s="452"/>
      <c r="AB35" s="452"/>
      <c r="AC35" s="452"/>
      <c r="AD35" s="452"/>
      <c r="AE35" s="452"/>
      <c r="AF35" s="452"/>
      <c r="AG35" s="452"/>
      <c r="AH35" s="452"/>
      <c r="AI35" s="452"/>
      <c r="AJ35" s="452"/>
      <c r="AK35" s="452"/>
      <c r="AL35" s="452"/>
      <c r="AM35" s="452"/>
      <c r="AN35" s="452"/>
      <c r="AO35" s="452"/>
      <c r="AP35" s="452"/>
      <c r="AQ35" s="452"/>
      <c r="AR35" s="452"/>
      <c r="AS35" s="452"/>
      <c r="AT35" s="452"/>
      <c r="AU35" s="452"/>
    </row>
    <row r="36" spans="1:47" ht="12" outlineLevel="1">
      <c r="A36" s="545">
        <v>21</v>
      </c>
      <c r="B36" s="546" t="s">
        <v>5287</v>
      </c>
      <c r="C36" s="449" t="s">
        <v>5288</v>
      </c>
      <c r="D36" s="547" t="s">
        <v>5587</v>
      </c>
      <c r="E36" s="548">
        <v>4</v>
      </c>
      <c r="F36" s="507"/>
      <c r="G36" s="451">
        <f t="shared" si="2"/>
        <v>0</v>
      </c>
      <c r="H36" s="549" t="s">
        <v>4102</v>
      </c>
      <c r="I36" s="452"/>
      <c r="J36" s="452"/>
      <c r="K36" s="452"/>
      <c r="L36" s="452"/>
      <c r="M36" s="452"/>
      <c r="N36" s="452"/>
      <c r="O36" s="452"/>
      <c r="P36" s="452"/>
      <c r="Q36" s="452"/>
      <c r="R36" s="452"/>
      <c r="S36" s="452"/>
      <c r="T36" s="452"/>
      <c r="U36" s="452"/>
      <c r="V36" s="452"/>
      <c r="W36" s="452"/>
      <c r="X36" s="452"/>
      <c r="Y36" s="452"/>
      <c r="Z36" s="452"/>
      <c r="AA36" s="452"/>
      <c r="AB36" s="452"/>
      <c r="AC36" s="452"/>
      <c r="AD36" s="452"/>
      <c r="AE36" s="452"/>
      <c r="AF36" s="452"/>
      <c r="AG36" s="452"/>
      <c r="AH36" s="452"/>
      <c r="AI36" s="452"/>
      <c r="AJ36" s="452"/>
      <c r="AK36" s="452"/>
      <c r="AL36" s="452"/>
      <c r="AM36" s="452"/>
      <c r="AN36" s="452"/>
      <c r="AO36" s="452"/>
      <c r="AP36" s="452"/>
      <c r="AQ36" s="452"/>
      <c r="AR36" s="452"/>
      <c r="AS36" s="452"/>
      <c r="AT36" s="452"/>
      <c r="AU36" s="452"/>
    </row>
    <row r="37" spans="1:47" ht="12" outlineLevel="1">
      <c r="A37" s="545">
        <v>22</v>
      </c>
      <c r="B37" s="546" t="s">
        <v>5305</v>
      </c>
      <c r="C37" s="449" t="s">
        <v>5306</v>
      </c>
      <c r="D37" s="547" t="s">
        <v>173</v>
      </c>
      <c r="E37" s="548">
        <v>1</v>
      </c>
      <c r="F37" s="507"/>
      <c r="G37" s="451">
        <f t="shared" si="2"/>
        <v>0</v>
      </c>
      <c r="H37" s="549" t="s">
        <v>4102</v>
      </c>
      <c r="I37" s="452"/>
      <c r="J37" s="452"/>
      <c r="K37" s="452"/>
      <c r="L37" s="452"/>
      <c r="M37" s="452"/>
      <c r="N37" s="452"/>
      <c r="O37" s="452"/>
      <c r="P37" s="452"/>
      <c r="Q37" s="452"/>
      <c r="R37" s="452"/>
      <c r="S37" s="452"/>
      <c r="T37" s="452"/>
      <c r="U37" s="452"/>
      <c r="V37" s="452"/>
      <c r="W37" s="452"/>
      <c r="X37" s="452"/>
      <c r="Y37" s="452"/>
      <c r="Z37" s="452"/>
      <c r="AA37" s="452"/>
      <c r="AB37" s="452"/>
      <c r="AC37" s="452"/>
      <c r="AD37" s="452"/>
      <c r="AE37" s="452"/>
      <c r="AF37" s="452"/>
      <c r="AG37" s="452"/>
      <c r="AH37" s="452"/>
      <c r="AI37" s="452"/>
      <c r="AJ37" s="452"/>
      <c r="AK37" s="452"/>
      <c r="AL37" s="452"/>
      <c r="AM37" s="452"/>
      <c r="AN37" s="452"/>
      <c r="AO37" s="452"/>
      <c r="AP37" s="452"/>
      <c r="AQ37" s="452"/>
      <c r="AR37" s="452"/>
      <c r="AS37" s="452"/>
      <c r="AT37" s="452"/>
      <c r="AU37" s="452"/>
    </row>
    <row r="38" spans="1:47" ht="12" outlineLevel="1">
      <c r="A38" s="545">
        <v>23</v>
      </c>
      <c r="B38" s="546" t="s">
        <v>5307</v>
      </c>
      <c r="C38" s="449" t="s">
        <v>5308</v>
      </c>
      <c r="D38" s="547" t="s">
        <v>173</v>
      </c>
      <c r="E38" s="548">
        <v>1</v>
      </c>
      <c r="F38" s="507"/>
      <c r="G38" s="451">
        <f t="shared" si="2"/>
        <v>0</v>
      </c>
      <c r="H38" s="549" t="s">
        <v>4102</v>
      </c>
      <c r="I38" s="452"/>
      <c r="J38" s="452"/>
      <c r="K38" s="452"/>
      <c r="L38" s="452"/>
      <c r="M38" s="452"/>
      <c r="N38" s="452"/>
      <c r="O38" s="452"/>
      <c r="P38" s="452"/>
      <c r="Q38" s="452"/>
      <c r="R38" s="452"/>
      <c r="S38" s="452"/>
      <c r="T38" s="452"/>
      <c r="U38" s="452"/>
      <c r="V38" s="452"/>
      <c r="W38" s="452"/>
      <c r="X38" s="452"/>
      <c r="Y38" s="452"/>
      <c r="Z38" s="452"/>
      <c r="AA38" s="452"/>
      <c r="AB38" s="452"/>
      <c r="AC38" s="452"/>
      <c r="AD38" s="452"/>
      <c r="AE38" s="452"/>
      <c r="AF38" s="452"/>
      <c r="AG38" s="452"/>
      <c r="AH38" s="452"/>
      <c r="AI38" s="452"/>
      <c r="AJ38" s="452"/>
      <c r="AK38" s="452"/>
      <c r="AL38" s="452"/>
      <c r="AM38" s="452"/>
      <c r="AN38" s="452"/>
      <c r="AO38" s="452"/>
      <c r="AP38" s="452"/>
      <c r="AQ38" s="452"/>
      <c r="AR38" s="452"/>
      <c r="AS38" s="452"/>
      <c r="AT38" s="452"/>
      <c r="AU38" s="452"/>
    </row>
    <row r="39" spans="1:47" ht="12" outlineLevel="1">
      <c r="A39" s="545"/>
      <c r="B39" s="546"/>
      <c r="C39" s="806" t="s">
        <v>5192</v>
      </c>
      <c r="D39" s="793"/>
      <c r="E39" s="794"/>
      <c r="F39" s="795"/>
      <c r="G39" s="796"/>
      <c r="H39" s="553">
        <v>0</v>
      </c>
      <c r="I39" s="452"/>
      <c r="J39" s="452"/>
      <c r="K39" s="452"/>
      <c r="L39" s="452"/>
      <c r="M39" s="452"/>
      <c r="N39" s="452"/>
      <c r="O39" s="452"/>
      <c r="P39" s="452"/>
      <c r="Q39" s="452"/>
      <c r="R39" s="452"/>
      <c r="S39" s="452"/>
      <c r="T39" s="452"/>
      <c r="U39" s="452"/>
      <c r="V39" s="452"/>
      <c r="W39" s="452"/>
      <c r="X39" s="452"/>
      <c r="Y39" s="452"/>
      <c r="Z39" s="452"/>
      <c r="AA39" s="452"/>
      <c r="AB39" s="452"/>
      <c r="AC39" s="452"/>
      <c r="AD39" s="452"/>
      <c r="AE39" s="452"/>
      <c r="AF39" s="452"/>
      <c r="AG39" s="452"/>
      <c r="AH39" s="452"/>
      <c r="AI39" s="452"/>
      <c r="AJ39" s="452"/>
      <c r="AK39" s="452"/>
      <c r="AL39" s="452"/>
      <c r="AM39" s="452"/>
      <c r="AN39" s="452"/>
      <c r="AO39" s="452"/>
      <c r="AP39" s="452"/>
      <c r="AQ39" s="452"/>
      <c r="AR39" s="452"/>
      <c r="AS39" s="452"/>
      <c r="AT39" s="452"/>
      <c r="AU39" s="452"/>
    </row>
    <row r="40" spans="1:47" ht="22.5" outlineLevel="1">
      <c r="A40" s="545">
        <v>24</v>
      </c>
      <c r="B40" s="546" t="s">
        <v>5309</v>
      </c>
      <c r="C40" s="449" t="s">
        <v>5310</v>
      </c>
      <c r="D40" s="547" t="s">
        <v>5587</v>
      </c>
      <c r="E40" s="548">
        <v>1</v>
      </c>
      <c r="F40" s="507"/>
      <c r="G40" s="451">
        <f>F40*E40</f>
        <v>0</v>
      </c>
      <c r="H40" s="549" t="s">
        <v>4102</v>
      </c>
      <c r="I40" s="452"/>
      <c r="J40" s="452"/>
      <c r="K40" s="452"/>
      <c r="L40" s="452"/>
      <c r="M40" s="452"/>
      <c r="N40" s="452"/>
      <c r="O40" s="452"/>
      <c r="P40" s="452"/>
      <c r="Q40" s="452"/>
      <c r="R40" s="452"/>
      <c r="S40" s="452"/>
      <c r="T40" s="452"/>
      <c r="U40" s="452"/>
      <c r="V40" s="452"/>
      <c r="W40" s="452"/>
      <c r="X40" s="452"/>
      <c r="Y40" s="452"/>
      <c r="Z40" s="452"/>
      <c r="AA40" s="452"/>
      <c r="AB40" s="452"/>
      <c r="AC40" s="452"/>
      <c r="AD40" s="452"/>
      <c r="AE40" s="452"/>
      <c r="AF40" s="452"/>
      <c r="AG40" s="452"/>
      <c r="AH40" s="452"/>
      <c r="AI40" s="452"/>
      <c r="AJ40" s="452"/>
      <c r="AK40" s="452"/>
      <c r="AL40" s="452"/>
      <c r="AM40" s="452"/>
      <c r="AN40" s="452"/>
      <c r="AO40" s="452"/>
      <c r="AP40" s="452"/>
      <c r="AQ40" s="452"/>
      <c r="AR40" s="452"/>
      <c r="AS40" s="452"/>
      <c r="AT40" s="452"/>
      <c r="AU40" s="452"/>
    </row>
    <row r="41" spans="1:47" ht="12" outlineLevel="1">
      <c r="A41" s="545"/>
      <c r="B41" s="546"/>
      <c r="C41" s="806" t="s">
        <v>5311</v>
      </c>
      <c r="D41" s="793"/>
      <c r="E41" s="794"/>
      <c r="F41" s="795"/>
      <c r="G41" s="796"/>
      <c r="H41" s="553">
        <v>0</v>
      </c>
      <c r="I41" s="452"/>
      <c r="J41" s="452"/>
      <c r="K41" s="452"/>
      <c r="L41" s="452"/>
      <c r="M41" s="452"/>
      <c r="N41" s="452"/>
      <c r="O41" s="452"/>
      <c r="P41" s="452"/>
      <c r="Q41" s="452"/>
      <c r="R41" s="452"/>
      <c r="S41" s="452"/>
      <c r="T41" s="452"/>
      <c r="U41" s="452"/>
      <c r="V41" s="452"/>
      <c r="W41" s="452"/>
      <c r="X41" s="452"/>
      <c r="Y41" s="452"/>
      <c r="Z41" s="452"/>
      <c r="AA41" s="452"/>
      <c r="AB41" s="452"/>
      <c r="AC41" s="452"/>
      <c r="AD41" s="452"/>
      <c r="AE41" s="452"/>
      <c r="AF41" s="452"/>
      <c r="AG41" s="452"/>
      <c r="AH41" s="452"/>
      <c r="AI41" s="452"/>
      <c r="AJ41" s="452"/>
      <c r="AK41" s="452"/>
      <c r="AL41" s="452"/>
      <c r="AM41" s="452"/>
      <c r="AN41" s="452"/>
      <c r="AO41" s="452"/>
      <c r="AP41" s="452"/>
      <c r="AQ41" s="452"/>
      <c r="AR41" s="452"/>
      <c r="AS41" s="452"/>
      <c r="AT41" s="452"/>
      <c r="AU41" s="452"/>
    </row>
    <row r="42" spans="1:47" ht="12" outlineLevel="1">
      <c r="A42" s="545"/>
      <c r="B42" s="546"/>
      <c r="C42" s="806" t="s">
        <v>5783</v>
      </c>
      <c r="D42" s="793"/>
      <c r="E42" s="794"/>
      <c r="F42" s="795"/>
      <c r="G42" s="796"/>
      <c r="H42" s="553">
        <v>0</v>
      </c>
      <c r="I42" s="452"/>
      <c r="J42" s="452"/>
      <c r="K42" s="452"/>
      <c r="L42" s="452"/>
      <c r="M42" s="452"/>
      <c r="N42" s="452"/>
      <c r="O42" s="452"/>
      <c r="P42" s="452"/>
      <c r="Q42" s="452"/>
      <c r="R42" s="452"/>
      <c r="S42" s="452"/>
      <c r="T42" s="452"/>
      <c r="U42" s="452"/>
      <c r="V42" s="452"/>
      <c r="W42" s="452"/>
      <c r="X42" s="452"/>
      <c r="Y42" s="452"/>
      <c r="Z42" s="452"/>
      <c r="AA42" s="452"/>
      <c r="AB42" s="452"/>
      <c r="AC42" s="452"/>
      <c r="AD42" s="452"/>
      <c r="AE42" s="452"/>
      <c r="AF42" s="452"/>
      <c r="AG42" s="452"/>
      <c r="AH42" s="452"/>
      <c r="AI42" s="452"/>
      <c r="AJ42" s="452"/>
      <c r="AK42" s="452"/>
      <c r="AL42" s="452"/>
      <c r="AM42" s="452"/>
      <c r="AN42" s="452"/>
      <c r="AO42" s="452"/>
      <c r="AP42" s="452"/>
      <c r="AQ42" s="452"/>
      <c r="AR42" s="452"/>
      <c r="AS42" s="452"/>
      <c r="AT42" s="452"/>
      <c r="AU42" s="452"/>
    </row>
    <row r="43" spans="1:47" ht="12" outlineLevel="1">
      <c r="A43" s="545"/>
      <c r="B43" s="546"/>
      <c r="C43" s="806" t="s">
        <v>5197</v>
      </c>
      <c r="D43" s="793"/>
      <c r="E43" s="794"/>
      <c r="F43" s="795"/>
      <c r="G43" s="796"/>
      <c r="H43" s="553">
        <v>0</v>
      </c>
      <c r="I43" s="452"/>
      <c r="J43" s="452"/>
      <c r="K43" s="452"/>
      <c r="L43" s="452"/>
      <c r="M43" s="452"/>
      <c r="N43" s="452"/>
      <c r="O43" s="452"/>
      <c r="P43" s="452"/>
      <c r="Q43" s="452"/>
      <c r="R43" s="452"/>
      <c r="S43" s="452"/>
      <c r="T43" s="452"/>
      <c r="U43" s="452"/>
      <c r="V43" s="452"/>
      <c r="W43" s="452"/>
      <c r="X43" s="452"/>
      <c r="Y43" s="452"/>
      <c r="Z43" s="452"/>
      <c r="AA43" s="452"/>
      <c r="AB43" s="452"/>
      <c r="AC43" s="452"/>
      <c r="AD43" s="452"/>
      <c r="AE43" s="452"/>
      <c r="AF43" s="452"/>
      <c r="AG43" s="452"/>
      <c r="AH43" s="452"/>
      <c r="AI43" s="452"/>
      <c r="AJ43" s="452"/>
      <c r="AK43" s="452"/>
      <c r="AL43" s="452"/>
      <c r="AM43" s="452"/>
      <c r="AN43" s="452"/>
      <c r="AO43" s="452"/>
      <c r="AP43" s="452"/>
      <c r="AQ43" s="452"/>
      <c r="AR43" s="452"/>
      <c r="AS43" s="452"/>
      <c r="AT43" s="452"/>
      <c r="AU43" s="452"/>
    </row>
    <row r="44" spans="1:47" ht="12" outlineLevel="1">
      <c r="A44" s="545">
        <v>25</v>
      </c>
      <c r="B44" s="546" t="s">
        <v>5425</v>
      </c>
      <c r="C44" s="449" t="s">
        <v>5426</v>
      </c>
      <c r="D44" s="547" t="s">
        <v>173</v>
      </c>
      <c r="E44" s="548">
        <v>1</v>
      </c>
      <c r="F44" s="507"/>
      <c r="G44" s="451">
        <f aca="true" t="shared" si="3" ref="G44:G45">F44*E44</f>
        <v>0</v>
      </c>
      <c r="H44" s="549" t="s">
        <v>259</v>
      </c>
      <c r="I44" s="452"/>
      <c r="J44" s="452"/>
      <c r="K44" s="452"/>
      <c r="L44" s="452"/>
      <c r="M44" s="452"/>
      <c r="N44" s="452"/>
      <c r="O44" s="452"/>
      <c r="P44" s="452"/>
      <c r="Q44" s="452"/>
      <c r="R44" s="452"/>
      <c r="S44" s="452"/>
      <c r="T44" s="452"/>
      <c r="U44" s="452"/>
      <c r="V44" s="452"/>
      <c r="W44" s="452"/>
      <c r="X44" s="452"/>
      <c r="Y44" s="452"/>
      <c r="Z44" s="452"/>
      <c r="AA44" s="452"/>
      <c r="AB44" s="452"/>
      <c r="AC44" s="452"/>
      <c r="AD44" s="452"/>
      <c r="AE44" s="452"/>
      <c r="AF44" s="452"/>
      <c r="AG44" s="452"/>
      <c r="AH44" s="452"/>
      <c r="AI44" s="452"/>
      <c r="AJ44" s="452"/>
      <c r="AK44" s="452"/>
      <c r="AL44" s="452"/>
      <c r="AM44" s="452"/>
      <c r="AN44" s="452"/>
      <c r="AO44" s="452"/>
      <c r="AP44" s="452"/>
      <c r="AQ44" s="452"/>
      <c r="AR44" s="452"/>
      <c r="AS44" s="452"/>
      <c r="AT44" s="452"/>
      <c r="AU44" s="452"/>
    </row>
    <row r="45" spans="1:47" ht="12" outlineLevel="1">
      <c r="A45" s="545">
        <v>26</v>
      </c>
      <c r="B45" s="546" t="s">
        <v>5427</v>
      </c>
      <c r="C45" s="449" t="s">
        <v>5428</v>
      </c>
      <c r="D45" s="547" t="s">
        <v>173</v>
      </c>
      <c r="E45" s="548">
        <v>1</v>
      </c>
      <c r="F45" s="507"/>
      <c r="G45" s="451">
        <f t="shared" si="3"/>
        <v>0</v>
      </c>
      <c r="H45" s="549" t="s">
        <v>259</v>
      </c>
      <c r="I45" s="452"/>
      <c r="J45" s="452"/>
      <c r="K45" s="452"/>
      <c r="L45" s="452"/>
      <c r="M45" s="452"/>
      <c r="N45" s="452"/>
      <c r="O45" s="452"/>
      <c r="P45" s="452"/>
      <c r="Q45" s="452"/>
      <c r="R45" s="452"/>
      <c r="S45" s="452"/>
      <c r="T45" s="452"/>
      <c r="U45" s="452"/>
      <c r="V45" s="452"/>
      <c r="W45" s="452"/>
      <c r="X45" s="452"/>
      <c r="Y45" s="452"/>
      <c r="Z45" s="452"/>
      <c r="AA45" s="452"/>
      <c r="AB45" s="452"/>
      <c r="AC45" s="452"/>
      <c r="AD45" s="452"/>
      <c r="AE45" s="452"/>
      <c r="AF45" s="452"/>
      <c r="AG45" s="452"/>
      <c r="AH45" s="452"/>
      <c r="AI45" s="452"/>
      <c r="AJ45" s="452"/>
      <c r="AK45" s="452"/>
      <c r="AL45" s="452"/>
      <c r="AM45" s="452"/>
      <c r="AN45" s="452"/>
      <c r="AO45" s="452"/>
      <c r="AP45" s="452"/>
      <c r="AQ45" s="452"/>
      <c r="AR45" s="452"/>
      <c r="AS45" s="452"/>
      <c r="AT45" s="452"/>
      <c r="AU45" s="452"/>
    </row>
    <row r="46" spans="1:47" ht="12" outlineLevel="1">
      <c r="A46" s="545"/>
      <c r="B46" s="546"/>
      <c r="C46" s="806" t="s">
        <v>5429</v>
      </c>
      <c r="D46" s="793"/>
      <c r="E46" s="794"/>
      <c r="F46" s="795"/>
      <c r="G46" s="796"/>
      <c r="H46" s="553">
        <v>0</v>
      </c>
      <c r="I46" s="452"/>
      <c r="J46" s="452"/>
      <c r="K46" s="452"/>
      <c r="L46" s="452"/>
      <c r="M46" s="452"/>
      <c r="N46" s="452"/>
      <c r="O46" s="452"/>
      <c r="P46" s="452"/>
      <c r="Q46" s="452"/>
      <c r="R46" s="452"/>
      <c r="S46" s="452"/>
      <c r="T46" s="452"/>
      <c r="U46" s="452"/>
      <c r="V46" s="452"/>
      <c r="W46" s="452"/>
      <c r="X46" s="452"/>
      <c r="Y46" s="452"/>
      <c r="Z46" s="452"/>
      <c r="AA46" s="452"/>
      <c r="AB46" s="452"/>
      <c r="AC46" s="452"/>
      <c r="AD46" s="452"/>
      <c r="AE46" s="452"/>
      <c r="AF46" s="452"/>
      <c r="AG46" s="452"/>
      <c r="AH46" s="452"/>
      <c r="AI46" s="452"/>
      <c r="AJ46" s="452"/>
      <c r="AK46" s="452"/>
      <c r="AL46" s="452"/>
      <c r="AM46" s="452"/>
      <c r="AN46" s="452"/>
      <c r="AO46" s="452"/>
      <c r="AP46" s="452"/>
      <c r="AQ46" s="452"/>
      <c r="AR46" s="452"/>
      <c r="AS46" s="452"/>
      <c r="AT46" s="452"/>
      <c r="AU46" s="452"/>
    </row>
    <row r="47" spans="1:47" ht="12" outlineLevel="1">
      <c r="A47" s="545"/>
      <c r="B47" s="546"/>
      <c r="C47" s="806" t="s">
        <v>5430</v>
      </c>
      <c r="D47" s="793"/>
      <c r="E47" s="794"/>
      <c r="F47" s="795"/>
      <c r="G47" s="796"/>
      <c r="H47" s="553">
        <v>0</v>
      </c>
      <c r="I47" s="452"/>
      <c r="J47" s="452"/>
      <c r="K47" s="452"/>
      <c r="L47" s="452"/>
      <c r="M47" s="452"/>
      <c r="N47" s="452"/>
      <c r="O47" s="452"/>
      <c r="P47" s="452"/>
      <c r="Q47" s="452"/>
      <c r="R47" s="452"/>
      <c r="S47" s="452"/>
      <c r="T47" s="452"/>
      <c r="U47" s="452"/>
      <c r="V47" s="452"/>
      <c r="W47" s="452"/>
      <c r="X47" s="452"/>
      <c r="Y47" s="452"/>
      <c r="Z47" s="452"/>
      <c r="AA47" s="452"/>
      <c r="AB47" s="452"/>
      <c r="AC47" s="452"/>
      <c r="AD47" s="452"/>
      <c r="AE47" s="452"/>
      <c r="AF47" s="452"/>
      <c r="AG47" s="452"/>
      <c r="AH47" s="452"/>
      <c r="AI47" s="452"/>
      <c r="AJ47" s="452"/>
      <c r="AK47" s="452"/>
      <c r="AL47" s="452"/>
      <c r="AM47" s="452"/>
      <c r="AN47" s="452"/>
      <c r="AO47" s="452"/>
      <c r="AP47" s="452"/>
      <c r="AQ47" s="452"/>
      <c r="AR47" s="452"/>
      <c r="AS47" s="452"/>
      <c r="AT47" s="452"/>
      <c r="AU47" s="452"/>
    </row>
    <row r="48" spans="1:47" ht="12" outlineLevel="1">
      <c r="A48" s="545">
        <v>27</v>
      </c>
      <c r="B48" s="546" t="s">
        <v>5431</v>
      </c>
      <c r="C48" s="449" t="s">
        <v>5432</v>
      </c>
      <c r="D48" s="547" t="s">
        <v>173</v>
      </c>
      <c r="E48" s="548">
        <v>1</v>
      </c>
      <c r="F48" s="507"/>
      <c r="G48" s="451">
        <f aca="true" t="shared" si="4" ref="G48:G49">F48*E48</f>
        <v>0</v>
      </c>
      <c r="H48" s="549" t="s">
        <v>259</v>
      </c>
      <c r="I48" s="452"/>
      <c r="J48" s="452"/>
      <c r="K48" s="452"/>
      <c r="L48" s="452"/>
      <c r="M48" s="452"/>
      <c r="N48" s="452"/>
      <c r="O48" s="452"/>
      <c r="P48" s="452"/>
      <c r="Q48" s="452"/>
      <c r="R48" s="452"/>
      <c r="S48" s="452"/>
      <c r="T48" s="452"/>
      <c r="U48" s="452"/>
      <c r="V48" s="452"/>
      <c r="W48" s="452"/>
      <c r="X48" s="452"/>
      <c r="Y48" s="452"/>
      <c r="Z48" s="452"/>
      <c r="AA48" s="452"/>
      <c r="AB48" s="452"/>
      <c r="AC48" s="452"/>
      <c r="AD48" s="452"/>
      <c r="AE48" s="452"/>
      <c r="AF48" s="452"/>
      <c r="AG48" s="452"/>
      <c r="AH48" s="452"/>
      <c r="AI48" s="452"/>
      <c r="AJ48" s="452"/>
      <c r="AK48" s="452"/>
      <c r="AL48" s="452"/>
      <c r="AM48" s="452"/>
      <c r="AN48" s="452"/>
      <c r="AO48" s="452"/>
      <c r="AP48" s="452"/>
      <c r="AQ48" s="452"/>
      <c r="AR48" s="452"/>
      <c r="AS48" s="452"/>
      <c r="AT48" s="452"/>
      <c r="AU48" s="452"/>
    </row>
    <row r="49" spans="1:47" ht="12" outlineLevel="1">
      <c r="A49" s="545">
        <v>28</v>
      </c>
      <c r="B49" s="546" t="s">
        <v>5435</v>
      </c>
      <c r="C49" s="449" t="s">
        <v>5436</v>
      </c>
      <c r="D49" s="547" t="s">
        <v>173</v>
      </c>
      <c r="E49" s="548">
        <v>1</v>
      </c>
      <c r="F49" s="507"/>
      <c r="G49" s="451">
        <f t="shared" si="4"/>
        <v>0</v>
      </c>
      <c r="H49" s="549" t="s">
        <v>259</v>
      </c>
      <c r="I49" s="452"/>
      <c r="J49" s="452"/>
      <c r="K49" s="452"/>
      <c r="L49" s="452"/>
      <c r="M49" s="452"/>
      <c r="N49" s="452"/>
      <c r="O49" s="452"/>
      <c r="P49" s="452"/>
      <c r="Q49" s="452"/>
      <c r="R49" s="452"/>
      <c r="S49" s="452"/>
      <c r="T49" s="452"/>
      <c r="U49" s="452"/>
      <c r="V49" s="452"/>
      <c r="W49" s="452"/>
      <c r="X49" s="452"/>
      <c r="Y49" s="452"/>
      <c r="Z49" s="452"/>
      <c r="AA49" s="452"/>
      <c r="AB49" s="452"/>
      <c r="AC49" s="452"/>
      <c r="AD49" s="452"/>
      <c r="AE49" s="452"/>
      <c r="AF49" s="452"/>
      <c r="AG49" s="452"/>
      <c r="AH49" s="452"/>
      <c r="AI49" s="452"/>
      <c r="AJ49" s="452"/>
      <c r="AK49" s="452"/>
      <c r="AL49" s="452"/>
      <c r="AM49" s="452"/>
      <c r="AN49" s="452"/>
      <c r="AO49" s="452"/>
      <c r="AP49" s="452"/>
      <c r="AQ49" s="452"/>
      <c r="AR49" s="452"/>
      <c r="AS49" s="452"/>
      <c r="AT49" s="452"/>
      <c r="AU49" s="452"/>
    </row>
    <row r="50" spans="1:47" ht="12" outlineLevel="1">
      <c r="A50" s="545"/>
      <c r="B50" s="546"/>
      <c r="C50" s="806" t="s">
        <v>5437</v>
      </c>
      <c r="D50" s="793"/>
      <c r="E50" s="794"/>
      <c r="F50" s="795"/>
      <c r="G50" s="796"/>
      <c r="H50" s="553">
        <v>0</v>
      </c>
      <c r="I50" s="452"/>
      <c r="J50" s="452"/>
      <c r="K50" s="452"/>
      <c r="L50" s="452"/>
      <c r="M50" s="452"/>
      <c r="N50" s="452"/>
      <c r="O50" s="452"/>
      <c r="P50" s="452"/>
      <c r="Q50" s="452"/>
      <c r="R50" s="452"/>
      <c r="S50" s="452"/>
      <c r="T50" s="452"/>
      <c r="U50" s="452"/>
      <c r="V50" s="452"/>
      <c r="W50" s="452"/>
      <c r="X50" s="452"/>
      <c r="Y50" s="452"/>
      <c r="Z50" s="452"/>
      <c r="AA50" s="452"/>
      <c r="AB50" s="452"/>
      <c r="AC50" s="452"/>
      <c r="AD50" s="452"/>
      <c r="AE50" s="452"/>
      <c r="AF50" s="452"/>
      <c r="AG50" s="452"/>
      <c r="AH50" s="452"/>
      <c r="AI50" s="452"/>
      <c r="AJ50" s="452"/>
      <c r="AK50" s="452"/>
      <c r="AL50" s="452"/>
      <c r="AM50" s="452"/>
      <c r="AN50" s="452"/>
      <c r="AO50" s="452"/>
      <c r="AP50" s="452"/>
      <c r="AQ50" s="452"/>
      <c r="AR50" s="452"/>
      <c r="AS50" s="452"/>
      <c r="AT50" s="452"/>
      <c r="AU50" s="452"/>
    </row>
    <row r="51" spans="1:47" ht="12" outlineLevel="1">
      <c r="A51" s="545">
        <v>29</v>
      </c>
      <c r="B51" s="546" t="s">
        <v>5442</v>
      </c>
      <c r="C51" s="449" t="s">
        <v>5443</v>
      </c>
      <c r="D51" s="547" t="s">
        <v>173</v>
      </c>
      <c r="E51" s="548">
        <v>1</v>
      </c>
      <c r="F51" s="507"/>
      <c r="G51" s="451">
        <f>F51*E51</f>
        <v>0</v>
      </c>
      <c r="H51" s="549" t="s">
        <v>259</v>
      </c>
      <c r="I51" s="452"/>
      <c r="J51" s="452"/>
      <c r="K51" s="452"/>
      <c r="L51" s="452"/>
      <c r="M51" s="452"/>
      <c r="N51" s="452"/>
      <c r="O51" s="452"/>
      <c r="P51" s="452"/>
      <c r="Q51" s="452"/>
      <c r="R51" s="452"/>
      <c r="S51" s="452"/>
      <c r="T51" s="452"/>
      <c r="U51" s="452"/>
      <c r="V51" s="452"/>
      <c r="W51" s="452"/>
      <c r="X51" s="452"/>
      <c r="Y51" s="452"/>
      <c r="Z51" s="452"/>
      <c r="AA51" s="452"/>
      <c r="AB51" s="452"/>
      <c r="AC51" s="452"/>
      <c r="AD51" s="452"/>
      <c r="AE51" s="452"/>
      <c r="AF51" s="452"/>
      <c r="AG51" s="452"/>
      <c r="AH51" s="452"/>
      <c r="AI51" s="452"/>
      <c r="AJ51" s="452"/>
      <c r="AK51" s="452"/>
      <c r="AL51" s="452"/>
      <c r="AM51" s="452"/>
      <c r="AN51" s="452"/>
      <c r="AO51" s="452"/>
      <c r="AP51" s="452"/>
      <c r="AQ51" s="452"/>
      <c r="AR51" s="452"/>
      <c r="AS51" s="452"/>
      <c r="AT51" s="452"/>
      <c r="AU51" s="452"/>
    </row>
    <row r="52" spans="1:47" ht="12" outlineLevel="1">
      <c r="A52" s="454" t="s">
        <v>4081</v>
      </c>
      <c r="B52" s="455" t="s">
        <v>5784</v>
      </c>
      <c r="C52" s="456" t="s">
        <v>5785</v>
      </c>
      <c r="D52" s="550"/>
      <c r="E52" s="551"/>
      <c r="F52" s="458"/>
      <c r="G52" s="458">
        <f>SUMIF(R53:R59,"&lt;&gt;NOR",G53:G59)</f>
        <v>0</v>
      </c>
      <c r="H52" s="552" t="s">
        <v>4102</v>
      </c>
      <c r="I52" s="452"/>
      <c r="J52" s="452"/>
      <c r="K52" s="452"/>
      <c r="L52" s="452"/>
      <c r="M52" s="452"/>
      <c r="N52" s="452"/>
      <c r="O52" s="452"/>
      <c r="P52" s="452"/>
      <c r="Q52" s="452"/>
      <c r="R52" s="452"/>
      <c r="S52" s="452"/>
      <c r="T52" s="452"/>
      <c r="U52" s="452"/>
      <c r="V52" s="452"/>
      <c r="W52" s="452"/>
      <c r="X52" s="452"/>
      <c r="Y52" s="452"/>
      <c r="Z52" s="452"/>
      <c r="AA52" s="452"/>
      <c r="AB52" s="452"/>
      <c r="AC52" s="452"/>
      <c r="AD52" s="452"/>
      <c r="AE52" s="452"/>
      <c r="AF52" s="452"/>
      <c r="AG52" s="452"/>
      <c r="AH52" s="452"/>
      <c r="AI52" s="452"/>
      <c r="AJ52" s="452"/>
      <c r="AK52" s="452"/>
      <c r="AL52" s="452"/>
      <c r="AM52" s="452"/>
      <c r="AN52" s="452"/>
      <c r="AO52" s="452"/>
      <c r="AP52" s="452"/>
      <c r="AQ52" s="452"/>
      <c r="AR52" s="452"/>
      <c r="AS52" s="452"/>
      <c r="AT52" s="452"/>
      <c r="AU52" s="452"/>
    </row>
    <row r="53" spans="1:47" ht="12" outlineLevel="1">
      <c r="A53" s="545">
        <v>30</v>
      </c>
      <c r="B53" s="546" t="s">
        <v>5786</v>
      </c>
      <c r="C53" s="449" t="s">
        <v>5787</v>
      </c>
      <c r="D53" s="547" t="s">
        <v>5788</v>
      </c>
      <c r="E53" s="548">
        <v>0.1</v>
      </c>
      <c r="F53" s="554"/>
      <c r="G53" s="451">
        <f aca="true" t="shared" si="5" ref="G53:G59">F53*E53</f>
        <v>0</v>
      </c>
      <c r="H53" s="549" t="s">
        <v>4102</v>
      </c>
      <c r="I53" s="452"/>
      <c r="J53" s="452"/>
      <c r="K53" s="452"/>
      <c r="L53" s="452"/>
      <c r="M53" s="452"/>
      <c r="N53" s="452"/>
      <c r="O53" s="452"/>
      <c r="P53" s="452"/>
      <c r="Q53" s="452"/>
      <c r="R53" s="452"/>
      <c r="S53" s="452"/>
      <c r="T53" s="452"/>
      <c r="U53" s="452"/>
      <c r="V53" s="452"/>
      <c r="W53" s="452"/>
      <c r="X53" s="452"/>
      <c r="Y53" s="452"/>
      <c r="Z53" s="452"/>
      <c r="AA53" s="452"/>
      <c r="AB53" s="452"/>
      <c r="AC53" s="452"/>
      <c r="AD53" s="452"/>
      <c r="AE53" s="452"/>
      <c r="AF53" s="452"/>
      <c r="AG53" s="452"/>
      <c r="AH53" s="452"/>
      <c r="AI53" s="452"/>
      <c r="AJ53" s="452"/>
      <c r="AK53" s="452"/>
      <c r="AL53" s="452"/>
      <c r="AM53" s="452"/>
      <c r="AN53" s="452"/>
      <c r="AO53" s="452"/>
      <c r="AP53" s="452"/>
      <c r="AQ53" s="452"/>
      <c r="AR53" s="452"/>
      <c r="AS53" s="452"/>
      <c r="AT53" s="452"/>
      <c r="AU53" s="452"/>
    </row>
    <row r="54" spans="1:47" ht="12" outlineLevel="1">
      <c r="A54" s="545">
        <v>31</v>
      </c>
      <c r="B54" s="546" t="s">
        <v>5789</v>
      </c>
      <c r="C54" s="449" t="s">
        <v>5790</v>
      </c>
      <c r="D54" s="547" t="s">
        <v>286</v>
      </c>
      <c r="E54" s="548">
        <v>10</v>
      </c>
      <c r="F54" s="507"/>
      <c r="G54" s="451">
        <f t="shared" si="5"/>
        <v>0</v>
      </c>
      <c r="H54" s="549" t="s">
        <v>4102</v>
      </c>
      <c r="I54" s="452"/>
      <c r="J54" s="452"/>
      <c r="K54" s="452"/>
      <c r="L54" s="452"/>
      <c r="M54" s="452"/>
      <c r="N54" s="452"/>
      <c r="O54" s="452"/>
      <c r="P54" s="452"/>
      <c r="Q54" s="452"/>
      <c r="R54" s="452"/>
      <c r="S54" s="452"/>
      <c r="T54" s="452"/>
      <c r="U54" s="452"/>
      <c r="V54" s="452"/>
      <c r="W54" s="452"/>
      <c r="X54" s="452"/>
      <c r="Y54" s="452"/>
      <c r="Z54" s="452"/>
      <c r="AA54" s="452"/>
      <c r="AB54" s="452"/>
      <c r="AC54" s="452"/>
      <c r="AD54" s="452"/>
      <c r="AE54" s="452"/>
      <c r="AF54" s="452"/>
      <c r="AG54" s="452"/>
      <c r="AH54" s="452"/>
      <c r="AI54" s="452"/>
      <c r="AJ54" s="452"/>
      <c r="AK54" s="452"/>
      <c r="AL54" s="452"/>
      <c r="AM54" s="452"/>
      <c r="AN54" s="452"/>
      <c r="AO54" s="452"/>
      <c r="AP54" s="452"/>
      <c r="AQ54" s="452"/>
      <c r="AR54" s="452"/>
      <c r="AS54" s="452"/>
      <c r="AT54" s="452"/>
      <c r="AU54" s="452"/>
    </row>
    <row r="55" spans="1:47" ht="22.5" outlineLevel="1">
      <c r="A55" s="545">
        <v>32</v>
      </c>
      <c r="B55" s="546" t="s">
        <v>5791</v>
      </c>
      <c r="C55" s="449" t="s">
        <v>5792</v>
      </c>
      <c r="D55" s="547" t="s">
        <v>286</v>
      </c>
      <c r="E55" s="548">
        <v>10</v>
      </c>
      <c r="F55" s="507"/>
      <c r="G55" s="451">
        <f t="shared" si="5"/>
        <v>0</v>
      </c>
      <c r="H55" s="549" t="s">
        <v>4102</v>
      </c>
      <c r="I55" s="452"/>
      <c r="J55" s="452"/>
      <c r="K55" s="452"/>
      <c r="L55" s="452"/>
      <c r="M55" s="452"/>
      <c r="N55" s="452"/>
      <c r="O55" s="452"/>
      <c r="P55" s="452"/>
      <c r="Q55" s="452"/>
      <c r="R55" s="452"/>
      <c r="S55" s="452"/>
      <c r="T55" s="452"/>
      <c r="U55" s="452"/>
      <c r="V55" s="452"/>
      <c r="W55" s="452"/>
      <c r="X55" s="452"/>
      <c r="Y55" s="452"/>
      <c r="Z55" s="452"/>
      <c r="AA55" s="452"/>
      <c r="AB55" s="452"/>
      <c r="AC55" s="452"/>
      <c r="AD55" s="452"/>
      <c r="AE55" s="452"/>
      <c r="AF55" s="452"/>
      <c r="AG55" s="452"/>
      <c r="AH55" s="452"/>
      <c r="AI55" s="452"/>
      <c r="AJ55" s="452"/>
      <c r="AK55" s="452"/>
      <c r="AL55" s="452"/>
      <c r="AM55" s="452"/>
      <c r="AN55" s="452"/>
      <c r="AO55" s="452"/>
      <c r="AP55" s="452"/>
      <c r="AQ55" s="452"/>
      <c r="AR55" s="452"/>
      <c r="AS55" s="452"/>
      <c r="AT55" s="452"/>
      <c r="AU55" s="452"/>
    </row>
    <row r="56" spans="1:47" ht="12" outlineLevel="1">
      <c r="A56" s="545">
        <v>33</v>
      </c>
      <c r="B56" s="546" t="s">
        <v>5793</v>
      </c>
      <c r="C56" s="449" t="s">
        <v>5794</v>
      </c>
      <c r="D56" s="547" t="s">
        <v>286</v>
      </c>
      <c r="E56" s="548">
        <v>10</v>
      </c>
      <c r="F56" s="507"/>
      <c r="G56" s="451">
        <f t="shared" si="5"/>
        <v>0</v>
      </c>
      <c r="H56" s="549" t="s">
        <v>4102</v>
      </c>
      <c r="I56" s="452"/>
      <c r="J56" s="452"/>
      <c r="K56" s="452"/>
      <c r="L56" s="452"/>
      <c r="M56" s="452"/>
      <c r="N56" s="452"/>
      <c r="O56" s="452"/>
      <c r="P56" s="452"/>
      <c r="Q56" s="452"/>
      <c r="R56" s="452"/>
      <c r="S56" s="452"/>
      <c r="T56" s="452"/>
      <c r="U56" s="452"/>
      <c r="V56" s="452"/>
      <c r="W56" s="452"/>
      <c r="X56" s="452"/>
      <c r="Y56" s="452"/>
      <c r="Z56" s="452"/>
      <c r="AA56" s="452"/>
      <c r="AB56" s="452"/>
      <c r="AC56" s="452"/>
      <c r="AD56" s="452"/>
      <c r="AE56" s="452"/>
      <c r="AF56" s="452"/>
      <c r="AG56" s="452"/>
      <c r="AH56" s="452"/>
      <c r="AI56" s="452"/>
      <c r="AJ56" s="452"/>
      <c r="AK56" s="452"/>
      <c r="AL56" s="452"/>
      <c r="AM56" s="452"/>
      <c r="AN56" s="452"/>
      <c r="AO56" s="452"/>
      <c r="AP56" s="452"/>
      <c r="AQ56" s="452"/>
      <c r="AR56" s="452"/>
      <c r="AS56" s="452"/>
      <c r="AT56" s="452"/>
      <c r="AU56" s="452"/>
    </row>
    <row r="57" spans="1:47" ht="22.5" outlineLevel="1">
      <c r="A57" s="545">
        <v>34</v>
      </c>
      <c r="B57" s="546" t="s">
        <v>5795</v>
      </c>
      <c r="C57" s="449" t="s">
        <v>5796</v>
      </c>
      <c r="D57" s="547" t="s">
        <v>286</v>
      </c>
      <c r="E57" s="548">
        <v>20</v>
      </c>
      <c r="F57" s="507"/>
      <c r="G57" s="451">
        <f t="shared" si="5"/>
        <v>0</v>
      </c>
      <c r="H57" s="549" t="s">
        <v>4102</v>
      </c>
      <c r="I57" s="452"/>
      <c r="J57" s="452"/>
      <c r="K57" s="452"/>
      <c r="L57" s="452"/>
      <c r="M57" s="452"/>
      <c r="N57" s="452"/>
      <c r="O57" s="452"/>
      <c r="P57" s="452"/>
      <c r="Q57" s="452"/>
      <c r="R57" s="452"/>
      <c r="S57" s="452"/>
      <c r="T57" s="452"/>
      <c r="U57" s="452"/>
      <c r="V57" s="452"/>
      <c r="W57" s="452"/>
      <c r="X57" s="452"/>
      <c r="Y57" s="452"/>
      <c r="Z57" s="452"/>
      <c r="AA57" s="452"/>
      <c r="AB57" s="452"/>
      <c r="AC57" s="452"/>
      <c r="AD57" s="452"/>
      <c r="AE57" s="452"/>
      <c r="AF57" s="452"/>
      <c r="AG57" s="452"/>
      <c r="AH57" s="452"/>
      <c r="AI57" s="452"/>
      <c r="AJ57" s="452"/>
      <c r="AK57" s="452"/>
      <c r="AL57" s="452"/>
      <c r="AM57" s="452"/>
      <c r="AN57" s="452"/>
      <c r="AO57" s="452"/>
      <c r="AP57" s="452"/>
      <c r="AQ57" s="452"/>
      <c r="AR57" s="452"/>
      <c r="AS57" s="452"/>
      <c r="AT57" s="452"/>
      <c r="AU57" s="452"/>
    </row>
    <row r="58" spans="1:47" ht="12" outlineLevel="1">
      <c r="A58" s="545">
        <v>35</v>
      </c>
      <c r="B58" s="546" t="s">
        <v>5797</v>
      </c>
      <c r="C58" s="449" t="s">
        <v>5798</v>
      </c>
      <c r="D58" s="547" t="s">
        <v>286</v>
      </c>
      <c r="E58" s="548">
        <v>10</v>
      </c>
      <c r="F58" s="507"/>
      <c r="G58" s="451">
        <f t="shared" si="5"/>
        <v>0</v>
      </c>
      <c r="H58" s="549" t="s">
        <v>4102</v>
      </c>
      <c r="I58" s="555"/>
      <c r="J58" s="452"/>
      <c r="K58" s="452"/>
      <c r="L58" s="452"/>
      <c r="M58" s="452"/>
      <c r="N58" s="452"/>
      <c r="O58" s="452"/>
      <c r="P58" s="452"/>
      <c r="Q58" s="452"/>
      <c r="R58" s="452"/>
      <c r="S58" s="452"/>
      <c r="T58" s="452"/>
      <c r="U58" s="452"/>
      <c r="V58" s="452"/>
      <c r="W58" s="452"/>
      <c r="X58" s="452"/>
      <c r="Y58" s="452"/>
      <c r="Z58" s="452"/>
      <c r="AA58" s="452"/>
      <c r="AB58" s="452"/>
      <c r="AC58" s="452"/>
      <c r="AD58" s="452"/>
      <c r="AE58" s="452"/>
      <c r="AF58" s="452"/>
      <c r="AG58" s="452"/>
      <c r="AH58" s="452"/>
      <c r="AI58" s="452"/>
      <c r="AJ58" s="452"/>
      <c r="AK58" s="452"/>
      <c r="AL58" s="452"/>
      <c r="AM58" s="452"/>
      <c r="AN58" s="452"/>
      <c r="AO58" s="452"/>
      <c r="AP58" s="452"/>
      <c r="AQ58" s="452"/>
      <c r="AR58" s="452"/>
      <c r="AS58" s="452"/>
      <c r="AT58" s="452"/>
      <c r="AU58" s="452"/>
    </row>
    <row r="59" spans="1:47" ht="12" outlineLevel="1">
      <c r="A59" s="460">
        <v>36</v>
      </c>
      <c r="B59" s="461" t="s">
        <v>5799</v>
      </c>
      <c r="C59" s="462" t="s">
        <v>5800</v>
      </c>
      <c r="D59" s="556" t="s">
        <v>173</v>
      </c>
      <c r="E59" s="557">
        <v>10</v>
      </c>
      <c r="F59" s="558"/>
      <c r="G59" s="464">
        <f t="shared" si="5"/>
        <v>0</v>
      </c>
      <c r="H59" s="559" t="s">
        <v>4102</v>
      </c>
      <c r="I59" s="452"/>
      <c r="J59" s="452"/>
      <c r="K59" s="452"/>
      <c r="L59" s="452"/>
      <c r="M59" s="452"/>
      <c r="N59" s="452"/>
      <c r="O59" s="452"/>
      <c r="P59" s="452"/>
      <c r="Q59" s="452"/>
      <c r="R59" s="452"/>
      <c r="S59" s="452"/>
      <c r="T59" s="452"/>
      <c r="U59" s="452"/>
      <c r="V59" s="452"/>
      <c r="W59" s="452"/>
      <c r="X59" s="452"/>
      <c r="Y59" s="452"/>
      <c r="Z59" s="452"/>
      <c r="AA59" s="452"/>
      <c r="AB59" s="452"/>
      <c r="AC59" s="452"/>
      <c r="AD59" s="452"/>
      <c r="AE59" s="452"/>
      <c r="AF59" s="452"/>
      <c r="AG59" s="452"/>
      <c r="AH59" s="452"/>
      <c r="AI59" s="452"/>
      <c r="AJ59" s="452"/>
      <c r="AK59" s="452"/>
      <c r="AL59" s="452"/>
      <c r="AM59" s="452"/>
      <c r="AN59" s="452"/>
      <c r="AO59" s="452"/>
      <c r="AP59" s="452"/>
      <c r="AQ59" s="452"/>
      <c r="AR59" s="452"/>
      <c r="AS59" s="452"/>
      <c r="AT59" s="452"/>
      <c r="AU59" s="452"/>
    </row>
    <row r="60" spans="1:47" ht="12" outlineLevel="1">
      <c r="A60" s="164"/>
      <c r="B60" s="164"/>
      <c r="C60" s="164"/>
      <c r="D60" s="164"/>
      <c r="E60" s="164"/>
      <c r="F60" s="164"/>
      <c r="G60" s="164"/>
      <c r="H60" s="163"/>
      <c r="I60" s="452"/>
      <c r="J60" s="452"/>
      <c r="K60" s="452"/>
      <c r="L60" s="452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452"/>
      <c r="Z60" s="452"/>
      <c r="AA60" s="452"/>
      <c r="AB60" s="452"/>
      <c r="AC60" s="452"/>
      <c r="AD60" s="452"/>
      <c r="AE60" s="452"/>
      <c r="AF60" s="452"/>
      <c r="AG60" s="452"/>
      <c r="AH60" s="452"/>
      <c r="AI60" s="452"/>
      <c r="AJ60" s="452"/>
      <c r="AK60" s="452"/>
      <c r="AL60" s="452"/>
      <c r="AM60" s="452"/>
      <c r="AN60" s="452"/>
      <c r="AO60" s="452"/>
      <c r="AP60" s="452"/>
      <c r="AQ60" s="452"/>
      <c r="AR60" s="452"/>
      <c r="AS60" s="452"/>
      <c r="AT60" s="452"/>
      <c r="AU60" s="452"/>
    </row>
    <row r="61" spans="1:47" ht="12" outlineLevel="1">
      <c r="A61" s="232"/>
      <c r="B61" s="233" t="s">
        <v>4079</v>
      </c>
      <c r="C61" s="234" t="s">
        <v>3</v>
      </c>
      <c r="D61" s="235"/>
      <c r="E61" s="236"/>
      <c r="F61" s="485"/>
      <c r="G61" s="238">
        <f>G7+G9+G52</f>
        <v>0</v>
      </c>
      <c r="H61" s="239"/>
      <c r="I61" s="452"/>
      <c r="J61" s="452"/>
      <c r="K61" s="452"/>
      <c r="L61" s="452"/>
      <c r="M61" s="452"/>
      <c r="N61" s="452"/>
      <c r="O61" s="452"/>
      <c r="P61" s="452"/>
      <c r="Q61" s="452"/>
      <c r="R61" s="452"/>
      <c r="S61" s="452"/>
      <c r="T61" s="452"/>
      <c r="U61" s="452"/>
      <c r="V61" s="452"/>
      <c r="W61" s="452"/>
      <c r="X61" s="452"/>
      <c r="Y61" s="452"/>
      <c r="Z61" s="452"/>
      <c r="AA61" s="452"/>
      <c r="AB61" s="452"/>
      <c r="AC61" s="452"/>
      <c r="AD61" s="452"/>
      <c r="AE61" s="452"/>
      <c r="AF61" s="452"/>
      <c r="AG61" s="452"/>
      <c r="AH61" s="452"/>
      <c r="AI61" s="452"/>
      <c r="AJ61" s="452"/>
      <c r="AK61" s="452"/>
      <c r="AL61" s="452"/>
      <c r="AM61" s="452"/>
      <c r="AN61" s="452"/>
      <c r="AO61" s="452"/>
      <c r="AP61" s="452"/>
      <c r="AQ61" s="452"/>
      <c r="AR61" s="452"/>
      <c r="AS61" s="452"/>
      <c r="AT61" s="452"/>
      <c r="AU61" s="452"/>
    </row>
  </sheetData>
  <sheetProtection algorithmName="SHA-512" hashValue="yI7EowruJfMX0AkTSa7LWRm7NjNiIvPLuhMkFrN5+2SKMcsM2xAfZE83eOlG+asj41048MPQpYDbVFTG96U3SQ==" saltValue="Lx8gLbGDjqwVBmKFzkXt/A==" spinCount="100000" sheet="1" objects="1" scenarios="1"/>
  <mergeCells count="17">
    <mergeCell ref="C42:G42"/>
    <mergeCell ref="C43:G43"/>
    <mergeCell ref="C46:G46"/>
    <mergeCell ref="C47:G47"/>
    <mergeCell ref="C50:G50"/>
    <mergeCell ref="C41:G41"/>
    <mergeCell ref="A1:G1"/>
    <mergeCell ref="C2:G2"/>
    <mergeCell ref="C3:G3"/>
    <mergeCell ref="C11:G11"/>
    <mergeCell ref="C13:G13"/>
    <mergeCell ref="C18:G18"/>
    <mergeCell ref="C20:G20"/>
    <mergeCell ref="C22:G22"/>
    <mergeCell ref="C25:G25"/>
    <mergeCell ref="C27:G27"/>
    <mergeCell ref="C39:G3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6" r:id="rId1"/>
  <headerFooter>
    <oddFooter>&amp;CStránka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24"/>
  <sheetViews>
    <sheetView view="pageBreakPreview" zoomScaleSheetLayoutView="100" workbookViewId="0" topLeftCell="A55">
      <selection activeCell="F8" sqref="F8"/>
    </sheetView>
  </sheetViews>
  <sheetFormatPr defaultColWidth="9.140625" defaultRowHeight="12"/>
  <cols>
    <col min="1" max="1" width="5.140625" style="252" customWidth="1"/>
    <col min="2" max="2" width="16.00390625" style="325" customWidth="1"/>
    <col min="3" max="3" width="53.28125" style="326" customWidth="1"/>
    <col min="4" max="4" width="6.421875" style="252" customWidth="1"/>
    <col min="5" max="5" width="9.28125" style="273" customWidth="1"/>
    <col min="6" max="6" width="9.28125" style="231" customWidth="1"/>
    <col min="7" max="7" width="12.421875" style="231" customWidth="1"/>
    <col min="8" max="8" width="10.7109375" style="252" customWidth="1"/>
    <col min="9" max="256" width="9.28125" style="164" customWidth="1"/>
    <col min="257" max="257" width="5.140625" style="164" customWidth="1"/>
    <col min="258" max="258" width="16.00390625" style="164" customWidth="1"/>
    <col min="259" max="259" width="53.28125" style="164" customWidth="1"/>
    <col min="260" max="260" width="6.421875" style="164" customWidth="1"/>
    <col min="261" max="262" width="9.28125" style="164" customWidth="1"/>
    <col min="263" max="263" width="12.421875" style="164" customWidth="1"/>
    <col min="264" max="512" width="9.28125" style="164" customWidth="1"/>
    <col min="513" max="513" width="5.140625" style="164" customWidth="1"/>
    <col min="514" max="514" width="16.00390625" style="164" customWidth="1"/>
    <col min="515" max="515" width="53.28125" style="164" customWidth="1"/>
    <col min="516" max="516" width="6.421875" style="164" customWidth="1"/>
    <col min="517" max="518" width="9.28125" style="164" customWidth="1"/>
    <col min="519" max="519" width="12.421875" style="164" customWidth="1"/>
    <col min="520" max="768" width="9.28125" style="164" customWidth="1"/>
    <col min="769" max="769" width="5.140625" style="164" customWidth="1"/>
    <col min="770" max="770" width="16.00390625" style="164" customWidth="1"/>
    <col min="771" max="771" width="53.28125" style="164" customWidth="1"/>
    <col min="772" max="772" width="6.421875" style="164" customWidth="1"/>
    <col min="773" max="774" width="9.28125" style="164" customWidth="1"/>
    <col min="775" max="775" width="12.421875" style="164" customWidth="1"/>
    <col min="776" max="1024" width="9.28125" style="164" customWidth="1"/>
    <col min="1025" max="1025" width="5.140625" style="164" customWidth="1"/>
    <col min="1026" max="1026" width="16.00390625" style="164" customWidth="1"/>
    <col min="1027" max="1027" width="53.28125" style="164" customWidth="1"/>
    <col min="1028" max="1028" width="6.421875" style="164" customWidth="1"/>
    <col min="1029" max="1030" width="9.28125" style="164" customWidth="1"/>
    <col min="1031" max="1031" width="12.421875" style="164" customWidth="1"/>
    <col min="1032" max="1280" width="9.28125" style="164" customWidth="1"/>
    <col min="1281" max="1281" width="5.140625" style="164" customWidth="1"/>
    <col min="1282" max="1282" width="16.00390625" style="164" customWidth="1"/>
    <col min="1283" max="1283" width="53.28125" style="164" customWidth="1"/>
    <col min="1284" max="1284" width="6.421875" style="164" customWidth="1"/>
    <col min="1285" max="1286" width="9.28125" style="164" customWidth="1"/>
    <col min="1287" max="1287" width="12.421875" style="164" customWidth="1"/>
    <col min="1288" max="1536" width="9.28125" style="164" customWidth="1"/>
    <col min="1537" max="1537" width="5.140625" style="164" customWidth="1"/>
    <col min="1538" max="1538" width="16.00390625" style="164" customWidth="1"/>
    <col min="1539" max="1539" width="53.28125" style="164" customWidth="1"/>
    <col min="1540" max="1540" width="6.421875" style="164" customWidth="1"/>
    <col min="1541" max="1542" width="9.28125" style="164" customWidth="1"/>
    <col min="1543" max="1543" width="12.421875" style="164" customWidth="1"/>
    <col min="1544" max="1792" width="9.28125" style="164" customWidth="1"/>
    <col min="1793" max="1793" width="5.140625" style="164" customWidth="1"/>
    <col min="1794" max="1794" width="16.00390625" style="164" customWidth="1"/>
    <col min="1795" max="1795" width="53.28125" style="164" customWidth="1"/>
    <col min="1796" max="1796" width="6.421875" style="164" customWidth="1"/>
    <col min="1797" max="1798" width="9.28125" style="164" customWidth="1"/>
    <col min="1799" max="1799" width="12.421875" style="164" customWidth="1"/>
    <col min="1800" max="2048" width="9.28125" style="164" customWidth="1"/>
    <col min="2049" max="2049" width="5.140625" style="164" customWidth="1"/>
    <col min="2050" max="2050" width="16.00390625" style="164" customWidth="1"/>
    <col min="2051" max="2051" width="53.28125" style="164" customWidth="1"/>
    <col min="2052" max="2052" width="6.421875" style="164" customWidth="1"/>
    <col min="2053" max="2054" width="9.28125" style="164" customWidth="1"/>
    <col min="2055" max="2055" width="12.421875" style="164" customWidth="1"/>
    <col min="2056" max="2304" width="9.28125" style="164" customWidth="1"/>
    <col min="2305" max="2305" width="5.140625" style="164" customWidth="1"/>
    <col min="2306" max="2306" width="16.00390625" style="164" customWidth="1"/>
    <col min="2307" max="2307" width="53.28125" style="164" customWidth="1"/>
    <col min="2308" max="2308" width="6.421875" style="164" customWidth="1"/>
    <col min="2309" max="2310" width="9.28125" style="164" customWidth="1"/>
    <col min="2311" max="2311" width="12.421875" style="164" customWidth="1"/>
    <col min="2312" max="2560" width="9.28125" style="164" customWidth="1"/>
    <col min="2561" max="2561" width="5.140625" style="164" customWidth="1"/>
    <col min="2562" max="2562" width="16.00390625" style="164" customWidth="1"/>
    <col min="2563" max="2563" width="53.28125" style="164" customWidth="1"/>
    <col min="2564" max="2564" width="6.421875" style="164" customWidth="1"/>
    <col min="2565" max="2566" width="9.28125" style="164" customWidth="1"/>
    <col min="2567" max="2567" width="12.421875" style="164" customWidth="1"/>
    <col min="2568" max="2816" width="9.28125" style="164" customWidth="1"/>
    <col min="2817" max="2817" width="5.140625" style="164" customWidth="1"/>
    <col min="2818" max="2818" width="16.00390625" style="164" customWidth="1"/>
    <col min="2819" max="2819" width="53.28125" style="164" customWidth="1"/>
    <col min="2820" max="2820" width="6.421875" style="164" customWidth="1"/>
    <col min="2821" max="2822" width="9.28125" style="164" customWidth="1"/>
    <col min="2823" max="2823" width="12.421875" style="164" customWidth="1"/>
    <col min="2824" max="3072" width="9.28125" style="164" customWidth="1"/>
    <col min="3073" max="3073" width="5.140625" style="164" customWidth="1"/>
    <col min="3074" max="3074" width="16.00390625" style="164" customWidth="1"/>
    <col min="3075" max="3075" width="53.28125" style="164" customWidth="1"/>
    <col min="3076" max="3076" width="6.421875" style="164" customWidth="1"/>
    <col min="3077" max="3078" width="9.28125" style="164" customWidth="1"/>
    <col min="3079" max="3079" width="12.421875" style="164" customWidth="1"/>
    <col min="3080" max="3328" width="9.28125" style="164" customWidth="1"/>
    <col min="3329" max="3329" width="5.140625" style="164" customWidth="1"/>
    <col min="3330" max="3330" width="16.00390625" style="164" customWidth="1"/>
    <col min="3331" max="3331" width="53.28125" style="164" customWidth="1"/>
    <col min="3332" max="3332" width="6.421875" style="164" customWidth="1"/>
    <col min="3333" max="3334" width="9.28125" style="164" customWidth="1"/>
    <col min="3335" max="3335" width="12.421875" style="164" customWidth="1"/>
    <col min="3336" max="3584" width="9.28125" style="164" customWidth="1"/>
    <col min="3585" max="3585" width="5.140625" style="164" customWidth="1"/>
    <col min="3586" max="3586" width="16.00390625" style="164" customWidth="1"/>
    <col min="3587" max="3587" width="53.28125" style="164" customWidth="1"/>
    <col min="3588" max="3588" width="6.421875" style="164" customWidth="1"/>
    <col min="3589" max="3590" width="9.28125" style="164" customWidth="1"/>
    <col min="3591" max="3591" width="12.421875" style="164" customWidth="1"/>
    <col min="3592" max="3840" width="9.28125" style="164" customWidth="1"/>
    <col min="3841" max="3841" width="5.140625" style="164" customWidth="1"/>
    <col min="3842" max="3842" width="16.00390625" style="164" customWidth="1"/>
    <col min="3843" max="3843" width="53.28125" style="164" customWidth="1"/>
    <col min="3844" max="3844" width="6.421875" style="164" customWidth="1"/>
    <col min="3845" max="3846" width="9.28125" style="164" customWidth="1"/>
    <col min="3847" max="3847" width="12.421875" style="164" customWidth="1"/>
    <col min="3848" max="4096" width="9.28125" style="164" customWidth="1"/>
    <col min="4097" max="4097" width="5.140625" style="164" customWidth="1"/>
    <col min="4098" max="4098" width="16.00390625" style="164" customWidth="1"/>
    <col min="4099" max="4099" width="53.28125" style="164" customWidth="1"/>
    <col min="4100" max="4100" width="6.421875" style="164" customWidth="1"/>
    <col min="4101" max="4102" width="9.28125" style="164" customWidth="1"/>
    <col min="4103" max="4103" width="12.421875" style="164" customWidth="1"/>
    <col min="4104" max="4352" width="9.28125" style="164" customWidth="1"/>
    <col min="4353" max="4353" width="5.140625" style="164" customWidth="1"/>
    <col min="4354" max="4354" width="16.00390625" style="164" customWidth="1"/>
    <col min="4355" max="4355" width="53.28125" style="164" customWidth="1"/>
    <col min="4356" max="4356" width="6.421875" style="164" customWidth="1"/>
    <col min="4357" max="4358" width="9.28125" style="164" customWidth="1"/>
    <col min="4359" max="4359" width="12.421875" style="164" customWidth="1"/>
    <col min="4360" max="4608" width="9.28125" style="164" customWidth="1"/>
    <col min="4609" max="4609" width="5.140625" style="164" customWidth="1"/>
    <col min="4610" max="4610" width="16.00390625" style="164" customWidth="1"/>
    <col min="4611" max="4611" width="53.28125" style="164" customWidth="1"/>
    <col min="4612" max="4612" width="6.421875" style="164" customWidth="1"/>
    <col min="4613" max="4614" width="9.28125" style="164" customWidth="1"/>
    <col min="4615" max="4615" width="12.421875" style="164" customWidth="1"/>
    <col min="4616" max="4864" width="9.28125" style="164" customWidth="1"/>
    <col min="4865" max="4865" width="5.140625" style="164" customWidth="1"/>
    <col min="4866" max="4866" width="16.00390625" style="164" customWidth="1"/>
    <col min="4867" max="4867" width="53.28125" style="164" customWidth="1"/>
    <col min="4868" max="4868" width="6.421875" style="164" customWidth="1"/>
    <col min="4869" max="4870" width="9.28125" style="164" customWidth="1"/>
    <col min="4871" max="4871" width="12.421875" style="164" customWidth="1"/>
    <col min="4872" max="5120" width="9.28125" style="164" customWidth="1"/>
    <col min="5121" max="5121" width="5.140625" style="164" customWidth="1"/>
    <col min="5122" max="5122" width="16.00390625" style="164" customWidth="1"/>
    <col min="5123" max="5123" width="53.28125" style="164" customWidth="1"/>
    <col min="5124" max="5124" width="6.421875" style="164" customWidth="1"/>
    <col min="5125" max="5126" width="9.28125" style="164" customWidth="1"/>
    <col min="5127" max="5127" width="12.421875" style="164" customWidth="1"/>
    <col min="5128" max="5376" width="9.28125" style="164" customWidth="1"/>
    <col min="5377" max="5377" width="5.140625" style="164" customWidth="1"/>
    <col min="5378" max="5378" width="16.00390625" style="164" customWidth="1"/>
    <col min="5379" max="5379" width="53.28125" style="164" customWidth="1"/>
    <col min="5380" max="5380" width="6.421875" style="164" customWidth="1"/>
    <col min="5381" max="5382" width="9.28125" style="164" customWidth="1"/>
    <col min="5383" max="5383" width="12.421875" style="164" customWidth="1"/>
    <col min="5384" max="5632" width="9.28125" style="164" customWidth="1"/>
    <col min="5633" max="5633" width="5.140625" style="164" customWidth="1"/>
    <col min="5634" max="5634" width="16.00390625" style="164" customWidth="1"/>
    <col min="5635" max="5635" width="53.28125" style="164" customWidth="1"/>
    <col min="5636" max="5636" width="6.421875" style="164" customWidth="1"/>
    <col min="5637" max="5638" width="9.28125" style="164" customWidth="1"/>
    <col min="5639" max="5639" width="12.421875" style="164" customWidth="1"/>
    <col min="5640" max="5888" width="9.28125" style="164" customWidth="1"/>
    <col min="5889" max="5889" width="5.140625" style="164" customWidth="1"/>
    <col min="5890" max="5890" width="16.00390625" style="164" customWidth="1"/>
    <col min="5891" max="5891" width="53.28125" style="164" customWidth="1"/>
    <col min="5892" max="5892" width="6.421875" style="164" customWidth="1"/>
    <col min="5893" max="5894" width="9.28125" style="164" customWidth="1"/>
    <col min="5895" max="5895" width="12.421875" style="164" customWidth="1"/>
    <col min="5896" max="6144" width="9.28125" style="164" customWidth="1"/>
    <col min="6145" max="6145" width="5.140625" style="164" customWidth="1"/>
    <col min="6146" max="6146" width="16.00390625" style="164" customWidth="1"/>
    <col min="6147" max="6147" width="53.28125" style="164" customWidth="1"/>
    <col min="6148" max="6148" width="6.421875" style="164" customWidth="1"/>
    <col min="6149" max="6150" width="9.28125" style="164" customWidth="1"/>
    <col min="6151" max="6151" width="12.421875" style="164" customWidth="1"/>
    <col min="6152" max="6400" width="9.28125" style="164" customWidth="1"/>
    <col min="6401" max="6401" width="5.140625" style="164" customWidth="1"/>
    <col min="6402" max="6402" width="16.00390625" style="164" customWidth="1"/>
    <col min="6403" max="6403" width="53.28125" style="164" customWidth="1"/>
    <col min="6404" max="6404" width="6.421875" style="164" customWidth="1"/>
    <col min="6405" max="6406" width="9.28125" style="164" customWidth="1"/>
    <col min="6407" max="6407" width="12.421875" style="164" customWidth="1"/>
    <col min="6408" max="6656" width="9.28125" style="164" customWidth="1"/>
    <col min="6657" max="6657" width="5.140625" style="164" customWidth="1"/>
    <col min="6658" max="6658" width="16.00390625" style="164" customWidth="1"/>
    <col min="6659" max="6659" width="53.28125" style="164" customWidth="1"/>
    <col min="6660" max="6660" width="6.421875" style="164" customWidth="1"/>
    <col min="6661" max="6662" width="9.28125" style="164" customWidth="1"/>
    <col min="6663" max="6663" width="12.421875" style="164" customWidth="1"/>
    <col min="6664" max="6912" width="9.28125" style="164" customWidth="1"/>
    <col min="6913" max="6913" width="5.140625" style="164" customWidth="1"/>
    <col min="6914" max="6914" width="16.00390625" style="164" customWidth="1"/>
    <col min="6915" max="6915" width="53.28125" style="164" customWidth="1"/>
    <col min="6916" max="6916" width="6.421875" style="164" customWidth="1"/>
    <col min="6917" max="6918" width="9.28125" style="164" customWidth="1"/>
    <col min="6919" max="6919" width="12.421875" style="164" customWidth="1"/>
    <col min="6920" max="7168" width="9.28125" style="164" customWidth="1"/>
    <col min="7169" max="7169" width="5.140625" style="164" customWidth="1"/>
    <col min="7170" max="7170" width="16.00390625" style="164" customWidth="1"/>
    <col min="7171" max="7171" width="53.28125" style="164" customWidth="1"/>
    <col min="7172" max="7172" width="6.421875" style="164" customWidth="1"/>
    <col min="7173" max="7174" width="9.28125" style="164" customWidth="1"/>
    <col min="7175" max="7175" width="12.421875" style="164" customWidth="1"/>
    <col min="7176" max="7424" width="9.28125" style="164" customWidth="1"/>
    <col min="7425" max="7425" width="5.140625" style="164" customWidth="1"/>
    <col min="7426" max="7426" width="16.00390625" style="164" customWidth="1"/>
    <col min="7427" max="7427" width="53.28125" style="164" customWidth="1"/>
    <col min="7428" max="7428" width="6.421875" style="164" customWidth="1"/>
    <col min="7429" max="7430" width="9.28125" style="164" customWidth="1"/>
    <col min="7431" max="7431" width="12.421875" style="164" customWidth="1"/>
    <col min="7432" max="7680" width="9.28125" style="164" customWidth="1"/>
    <col min="7681" max="7681" width="5.140625" style="164" customWidth="1"/>
    <col min="7682" max="7682" width="16.00390625" style="164" customWidth="1"/>
    <col min="7683" max="7683" width="53.28125" style="164" customWidth="1"/>
    <col min="7684" max="7684" width="6.421875" style="164" customWidth="1"/>
    <col min="7685" max="7686" width="9.28125" style="164" customWidth="1"/>
    <col min="7687" max="7687" width="12.421875" style="164" customWidth="1"/>
    <col min="7688" max="7936" width="9.28125" style="164" customWidth="1"/>
    <col min="7937" max="7937" width="5.140625" style="164" customWidth="1"/>
    <col min="7938" max="7938" width="16.00390625" style="164" customWidth="1"/>
    <col min="7939" max="7939" width="53.28125" style="164" customWidth="1"/>
    <col min="7940" max="7940" width="6.421875" style="164" customWidth="1"/>
    <col min="7941" max="7942" width="9.28125" style="164" customWidth="1"/>
    <col min="7943" max="7943" width="12.421875" style="164" customWidth="1"/>
    <col min="7944" max="8192" width="9.28125" style="164" customWidth="1"/>
    <col min="8193" max="8193" width="5.140625" style="164" customWidth="1"/>
    <col min="8194" max="8194" width="16.00390625" style="164" customWidth="1"/>
    <col min="8195" max="8195" width="53.28125" style="164" customWidth="1"/>
    <col min="8196" max="8196" width="6.421875" style="164" customWidth="1"/>
    <col min="8197" max="8198" width="9.28125" style="164" customWidth="1"/>
    <col min="8199" max="8199" width="12.421875" style="164" customWidth="1"/>
    <col min="8200" max="8448" width="9.28125" style="164" customWidth="1"/>
    <col min="8449" max="8449" width="5.140625" style="164" customWidth="1"/>
    <col min="8450" max="8450" width="16.00390625" style="164" customWidth="1"/>
    <col min="8451" max="8451" width="53.28125" style="164" customWidth="1"/>
    <col min="8452" max="8452" width="6.421875" style="164" customWidth="1"/>
    <col min="8453" max="8454" width="9.28125" style="164" customWidth="1"/>
    <col min="8455" max="8455" width="12.421875" style="164" customWidth="1"/>
    <col min="8456" max="8704" width="9.28125" style="164" customWidth="1"/>
    <col min="8705" max="8705" width="5.140625" style="164" customWidth="1"/>
    <col min="8706" max="8706" width="16.00390625" style="164" customWidth="1"/>
    <col min="8707" max="8707" width="53.28125" style="164" customWidth="1"/>
    <col min="8708" max="8708" width="6.421875" style="164" customWidth="1"/>
    <col min="8709" max="8710" width="9.28125" style="164" customWidth="1"/>
    <col min="8711" max="8711" width="12.421875" style="164" customWidth="1"/>
    <col min="8712" max="8960" width="9.28125" style="164" customWidth="1"/>
    <col min="8961" max="8961" width="5.140625" style="164" customWidth="1"/>
    <col min="8962" max="8962" width="16.00390625" style="164" customWidth="1"/>
    <col min="8963" max="8963" width="53.28125" style="164" customWidth="1"/>
    <col min="8964" max="8964" width="6.421875" style="164" customWidth="1"/>
    <col min="8965" max="8966" width="9.28125" style="164" customWidth="1"/>
    <col min="8967" max="8967" width="12.421875" style="164" customWidth="1"/>
    <col min="8968" max="9216" width="9.28125" style="164" customWidth="1"/>
    <col min="9217" max="9217" width="5.140625" style="164" customWidth="1"/>
    <col min="9218" max="9218" width="16.00390625" style="164" customWidth="1"/>
    <col min="9219" max="9219" width="53.28125" style="164" customWidth="1"/>
    <col min="9220" max="9220" width="6.421875" style="164" customWidth="1"/>
    <col min="9221" max="9222" width="9.28125" style="164" customWidth="1"/>
    <col min="9223" max="9223" width="12.421875" style="164" customWidth="1"/>
    <col min="9224" max="9472" width="9.28125" style="164" customWidth="1"/>
    <col min="9473" max="9473" width="5.140625" style="164" customWidth="1"/>
    <col min="9474" max="9474" width="16.00390625" style="164" customWidth="1"/>
    <col min="9475" max="9475" width="53.28125" style="164" customWidth="1"/>
    <col min="9476" max="9476" width="6.421875" style="164" customWidth="1"/>
    <col min="9477" max="9478" width="9.28125" style="164" customWidth="1"/>
    <col min="9479" max="9479" width="12.421875" style="164" customWidth="1"/>
    <col min="9480" max="9728" width="9.28125" style="164" customWidth="1"/>
    <col min="9729" max="9729" width="5.140625" style="164" customWidth="1"/>
    <col min="9730" max="9730" width="16.00390625" style="164" customWidth="1"/>
    <col min="9731" max="9731" width="53.28125" style="164" customWidth="1"/>
    <col min="9732" max="9732" width="6.421875" style="164" customWidth="1"/>
    <col min="9733" max="9734" width="9.28125" style="164" customWidth="1"/>
    <col min="9735" max="9735" width="12.421875" style="164" customWidth="1"/>
    <col min="9736" max="9984" width="9.28125" style="164" customWidth="1"/>
    <col min="9985" max="9985" width="5.140625" style="164" customWidth="1"/>
    <col min="9986" max="9986" width="16.00390625" style="164" customWidth="1"/>
    <col min="9987" max="9987" width="53.28125" style="164" customWidth="1"/>
    <col min="9988" max="9988" width="6.421875" style="164" customWidth="1"/>
    <col min="9989" max="9990" width="9.28125" style="164" customWidth="1"/>
    <col min="9991" max="9991" width="12.421875" style="164" customWidth="1"/>
    <col min="9992" max="10240" width="9.28125" style="164" customWidth="1"/>
    <col min="10241" max="10241" width="5.140625" style="164" customWidth="1"/>
    <col min="10242" max="10242" width="16.00390625" style="164" customWidth="1"/>
    <col min="10243" max="10243" width="53.28125" style="164" customWidth="1"/>
    <col min="10244" max="10244" width="6.421875" style="164" customWidth="1"/>
    <col min="10245" max="10246" width="9.28125" style="164" customWidth="1"/>
    <col min="10247" max="10247" width="12.421875" style="164" customWidth="1"/>
    <col min="10248" max="10496" width="9.28125" style="164" customWidth="1"/>
    <col min="10497" max="10497" width="5.140625" style="164" customWidth="1"/>
    <col min="10498" max="10498" width="16.00390625" style="164" customWidth="1"/>
    <col min="10499" max="10499" width="53.28125" style="164" customWidth="1"/>
    <col min="10500" max="10500" width="6.421875" style="164" customWidth="1"/>
    <col min="10501" max="10502" width="9.28125" style="164" customWidth="1"/>
    <col min="10503" max="10503" width="12.421875" style="164" customWidth="1"/>
    <col min="10504" max="10752" width="9.28125" style="164" customWidth="1"/>
    <col min="10753" max="10753" width="5.140625" style="164" customWidth="1"/>
    <col min="10754" max="10754" width="16.00390625" style="164" customWidth="1"/>
    <col min="10755" max="10755" width="53.28125" style="164" customWidth="1"/>
    <col min="10756" max="10756" width="6.421875" style="164" customWidth="1"/>
    <col min="10757" max="10758" width="9.28125" style="164" customWidth="1"/>
    <col min="10759" max="10759" width="12.421875" style="164" customWidth="1"/>
    <col min="10760" max="11008" width="9.28125" style="164" customWidth="1"/>
    <col min="11009" max="11009" width="5.140625" style="164" customWidth="1"/>
    <col min="11010" max="11010" width="16.00390625" style="164" customWidth="1"/>
    <col min="11011" max="11011" width="53.28125" style="164" customWidth="1"/>
    <col min="11012" max="11012" width="6.421875" style="164" customWidth="1"/>
    <col min="11013" max="11014" width="9.28125" style="164" customWidth="1"/>
    <col min="11015" max="11015" width="12.421875" style="164" customWidth="1"/>
    <col min="11016" max="11264" width="9.28125" style="164" customWidth="1"/>
    <col min="11265" max="11265" width="5.140625" style="164" customWidth="1"/>
    <col min="11266" max="11266" width="16.00390625" style="164" customWidth="1"/>
    <col min="11267" max="11267" width="53.28125" style="164" customWidth="1"/>
    <col min="11268" max="11268" width="6.421875" style="164" customWidth="1"/>
    <col min="11269" max="11270" width="9.28125" style="164" customWidth="1"/>
    <col min="11271" max="11271" width="12.421875" style="164" customWidth="1"/>
    <col min="11272" max="11520" width="9.28125" style="164" customWidth="1"/>
    <col min="11521" max="11521" width="5.140625" style="164" customWidth="1"/>
    <col min="11522" max="11522" width="16.00390625" style="164" customWidth="1"/>
    <col min="11523" max="11523" width="53.28125" style="164" customWidth="1"/>
    <col min="11524" max="11524" width="6.421875" style="164" customWidth="1"/>
    <col min="11525" max="11526" width="9.28125" style="164" customWidth="1"/>
    <col min="11527" max="11527" width="12.421875" style="164" customWidth="1"/>
    <col min="11528" max="11776" width="9.28125" style="164" customWidth="1"/>
    <col min="11777" max="11777" width="5.140625" style="164" customWidth="1"/>
    <col min="11778" max="11778" width="16.00390625" style="164" customWidth="1"/>
    <col min="11779" max="11779" width="53.28125" style="164" customWidth="1"/>
    <col min="11780" max="11780" width="6.421875" style="164" customWidth="1"/>
    <col min="11781" max="11782" width="9.28125" style="164" customWidth="1"/>
    <col min="11783" max="11783" width="12.421875" style="164" customWidth="1"/>
    <col min="11784" max="12032" width="9.28125" style="164" customWidth="1"/>
    <col min="12033" max="12033" width="5.140625" style="164" customWidth="1"/>
    <col min="12034" max="12034" width="16.00390625" style="164" customWidth="1"/>
    <col min="12035" max="12035" width="53.28125" style="164" customWidth="1"/>
    <col min="12036" max="12036" width="6.421875" style="164" customWidth="1"/>
    <col min="12037" max="12038" width="9.28125" style="164" customWidth="1"/>
    <col min="12039" max="12039" width="12.421875" style="164" customWidth="1"/>
    <col min="12040" max="12288" width="9.28125" style="164" customWidth="1"/>
    <col min="12289" max="12289" width="5.140625" style="164" customWidth="1"/>
    <col min="12290" max="12290" width="16.00390625" style="164" customWidth="1"/>
    <col min="12291" max="12291" width="53.28125" style="164" customWidth="1"/>
    <col min="12292" max="12292" width="6.421875" style="164" customWidth="1"/>
    <col min="12293" max="12294" width="9.28125" style="164" customWidth="1"/>
    <col min="12295" max="12295" width="12.421875" style="164" customWidth="1"/>
    <col min="12296" max="12544" width="9.28125" style="164" customWidth="1"/>
    <col min="12545" max="12545" width="5.140625" style="164" customWidth="1"/>
    <col min="12546" max="12546" width="16.00390625" style="164" customWidth="1"/>
    <col min="12547" max="12547" width="53.28125" style="164" customWidth="1"/>
    <col min="12548" max="12548" width="6.421875" style="164" customWidth="1"/>
    <col min="12549" max="12550" width="9.28125" style="164" customWidth="1"/>
    <col min="12551" max="12551" width="12.421875" style="164" customWidth="1"/>
    <col min="12552" max="12800" width="9.28125" style="164" customWidth="1"/>
    <col min="12801" max="12801" width="5.140625" style="164" customWidth="1"/>
    <col min="12802" max="12802" width="16.00390625" style="164" customWidth="1"/>
    <col min="12803" max="12803" width="53.28125" style="164" customWidth="1"/>
    <col min="12804" max="12804" width="6.421875" style="164" customWidth="1"/>
    <col min="12805" max="12806" width="9.28125" style="164" customWidth="1"/>
    <col min="12807" max="12807" width="12.421875" style="164" customWidth="1"/>
    <col min="12808" max="13056" width="9.28125" style="164" customWidth="1"/>
    <col min="13057" max="13057" width="5.140625" style="164" customWidth="1"/>
    <col min="13058" max="13058" width="16.00390625" style="164" customWidth="1"/>
    <col min="13059" max="13059" width="53.28125" style="164" customWidth="1"/>
    <col min="13060" max="13060" width="6.421875" style="164" customWidth="1"/>
    <col min="13061" max="13062" width="9.28125" style="164" customWidth="1"/>
    <col min="13063" max="13063" width="12.421875" style="164" customWidth="1"/>
    <col min="13064" max="13312" width="9.28125" style="164" customWidth="1"/>
    <col min="13313" max="13313" width="5.140625" style="164" customWidth="1"/>
    <col min="13314" max="13314" width="16.00390625" style="164" customWidth="1"/>
    <col min="13315" max="13315" width="53.28125" style="164" customWidth="1"/>
    <col min="13316" max="13316" width="6.421875" style="164" customWidth="1"/>
    <col min="13317" max="13318" width="9.28125" style="164" customWidth="1"/>
    <col min="13319" max="13319" width="12.421875" style="164" customWidth="1"/>
    <col min="13320" max="13568" width="9.28125" style="164" customWidth="1"/>
    <col min="13569" max="13569" width="5.140625" style="164" customWidth="1"/>
    <col min="13570" max="13570" width="16.00390625" style="164" customWidth="1"/>
    <col min="13571" max="13571" width="53.28125" style="164" customWidth="1"/>
    <col min="13572" max="13572" width="6.421875" style="164" customWidth="1"/>
    <col min="13573" max="13574" width="9.28125" style="164" customWidth="1"/>
    <col min="13575" max="13575" width="12.421875" style="164" customWidth="1"/>
    <col min="13576" max="13824" width="9.28125" style="164" customWidth="1"/>
    <col min="13825" max="13825" width="5.140625" style="164" customWidth="1"/>
    <col min="13826" max="13826" width="16.00390625" style="164" customWidth="1"/>
    <col min="13827" max="13827" width="53.28125" style="164" customWidth="1"/>
    <col min="13828" max="13828" width="6.421875" style="164" customWidth="1"/>
    <col min="13829" max="13830" width="9.28125" style="164" customWidth="1"/>
    <col min="13831" max="13831" width="12.421875" style="164" customWidth="1"/>
    <col min="13832" max="14080" width="9.28125" style="164" customWidth="1"/>
    <col min="14081" max="14081" width="5.140625" style="164" customWidth="1"/>
    <col min="14082" max="14082" width="16.00390625" style="164" customWidth="1"/>
    <col min="14083" max="14083" width="53.28125" style="164" customWidth="1"/>
    <col min="14084" max="14084" width="6.421875" style="164" customWidth="1"/>
    <col min="14085" max="14086" width="9.28125" style="164" customWidth="1"/>
    <col min="14087" max="14087" width="12.421875" style="164" customWidth="1"/>
    <col min="14088" max="14336" width="9.28125" style="164" customWidth="1"/>
    <col min="14337" max="14337" width="5.140625" style="164" customWidth="1"/>
    <col min="14338" max="14338" width="16.00390625" style="164" customWidth="1"/>
    <col min="14339" max="14339" width="53.28125" style="164" customWidth="1"/>
    <col min="14340" max="14340" width="6.421875" style="164" customWidth="1"/>
    <col min="14341" max="14342" width="9.28125" style="164" customWidth="1"/>
    <col min="14343" max="14343" width="12.421875" style="164" customWidth="1"/>
    <col min="14344" max="14592" width="9.28125" style="164" customWidth="1"/>
    <col min="14593" max="14593" width="5.140625" style="164" customWidth="1"/>
    <col min="14594" max="14594" width="16.00390625" style="164" customWidth="1"/>
    <col min="14595" max="14595" width="53.28125" style="164" customWidth="1"/>
    <col min="14596" max="14596" width="6.421875" style="164" customWidth="1"/>
    <col min="14597" max="14598" width="9.28125" style="164" customWidth="1"/>
    <col min="14599" max="14599" width="12.421875" style="164" customWidth="1"/>
    <col min="14600" max="14848" width="9.28125" style="164" customWidth="1"/>
    <col min="14849" max="14849" width="5.140625" style="164" customWidth="1"/>
    <col min="14850" max="14850" width="16.00390625" style="164" customWidth="1"/>
    <col min="14851" max="14851" width="53.28125" style="164" customWidth="1"/>
    <col min="14852" max="14852" width="6.421875" style="164" customWidth="1"/>
    <col min="14853" max="14854" width="9.28125" style="164" customWidth="1"/>
    <col min="14855" max="14855" width="12.421875" style="164" customWidth="1"/>
    <col min="14856" max="15104" width="9.28125" style="164" customWidth="1"/>
    <col min="15105" max="15105" width="5.140625" style="164" customWidth="1"/>
    <col min="15106" max="15106" width="16.00390625" style="164" customWidth="1"/>
    <col min="15107" max="15107" width="53.28125" style="164" customWidth="1"/>
    <col min="15108" max="15108" width="6.421875" style="164" customWidth="1"/>
    <col min="15109" max="15110" width="9.28125" style="164" customWidth="1"/>
    <col min="15111" max="15111" width="12.421875" style="164" customWidth="1"/>
    <col min="15112" max="15360" width="9.28125" style="164" customWidth="1"/>
    <col min="15361" max="15361" width="5.140625" style="164" customWidth="1"/>
    <col min="15362" max="15362" width="16.00390625" style="164" customWidth="1"/>
    <col min="15363" max="15363" width="53.28125" style="164" customWidth="1"/>
    <col min="15364" max="15364" width="6.421875" style="164" customWidth="1"/>
    <col min="15365" max="15366" width="9.28125" style="164" customWidth="1"/>
    <col min="15367" max="15367" width="12.421875" style="164" customWidth="1"/>
    <col min="15368" max="15616" width="9.28125" style="164" customWidth="1"/>
    <col min="15617" max="15617" width="5.140625" style="164" customWidth="1"/>
    <col min="15618" max="15618" width="16.00390625" style="164" customWidth="1"/>
    <col min="15619" max="15619" width="53.28125" style="164" customWidth="1"/>
    <col min="15620" max="15620" width="6.421875" style="164" customWidth="1"/>
    <col min="15621" max="15622" width="9.28125" style="164" customWidth="1"/>
    <col min="15623" max="15623" width="12.421875" style="164" customWidth="1"/>
    <col min="15624" max="15872" width="9.28125" style="164" customWidth="1"/>
    <col min="15873" max="15873" width="5.140625" style="164" customWidth="1"/>
    <col min="15874" max="15874" width="16.00390625" style="164" customWidth="1"/>
    <col min="15875" max="15875" width="53.28125" style="164" customWidth="1"/>
    <col min="15876" max="15876" width="6.421875" style="164" customWidth="1"/>
    <col min="15877" max="15878" width="9.28125" style="164" customWidth="1"/>
    <col min="15879" max="15879" width="12.421875" style="164" customWidth="1"/>
    <col min="15880" max="16128" width="9.28125" style="164" customWidth="1"/>
    <col min="16129" max="16129" width="5.140625" style="164" customWidth="1"/>
    <col min="16130" max="16130" width="16.00390625" style="164" customWidth="1"/>
    <col min="16131" max="16131" width="53.28125" style="164" customWidth="1"/>
    <col min="16132" max="16132" width="6.421875" style="164" customWidth="1"/>
    <col min="16133" max="16134" width="9.28125" style="164" customWidth="1"/>
    <col min="16135" max="16135" width="12.421875" style="164" customWidth="1"/>
    <col min="16136" max="16384" width="9.28125" style="164" customWidth="1"/>
  </cols>
  <sheetData>
    <row r="1" spans="1:8" ht="15.75">
      <c r="A1" s="777" t="s">
        <v>4068</v>
      </c>
      <c r="B1" s="777"/>
      <c r="C1" s="777"/>
      <c r="D1" s="777"/>
      <c r="E1" s="777"/>
      <c r="F1" s="777"/>
      <c r="G1" s="777"/>
      <c r="H1" s="163"/>
    </row>
    <row r="2" spans="2:8" ht="13.5" thickBot="1">
      <c r="B2" s="253"/>
      <c r="C2" s="254"/>
      <c r="D2" s="255"/>
      <c r="E2" s="256"/>
      <c r="F2" s="257"/>
      <c r="G2" s="257"/>
      <c r="H2" s="255"/>
    </row>
    <row r="3" spans="1:8" ht="27" customHeight="1" thickTop="1">
      <c r="A3" s="810" t="s">
        <v>4069</v>
      </c>
      <c r="B3" s="811"/>
      <c r="C3" s="812" t="s">
        <v>4070</v>
      </c>
      <c r="D3" s="813"/>
      <c r="E3" s="813"/>
      <c r="F3" s="813"/>
      <c r="G3" s="814"/>
      <c r="H3" s="179"/>
    </row>
    <row r="4" spans="1:8" ht="13.5" thickBot="1">
      <c r="A4" s="815" t="s">
        <v>4072</v>
      </c>
      <c r="B4" s="816"/>
      <c r="C4" s="264" t="s">
        <v>5611</v>
      </c>
      <c r="D4" s="265"/>
      <c r="E4" s="266"/>
      <c r="F4" s="267"/>
      <c r="G4" s="268"/>
      <c r="H4" s="269"/>
    </row>
    <row r="5" spans="1:3" ht="14.25" thickBot="1" thickTop="1">
      <c r="A5" s="270"/>
      <c r="B5" s="271"/>
      <c r="C5" s="272"/>
    </row>
    <row r="6" spans="1:8" ht="22.5">
      <c r="A6" s="489" t="s">
        <v>4074</v>
      </c>
      <c r="B6" s="490" t="s">
        <v>4075</v>
      </c>
      <c r="C6" s="491" t="s">
        <v>4076</v>
      </c>
      <c r="D6" s="492" t="s">
        <v>112</v>
      </c>
      <c r="E6" s="493" t="s">
        <v>4077</v>
      </c>
      <c r="F6" s="492" t="s">
        <v>4078</v>
      </c>
      <c r="G6" s="494" t="s">
        <v>5612</v>
      </c>
      <c r="H6" s="495" t="s">
        <v>4080</v>
      </c>
    </row>
    <row r="7" spans="1:8" ht="12">
      <c r="A7" s="274" t="s">
        <v>4081</v>
      </c>
      <c r="B7" s="275" t="s">
        <v>2537</v>
      </c>
      <c r="C7" s="276" t="s">
        <v>2538</v>
      </c>
      <c r="D7" s="277"/>
      <c r="E7" s="278"/>
      <c r="F7" s="278"/>
      <c r="G7" s="279"/>
      <c r="H7" s="280"/>
    </row>
    <row r="8" spans="1:8" s="288" customFormat="1" ht="22.5">
      <c r="A8" s="281">
        <v>1</v>
      </c>
      <c r="B8" s="283">
        <v>713463212</v>
      </c>
      <c r="C8" s="283" t="s">
        <v>5613</v>
      </c>
      <c r="D8" s="284" t="s">
        <v>286</v>
      </c>
      <c r="E8" s="285">
        <v>2</v>
      </c>
      <c r="F8" s="486"/>
      <c r="G8" s="301">
        <f>E8*F8</f>
        <v>0</v>
      </c>
      <c r="H8" s="302" t="s">
        <v>4102</v>
      </c>
    </row>
    <row r="9" spans="1:8" s="288" customFormat="1" ht="22.5">
      <c r="A9" s="281">
        <f>A8+1</f>
        <v>2</v>
      </c>
      <c r="B9" s="283">
        <v>63154032</v>
      </c>
      <c r="C9" s="312" t="s">
        <v>5614</v>
      </c>
      <c r="D9" s="284" t="s">
        <v>286</v>
      </c>
      <c r="E9" s="290">
        <v>2</v>
      </c>
      <c r="F9" s="486"/>
      <c r="G9" s="301">
        <f>E9*F9</f>
        <v>0</v>
      </c>
      <c r="H9" s="302" t="s">
        <v>4102</v>
      </c>
    </row>
    <row r="10" spans="1:8" s="288" customFormat="1" ht="12">
      <c r="A10" s="281">
        <f>A9+1</f>
        <v>3</v>
      </c>
      <c r="B10" s="282" t="s">
        <v>5615</v>
      </c>
      <c r="C10" s="283" t="s">
        <v>5616</v>
      </c>
      <c r="D10" s="284" t="s">
        <v>143</v>
      </c>
      <c r="E10" s="285">
        <v>0.05</v>
      </c>
      <c r="F10" s="486"/>
      <c r="G10" s="301">
        <f>E10*F10</f>
        <v>0</v>
      </c>
      <c r="H10" s="302" t="s">
        <v>4102</v>
      </c>
    </row>
    <row r="11" spans="1:8" ht="12">
      <c r="A11" s="293"/>
      <c r="B11" s="294" t="s">
        <v>4099</v>
      </c>
      <c r="C11" s="295" t="str">
        <f>CONCATENATE(B7," ",C7)</f>
        <v>713 Izolace tepelné</v>
      </c>
      <c r="D11" s="296"/>
      <c r="E11" s="496"/>
      <c r="F11" s="496"/>
      <c r="G11" s="497">
        <f>SUM(G7:G10)</f>
        <v>0</v>
      </c>
      <c r="H11" s="498"/>
    </row>
    <row r="12" spans="1:8" ht="12">
      <c r="A12" s="274" t="s">
        <v>4081</v>
      </c>
      <c r="B12" s="275" t="s">
        <v>4438</v>
      </c>
      <c r="C12" s="276" t="s">
        <v>4439</v>
      </c>
      <c r="D12" s="277"/>
      <c r="E12" s="499"/>
      <c r="F12" s="499"/>
      <c r="G12" s="500"/>
      <c r="H12" s="501"/>
    </row>
    <row r="13" spans="1:8" s="314" customFormat="1" ht="12">
      <c r="A13" s="502">
        <f>1+A10</f>
        <v>4</v>
      </c>
      <c r="B13" s="292" t="s">
        <v>5617</v>
      </c>
      <c r="C13" s="289" t="s">
        <v>5618</v>
      </c>
      <c r="D13" s="300" t="s">
        <v>286</v>
      </c>
      <c r="E13" s="290">
        <v>2</v>
      </c>
      <c r="F13" s="486"/>
      <c r="G13" s="301">
        <f aca="true" t="shared" si="0" ref="G13:G39">E13*F13</f>
        <v>0</v>
      </c>
      <c r="H13" s="302" t="s">
        <v>4102</v>
      </c>
    </row>
    <row r="14" spans="1:8" s="314" customFormat="1" ht="22.5">
      <c r="A14" s="281">
        <f>A13+1</f>
        <v>5</v>
      </c>
      <c r="B14" s="292" t="s">
        <v>5619</v>
      </c>
      <c r="C14" s="289" t="s">
        <v>5620</v>
      </c>
      <c r="D14" s="300" t="s">
        <v>286</v>
      </c>
      <c r="E14" s="290">
        <v>142</v>
      </c>
      <c r="F14" s="486"/>
      <c r="G14" s="301">
        <f t="shared" si="0"/>
        <v>0</v>
      </c>
      <c r="H14" s="302" t="s">
        <v>4102</v>
      </c>
    </row>
    <row r="15" spans="1:8" s="314" customFormat="1" ht="22.5">
      <c r="A15" s="281">
        <f aca="true" t="shared" si="1" ref="A15:A40">A14+1</f>
        <v>6</v>
      </c>
      <c r="B15" s="292" t="s">
        <v>4456</v>
      </c>
      <c r="C15" s="289" t="s">
        <v>5621</v>
      </c>
      <c r="D15" s="300" t="s">
        <v>286</v>
      </c>
      <c r="E15" s="290">
        <v>64</v>
      </c>
      <c r="F15" s="486"/>
      <c r="G15" s="301">
        <f t="shared" si="0"/>
        <v>0</v>
      </c>
      <c r="H15" s="302" t="s">
        <v>259</v>
      </c>
    </row>
    <row r="16" spans="1:8" s="314" customFormat="1" ht="22.5">
      <c r="A16" s="281">
        <f t="shared" si="1"/>
        <v>7</v>
      </c>
      <c r="B16" s="292" t="s">
        <v>5622</v>
      </c>
      <c r="C16" s="289" t="s">
        <v>5623</v>
      </c>
      <c r="D16" s="300" t="s">
        <v>173</v>
      </c>
      <c r="E16" s="290">
        <v>2</v>
      </c>
      <c r="F16" s="486"/>
      <c r="G16" s="301">
        <f t="shared" si="0"/>
        <v>0</v>
      </c>
      <c r="H16" s="302" t="s">
        <v>259</v>
      </c>
    </row>
    <row r="17" spans="1:8" s="314" customFormat="1" ht="12">
      <c r="A17" s="281">
        <f t="shared" si="1"/>
        <v>8</v>
      </c>
      <c r="B17" s="292" t="s">
        <v>5624</v>
      </c>
      <c r="C17" s="289" t="s">
        <v>5625</v>
      </c>
      <c r="D17" s="300" t="s">
        <v>173</v>
      </c>
      <c r="E17" s="290">
        <v>2</v>
      </c>
      <c r="F17" s="486"/>
      <c r="G17" s="301">
        <f t="shared" si="0"/>
        <v>0</v>
      </c>
      <c r="H17" s="302" t="s">
        <v>259</v>
      </c>
    </row>
    <row r="18" spans="1:8" s="314" customFormat="1" ht="12">
      <c r="A18" s="281">
        <f t="shared" si="1"/>
        <v>9</v>
      </c>
      <c r="B18" s="292" t="s">
        <v>5626</v>
      </c>
      <c r="C18" s="289" t="s">
        <v>5627</v>
      </c>
      <c r="D18" s="300" t="s">
        <v>173</v>
      </c>
      <c r="E18" s="290">
        <v>10</v>
      </c>
      <c r="F18" s="486"/>
      <c r="G18" s="301">
        <f t="shared" si="0"/>
        <v>0</v>
      </c>
      <c r="H18" s="302" t="s">
        <v>259</v>
      </c>
    </row>
    <row r="19" spans="1:8" s="314" customFormat="1" ht="12">
      <c r="A19" s="281">
        <f t="shared" si="1"/>
        <v>10</v>
      </c>
      <c r="B19" s="292" t="s">
        <v>5628</v>
      </c>
      <c r="C19" s="289" t="s">
        <v>5629</v>
      </c>
      <c r="D19" s="300" t="s">
        <v>173</v>
      </c>
      <c r="E19" s="290">
        <v>2</v>
      </c>
      <c r="F19" s="486"/>
      <c r="G19" s="301">
        <f t="shared" si="0"/>
        <v>0</v>
      </c>
      <c r="H19" s="302" t="s">
        <v>259</v>
      </c>
    </row>
    <row r="20" spans="1:8" s="314" customFormat="1" ht="12">
      <c r="A20" s="281">
        <f t="shared" si="1"/>
        <v>11</v>
      </c>
      <c r="B20" s="292" t="s">
        <v>5630</v>
      </c>
      <c r="C20" s="289" t="s">
        <v>5631</v>
      </c>
      <c r="D20" s="300" t="s">
        <v>173</v>
      </c>
      <c r="E20" s="290">
        <v>2</v>
      </c>
      <c r="F20" s="486"/>
      <c r="G20" s="301">
        <f t="shared" si="0"/>
        <v>0</v>
      </c>
      <c r="H20" s="302" t="s">
        <v>259</v>
      </c>
    </row>
    <row r="21" spans="1:8" s="314" customFormat="1" ht="12">
      <c r="A21" s="281">
        <f t="shared" si="1"/>
        <v>12</v>
      </c>
      <c r="B21" s="292" t="s">
        <v>5632</v>
      </c>
      <c r="C21" s="289" t="s">
        <v>5633</v>
      </c>
      <c r="D21" s="300" t="s">
        <v>173</v>
      </c>
      <c r="E21" s="290">
        <v>2</v>
      </c>
      <c r="F21" s="486"/>
      <c r="G21" s="301">
        <f t="shared" si="0"/>
        <v>0</v>
      </c>
      <c r="H21" s="302" t="s">
        <v>259</v>
      </c>
    </row>
    <row r="22" spans="1:8" s="314" customFormat="1" ht="12">
      <c r="A22" s="281">
        <f t="shared" si="1"/>
        <v>13</v>
      </c>
      <c r="B22" s="292" t="s">
        <v>5634</v>
      </c>
      <c r="C22" s="289" t="s">
        <v>5635</v>
      </c>
      <c r="D22" s="300" t="s">
        <v>173</v>
      </c>
      <c r="E22" s="290">
        <v>2</v>
      </c>
      <c r="F22" s="486"/>
      <c r="G22" s="301">
        <f t="shared" si="0"/>
        <v>0</v>
      </c>
      <c r="H22" s="302" t="s">
        <v>259</v>
      </c>
    </row>
    <row r="23" spans="1:8" s="314" customFormat="1" ht="12">
      <c r="A23" s="281">
        <f t="shared" si="1"/>
        <v>14</v>
      </c>
      <c r="B23" s="292" t="s">
        <v>5636</v>
      </c>
      <c r="C23" s="289" t="s">
        <v>5637</v>
      </c>
      <c r="D23" s="300" t="s">
        <v>173</v>
      </c>
      <c r="E23" s="290">
        <v>2</v>
      </c>
      <c r="F23" s="486"/>
      <c r="G23" s="301">
        <f t="shared" si="0"/>
        <v>0</v>
      </c>
      <c r="H23" s="302" t="s">
        <v>259</v>
      </c>
    </row>
    <row r="24" spans="1:8" s="314" customFormat="1" ht="12">
      <c r="A24" s="281">
        <f t="shared" si="1"/>
        <v>15</v>
      </c>
      <c r="B24" s="292" t="s">
        <v>5638</v>
      </c>
      <c r="C24" s="289" t="s">
        <v>5639</v>
      </c>
      <c r="D24" s="300" t="s">
        <v>286</v>
      </c>
      <c r="E24" s="290">
        <v>64</v>
      </c>
      <c r="F24" s="486"/>
      <c r="G24" s="301">
        <f t="shared" si="0"/>
        <v>0</v>
      </c>
      <c r="H24" s="302" t="s">
        <v>259</v>
      </c>
    </row>
    <row r="25" spans="1:8" s="314" customFormat="1" ht="22.5">
      <c r="A25" s="281">
        <f t="shared" si="1"/>
        <v>16</v>
      </c>
      <c r="B25" s="292" t="s">
        <v>5640</v>
      </c>
      <c r="C25" s="289" t="s">
        <v>5641</v>
      </c>
      <c r="D25" s="300" t="s">
        <v>286</v>
      </c>
      <c r="E25" s="290">
        <v>60</v>
      </c>
      <c r="F25" s="486"/>
      <c r="G25" s="301">
        <f t="shared" si="0"/>
        <v>0</v>
      </c>
      <c r="H25" s="302" t="s">
        <v>259</v>
      </c>
    </row>
    <row r="26" spans="1:8" s="314" customFormat="1" ht="12">
      <c r="A26" s="281">
        <f t="shared" si="1"/>
        <v>17</v>
      </c>
      <c r="B26" s="292" t="s">
        <v>5642</v>
      </c>
      <c r="C26" s="289" t="s">
        <v>5643</v>
      </c>
      <c r="D26" s="300" t="s">
        <v>173</v>
      </c>
      <c r="E26" s="290">
        <v>2</v>
      </c>
      <c r="F26" s="486"/>
      <c r="G26" s="301">
        <f t="shared" si="0"/>
        <v>0</v>
      </c>
      <c r="H26" s="302" t="s">
        <v>259</v>
      </c>
    </row>
    <row r="27" spans="1:8" s="314" customFormat="1" ht="12">
      <c r="A27" s="281">
        <f t="shared" si="1"/>
        <v>18</v>
      </c>
      <c r="B27" s="292" t="s">
        <v>5644</v>
      </c>
      <c r="C27" s="289" t="s">
        <v>5645</v>
      </c>
      <c r="D27" s="300" t="s">
        <v>173</v>
      </c>
      <c r="E27" s="290">
        <v>2</v>
      </c>
      <c r="F27" s="486"/>
      <c r="G27" s="301">
        <f t="shared" si="0"/>
        <v>0</v>
      </c>
      <c r="H27" s="302" t="s">
        <v>259</v>
      </c>
    </row>
    <row r="28" spans="1:8" s="314" customFormat="1" ht="12">
      <c r="A28" s="281">
        <f t="shared" si="1"/>
        <v>19</v>
      </c>
      <c r="B28" s="292" t="s">
        <v>5646</v>
      </c>
      <c r="C28" s="289" t="s">
        <v>5647</v>
      </c>
      <c r="D28" s="300" t="s">
        <v>173</v>
      </c>
      <c r="E28" s="290">
        <v>16</v>
      </c>
      <c r="F28" s="486"/>
      <c r="G28" s="301">
        <f t="shared" si="0"/>
        <v>0</v>
      </c>
      <c r="H28" s="302" t="s">
        <v>259</v>
      </c>
    </row>
    <row r="29" spans="1:8" s="314" customFormat="1" ht="12">
      <c r="A29" s="281">
        <f t="shared" si="1"/>
        <v>20</v>
      </c>
      <c r="B29" s="292" t="s">
        <v>5648</v>
      </c>
      <c r="C29" s="289" t="s">
        <v>5649</v>
      </c>
      <c r="D29" s="300" t="s">
        <v>173</v>
      </c>
      <c r="E29" s="290">
        <v>2</v>
      </c>
      <c r="F29" s="486"/>
      <c r="G29" s="301">
        <f t="shared" si="0"/>
        <v>0</v>
      </c>
      <c r="H29" s="302" t="s">
        <v>259</v>
      </c>
    </row>
    <row r="30" spans="1:8" s="314" customFormat="1" ht="12">
      <c r="A30" s="281">
        <f t="shared" si="1"/>
        <v>21</v>
      </c>
      <c r="B30" s="292" t="s">
        <v>5650</v>
      </c>
      <c r="C30" s="289" t="s">
        <v>5651</v>
      </c>
      <c r="D30" s="300" t="s">
        <v>173</v>
      </c>
      <c r="E30" s="290">
        <v>2</v>
      </c>
      <c r="F30" s="486"/>
      <c r="G30" s="301">
        <f t="shared" si="0"/>
        <v>0</v>
      </c>
      <c r="H30" s="302" t="s">
        <v>259</v>
      </c>
    </row>
    <row r="31" spans="1:8" s="314" customFormat="1" ht="22.5">
      <c r="A31" s="281">
        <f t="shared" si="1"/>
        <v>22</v>
      </c>
      <c r="B31" s="292" t="s">
        <v>5652</v>
      </c>
      <c r="C31" s="289" t="s">
        <v>5653</v>
      </c>
      <c r="D31" s="300" t="s">
        <v>173</v>
      </c>
      <c r="E31" s="290">
        <v>1</v>
      </c>
      <c r="F31" s="486"/>
      <c r="G31" s="301">
        <f t="shared" si="0"/>
        <v>0</v>
      </c>
      <c r="H31" s="302" t="s">
        <v>259</v>
      </c>
    </row>
    <row r="32" spans="1:8" s="314" customFormat="1" ht="12">
      <c r="A32" s="281">
        <f t="shared" si="1"/>
        <v>23</v>
      </c>
      <c r="B32" s="292" t="s">
        <v>5654</v>
      </c>
      <c r="C32" s="289" t="s">
        <v>5639</v>
      </c>
      <c r="D32" s="300" t="s">
        <v>286</v>
      </c>
      <c r="E32" s="290">
        <v>68</v>
      </c>
      <c r="F32" s="486"/>
      <c r="G32" s="301">
        <f t="shared" si="0"/>
        <v>0</v>
      </c>
      <c r="H32" s="302" t="s">
        <v>259</v>
      </c>
    </row>
    <row r="33" spans="1:8" s="314" customFormat="1" ht="22.5">
      <c r="A33" s="281">
        <f t="shared" si="1"/>
        <v>24</v>
      </c>
      <c r="B33" s="292" t="s">
        <v>5655</v>
      </c>
      <c r="C33" s="289" t="s">
        <v>5656</v>
      </c>
      <c r="D33" s="300" t="s">
        <v>286</v>
      </c>
      <c r="E33" s="290">
        <v>18</v>
      </c>
      <c r="F33" s="486"/>
      <c r="G33" s="301">
        <f t="shared" si="0"/>
        <v>0</v>
      </c>
      <c r="H33" s="302" t="s">
        <v>259</v>
      </c>
    </row>
    <row r="34" spans="1:8" s="314" customFormat="1" ht="12">
      <c r="A34" s="281">
        <f t="shared" si="1"/>
        <v>25</v>
      </c>
      <c r="B34" s="292" t="s">
        <v>5657</v>
      </c>
      <c r="C34" s="289" t="s">
        <v>5658</v>
      </c>
      <c r="D34" s="300" t="s">
        <v>173</v>
      </c>
      <c r="E34" s="290">
        <v>2</v>
      </c>
      <c r="F34" s="486"/>
      <c r="G34" s="301">
        <f t="shared" si="0"/>
        <v>0</v>
      </c>
      <c r="H34" s="302" t="s">
        <v>259</v>
      </c>
    </row>
    <row r="35" spans="1:8" s="314" customFormat="1" ht="12">
      <c r="A35" s="281">
        <f t="shared" si="1"/>
        <v>26</v>
      </c>
      <c r="B35" s="292" t="s">
        <v>5659</v>
      </c>
      <c r="C35" s="289" t="s">
        <v>5660</v>
      </c>
      <c r="D35" s="300" t="s">
        <v>173</v>
      </c>
      <c r="E35" s="290">
        <v>6</v>
      </c>
      <c r="F35" s="486"/>
      <c r="G35" s="301">
        <f t="shared" si="0"/>
        <v>0</v>
      </c>
      <c r="H35" s="302" t="s">
        <v>259</v>
      </c>
    </row>
    <row r="36" spans="1:8" s="314" customFormat="1" ht="12">
      <c r="A36" s="281">
        <f t="shared" si="1"/>
        <v>27</v>
      </c>
      <c r="B36" s="292" t="s">
        <v>5661</v>
      </c>
      <c r="C36" s="289" t="s">
        <v>5662</v>
      </c>
      <c r="D36" s="300" t="s">
        <v>173</v>
      </c>
      <c r="E36" s="290">
        <v>2</v>
      </c>
      <c r="F36" s="486"/>
      <c r="G36" s="301">
        <f t="shared" si="0"/>
        <v>0</v>
      </c>
      <c r="H36" s="302" t="s">
        <v>259</v>
      </c>
    </row>
    <row r="37" spans="1:8" s="314" customFormat="1" ht="12">
      <c r="A37" s="281">
        <f t="shared" si="1"/>
        <v>28</v>
      </c>
      <c r="B37" s="292" t="s">
        <v>5663</v>
      </c>
      <c r="C37" s="289" t="s">
        <v>5664</v>
      </c>
      <c r="D37" s="300" t="s">
        <v>173</v>
      </c>
      <c r="E37" s="290">
        <v>2</v>
      </c>
      <c r="F37" s="486"/>
      <c r="G37" s="301">
        <f t="shared" si="0"/>
        <v>0</v>
      </c>
      <c r="H37" s="302" t="s">
        <v>259</v>
      </c>
    </row>
    <row r="38" spans="1:8" s="314" customFormat="1" ht="22.5">
      <c r="A38" s="281">
        <f t="shared" si="1"/>
        <v>29</v>
      </c>
      <c r="B38" s="292" t="s">
        <v>5665</v>
      </c>
      <c r="C38" s="289" t="s">
        <v>5653</v>
      </c>
      <c r="D38" s="300" t="s">
        <v>173</v>
      </c>
      <c r="E38" s="290">
        <v>1</v>
      </c>
      <c r="F38" s="486"/>
      <c r="G38" s="301">
        <f t="shared" si="0"/>
        <v>0</v>
      </c>
      <c r="H38" s="302" t="s">
        <v>259</v>
      </c>
    </row>
    <row r="39" spans="1:8" s="314" customFormat="1" ht="12">
      <c r="A39" s="281">
        <f t="shared" si="1"/>
        <v>30</v>
      </c>
      <c r="B39" s="292" t="s">
        <v>5666</v>
      </c>
      <c r="C39" s="289" t="s">
        <v>5639</v>
      </c>
      <c r="D39" s="300" t="s">
        <v>286</v>
      </c>
      <c r="E39" s="290">
        <v>24</v>
      </c>
      <c r="F39" s="486"/>
      <c r="G39" s="301">
        <f t="shared" si="0"/>
        <v>0</v>
      </c>
      <c r="H39" s="302" t="s">
        <v>259</v>
      </c>
    </row>
    <row r="40" spans="1:8" s="314" customFormat="1" ht="12">
      <c r="A40" s="281">
        <f t="shared" si="1"/>
        <v>31</v>
      </c>
      <c r="B40" s="292" t="s">
        <v>5667</v>
      </c>
      <c r="C40" s="289" t="s">
        <v>5668</v>
      </c>
      <c r="D40" s="300" t="s">
        <v>143</v>
      </c>
      <c r="E40" s="290">
        <v>0.8</v>
      </c>
      <c r="F40" s="486"/>
      <c r="G40" s="301">
        <f>E40*F40</f>
        <v>0</v>
      </c>
      <c r="H40" s="302" t="s">
        <v>4102</v>
      </c>
    </row>
    <row r="41" spans="1:8" ht="12">
      <c r="A41" s="293"/>
      <c r="B41" s="294" t="s">
        <v>4099</v>
      </c>
      <c r="C41" s="295" t="str">
        <f>CONCATENATE(B12," ",C12)</f>
        <v>733 Rozvod potrubí</v>
      </c>
      <c r="D41" s="296"/>
      <c r="E41" s="496"/>
      <c r="F41" s="496"/>
      <c r="G41" s="497">
        <f>SUM(G12:G40)</f>
        <v>0</v>
      </c>
      <c r="H41" s="498"/>
    </row>
    <row r="42" spans="1:8" s="231" customFormat="1" ht="12">
      <c r="A42" s="503" t="s">
        <v>4081</v>
      </c>
      <c r="B42" s="275" t="s">
        <v>4460</v>
      </c>
      <c r="C42" s="276" t="s">
        <v>4461</v>
      </c>
      <c r="D42" s="317"/>
      <c r="E42" s="318"/>
      <c r="F42" s="318"/>
      <c r="G42" s="319"/>
      <c r="H42" s="320"/>
    </row>
    <row r="43" spans="1:104" ht="12">
      <c r="A43" s="502">
        <f>1+A40</f>
        <v>32</v>
      </c>
      <c r="B43" s="283" t="s">
        <v>5669</v>
      </c>
      <c r="C43" s="283" t="s">
        <v>5670</v>
      </c>
      <c r="D43" s="504" t="s">
        <v>173</v>
      </c>
      <c r="E43" s="290">
        <v>4</v>
      </c>
      <c r="F43" s="486"/>
      <c r="G43" s="301">
        <f>E43*F43</f>
        <v>0</v>
      </c>
      <c r="H43" s="302" t="s">
        <v>4102</v>
      </c>
      <c r="O43" s="200">
        <v>2</v>
      </c>
      <c r="AA43" s="164">
        <v>12</v>
      </c>
      <c r="AB43" s="164">
        <v>0</v>
      </c>
      <c r="AC43" s="164">
        <v>2</v>
      </c>
      <c r="AZ43" s="164">
        <v>2</v>
      </c>
      <c r="BA43" s="164">
        <f>IF(AZ43=1,G43,0)</f>
        <v>0</v>
      </c>
      <c r="BB43" s="164">
        <f>IF(AZ43=2,G43,0)</f>
        <v>0</v>
      </c>
      <c r="BC43" s="164">
        <f>IF(AZ43=3,G43,0)</f>
        <v>0</v>
      </c>
      <c r="BD43" s="164">
        <f>IF(AZ43=4,G43,0)</f>
        <v>0</v>
      </c>
      <c r="BE43" s="164">
        <f>IF(AZ43=5,G43,0)</f>
        <v>0</v>
      </c>
      <c r="CZ43" s="164">
        <v>3E-05</v>
      </c>
    </row>
    <row r="44" spans="1:8" s="231" customFormat="1" ht="12">
      <c r="A44" s="281">
        <f>A43+1</f>
        <v>33</v>
      </c>
      <c r="B44" s="283" t="s">
        <v>4513</v>
      </c>
      <c r="C44" s="283" t="s">
        <v>4514</v>
      </c>
      <c r="D44" s="504" t="s">
        <v>143</v>
      </c>
      <c r="E44" s="290">
        <v>0.001</v>
      </c>
      <c r="F44" s="486"/>
      <c r="G44" s="301">
        <f>E44*F44</f>
        <v>0</v>
      </c>
      <c r="H44" s="302" t="s">
        <v>4102</v>
      </c>
    </row>
    <row r="45" spans="1:8" s="231" customFormat="1" ht="12">
      <c r="A45" s="321"/>
      <c r="B45" s="505" t="s">
        <v>4099</v>
      </c>
      <c r="C45" s="506" t="str">
        <f>CONCATENATE(B42," ",C42)</f>
        <v>734 Armatury</v>
      </c>
      <c r="D45" s="322"/>
      <c r="E45" s="323"/>
      <c r="F45" s="323"/>
      <c r="G45" s="497">
        <f>SUM(G42:G44)</f>
        <v>0</v>
      </c>
      <c r="H45" s="498"/>
    </row>
    <row r="46" spans="1:8" s="231" customFormat="1" ht="12">
      <c r="A46" s="503" t="s">
        <v>4081</v>
      </c>
      <c r="B46" s="275" t="s">
        <v>3627</v>
      </c>
      <c r="C46" s="275" t="s">
        <v>4571</v>
      </c>
      <c r="D46" s="317"/>
      <c r="E46" s="318"/>
      <c r="F46" s="318"/>
      <c r="G46" s="319"/>
      <c r="H46" s="320"/>
    </row>
    <row r="47" spans="1:8" s="314" customFormat="1" ht="22.5">
      <c r="A47" s="502">
        <f>1+A44</f>
        <v>34</v>
      </c>
      <c r="B47" s="292" t="s">
        <v>5671</v>
      </c>
      <c r="C47" s="289" t="s">
        <v>5672</v>
      </c>
      <c r="D47" s="300" t="s">
        <v>286</v>
      </c>
      <c r="E47" s="290">
        <v>2</v>
      </c>
      <c r="F47" s="507"/>
      <c r="G47" s="301">
        <f>E47*F47</f>
        <v>0</v>
      </c>
      <c r="H47" s="302" t="s">
        <v>4102</v>
      </c>
    </row>
    <row r="48" spans="1:8" s="231" customFormat="1" ht="12">
      <c r="A48" s="321"/>
      <c r="B48" s="294" t="s">
        <v>4099</v>
      </c>
      <c r="C48" s="294" t="str">
        <f>CONCATENATE(B46," ",C46)</f>
        <v>783 Nátěry</v>
      </c>
      <c r="D48" s="322"/>
      <c r="E48" s="323"/>
      <c r="F48" s="323"/>
      <c r="G48" s="497">
        <f>SUM(G46:G47)</f>
        <v>0</v>
      </c>
      <c r="H48" s="498"/>
    </row>
    <row r="49" spans="1:8" ht="12">
      <c r="A49" s="274" t="s">
        <v>4081</v>
      </c>
      <c r="B49" s="275" t="s">
        <v>95</v>
      </c>
      <c r="C49" s="276" t="s">
        <v>96</v>
      </c>
      <c r="D49" s="277"/>
      <c r="E49" s="278"/>
      <c r="F49" s="278"/>
      <c r="G49" s="279"/>
      <c r="H49" s="280"/>
    </row>
    <row r="50" spans="1:8" ht="12">
      <c r="A50" s="502">
        <f>1+A47</f>
        <v>35</v>
      </c>
      <c r="B50" s="308" t="s">
        <v>4576</v>
      </c>
      <c r="C50" s="312" t="s">
        <v>3833</v>
      </c>
      <c r="D50" s="304" t="s">
        <v>173</v>
      </c>
      <c r="E50" s="305">
        <v>1</v>
      </c>
      <c r="F50" s="507"/>
      <c r="G50" s="306">
        <f>E50*F50</f>
        <v>0</v>
      </c>
      <c r="H50" s="302" t="s">
        <v>259</v>
      </c>
    </row>
    <row r="51" spans="1:8" ht="12">
      <c r="A51" s="293"/>
      <c r="B51" s="294" t="s">
        <v>4099</v>
      </c>
      <c r="C51" s="295" t="s">
        <v>3833</v>
      </c>
      <c r="D51" s="296" t="s">
        <v>5673</v>
      </c>
      <c r="E51" s="297">
        <v>1</v>
      </c>
      <c r="F51" s="297"/>
      <c r="G51" s="298">
        <f>SUM(G49:G50)</f>
        <v>0</v>
      </c>
      <c r="H51" s="299"/>
    </row>
    <row r="52" spans="1:8" ht="12">
      <c r="A52" s="274" t="s">
        <v>4081</v>
      </c>
      <c r="B52" s="275" t="s">
        <v>3901</v>
      </c>
      <c r="C52" s="276" t="s">
        <v>5674</v>
      </c>
      <c r="D52" s="277"/>
      <c r="E52" s="278"/>
      <c r="F52" s="278"/>
      <c r="G52" s="279"/>
      <c r="H52" s="280"/>
    </row>
    <row r="53" spans="1:8" ht="22.5">
      <c r="A53" s="281">
        <f>1+A50</f>
        <v>36</v>
      </c>
      <c r="B53" s="308" t="s">
        <v>5675</v>
      </c>
      <c r="C53" s="312" t="s">
        <v>4580</v>
      </c>
      <c r="D53" s="304" t="s">
        <v>173</v>
      </c>
      <c r="E53" s="305">
        <v>1</v>
      </c>
      <c r="F53" s="486"/>
      <c r="G53" s="306">
        <f>E53*F53</f>
        <v>0</v>
      </c>
      <c r="H53" s="302" t="s">
        <v>259</v>
      </c>
    </row>
    <row r="54" spans="1:8" ht="33.75">
      <c r="A54" s="281">
        <f>A53+1</f>
        <v>37</v>
      </c>
      <c r="B54" s="308" t="s">
        <v>5676</v>
      </c>
      <c r="C54" s="312" t="s">
        <v>5677</v>
      </c>
      <c r="D54" s="304" t="s">
        <v>682</v>
      </c>
      <c r="E54" s="305">
        <v>16</v>
      </c>
      <c r="F54" s="486"/>
      <c r="G54" s="306">
        <f>E54*F54</f>
        <v>0</v>
      </c>
      <c r="H54" s="302" t="s">
        <v>259</v>
      </c>
    </row>
    <row r="55" spans="1:8" ht="12">
      <c r="A55" s="281">
        <f>A54+1</f>
        <v>38</v>
      </c>
      <c r="B55" s="308" t="s">
        <v>5678</v>
      </c>
      <c r="C55" s="312" t="s">
        <v>5679</v>
      </c>
      <c r="D55" s="304" t="s">
        <v>286</v>
      </c>
      <c r="E55" s="305">
        <v>142</v>
      </c>
      <c r="F55" s="486"/>
      <c r="G55" s="306">
        <f>E55*F55</f>
        <v>0</v>
      </c>
      <c r="H55" s="302" t="s">
        <v>259</v>
      </c>
    </row>
    <row r="56" spans="1:8" ht="12">
      <c r="A56" s="281">
        <f>A55+1</f>
        <v>39</v>
      </c>
      <c r="B56" s="308" t="s">
        <v>5680</v>
      </c>
      <c r="C56" s="312" t="s">
        <v>5681</v>
      </c>
      <c r="D56" s="304" t="s">
        <v>173</v>
      </c>
      <c r="E56" s="305">
        <v>1</v>
      </c>
      <c r="F56" s="486"/>
      <c r="G56" s="306">
        <f>E56*F56</f>
        <v>0</v>
      </c>
      <c r="H56" s="302" t="s">
        <v>259</v>
      </c>
    </row>
    <row r="57" spans="1:8" ht="13.5" thickBot="1">
      <c r="A57" s="508"/>
      <c r="B57" s="509" t="s">
        <v>4099</v>
      </c>
      <c r="C57" s="510" t="str">
        <f>CONCATENATE(B52," ",C52)</f>
        <v>OST Ostatní rozpočtové náklady</v>
      </c>
      <c r="D57" s="511"/>
      <c r="E57" s="512"/>
      <c r="F57" s="512"/>
      <c r="G57" s="513">
        <f>SUM(G52:G56)</f>
        <v>0</v>
      </c>
      <c r="H57" s="514"/>
    </row>
    <row r="58" spans="1:8" ht="12">
      <c r="A58" s="164"/>
      <c r="B58" s="164"/>
      <c r="C58" s="164"/>
      <c r="D58" s="164"/>
      <c r="E58" s="164"/>
      <c r="F58" s="164"/>
      <c r="G58" s="164"/>
      <c r="H58" s="163"/>
    </row>
    <row r="59" spans="1:8" ht="12">
      <c r="A59" s="232"/>
      <c r="B59" s="233" t="s">
        <v>4079</v>
      </c>
      <c r="C59" s="234" t="s">
        <v>3</v>
      </c>
      <c r="D59" s="235"/>
      <c r="E59" s="236"/>
      <c r="F59" s="485"/>
      <c r="G59" s="238">
        <f>G11+G41+G45+G48+G51+G57</f>
        <v>0</v>
      </c>
      <c r="H59" s="239"/>
    </row>
    <row r="60" ht="12">
      <c r="E60" s="231"/>
    </row>
    <row r="61" ht="12">
      <c r="E61" s="231"/>
    </row>
    <row r="62" ht="12">
      <c r="E62" s="231"/>
    </row>
    <row r="63" ht="12">
      <c r="E63" s="231"/>
    </row>
    <row r="64" ht="12">
      <c r="E64" s="231"/>
    </row>
    <row r="65" ht="12">
      <c r="E65" s="231"/>
    </row>
    <row r="66" ht="12">
      <c r="E66" s="231"/>
    </row>
    <row r="67" ht="12">
      <c r="E67" s="231"/>
    </row>
    <row r="68" ht="12">
      <c r="E68" s="231"/>
    </row>
    <row r="69" ht="12">
      <c r="E69" s="231"/>
    </row>
    <row r="70" ht="12">
      <c r="E70" s="231"/>
    </row>
    <row r="71" ht="12">
      <c r="E71" s="231"/>
    </row>
    <row r="72" ht="12">
      <c r="E72" s="231"/>
    </row>
    <row r="73" ht="12">
      <c r="E73" s="231"/>
    </row>
    <row r="74" ht="12">
      <c r="E74" s="231"/>
    </row>
    <row r="75" ht="12">
      <c r="E75" s="231"/>
    </row>
    <row r="76" ht="12">
      <c r="E76" s="231"/>
    </row>
    <row r="77" ht="12">
      <c r="E77" s="231"/>
    </row>
    <row r="78" ht="12">
      <c r="E78" s="231"/>
    </row>
    <row r="79" ht="12">
      <c r="E79" s="231"/>
    </row>
    <row r="80" ht="12">
      <c r="E80" s="231"/>
    </row>
    <row r="81" spans="1:8" ht="12">
      <c r="A81" s="327"/>
      <c r="B81" s="328"/>
      <c r="C81" s="329"/>
      <c r="D81" s="327"/>
      <c r="E81" s="241"/>
      <c r="F81" s="241"/>
      <c r="G81" s="241"/>
      <c r="H81" s="327"/>
    </row>
    <row r="82" spans="1:8" ht="12">
      <c r="A82" s="327"/>
      <c r="B82" s="328"/>
      <c r="C82" s="329"/>
      <c r="D82" s="327"/>
      <c r="E82" s="241"/>
      <c r="F82" s="241"/>
      <c r="G82" s="241"/>
      <c r="H82" s="327"/>
    </row>
    <row r="83" spans="1:8" ht="12">
      <c r="A83" s="327"/>
      <c r="B83" s="328"/>
      <c r="C83" s="329"/>
      <c r="D83" s="327"/>
      <c r="E83" s="241"/>
      <c r="F83" s="241"/>
      <c r="G83" s="241"/>
      <c r="H83" s="327"/>
    </row>
    <row r="84" spans="1:8" ht="12">
      <c r="A84" s="327"/>
      <c r="B84" s="328"/>
      <c r="C84" s="329"/>
      <c r="D84" s="327"/>
      <c r="E84" s="241"/>
      <c r="F84" s="241"/>
      <c r="G84" s="241"/>
      <c r="H84" s="327"/>
    </row>
    <row r="85" ht="12">
      <c r="E85" s="231"/>
    </row>
    <row r="86" ht="12">
      <c r="E86" s="231"/>
    </row>
    <row r="87" ht="12">
      <c r="E87" s="231"/>
    </row>
    <row r="88" ht="12">
      <c r="E88" s="231"/>
    </row>
    <row r="89" ht="12">
      <c r="E89" s="231"/>
    </row>
    <row r="90" ht="12">
      <c r="E90" s="231"/>
    </row>
    <row r="91" ht="12">
      <c r="E91" s="231"/>
    </row>
    <row r="92" ht="12">
      <c r="E92" s="231"/>
    </row>
    <row r="93" ht="12">
      <c r="E93" s="231"/>
    </row>
    <row r="94" ht="12">
      <c r="E94" s="231"/>
    </row>
    <row r="95" ht="12">
      <c r="E95" s="231"/>
    </row>
    <row r="96" ht="12">
      <c r="E96" s="231"/>
    </row>
    <row r="97" ht="12">
      <c r="E97" s="231"/>
    </row>
    <row r="98" ht="12">
      <c r="E98" s="231"/>
    </row>
    <row r="99" ht="12">
      <c r="E99" s="231"/>
    </row>
    <row r="100" ht="12">
      <c r="E100" s="231"/>
    </row>
    <row r="101" ht="12">
      <c r="E101" s="231"/>
    </row>
    <row r="102" ht="12">
      <c r="E102" s="231"/>
    </row>
    <row r="103" ht="12">
      <c r="E103" s="231"/>
    </row>
    <row r="104" ht="12">
      <c r="E104" s="231"/>
    </row>
    <row r="105" ht="12">
      <c r="E105" s="231"/>
    </row>
    <row r="106" ht="12">
      <c r="E106" s="231"/>
    </row>
    <row r="107" ht="12">
      <c r="E107" s="231"/>
    </row>
    <row r="108" ht="12">
      <c r="E108" s="231"/>
    </row>
    <row r="109" ht="12">
      <c r="E109" s="231"/>
    </row>
    <row r="110" spans="1:2" ht="12">
      <c r="A110" s="330"/>
      <c r="B110" s="331"/>
    </row>
    <row r="111" spans="1:8" ht="12">
      <c r="A111" s="327"/>
      <c r="B111" s="328"/>
      <c r="C111" s="332"/>
      <c r="D111" s="333"/>
      <c r="E111" s="334"/>
      <c r="F111" s="247"/>
      <c r="G111" s="335"/>
      <c r="H111" s="336"/>
    </row>
    <row r="112" spans="1:8" ht="12">
      <c r="A112" s="337"/>
      <c r="B112" s="338"/>
      <c r="C112" s="329"/>
      <c r="D112" s="327"/>
      <c r="E112" s="339"/>
      <c r="F112" s="241"/>
      <c r="G112" s="241"/>
      <c r="H112" s="327"/>
    </row>
    <row r="113" spans="1:8" ht="12">
      <c r="A113" s="327"/>
      <c r="B113" s="328"/>
      <c r="C113" s="329"/>
      <c r="D113" s="327"/>
      <c r="E113" s="339"/>
      <c r="F113" s="241"/>
      <c r="G113" s="241"/>
      <c r="H113" s="327"/>
    </row>
    <row r="114" spans="1:8" ht="12">
      <c r="A114" s="327"/>
      <c r="B114" s="328"/>
      <c r="C114" s="329"/>
      <c r="D114" s="327"/>
      <c r="E114" s="339"/>
      <c r="F114" s="241"/>
      <c r="G114" s="241"/>
      <c r="H114" s="327"/>
    </row>
    <row r="115" spans="1:8" ht="12">
      <c r="A115" s="327"/>
      <c r="B115" s="328"/>
      <c r="C115" s="329"/>
      <c r="D115" s="327"/>
      <c r="E115" s="339"/>
      <c r="F115" s="241"/>
      <c r="G115" s="241"/>
      <c r="H115" s="327"/>
    </row>
    <row r="116" spans="1:8" ht="12">
      <c r="A116" s="327"/>
      <c r="B116" s="328"/>
      <c r="C116" s="329"/>
      <c r="D116" s="327"/>
      <c r="E116" s="339"/>
      <c r="F116" s="241"/>
      <c r="G116" s="241"/>
      <c r="H116" s="327"/>
    </row>
    <row r="117" spans="1:8" ht="12">
      <c r="A117" s="327"/>
      <c r="B117" s="328"/>
      <c r="C117" s="329"/>
      <c r="D117" s="327"/>
      <c r="E117" s="339"/>
      <c r="F117" s="241"/>
      <c r="G117" s="241"/>
      <c r="H117" s="327"/>
    </row>
    <row r="118" spans="1:8" ht="12">
      <c r="A118" s="327"/>
      <c r="B118" s="328"/>
      <c r="C118" s="329"/>
      <c r="D118" s="327"/>
      <c r="E118" s="339"/>
      <c r="F118" s="241"/>
      <c r="G118" s="241"/>
      <c r="H118" s="327"/>
    </row>
    <row r="119" spans="1:8" ht="12">
      <c r="A119" s="327"/>
      <c r="B119" s="328"/>
      <c r="C119" s="329"/>
      <c r="D119" s="327"/>
      <c r="E119" s="339"/>
      <c r="F119" s="241"/>
      <c r="G119" s="241"/>
      <c r="H119" s="327"/>
    </row>
    <row r="120" spans="1:8" ht="12">
      <c r="A120" s="327"/>
      <c r="B120" s="328"/>
      <c r="C120" s="329"/>
      <c r="D120" s="327"/>
      <c r="E120" s="339"/>
      <c r="F120" s="241"/>
      <c r="G120" s="241"/>
      <c r="H120" s="327"/>
    </row>
    <row r="121" spans="1:8" ht="12">
      <c r="A121" s="327"/>
      <c r="B121" s="328"/>
      <c r="C121" s="329"/>
      <c r="D121" s="327"/>
      <c r="E121" s="339"/>
      <c r="F121" s="241"/>
      <c r="G121" s="241"/>
      <c r="H121" s="327"/>
    </row>
    <row r="122" spans="1:8" ht="12">
      <c r="A122" s="327"/>
      <c r="B122" s="328"/>
      <c r="C122" s="329"/>
      <c r="D122" s="327"/>
      <c r="E122" s="339"/>
      <c r="F122" s="241"/>
      <c r="G122" s="241"/>
      <c r="H122" s="327"/>
    </row>
    <row r="123" spans="1:8" ht="12">
      <c r="A123" s="327"/>
      <c r="B123" s="328"/>
      <c r="C123" s="329"/>
      <c r="D123" s="327"/>
      <c r="E123" s="339"/>
      <c r="F123" s="241"/>
      <c r="G123" s="241"/>
      <c r="H123" s="327"/>
    </row>
    <row r="124" spans="1:8" ht="12">
      <c r="A124" s="327"/>
      <c r="B124" s="328"/>
      <c r="C124" s="329"/>
      <c r="D124" s="327"/>
      <c r="E124" s="339"/>
      <c r="F124" s="241"/>
      <c r="G124" s="241"/>
      <c r="H124" s="327"/>
    </row>
  </sheetData>
  <sheetProtection algorithmName="SHA-512" hashValue="OHcZmZMdga/1w2ZzsJC/7kdcjZrm72ny8uyztdjiF22eaQBoKMBAy3VKHWb4al66EIB5oWIsJKrHZDVoGFJzXA==" saltValue="ZHVRf/SU0XyfTU6w4Kh00Q==" spinCount="100000" sheet="1" objects="1" scenarios="1"/>
  <mergeCells count="4">
    <mergeCell ref="A1:G1"/>
    <mergeCell ref="A3:B3"/>
    <mergeCell ref="C3:G3"/>
    <mergeCell ref="A4:B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2" r:id="rId1"/>
  <headerFooter>
    <oddFooter>&amp;CStránka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5"/>
  <sheetViews>
    <sheetView view="pageBreakPreview" zoomScaleSheetLayoutView="100" workbookViewId="0" topLeftCell="A34">
      <selection activeCell="B64" sqref="B64"/>
    </sheetView>
  </sheetViews>
  <sheetFormatPr defaultColWidth="9.140625" defaultRowHeight="12" outlineLevelRow="1"/>
  <cols>
    <col min="1" max="1" width="5.00390625" style="536" customWidth="1"/>
    <col min="2" max="2" width="16.8515625" style="540" customWidth="1"/>
    <col min="3" max="3" width="59.140625" style="540" customWidth="1"/>
    <col min="4" max="4" width="5.28125" style="430" customWidth="1"/>
    <col min="5" max="5" width="12.28125" style="468" customWidth="1"/>
    <col min="6" max="6" width="11.421875" style="431" customWidth="1"/>
    <col min="7" max="7" width="14.8515625" style="431" customWidth="1"/>
    <col min="8" max="8" width="10.7109375" style="430" customWidth="1"/>
    <col min="9" max="14" width="9.28125" style="431" customWidth="1"/>
    <col min="15" max="25" width="9.140625" style="431" hidden="1" customWidth="1"/>
    <col min="26" max="16384" width="9.28125" style="431" customWidth="1"/>
  </cols>
  <sheetData>
    <row r="1" spans="1:17" ht="15.75" customHeight="1">
      <c r="A1" s="817" t="s">
        <v>4068</v>
      </c>
      <c r="B1" s="817"/>
      <c r="C1" s="817"/>
      <c r="D1" s="817"/>
      <c r="E1" s="817"/>
      <c r="F1" s="817"/>
      <c r="G1" s="817"/>
      <c r="Q1" s="431" t="s">
        <v>5150</v>
      </c>
    </row>
    <row r="2" spans="1:17" ht="24.95" customHeight="1">
      <c r="A2" s="515" t="s">
        <v>5151</v>
      </c>
      <c r="B2" s="516"/>
      <c r="C2" s="798" t="s">
        <v>4070</v>
      </c>
      <c r="D2" s="799"/>
      <c r="E2" s="799"/>
      <c r="F2" s="799"/>
      <c r="G2" s="800"/>
      <c r="Q2" s="431" t="s">
        <v>79</v>
      </c>
    </row>
    <row r="3" spans="1:17" ht="24.95" customHeight="1">
      <c r="A3" s="515" t="s">
        <v>5152</v>
      </c>
      <c r="B3" s="516"/>
      <c r="C3" s="798" t="s">
        <v>5682</v>
      </c>
      <c r="D3" s="799"/>
      <c r="E3" s="799"/>
      <c r="F3" s="799"/>
      <c r="G3" s="800"/>
      <c r="Q3" s="431" t="s">
        <v>5154</v>
      </c>
    </row>
    <row r="4" spans="1:17" ht="24.95" customHeight="1">
      <c r="A4" s="515" t="s">
        <v>5683</v>
      </c>
      <c r="B4" s="516"/>
      <c r="C4" s="798" t="s">
        <v>5684</v>
      </c>
      <c r="D4" s="799"/>
      <c r="E4" s="799"/>
      <c r="F4" s="799"/>
      <c r="G4" s="800"/>
      <c r="Q4" s="431" t="s">
        <v>5685</v>
      </c>
    </row>
    <row r="5" spans="1:17" ht="12">
      <c r="A5" s="517" t="s">
        <v>5155</v>
      </c>
      <c r="B5" s="518"/>
      <c r="C5" s="518"/>
      <c r="D5" s="437"/>
      <c r="E5" s="438"/>
      <c r="F5" s="519"/>
      <c r="G5" s="440"/>
      <c r="Q5" s="431" t="s">
        <v>5156</v>
      </c>
    </row>
    <row r="7" spans="1:8" ht="25.5">
      <c r="A7" s="185" t="s">
        <v>4074</v>
      </c>
      <c r="B7" s="186" t="s">
        <v>4075</v>
      </c>
      <c r="C7" s="186" t="s">
        <v>4076</v>
      </c>
      <c r="D7" s="187" t="s">
        <v>112</v>
      </c>
      <c r="E7" s="188" t="s">
        <v>4077</v>
      </c>
      <c r="F7" s="488" t="s">
        <v>4078</v>
      </c>
      <c r="G7" s="434" t="s">
        <v>4079</v>
      </c>
      <c r="H7" s="190" t="s">
        <v>4080</v>
      </c>
    </row>
    <row r="8" spans="1:17" ht="12">
      <c r="A8" s="441" t="s">
        <v>4081</v>
      </c>
      <c r="B8" s="442" t="s">
        <v>80</v>
      </c>
      <c r="C8" s="443" t="s">
        <v>5686</v>
      </c>
      <c r="D8" s="520"/>
      <c r="E8" s="445"/>
      <c r="F8" s="445"/>
      <c r="G8" s="458"/>
      <c r="H8" s="444"/>
      <c r="Q8" s="431" t="s">
        <v>5158</v>
      </c>
    </row>
    <row r="9" spans="1:46" ht="12" outlineLevel="1">
      <c r="A9" s="521">
        <v>8</v>
      </c>
      <c r="B9" s="522" t="s">
        <v>5687</v>
      </c>
      <c r="C9" s="523" t="s">
        <v>5688</v>
      </c>
      <c r="D9" s="524" t="s">
        <v>173</v>
      </c>
      <c r="E9" s="525">
        <v>1</v>
      </c>
      <c r="F9" s="507"/>
      <c r="G9" s="525">
        <f>ROUND(E9*F9,2)</f>
        <v>0</v>
      </c>
      <c r="H9" s="526" t="s">
        <v>259</v>
      </c>
      <c r="I9" s="527"/>
      <c r="J9" s="527"/>
      <c r="K9" s="527"/>
      <c r="L9" s="527"/>
      <c r="M9" s="527"/>
      <c r="N9" s="527"/>
      <c r="O9" s="527"/>
      <c r="P9" s="527"/>
      <c r="Q9" s="527" t="s">
        <v>5689</v>
      </c>
      <c r="R9" s="527"/>
      <c r="S9" s="527"/>
      <c r="T9" s="527"/>
      <c r="U9" s="527"/>
      <c r="V9" s="527"/>
      <c r="W9" s="527"/>
      <c r="X9" s="527"/>
      <c r="Y9" s="527"/>
      <c r="Z9" s="527"/>
      <c r="AA9" s="527"/>
      <c r="AB9" s="527"/>
      <c r="AC9" s="527"/>
      <c r="AD9" s="527"/>
      <c r="AE9" s="527"/>
      <c r="AF9" s="527"/>
      <c r="AG9" s="527"/>
      <c r="AH9" s="527"/>
      <c r="AI9" s="527"/>
      <c r="AJ9" s="527"/>
      <c r="AK9" s="527"/>
      <c r="AL9" s="527"/>
      <c r="AM9" s="527"/>
      <c r="AN9" s="527"/>
      <c r="AO9" s="527"/>
      <c r="AP9" s="527"/>
      <c r="AQ9" s="527"/>
      <c r="AR9" s="527"/>
      <c r="AS9" s="527"/>
      <c r="AT9" s="527"/>
    </row>
    <row r="10" spans="1:46" ht="12" outlineLevel="1">
      <c r="A10" s="521"/>
      <c r="B10" s="522"/>
      <c r="C10" s="528"/>
      <c r="D10" s="529"/>
      <c r="E10" s="530"/>
      <c r="F10" s="525"/>
      <c r="G10" s="525"/>
      <c r="H10" s="526"/>
      <c r="I10" s="527"/>
      <c r="J10" s="527"/>
      <c r="K10" s="527"/>
      <c r="L10" s="527"/>
      <c r="M10" s="527"/>
      <c r="N10" s="527"/>
      <c r="O10" s="527"/>
      <c r="P10" s="527"/>
      <c r="Q10" s="527" t="s">
        <v>137</v>
      </c>
      <c r="R10" s="527">
        <v>0</v>
      </c>
      <c r="S10" s="527"/>
      <c r="T10" s="527"/>
      <c r="U10" s="527"/>
      <c r="V10" s="527"/>
      <c r="W10" s="527"/>
      <c r="X10" s="527"/>
      <c r="Y10" s="527"/>
      <c r="Z10" s="527"/>
      <c r="AA10" s="527"/>
      <c r="AB10" s="527"/>
      <c r="AC10" s="527"/>
      <c r="AD10" s="527"/>
      <c r="AE10" s="527"/>
      <c r="AF10" s="527"/>
      <c r="AG10" s="527"/>
      <c r="AH10" s="527"/>
      <c r="AI10" s="527"/>
      <c r="AJ10" s="527"/>
      <c r="AK10" s="527"/>
      <c r="AL10" s="527"/>
      <c r="AM10" s="527"/>
      <c r="AN10" s="527"/>
      <c r="AO10" s="527"/>
      <c r="AP10" s="527"/>
      <c r="AQ10" s="527"/>
      <c r="AR10" s="527"/>
      <c r="AS10" s="527"/>
      <c r="AT10" s="527"/>
    </row>
    <row r="11" spans="1:46" ht="12" outlineLevel="1">
      <c r="A11" s="521">
        <v>12</v>
      </c>
      <c r="B11" s="522" t="s">
        <v>5690</v>
      </c>
      <c r="C11" s="523" t="s">
        <v>5691</v>
      </c>
      <c r="D11" s="524" t="s">
        <v>173</v>
      </c>
      <c r="E11" s="525">
        <v>1</v>
      </c>
      <c r="F11" s="507"/>
      <c r="G11" s="525">
        <f>ROUND(E11*F11,2)</f>
        <v>0</v>
      </c>
      <c r="H11" s="526" t="s">
        <v>259</v>
      </c>
      <c r="I11" s="527"/>
      <c r="J11" s="527"/>
      <c r="K11" s="527"/>
      <c r="L11" s="527"/>
      <c r="M11" s="527"/>
      <c r="N11" s="527"/>
      <c r="O11" s="527"/>
      <c r="P11" s="527"/>
      <c r="Q11" s="527" t="s">
        <v>5162</v>
      </c>
      <c r="R11" s="527"/>
      <c r="S11" s="527"/>
      <c r="T11" s="527"/>
      <c r="U11" s="527"/>
      <c r="V11" s="527"/>
      <c r="W11" s="527"/>
      <c r="X11" s="527"/>
      <c r="Y11" s="527"/>
      <c r="Z11" s="527"/>
      <c r="AA11" s="527"/>
      <c r="AB11" s="527"/>
      <c r="AC11" s="527"/>
      <c r="AD11" s="527"/>
      <c r="AE11" s="527"/>
      <c r="AF11" s="527"/>
      <c r="AG11" s="527"/>
      <c r="AH11" s="527"/>
      <c r="AI11" s="527"/>
      <c r="AJ11" s="527"/>
      <c r="AK11" s="527"/>
      <c r="AL11" s="527"/>
      <c r="AM11" s="527"/>
      <c r="AN11" s="527"/>
      <c r="AO11" s="527"/>
      <c r="AP11" s="527"/>
      <c r="AQ11" s="527"/>
      <c r="AR11" s="527"/>
      <c r="AS11" s="527"/>
      <c r="AT11" s="527"/>
    </row>
    <row r="12" spans="1:46" ht="12" outlineLevel="1">
      <c r="A12" s="521"/>
      <c r="B12" s="522"/>
      <c r="C12" s="528"/>
      <c r="D12" s="529"/>
      <c r="E12" s="530"/>
      <c r="F12" s="525"/>
      <c r="G12" s="525"/>
      <c r="H12" s="526"/>
      <c r="I12" s="527"/>
      <c r="J12" s="527"/>
      <c r="K12" s="527"/>
      <c r="L12" s="527"/>
      <c r="M12" s="527"/>
      <c r="N12" s="527"/>
      <c r="O12" s="527"/>
      <c r="P12" s="527"/>
      <c r="Q12" s="527" t="s">
        <v>137</v>
      </c>
      <c r="R12" s="527">
        <v>0</v>
      </c>
      <c r="S12" s="527"/>
      <c r="T12" s="527"/>
      <c r="U12" s="527"/>
      <c r="V12" s="527"/>
      <c r="W12" s="527"/>
      <c r="X12" s="527"/>
      <c r="Y12" s="527"/>
      <c r="Z12" s="527"/>
      <c r="AA12" s="527"/>
      <c r="AB12" s="527"/>
      <c r="AC12" s="527"/>
      <c r="AD12" s="527"/>
      <c r="AE12" s="527"/>
      <c r="AF12" s="527"/>
      <c r="AG12" s="527"/>
      <c r="AH12" s="527"/>
      <c r="AI12" s="527"/>
      <c r="AJ12" s="527"/>
      <c r="AK12" s="527"/>
      <c r="AL12" s="527"/>
      <c r="AM12" s="527"/>
      <c r="AN12" s="527"/>
      <c r="AO12" s="527"/>
      <c r="AP12" s="527"/>
      <c r="AQ12" s="527"/>
      <c r="AR12" s="527"/>
      <c r="AS12" s="527"/>
      <c r="AT12" s="527"/>
    </row>
    <row r="13" spans="1:46" ht="12" outlineLevel="1">
      <c r="A13" s="521">
        <v>13</v>
      </c>
      <c r="B13" s="522" t="s">
        <v>5692</v>
      </c>
      <c r="C13" s="523" t="s">
        <v>5693</v>
      </c>
      <c r="D13" s="524" t="s">
        <v>173</v>
      </c>
      <c r="E13" s="525">
        <v>1</v>
      </c>
      <c r="F13" s="507"/>
      <c r="G13" s="525">
        <f>ROUND(E13*F13,2)</f>
        <v>0</v>
      </c>
      <c r="H13" s="526" t="s">
        <v>259</v>
      </c>
      <c r="I13" s="527"/>
      <c r="J13" s="527"/>
      <c r="K13" s="527"/>
      <c r="L13" s="527"/>
      <c r="M13" s="527"/>
      <c r="N13" s="527"/>
      <c r="O13" s="527"/>
      <c r="P13" s="527"/>
      <c r="Q13" s="527" t="s">
        <v>5162</v>
      </c>
      <c r="R13" s="527"/>
      <c r="S13" s="527"/>
      <c r="T13" s="527"/>
      <c r="U13" s="527"/>
      <c r="V13" s="527"/>
      <c r="W13" s="527"/>
      <c r="X13" s="527"/>
      <c r="Y13" s="527"/>
      <c r="Z13" s="527"/>
      <c r="AA13" s="527"/>
      <c r="AB13" s="527"/>
      <c r="AC13" s="527"/>
      <c r="AD13" s="527"/>
      <c r="AE13" s="527"/>
      <c r="AF13" s="527"/>
      <c r="AG13" s="527"/>
      <c r="AH13" s="527"/>
      <c r="AI13" s="527"/>
      <c r="AJ13" s="527"/>
      <c r="AK13" s="527"/>
      <c r="AL13" s="527"/>
      <c r="AM13" s="527"/>
      <c r="AN13" s="527"/>
      <c r="AO13" s="527"/>
      <c r="AP13" s="527"/>
      <c r="AQ13" s="527"/>
      <c r="AR13" s="527"/>
      <c r="AS13" s="527"/>
      <c r="AT13" s="527"/>
    </row>
    <row r="14" spans="1:46" ht="12" outlineLevel="1">
      <c r="A14" s="521"/>
      <c r="B14" s="522"/>
      <c r="C14" s="528"/>
      <c r="D14" s="529"/>
      <c r="E14" s="530"/>
      <c r="F14" s="525"/>
      <c r="G14" s="525"/>
      <c r="H14" s="526"/>
      <c r="I14" s="527"/>
      <c r="J14" s="527"/>
      <c r="K14" s="527"/>
      <c r="L14" s="527"/>
      <c r="M14" s="527"/>
      <c r="N14" s="527"/>
      <c r="O14" s="527"/>
      <c r="P14" s="527"/>
      <c r="Q14" s="527" t="s">
        <v>137</v>
      </c>
      <c r="R14" s="527">
        <v>0</v>
      </c>
      <c r="S14" s="527"/>
      <c r="T14" s="527"/>
      <c r="U14" s="527"/>
      <c r="V14" s="527"/>
      <c r="W14" s="527"/>
      <c r="X14" s="527"/>
      <c r="Y14" s="527"/>
      <c r="Z14" s="527"/>
      <c r="AA14" s="527"/>
      <c r="AB14" s="527"/>
      <c r="AC14" s="527"/>
      <c r="AD14" s="527"/>
      <c r="AE14" s="527"/>
      <c r="AF14" s="527"/>
      <c r="AG14" s="527"/>
      <c r="AH14" s="527"/>
      <c r="AI14" s="527"/>
      <c r="AJ14" s="527"/>
      <c r="AK14" s="527"/>
      <c r="AL14" s="527"/>
      <c r="AM14" s="527"/>
      <c r="AN14" s="527"/>
      <c r="AO14" s="527"/>
      <c r="AP14" s="527"/>
      <c r="AQ14" s="527"/>
      <c r="AR14" s="527"/>
      <c r="AS14" s="527"/>
      <c r="AT14" s="527"/>
    </row>
    <row r="15" spans="1:46" ht="12" outlineLevel="1">
      <c r="A15" s="521">
        <v>14</v>
      </c>
      <c r="B15" s="522" t="s">
        <v>5694</v>
      </c>
      <c r="C15" s="523" t="s">
        <v>5695</v>
      </c>
      <c r="D15" s="524" t="s">
        <v>173</v>
      </c>
      <c r="E15" s="525">
        <v>1</v>
      </c>
      <c r="F15" s="507"/>
      <c r="G15" s="525">
        <f>ROUND(E15*F15,2)</f>
        <v>0</v>
      </c>
      <c r="H15" s="526" t="s">
        <v>259</v>
      </c>
      <c r="I15" s="527"/>
      <c r="J15" s="527"/>
      <c r="K15" s="527"/>
      <c r="L15" s="527"/>
      <c r="M15" s="527"/>
      <c r="N15" s="527"/>
      <c r="O15" s="527"/>
      <c r="P15" s="527"/>
      <c r="Q15" s="527" t="s">
        <v>5162</v>
      </c>
      <c r="R15" s="527"/>
      <c r="S15" s="527"/>
      <c r="T15" s="527"/>
      <c r="U15" s="527"/>
      <c r="V15" s="527"/>
      <c r="W15" s="527"/>
      <c r="X15" s="527"/>
      <c r="Y15" s="527"/>
      <c r="Z15" s="527"/>
      <c r="AA15" s="527"/>
      <c r="AB15" s="527"/>
      <c r="AC15" s="527"/>
      <c r="AD15" s="527"/>
      <c r="AE15" s="527"/>
      <c r="AF15" s="527"/>
      <c r="AG15" s="527"/>
      <c r="AH15" s="527"/>
      <c r="AI15" s="527"/>
      <c r="AJ15" s="527"/>
      <c r="AK15" s="527"/>
      <c r="AL15" s="527"/>
      <c r="AM15" s="527"/>
      <c r="AN15" s="527"/>
      <c r="AO15" s="527"/>
      <c r="AP15" s="527"/>
      <c r="AQ15" s="527"/>
      <c r="AR15" s="527"/>
      <c r="AS15" s="527"/>
      <c r="AT15" s="527"/>
    </row>
    <row r="16" spans="1:46" ht="12" outlineLevel="1">
      <c r="A16" s="521"/>
      <c r="B16" s="522"/>
      <c r="C16" s="528"/>
      <c r="D16" s="529"/>
      <c r="E16" s="530"/>
      <c r="F16" s="525"/>
      <c r="G16" s="525"/>
      <c r="H16" s="526"/>
      <c r="I16" s="527"/>
      <c r="J16" s="527"/>
      <c r="K16" s="527"/>
      <c r="L16" s="527"/>
      <c r="M16" s="527"/>
      <c r="N16" s="527"/>
      <c r="O16" s="527"/>
      <c r="P16" s="527"/>
      <c r="Q16" s="527" t="s">
        <v>137</v>
      </c>
      <c r="R16" s="527">
        <v>0</v>
      </c>
      <c r="S16" s="527"/>
      <c r="T16" s="527"/>
      <c r="U16" s="527"/>
      <c r="V16" s="527"/>
      <c r="W16" s="527"/>
      <c r="X16" s="527"/>
      <c r="Y16" s="527"/>
      <c r="Z16" s="527"/>
      <c r="AA16" s="527"/>
      <c r="AB16" s="527"/>
      <c r="AC16" s="527"/>
      <c r="AD16" s="527"/>
      <c r="AE16" s="527"/>
      <c r="AF16" s="527"/>
      <c r="AG16" s="527"/>
      <c r="AH16" s="527"/>
      <c r="AI16" s="527"/>
      <c r="AJ16" s="527"/>
      <c r="AK16" s="527"/>
      <c r="AL16" s="527"/>
      <c r="AM16" s="527"/>
      <c r="AN16" s="527"/>
      <c r="AO16" s="527"/>
      <c r="AP16" s="527"/>
      <c r="AQ16" s="527"/>
      <c r="AR16" s="527"/>
      <c r="AS16" s="527"/>
      <c r="AT16" s="527"/>
    </row>
    <row r="17" spans="1:46" ht="12" outlineLevel="1">
      <c r="A17" s="521">
        <v>16</v>
      </c>
      <c r="B17" s="522" t="s">
        <v>5696</v>
      </c>
      <c r="C17" s="523" t="s">
        <v>5697</v>
      </c>
      <c r="D17" s="524" t="s">
        <v>173</v>
      </c>
      <c r="E17" s="525">
        <v>1</v>
      </c>
      <c r="F17" s="507"/>
      <c r="G17" s="525">
        <f>ROUND(E17*F17,2)</f>
        <v>0</v>
      </c>
      <c r="H17" s="526" t="s">
        <v>259</v>
      </c>
      <c r="I17" s="527"/>
      <c r="J17" s="527"/>
      <c r="K17" s="527"/>
      <c r="L17" s="527"/>
      <c r="M17" s="527"/>
      <c r="N17" s="527"/>
      <c r="O17" s="527"/>
      <c r="P17" s="527"/>
      <c r="Q17" s="527" t="s">
        <v>5162</v>
      </c>
      <c r="R17" s="527"/>
      <c r="S17" s="527"/>
      <c r="T17" s="527"/>
      <c r="U17" s="527"/>
      <c r="V17" s="527"/>
      <c r="W17" s="527"/>
      <c r="X17" s="527"/>
      <c r="Y17" s="527"/>
      <c r="Z17" s="527"/>
      <c r="AA17" s="527"/>
      <c r="AB17" s="527"/>
      <c r="AC17" s="527"/>
      <c r="AD17" s="527"/>
      <c r="AE17" s="527"/>
      <c r="AF17" s="527"/>
      <c r="AG17" s="527"/>
      <c r="AH17" s="527"/>
      <c r="AI17" s="527"/>
      <c r="AJ17" s="527"/>
      <c r="AK17" s="527"/>
      <c r="AL17" s="527"/>
      <c r="AM17" s="527"/>
      <c r="AN17" s="527"/>
      <c r="AO17" s="527"/>
      <c r="AP17" s="527"/>
      <c r="AQ17" s="527"/>
      <c r="AR17" s="527"/>
      <c r="AS17" s="527"/>
      <c r="AT17" s="527"/>
    </row>
    <row r="18" spans="1:46" ht="12" outlineLevel="1">
      <c r="A18" s="521"/>
      <c r="B18" s="522"/>
      <c r="C18" s="528"/>
      <c r="D18" s="529"/>
      <c r="E18" s="530"/>
      <c r="F18" s="525"/>
      <c r="G18" s="525"/>
      <c r="H18" s="526"/>
      <c r="I18" s="527"/>
      <c r="J18" s="527"/>
      <c r="K18" s="527"/>
      <c r="L18" s="527"/>
      <c r="M18" s="527"/>
      <c r="N18" s="527"/>
      <c r="O18" s="527"/>
      <c r="P18" s="527"/>
      <c r="Q18" s="527"/>
      <c r="R18" s="527"/>
      <c r="S18" s="527"/>
      <c r="T18" s="527"/>
      <c r="U18" s="527"/>
      <c r="V18" s="527"/>
      <c r="W18" s="527"/>
      <c r="X18" s="527"/>
      <c r="Y18" s="527"/>
      <c r="Z18" s="527"/>
      <c r="AA18" s="527"/>
      <c r="AB18" s="527"/>
      <c r="AC18" s="527"/>
      <c r="AD18" s="527"/>
      <c r="AE18" s="527"/>
      <c r="AF18" s="527"/>
      <c r="AG18" s="527"/>
      <c r="AH18" s="527"/>
      <c r="AI18" s="527"/>
      <c r="AJ18" s="527"/>
      <c r="AK18" s="527"/>
      <c r="AL18" s="527"/>
      <c r="AM18" s="527"/>
      <c r="AN18" s="527"/>
      <c r="AO18" s="527"/>
      <c r="AP18" s="527"/>
      <c r="AQ18" s="527"/>
      <c r="AR18" s="527"/>
      <c r="AS18" s="527"/>
      <c r="AT18" s="527"/>
    </row>
    <row r="19" spans="1:46" ht="12" outlineLevel="1">
      <c r="A19" s="521">
        <v>17</v>
      </c>
      <c r="B19" s="522" t="s">
        <v>5698</v>
      </c>
      <c r="C19" s="523" t="s">
        <v>5699</v>
      </c>
      <c r="D19" s="524" t="s">
        <v>173</v>
      </c>
      <c r="E19" s="525">
        <v>1</v>
      </c>
      <c r="F19" s="507"/>
      <c r="G19" s="525">
        <f>ROUND(E19*F19,2)</f>
        <v>0</v>
      </c>
      <c r="H19" s="526" t="s">
        <v>259</v>
      </c>
      <c r="I19" s="527"/>
      <c r="J19" s="527"/>
      <c r="K19" s="527"/>
      <c r="L19" s="527"/>
      <c r="M19" s="527"/>
      <c r="N19" s="527"/>
      <c r="O19" s="527"/>
      <c r="P19" s="527"/>
      <c r="Q19" s="527"/>
      <c r="R19" s="527"/>
      <c r="S19" s="527"/>
      <c r="T19" s="527"/>
      <c r="U19" s="527"/>
      <c r="V19" s="527"/>
      <c r="W19" s="527"/>
      <c r="X19" s="527"/>
      <c r="Y19" s="527"/>
      <c r="Z19" s="527"/>
      <c r="AA19" s="527"/>
      <c r="AB19" s="527"/>
      <c r="AC19" s="527"/>
      <c r="AD19" s="527"/>
      <c r="AE19" s="527"/>
      <c r="AF19" s="527"/>
      <c r="AG19" s="527"/>
      <c r="AH19" s="527"/>
      <c r="AI19" s="527"/>
      <c r="AJ19" s="527"/>
      <c r="AK19" s="527"/>
      <c r="AL19" s="527"/>
      <c r="AM19" s="527"/>
      <c r="AN19" s="527"/>
      <c r="AO19" s="527"/>
      <c r="AP19" s="527"/>
      <c r="AQ19" s="527"/>
      <c r="AR19" s="527"/>
      <c r="AS19" s="527"/>
      <c r="AT19" s="527"/>
    </row>
    <row r="20" spans="1:46" ht="12" outlineLevel="1">
      <c r="A20" s="521"/>
      <c r="B20" s="522"/>
      <c r="C20" s="528"/>
      <c r="D20" s="529"/>
      <c r="E20" s="530"/>
      <c r="F20" s="525"/>
      <c r="G20" s="525"/>
      <c r="H20" s="526"/>
      <c r="I20" s="527"/>
      <c r="J20" s="527"/>
      <c r="K20" s="527"/>
      <c r="L20" s="527"/>
      <c r="M20" s="527"/>
      <c r="N20" s="527"/>
      <c r="O20" s="527"/>
      <c r="P20" s="527"/>
      <c r="Q20" s="527"/>
      <c r="R20" s="527"/>
      <c r="S20" s="527"/>
      <c r="T20" s="527"/>
      <c r="U20" s="527"/>
      <c r="V20" s="527"/>
      <c r="W20" s="527"/>
      <c r="X20" s="527"/>
      <c r="Y20" s="527"/>
      <c r="Z20" s="527"/>
      <c r="AA20" s="527"/>
      <c r="AB20" s="527"/>
      <c r="AC20" s="527"/>
      <c r="AD20" s="527"/>
      <c r="AE20" s="527"/>
      <c r="AF20" s="527"/>
      <c r="AG20" s="527"/>
      <c r="AH20" s="527"/>
      <c r="AI20" s="527"/>
      <c r="AJ20" s="527"/>
      <c r="AK20" s="527"/>
      <c r="AL20" s="527"/>
      <c r="AM20" s="527"/>
      <c r="AN20" s="527"/>
      <c r="AO20" s="527"/>
      <c r="AP20" s="527"/>
      <c r="AQ20" s="527"/>
      <c r="AR20" s="527"/>
      <c r="AS20" s="527"/>
      <c r="AT20" s="527"/>
    </row>
    <row r="21" spans="1:46" ht="12" outlineLevel="1">
      <c r="A21" s="521">
        <v>21</v>
      </c>
      <c r="B21" s="522" t="s">
        <v>5700</v>
      </c>
      <c r="C21" s="523" t="s">
        <v>5699</v>
      </c>
      <c r="D21" s="524" t="s">
        <v>173</v>
      </c>
      <c r="E21" s="525">
        <v>1</v>
      </c>
      <c r="F21" s="507"/>
      <c r="G21" s="525">
        <f>ROUND(E21*F21,2)</f>
        <v>0</v>
      </c>
      <c r="H21" s="526" t="s">
        <v>259</v>
      </c>
      <c r="I21" s="527"/>
      <c r="J21" s="527"/>
      <c r="K21" s="527"/>
      <c r="L21" s="527"/>
      <c r="M21" s="527"/>
      <c r="N21" s="527"/>
      <c r="O21" s="527"/>
      <c r="P21" s="527"/>
      <c r="Q21" s="527"/>
      <c r="R21" s="527"/>
      <c r="S21" s="527"/>
      <c r="T21" s="527"/>
      <c r="U21" s="527"/>
      <c r="V21" s="527"/>
      <c r="W21" s="527"/>
      <c r="X21" s="527"/>
      <c r="Y21" s="527"/>
      <c r="Z21" s="527"/>
      <c r="AA21" s="527"/>
      <c r="AB21" s="527"/>
      <c r="AC21" s="527"/>
      <c r="AD21" s="527"/>
      <c r="AE21" s="527"/>
      <c r="AF21" s="527"/>
      <c r="AG21" s="527"/>
      <c r="AH21" s="527"/>
      <c r="AI21" s="527"/>
      <c r="AJ21" s="527"/>
      <c r="AK21" s="527"/>
      <c r="AL21" s="527"/>
      <c r="AM21" s="527"/>
      <c r="AN21" s="527"/>
      <c r="AO21" s="527"/>
      <c r="AP21" s="527"/>
      <c r="AQ21" s="527"/>
      <c r="AR21" s="527"/>
      <c r="AS21" s="527"/>
      <c r="AT21" s="527"/>
    </row>
    <row r="22" spans="1:46" ht="12" outlineLevel="1">
      <c r="A22" s="521"/>
      <c r="B22" s="522"/>
      <c r="C22" s="528"/>
      <c r="D22" s="529"/>
      <c r="E22" s="530"/>
      <c r="F22" s="525"/>
      <c r="G22" s="525"/>
      <c r="H22" s="526"/>
      <c r="I22" s="527"/>
      <c r="J22" s="527"/>
      <c r="K22" s="527"/>
      <c r="L22" s="527"/>
      <c r="M22" s="527"/>
      <c r="N22" s="527"/>
      <c r="O22" s="527"/>
      <c r="P22" s="527"/>
      <c r="Q22" s="527"/>
      <c r="R22" s="527"/>
      <c r="S22" s="527"/>
      <c r="T22" s="527"/>
      <c r="U22" s="527"/>
      <c r="V22" s="527"/>
      <c r="W22" s="527"/>
      <c r="X22" s="527"/>
      <c r="Y22" s="527"/>
      <c r="Z22" s="527"/>
      <c r="AA22" s="527"/>
      <c r="AB22" s="527"/>
      <c r="AC22" s="527"/>
      <c r="AD22" s="527"/>
      <c r="AE22" s="527"/>
      <c r="AF22" s="527"/>
      <c r="AG22" s="527"/>
      <c r="AH22" s="527"/>
      <c r="AI22" s="527"/>
      <c r="AJ22" s="527"/>
      <c r="AK22" s="527"/>
      <c r="AL22" s="527"/>
      <c r="AM22" s="527"/>
      <c r="AN22" s="527"/>
      <c r="AO22" s="527"/>
      <c r="AP22" s="527"/>
      <c r="AQ22" s="527"/>
      <c r="AR22" s="527"/>
      <c r="AS22" s="527"/>
      <c r="AT22" s="527"/>
    </row>
    <row r="23" spans="1:46" ht="12" outlineLevel="1">
      <c r="A23" s="521">
        <v>25</v>
      </c>
      <c r="B23" s="522" t="s">
        <v>5701</v>
      </c>
      <c r="C23" s="523" t="s">
        <v>5702</v>
      </c>
      <c r="D23" s="524" t="s">
        <v>173</v>
      </c>
      <c r="E23" s="525">
        <v>1</v>
      </c>
      <c r="F23" s="507"/>
      <c r="G23" s="525">
        <f>ROUND(E23*F23,2)</f>
        <v>0</v>
      </c>
      <c r="H23" s="526" t="s">
        <v>259</v>
      </c>
      <c r="I23" s="527"/>
      <c r="J23" s="527"/>
      <c r="K23" s="527"/>
      <c r="L23" s="527"/>
      <c r="M23" s="527"/>
      <c r="N23" s="527"/>
      <c r="O23" s="527"/>
      <c r="P23" s="527"/>
      <c r="Q23" s="527"/>
      <c r="R23" s="527"/>
      <c r="S23" s="527"/>
      <c r="T23" s="527"/>
      <c r="U23" s="527"/>
      <c r="V23" s="527"/>
      <c r="W23" s="527"/>
      <c r="X23" s="527"/>
      <c r="Y23" s="527"/>
      <c r="Z23" s="527"/>
      <c r="AA23" s="527"/>
      <c r="AB23" s="527"/>
      <c r="AC23" s="527"/>
      <c r="AD23" s="527"/>
      <c r="AE23" s="527"/>
      <c r="AF23" s="527"/>
      <c r="AG23" s="527"/>
      <c r="AH23" s="527"/>
      <c r="AI23" s="527"/>
      <c r="AJ23" s="527"/>
      <c r="AK23" s="527"/>
      <c r="AL23" s="527"/>
      <c r="AM23" s="527"/>
      <c r="AN23" s="527"/>
      <c r="AO23" s="527"/>
      <c r="AP23" s="527"/>
      <c r="AQ23" s="527"/>
      <c r="AR23" s="527"/>
      <c r="AS23" s="527"/>
      <c r="AT23" s="527"/>
    </row>
    <row r="24" spans="1:46" ht="12" outlineLevel="1">
      <c r="A24" s="521"/>
      <c r="B24" s="522"/>
      <c r="C24" s="528"/>
      <c r="D24" s="529"/>
      <c r="E24" s="530"/>
      <c r="F24" s="525"/>
      <c r="G24" s="525"/>
      <c r="H24" s="526"/>
      <c r="I24" s="527"/>
      <c r="J24" s="527"/>
      <c r="K24" s="527"/>
      <c r="L24" s="527"/>
      <c r="M24" s="527"/>
      <c r="N24" s="527"/>
      <c r="O24" s="527"/>
      <c r="P24" s="527"/>
      <c r="Q24" s="527"/>
      <c r="R24" s="527"/>
      <c r="S24" s="527"/>
      <c r="T24" s="527"/>
      <c r="U24" s="527"/>
      <c r="V24" s="527"/>
      <c r="W24" s="527"/>
      <c r="X24" s="527"/>
      <c r="Y24" s="527"/>
      <c r="Z24" s="527"/>
      <c r="AA24" s="527"/>
      <c r="AB24" s="527"/>
      <c r="AC24" s="527"/>
      <c r="AD24" s="527"/>
      <c r="AE24" s="527"/>
      <c r="AF24" s="527"/>
      <c r="AG24" s="527"/>
      <c r="AH24" s="527"/>
      <c r="AI24" s="527"/>
      <c r="AJ24" s="527"/>
      <c r="AK24" s="527"/>
      <c r="AL24" s="527"/>
      <c r="AM24" s="527"/>
      <c r="AN24" s="527"/>
      <c r="AO24" s="527"/>
      <c r="AP24" s="527"/>
      <c r="AQ24" s="527"/>
      <c r="AR24" s="527"/>
      <c r="AS24" s="527"/>
      <c r="AT24" s="527"/>
    </row>
    <row r="25" spans="1:46" ht="12" outlineLevel="1">
      <c r="A25" s="521">
        <v>26</v>
      </c>
      <c r="B25" s="522" t="s">
        <v>5703</v>
      </c>
      <c r="C25" s="523" t="s">
        <v>5704</v>
      </c>
      <c r="D25" s="524" t="s">
        <v>173</v>
      </c>
      <c r="E25" s="525">
        <v>2</v>
      </c>
      <c r="F25" s="507"/>
      <c r="G25" s="525">
        <f>ROUND(E25*F25,2)</f>
        <v>0</v>
      </c>
      <c r="H25" s="526" t="s">
        <v>259</v>
      </c>
      <c r="I25" s="527"/>
      <c r="J25" s="527"/>
      <c r="K25" s="527"/>
      <c r="L25" s="527"/>
      <c r="M25" s="527"/>
      <c r="N25" s="527"/>
      <c r="O25" s="527"/>
      <c r="P25" s="527"/>
      <c r="Q25" s="527"/>
      <c r="R25" s="527"/>
      <c r="S25" s="527"/>
      <c r="T25" s="527"/>
      <c r="U25" s="527"/>
      <c r="V25" s="527"/>
      <c r="W25" s="527"/>
      <c r="X25" s="527"/>
      <c r="Y25" s="527"/>
      <c r="Z25" s="527"/>
      <c r="AA25" s="527"/>
      <c r="AB25" s="527"/>
      <c r="AC25" s="527"/>
      <c r="AD25" s="527"/>
      <c r="AE25" s="527"/>
      <c r="AF25" s="527"/>
      <c r="AG25" s="527"/>
      <c r="AH25" s="527"/>
      <c r="AI25" s="527"/>
      <c r="AJ25" s="527"/>
      <c r="AK25" s="527"/>
      <c r="AL25" s="527"/>
      <c r="AM25" s="527"/>
      <c r="AN25" s="527"/>
      <c r="AO25" s="527"/>
      <c r="AP25" s="527"/>
      <c r="AQ25" s="527"/>
      <c r="AR25" s="527"/>
      <c r="AS25" s="527"/>
      <c r="AT25" s="527"/>
    </row>
    <row r="26" spans="1:46" ht="12" outlineLevel="1">
      <c r="A26" s="521"/>
      <c r="B26" s="522"/>
      <c r="C26" s="528"/>
      <c r="D26" s="529"/>
      <c r="E26" s="530"/>
      <c r="F26" s="525"/>
      <c r="G26" s="525"/>
      <c r="H26" s="526"/>
      <c r="I26" s="527"/>
      <c r="J26" s="527"/>
      <c r="K26" s="527"/>
      <c r="L26" s="527"/>
      <c r="M26" s="527"/>
      <c r="N26" s="527"/>
      <c r="O26" s="527"/>
      <c r="P26" s="527"/>
      <c r="Q26" s="527"/>
      <c r="R26" s="527"/>
      <c r="S26" s="527"/>
      <c r="T26" s="527"/>
      <c r="U26" s="527"/>
      <c r="V26" s="527"/>
      <c r="W26" s="527"/>
      <c r="X26" s="527"/>
      <c r="Y26" s="527"/>
      <c r="Z26" s="527"/>
      <c r="AA26" s="527"/>
      <c r="AB26" s="527"/>
      <c r="AC26" s="527"/>
      <c r="AD26" s="527"/>
      <c r="AE26" s="527"/>
      <c r="AF26" s="527"/>
      <c r="AG26" s="527"/>
      <c r="AH26" s="527"/>
      <c r="AI26" s="527"/>
      <c r="AJ26" s="527"/>
      <c r="AK26" s="527"/>
      <c r="AL26" s="527"/>
      <c r="AM26" s="527"/>
      <c r="AN26" s="527"/>
      <c r="AO26" s="527"/>
      <c r="AP26" s="527"/>
      <c r="AQ26" s="527"/>
      <c r="AR26" s="527"/>
      <c r="AS26" s="527"/>
      <c r="AT26" s="527"/>
    </row>
    <row r="27" spans="1:46" ht="12" outlineLevel="1">
      <c r="A27" s="521">
        <v>30</v>
      </c>
      <c r="B27" s="522" t="s">
        <v>5705</v>
      </c>
      <c r="C27" s="523" t="s">
        <v>5706</v>
      </c>
      <c r="D27" s="524" t="s">
        <v>173</v>
      </c>
      <c r="E27" s="525">
        <v>1</v>
      </c>
      <c r="F27" s="507"/>
      <c r="G27" s="525">
        <f>ROUND(E27*F27,2)</f>
        <v>0</v>
      </c>
      <c r="H27" s="526" t="s">
        <v>259</v>
      </c>
      <c r="I27" s="527"/>
      <c r="J27" s="527"/>
      <c r="K27" s="527"/>
      <c r="L27" s="527"/>
      <c r="M27" s="527"/>
      <c r="N27" s="527"/>
      <c r="O27" s="527"/>
      <c r="P27" s="527"/>
      <c r="Q27" s="527"/>
      <c r="R27" s="527"/>
      <c r="S27" s="527"/>
      <c r="T27" s="527"/>
      <c r="U27" s="527"/>
      <c r="V27" s="527"/>
      <c r="W27" s="527"/>
      <c r="X27" s="527"/>
      <c r="Y27" s="527"/>
      <c r="Z27" s="527"/>
      <c r="AA27" s="527"/>
      <c r="AB27" s="527"/>
      <c r="AC27" s="527"/>
      <c r="AD27" s="527"/>
      <c r="AE27" s="527"/>
      <c r="AF27" s="527"/>
      <c r="AG27" s="527"/>
      <c r="AH27" s="527"/>
      <c r="AI27" s="527"/>
      <c r="AJ27" s="527"/>
      <c r="AK27" s="527"/>
      <c r="AL27" s="527"/>
      <c r="AM27" s="527"/>
      <c r="AN27" s="527"/>
      <c r="AO27" s="527"/>
      <c r="AP27" s="527"/>
      <c r="AQ27" s="527"/>
      <c r="AR27" s="527"/>
      <c r="AS27" s="527"/>
      <c r="AT27" s="527"/>
    </row>
    <row r="28" spans="1:46" ht="12" outlineLevel="1">
      <c r="A28" s="521"/>
      <c r="B28" s="522"/>
      <c r="C28" s="528"/>
      <c r="D28" s="529"/>
      <c r="E28" s="530"/>
      <c r="F28" s="525"/>
      <c r="G28" s="525"/>
      <c r="H28" s="526"/>
      <c r="I28" s="527"/>
      <c r="J28" s="527"/>
      <c r="K28" s="527"/>
      <c r="L28" s="527"/>
      <c r="M28" s="527"/>
      <c r="N28" s="527"/>
      <c r="O28" s="527"/>
      <c r="P28" s="527"/>
      <c r="Q28" s="527"/>
      <c r="R28" s="527"/>
      <c r="S28" s="527"/>
      <c r="T28" s="527"/>
      <c r="U28" s="527"/>
      <c r="V28" s="527"/>
      <c r="W28" s="527"/>
      <c r="X28" s="527"/>
      <c r="Y28" s="527"/>
      <c r="Z28" s="527"/>
      <c r="AA28" s="527"/>
      <c r="AB28" s="527"/>
      <c r="AC28" s="527"/>
      <c r="AD28" s="527"/>
      <c r="AE28" s="527"/>
      <c r="AF28" s="527"/>
      <c r="AG28" s="527"/>
      <c r="AH28" s="527"/>
      <c r="AI28" s="527"/>
      <c r="AJ28" s="527"/>
      <c r="AK28" s="527"/>
      <c r="AL28" s="527"/>
      <c r="AM28" s="527"/>
      <c r="AN28" s="527"/>
      <c r="AO28" s="527"/>
      <c r="AP28" s="527"/>
      <c r="AQ28" s="527"/>
      <c r="AR28" s="527"/>
      <c r="AS28" s="527"/>
      <c r="AT28" s="527"/>
    </row>
    <row r="29" spans="1:46" ht="12" outlineLevel="1">
      <c r="A29" s="521"/>
      <c r="B29" s="522"/>
      <c r="C29" s="523" t="s">
        <v>5707</v>
      </c>
      <c r="D29" s="524" t="s">
        <v>173</v>
      </c>
      <c r="E29" s="525">
        <v>1</v>
      </c>
      <c r="F29" s="507"/>
      <c r="G29" s="525">
        <f>ROUND(E29*F29,2)</f>
        <v>0</v>
      </c>
      <c r="H29" s="526" t="s">
        <v>259</v>
      </c>
      <c r="I29" s="527"/>
      <c r="J29" s="527"/>
      <c r="K29" s="527"/>
      <c r="L29" s="527"/>
      <c r="M29" s="527"/>
      <c r="N29" s="527"/>
      <c r="O29" s="527"/>
      <c r="P29" s="527"/>
      <c r="Q29" s="527"/>
      <c r="R29" s="527"/>
      <c r="S29" s="527"/>
      <c r="T29" s="527"/>
      <c r="U29" s="527"/>
      <c r="V29" s="527"/>
      <c r="W29" s="527"/>
      <c r="X29" s="527"/>
      <c r="Y29" s="527"/>
      <c r="Z29" s="527"/>
      <c r="AA29" s="527"/>
      <c r="AB29" s="527"/>
      <c r="AC29" s="527"/>
      <c r="AD29" s="527"/>
      <c r="AE29" s="527"/>
      <c r="AF29" s="527"/>
      <c r="AG29" s="527"/>
      <c r="AH29" s="527"/>
      <c r="AI29" s="527"/>
      <c r="AJ29" s="527"/>
      <c r="AK29" s="527"/>
      <c r="AL29" s="527"/>
      <c r="AM29" s="527"/>
      <c r="AN29" s="527"/>
      <c r="AO29" s="527"/>
      <c r="AP29" s="527"/>
      <c r="AQ29" s="527"/>
      <c r="AR29" s="527"/>
      <c r="AS29" s="527"/>
      <c r="AT29" s="527"/>
    </row>
    <row r="30" spans="1:46" ht="12" outlineLevel="1">
      <c r="A30" s="521"/>
      <c r="B30" s="522"/>
      <c r="C30" s="528"/>
      <c r="D30" s="529"/>
      <c r="E30" s="530"/>
      <c r="F30" s="525"/>
      <c r="G30" s="525"/>
      <c r="H30" s="526"/>
      <c r="I30" s="527"/>
      <c r="J30" s="527"/>
      <c r="K30" s="527"/>
      <c r="L30" s="527"/>
      <c r="M30" s="527"/>
      <c r="N30" s="527"/>
      <c r="O30" s="527"/>
      <c r="P30" s="527"/>
      <c r="Q30" s="527"/>
      <c r="R30" s="527"/>
      <c r="S30" s="527"/>
      <c r="T30" s="527"/>
      <c r="U30" s="527"/>
      <c r="V30" s="527"/>
      <c r="W30" s="527"/>
      <c r="X30" s="527"/>
      <c r="Y30" s="527"/>
      <c r="Z30" s="527"/>
      <c r="AA30" s="527"/>
      <c r="AB30" s="527"/>
      <c r="AC30" s="527"/>
      <c r="AD30" s="527"/>
      <c r="AE30" s="527"/>
      <c r="AF30" s="527"/>
      <c r="AG30" s="527"/>
      <c r="AH30" s="527"/>
      <c r="AI30" s="527"/>
      <c r="AJ30" s="527"/>
      <c r="AK30" s="527"/>
      <c r="AL30" s="527"/>
      <c r="AM30" s="527"/>
      <c r="AN30" s="527"/>
      <c r="AO30" s="527"/>
      <c r="AP30" s="527"/>
      <c r="AQ30" s="527"/>
      <c r="AR30" s="527"/>
      <c r="AS30" s="527"/>
      <c r="AT30" s="527"/>
    </row>
    <row r="31" spans="1:46" ht="12" outlineLevel="1">
      <c r="A31" s="521"/>
      <c r="B31" s="522"/>
      <c r="C31" s="523" t="s">
        <v>5708</v>
      </c>
      <c r="D31" s="524" t="s">
        <v>173</v>
      </c>
      <c r="E31" s="525">
        <v>1</v>
      </c>
      <c r="F31" s="507"/>
      <c r="G31" s="525">
        <f>ROUND(E31*F31,2)</f>
        <v>0</v>
      </c>
      <c r="H31" s="526" t="s">
        <v>259</v>
      </c>
      <c r="I31" s="527"/>
      <c r="J31" s="527"/>
      <c r="K31" s="527"/>
      <c r="L31" s="527"/>
      <c r="M31" s="527"/>
      <c r="N31" s="527"/>
      <c r="O31" s="527"/>
      <c r="P31" s="527"/>
      <c r="Q31" s="527"/>
      <c r="R31" s="527"/>
      <c r="S31" s="527"/>
      <c r="T31" s="527"/>
      <c r="U31" s="527"/>
      <c r="V31" s="527"/>
      <c r="W31" s="527"/>
      <c r="X31" s="527"/>
      <c r="Y31" s="527"/>
      <c r="Z31" s="527"/>
      <c r="AA31" s="527"/>
      <c r="AB31" s="527"/>
      <c r="AC31" s="527"/>
      <c r="AD31" s="527"/>
      <c r="AE31" s="527"/>
      <c r="AF31" s="527"/>
      <c r="AG31" s="527"/>
      <c r="AH31" s="527"/>
      <c r="AI31" s="527"/>
      <c r="AJ31" s="527"/>
      <c r="AK31" s="527"/>
      <c r="AL31" s="527"/>
      <c r="AM31" s="527"/>
      <c r="AN31" s="527"/>
      <c r="AO31" s="527"/>
      <c r="AP31" s="527"/>
      <c r="AQ31" s="527"/>
      <c r="AR31" s="527"/>
      <c r="AS31" s="527"/>
      <c r="AT31" s="527"/>
    </row>
    <row r="32" spans="1:46" ht="12" outlineLevel="1">
      <c r="A32" s="521"/>
      <c r="B32" s="522"/>
      <c r="C32" s="528"/>
      <c r="D32" s="529"/>
      <c r="E32" s="530"/>
      <c r="F32" s="525"/>
      <c r="G32" s="525"/>
      <c r="H32" s="526"/>
      <c r="I32" s="527"/>
      <c r="J32" s="527"/>
      <c r="K32" s="527"/>
      <c r="L32" s="527"/>
      <c r="M32" s="527"/>
      <c r="N32" s="527"/>
      <c r="O32" s="527"/>
      <c r="P32" s="527"/>
      <c r="Q32" s="527"/>
      <c r="R32" s="527"/>
      <c r="S32" s="527"/>
      <c r="T32" s="527"/>
      <c r="U32" s="527"/>
      <c r="V32" s="527"/>
      <c r="W32" s="527"/>
      <c r="X32" s="527"/>
      <c r="Y32" s="527"/>
      <c r="Z32" s="527"/>
      <c r="AA32" s="527"/>
      <c r="AB32" s="527"/>
      <c r="AC32" s="527"/>
      <c r="AD32" s="527"/>
      <c r="AE32" s="527"/>
      <c r="AF32" s="527"/>
      <c r="AG32" s="527"/>
      <c r="AH32" s="527"/>
      <c r="AI32" s="527"/>
      <c r="AJ32" s="527"/>
      <c r="AK32" s="527"/>
      <c r="AL32" s="527"/>
      <c r="AM32" s="527"/>
      <c r="AN32" s="527"/>
      <c r="AO32" s="527"/>
      <c r="AP32" s="527"/>
      <c r="AQ32" s="527"/>
      <c r="AR32" s="527"/>
      <c r="AS32" s="527"/>
      <c r="AT32" s="527"/>
    </row>
    <row r="33" spans="1:46" ht="12" outlineLevel="1">
      <c r="A33" s="521"/>
      <c r="B33" s="522"/>
      <c r="C33" s="523" t="s">
        <v>5709</v>
      </c>
      <c r="D33" s="524" t="s">
        <v>173</v>
      </c>
      <c r="E33" s="525">
        <v>1</v>
      </c>
      <c r="F33" s="507"/>
      <c r="G33" s="525">
        <f>ROUND(E33*F33,2)</f>
        <v>0</v>
      </c>
      <c r="H33" s="526" t="s">
        <v>259</v>
      </c>
      <c r="I33" s="527"/>
      <c r="J33" s="527"/>
      <c r="K33" s="527"/>
      <c r="L33" s="527"/>
      <c r="M33" s="527"/>
      <c r="N33" s="527"/>
      <c r="O33" s="527"/>
      <c r="P33" s="527"/>
      <c r="Q33" s="527"/>
      <c r="R33" s="527"/>
      <c r="S33" s="527"/>
      <c r="T33" s="527"/>
      <c r="U33" s="527"/>
      <c r="V33" s="527"/>
      <c r="W33" s="527"/>
      <c r="X33" s="527"/>
      <c r="Y33" s="527"/>
      <c r="Z33" s="527"/>
      <c r="AA33" s="527"/>
      <c r="AB33" s="527"/>
      <c r="AC33" s="527"/>
      <c r="AD33" s="527"/>
      <c r="AE33" s="527"/>
      <c r="AF33" s="527"/>
      <c r="AG33" s="527"/>
      <c r="AH33" s="527"/>
      <c r="AI33" s="527"/>
      <c r="AJ33" s="527"/>
      <c r="AK33" s="527"/>
      <c r="AL33" s="527"/>
      <c r="AM33" s="527"/>
      <c r="AN33" s="527"/>
      <c r="AO33" s="527"/>
      <c r="AP33" s="527"/>
      <c r="AQ33" s="527"/>
      <c r="AR33" s="527"/>
      <c r="AS33" s="527"/>
      <c r="AT33" s="527"/>
    </row>
    <row r="34" spans="1:46" ht="12" outlineLevel="1">
      <c r="A34" s="521"/>
      <c r="B34" s="522"/>
      <c r="C34" s="528"/>
      <c r="D34" s="529"/>
      <c r="E34" s="530"/>
      <c r="F34" s="525"/>
      <c r="G34" s="525"/>
      <c r="H34" s="526"/>
      <c r="I34" s="527"/>
      <c r="J34" s="527"/>
      <c r="K34" s="527"/>
      <c r="L34" s="527"/>
      <c r="M34" s="527"/>
      <c r="N34" s="527"/>
      <c r="O34" s="527"/>
      <c r="P34" s="527"/>
      <c r="Q34" s="527"/>
      <c r="R34" s="527"/>
      <c r="S34" s="527"/>
      <c r="T34" s="527"/>
      <c r="U34" s="527"/>
      <c r="V34" s="527"/>
      <c r="W34" s="527"/>
      <c r="X34" s="527"/>
      <c r="Y34" s="527"/>
      <c r="Z34" s="527"/>
      <c r="AA34" s="527"/>
      <c r="AB34" s="527"/>
      <c r="AC34" s="527"/>
      <c r="AD34" s="527"/>
      <c r="AE34" s="527"/>
      <c r="AF34" s="527"/>
      <c r="AG34" s="527"/>
      <c r="AH34" s="527"/>
      <c r="AI34" s="527"/>
      <c r="AJ34" s="527"/>
      <c r="AK34" s="527"/>
      <c r="AL34" s="527"/>
      <c r="AM34" s="527"/>
      <c r="AN34" s="527"/>
      <c r="AO34" s="527"/>
      <c r="AP34" s="527"/>
      <c r="AQ34" s="527"/>
      <c r="AR34" s="527"/>
      <c r="AS34" s="527"/>
      <c r="AT34" s="527"/>
    </row>
    <row r="35" spans="1:46" ht="12" outlineLevel="1">
      <c r="A35" s="521">
        <v>32</v>
      </c>
      <c r="B35" s="522" t="s">
        <v>5710</v>
      </c>
      <c r="C35" s="523" t="s">
        <v>5711</v>
      </c>
      <c r="D35" s="524" t="s">
        <v>173</v>
      </c>
      <c r="E35" s="525">
        <v>1</v>
      </c>
      <c r="F35" s="507"/>
      <c r="G35" s="525">
        <f>ROUND(E35*F35,2)</f>
        <v>0</v>
      </c>
      <c r="H35" s="526" t="s">
        <v>259</v>
      </c>
      <c r="I35" s="527"/>
      <c r="J35" s="527"/>
      <c r="K35" s="527"/>
      <c r="L35" s="527"/>
      <c r="M35" s="527"/>
      <c r="N35" s="527"/>
      <c r="O35" s="527"/>
      <c r="P35" s="527"/>
      <c r="Q35" s="527"/>
      <c r="R35" s="527"/>
      <c r="S35" s="527"/>
      <c r="T35" s="527"/>
      <c r="U35" s="527"/>
      <c r="V35" s="527"/>
      <c r="W35" s="527"/>
      <c r="X35" s="527"/>
      <c r="Y35" s="527"/>
      <c r="Z35" s="527"/>
      <c r="AA35" s="527"/>
      <c r="AB35" s="527"/>
      <c r="AC35" s="527"/>
      <c r="AD35" s="527"/>
      <c r="AE35" s="527"/>
      <c r="AF35" s="527"/>
      <c r="AG35" s="527"/>
      <c r="AH35" s="527"/>
      <c r="AI35" s="527"/>
      <c r="AJ35" s="527"/>
      <c r="AK35" s="527"/>
      <c r="AL35" s="527"/>
      <c r="AM35" s="527"/>
      <c r="AN35" s="527"/>
      <c r="AO35" s="527"/>
      <c r="AP35" s="527"/>
      <c r="AQ35" s="527"/>
      <c r="AR35" s="527"/>
      <c r="AS35" s="527"/>
      <c r="AT35" s="527"/>
    </row>
    <row r="36" spans="1:46" ht="12" outlineLevel="1">
      <c r="A36" s="521"/>
      <c r="B36" s="522"/>
      <c r="C36" s="528"/>
      <c r="D36" s="529"/>
      <c r="E36" s="530"/>
      <c r="F36" s="525"/>
      <c r="G36" s="525"/>
      <c r="H36" s="526"/>
      <c r="I36" s="527"/>
      <c r="J36" s="527"/>
      <c r="K36" s="527"/>
      <c r="L36" s="527"/>
      <c r="M36" s="527"/>
      <c r="N36" s="527"/>
      <c r="O36" s="527"/>
      <c r="P36" s="527"/>
      <c r="Q36" s="527"/>
      <c r="R36" s="527"/>
      <c r="S36" s="527"/>
      <c r="T36" s="527"/>
      <c r="U36" s="527"/>
      <c r="V36" s="527"/>
      <c r="W36" s="527"/>
      <c r="X36" s="527"/>
      <c r="Y36" s="527"/>
      <c r="Z36" s="527"/>
      <c r="AA36" s="527"/>
      <c r="AB36" s="527"/>
      <c r="AC36" s="527"/>
      <c r="AD36" s="527"/>
      <c r="AE36" s="527"/>
      <c r="AF36" s="527"/>
      <c r="AG36" s="527"/>
      <c r="AH36" s="527"/>
      <c r="AI36" s="527"/>
      <c r="AJ36" s="527"/>
      <c r="AK36" s="527"/>
      <c r="AL36" s="527"/>
      <c r="AM36" s="527"/>
      <c r="AN36" s="527"/>
      <c r="AO36" s="527"/>
      <c r="AP36" s="527"/>
      <c r="AQ36" s="527"/>
      <c r="AR36" s="527"/>
      <c r="AS36" s="527"/>
      <c r="AT36" s="527"/>
    </row>
    <row r="37" spans="1:46" ht="12" outlineLevel="1">
      <c r="A37" s="521">
        <v>33</v>
      </c>
      <c r="B37" s="522" t="s">
        <v>5712</v>
      </c>
      <c r="C37" s="523" t="s">
        <v>5713</v>
      </c>
      <c r="D37" s="524" t="s">
        <v>173</v>
      </c>
      <c r="E37" s="525">
        <v>10</v>
      </c>
      <c r="F37" s="507"/>
      <c r="G37" s="525">
        <f>ROUND(E37*F37,2)</f>
        <v>0</v>
      </c>
      <c r="H37" s="526" t="s">
        <v>259</v>
      </c>
      <c r="I37" s="527"/>
      <c r="J37" s="527"/>
      <c r="K37" s="527"/>
      <c r="L37" s="527"/>
      <c r="M37" s="527"/>
      <c r="N37" s="527"/>
      <c r="O37" s="527"/>
      <c r="P37" s="527"/>
      <c r="Q37" s="527"/>
      <c r="R37" s="527"/>
      <c r="S37" s="527"/>
      <c r="T37" s="527"/>
      <c r="U37" s="527"/>
      <c r="V37" s="527"/>
      <c r="W37" s="527"/>
      <c r="X37" s="527"/>
      <c r="Y37" s="527"/>
      <c r="Z37" s="527"/>
      <c r="AA37" s="527"/>
      <c r="AB37" s="527"/>
      <c r="AC37" s="527"/>
      <c r="AD37" s="527"/>
      <c r="AE37" s="527"/>
      <c r="AF37" s="527"/>
      <c r="AG37" s="527"/>
      <c r="AH37" s="527"/>
      <c r="AI37" s="527"/>
      <c r="AJ37" s="527"/>
      <c r="AK37" s="527"/>
      <c r="AL37" s="527"/>
      <c r="AM37" s="527"/>
      <c r="AN37" s="527"/>
      <c r="AO37" s="527"/>
      <c r="AP37" s="527"/>
      <c r="AQ37" s="527"/>
      <c r="AR37" s="527"/>
      <c r="AS37" s="527"/>
      <c r="AT37" s="527"/>
    </row>
    <row r="38" spans="1:46" ht="12" outlineLevel="1">
      <c r="A38" s="521"/>
      <c r="B38" s="522"/>
      <c r="C38" s="528"/>
      <c r="D38" s="529"/>
      <c r="E38" s="530"/>
      <c r="F38" s="525"/>
      <c r="G38" s="525"/>
      <c r="H38" s="526"/>
      <c r="I38" s="527"/>
      <c r="J38" s="527"/>
      <c r="K38" s="527"/>
      <c r="L38" s="527"/>
      <c r="M38" s="527"/>
      <c r="N38" s="527"/>
      <c r="O38" s="527"/>
      <c r="P38" s="527"/>
      <c r="Q38" s="527"/>
      <c r="R38" s="527"/>
      <c r="S38" s="527"/>
      <c r="T38" s="527"/>
      <c r="U38" s="527"/>
      <c r="V38" s="527"/>
      <c r="W38" s="527"/>
      <c r="X38" s="527"/>
      <c r="Y38" s="527"/>
      <c r="Z38" s="527"/>
      <c r="AA38" s="527"/>
      <c r="AB38" s="527"/>
      <c r="AC38" s="527"/>
      <c r="AD38" s="527"/>
      <c r="AE38" s="527"/>
      <c r="AF38" s="527"/>
      <c r="AG38" s="527"/>
      <c r="AH38" s="527"/>
      <c r="AI38" s="527"/>
      <c r="AJ38" s="527"/>
      <c r="AK38" s="527"/>
      <c r="AL38" s="527"/>
      <c r="AM38" s="527"/>
      <c r="AN38" s="527"/>
      <c r="AO38" s="527"/>
      <c r="AP38" s="527"/>
      <c r="AQ38" s="527"/>
      <c r="AR38" s="527"/>
      <c r="AS38" s="527"/>
      <c r="AT38" s="527"/>
    </row>
    <row r="39" spans="1:46" ht="12" outlineLevel="1">
      <c r="A39" s="521">
        <v>34</v>
      </c>
      <c r="B39" s="522" t="s">
        <v>5714</v>
      </c>
      <c r="C39" s="523" t="s">
        <v>5715</v>
      </c>
      <c r="D39" s="524" t="s">
        <v>173</v>
      </c>
      <c r="E39" s="525">
        <v>18</v>
      </c>
      <c r="F39" s="507"/>
      <c r="G39" s="525">
        <f>ROUND(E39*F39,2)</f>
        <v>0</v>
      </c>
      <c r="H39" s="526" t="s">
        <v>259</v>
      </c>
      <c r="I39" s="527"/>
      <c r="J39" s="527"/>
      <c r="K39" s="527"/>
      <c r="L39" s="527"/>
      <c r="M39" s="527"/>
      <c r="N39" s="527"/>
      <c r="O39" s="527"/>
      <c r="P39" s="527"/>
      <c r="Q39" s="527"/>
      <c r="R39" s="527"/>
      <c r="S39" s="527"/>
      <c r="T39" s="527"/>
      <c r="U39" s="527"/>
      <c r="V39" s="527"/>
      <c r="W39" s="527"/>
      <c r="X39" s="527"/>
      <c r="Y39" s="527"/>
      <c r="Z39" s="527"/>
      <c r="AA39" s="527"/>
      <c r="AB39" s="527"/>
      <c r="AC39" s="527"/>
      <c r="AD39" s="527"/>
      <c r="AE39" s="527"/>
      <c r="AF39" s="527"/>
      <c r="AG39" s="527"/>
      <c r="AH39" s="527"/>
      <c r="AI39" s="527"/>
      <c r="AJ39" s="527"/>
      <c r="AK39" s="527"/>
      <c r="AL39" s="527"/>
      <c r="AM39" s="527"/>
      <c r="AN39" s="527"/>
      <c r="AO39" s="527"/>
      <c r="AP39" s="527"/>
      <c r="AQ39" s="527"/>
      <c r="AR39" s="527"/>
      <c r="AS39" s="527"/>
      <c r="AT39" s="527"/>
    </row>
    <row r="40" spans="1:46" ht="12" outlineLevel="1">
      <c r="A40" s="521"/>
      <c r="B40" s="522"/>
      <c r="C40" s="528"/>
      <c r="D40" s="529"/>
      <c r="E40" s="530"/>
      <c r="F40" s="525"/>
      <c r="G40" s="525"/>
      <c r="H40" s="526"/>
      <c r="I40" s="527"/>
      <c r="J40" s="527"/>
      <c r="K40" s="527"/>
      <c r="L40" s="527"/>
      <c r="M40" s="527"/>
      <c r="N40" s="527"/>
      <c r="O40" s="527"/>
      <c r="P40" s="527"/>
      <c r="Q40" s="527"/>
      <c r="R40" s="527"/>
      <c r="S40" s="527"/>
      <c r="T40" s="527"/>
      <c r="U40" s="527"/>
      <c r="V40" s="527"/>
      <c r="W40" s="527"/>
      <c r="X40" s="527"/>
      <c r="Y40" s="527"/>
      <c r="Z40" s="527"/>
      <c r="AA40" s="527"/>
      <c r="AB40" s="527"/>
      <c r="AC40" s="527"/>
      <c r="AD40" s="527"/>
      <c r="AE40" s="527"/>
      <c r="AF40" s="527"/>
      <c r="AG40" s="527"/>
      <c r="AH40" s="527"/>
      <c r="AI40" s="527"/>
      <c r="AJ40" s="527"/>
      <c r="AK40" s="527"/>
      <c r="AL40" s="527"/>
      <c r="AM40" s="527"/>
      <c r="AN40" s="527"/>
      <c r="AO40" s="527"/>
      <c r="AP40" s="527"/>
      <c r="AQ40" s="527"/>
      <c r="AR40" s="527"/>
      <c r="AS40" s="527"/>
      <c r="AT40" s="527"/>
    </row>
    <row r="41" spans="1:46" ht="12" outlineLevel="1">
      <c r="A41" s="521">
        <v>35</v>
      </c>
      <c r="B41" s="522" t="s">
        <v>5716</v>
      </c>
      <c r="C41" s="523" t="s">
        <v>5717</v>
      </c>
      <c r="D41" s="524" t="s">
        <v>173</v>
      </c>
      <c r="E41" s="525">
        <v>6</v>
      </c>
      <c r="F41" s="507"/>
      <c r="G41" s="525">
        <f>ROUND(E41*F41,2)</f>
        <v>0</v>
      </c>
      <c r="H41" s="526" t="s">
        <v>259</v>
      </c>
      <c r="I41" s="527"/>
      <c r="J41" s="527"/>
      <c r="K41" s="527"/>
      <c r="L41" s="527"/>
      <c r="M41" s="527"/>
      <c r="N41" s="527"/>
      <c r="O41" s="527"/>
      <c r="P41" s="527"/>
      <c r="Q41" s="527"/>
      <c r="R41" s="527"/>
      <c r="S41" s="527"/>
      <c r="T41" s="527"/>
      <c r="U41" s="527"/>
      <c r="V41" s="527"/>
      <c r="W41" s="527"/>
      <c r="X41" s="527"/>
      <c r="Y41" s="527"/>
      <c r="Z41" s="527"/>
      <c r="AA41" s="527"/>
      <c r="AB41" s="527"/>
      <c r="AC41" s="527"/>
      <c r="AD41" s="527"/>
      <c r="AE41" s="527"/>
      <c r="AF41" s="527"/>
      <c r="AG41" s="527"/>
      <c r="AH41" s="527"/>
      <c r="AI41" s="527"/>
      <c r="AJ41" s="527"/>
      <c r="AK41" s="527"/>
      <c r="AL41" s="527"/>
      <c r="AM41" s="527"/>
      <c r="AN41" s="527"/>
      <c r="AO41" s="527"/>
      <c r="AP41" s="527"/>
      <c r="AQ41" s="527"/>
      <c r="AR41" s="527"/>
      <c r="AS41" s="527"/>
      <c r="AT41" s="527"/>
    </row>
    <row r="42" spans="1:46" ht="12" outlineLevel="1">
      <c r="A42" s="521"/>
      <c r="B42" s="522"/>
      <c r="C42" s="528"/>
      <c r="D42" s="529"/>
      <c r="E42" s="530"/>
      <c r="F42" s="525"/>
      <c r="G42" s="525"/>
      <c r="H42" s="526"/>
      <c r="I42" s="527"/>
      <c r="J42" s="527"/>
      <c r="K42" s="527"/>
      <c r="L42" s="527"/>
      <c r="M42" s="527"/>
      <c r="N42" s="527"/>
      <c r="O42" s="527"/>
      <c r="P42" s="527"/>
      <c r="Q42" s="527"/>
      <c r="R42" s="527"/>
      <c r="S42" s="527"/>
      <c r="T42" s="527"/>
      <c r="U42" s="527"/>
      <c r="V42" s="527"/>
      <c r="W42" s="527"/>
      <c r="X42" s="527"/>
      <c r="Y42" s="527"/>
      <c r="Z42" s="527"/>
      <c r="AA42" s="527"/>
      <c r="AB42" s="527"/>
      <c r="AC42" s="527"/>
      <c r="AD42" s="527"/>
      <c r="AE42" s="527"/>
      <c r="AF42" s="527"/>
      <c r="AG42" s="527"/>
      <c r="AH42" s="527"/>
      <c r="AI42" s="527"/>
      <c r="AJ42" s="527"/>
      <c r="AK42" s="527"/>
      <c r="AL42" s="527"/>
      <c r="AM42" s="527"/>
      <c r="AN42" s="527"/>
      <c r="AO42" s="527"/>
      <c r="AP42" s="527"/>
      <c r="AQ42" s="527"/>
      <c r="AR42" s="527"/>
      <c r="AS42" s="527"/>
      <c r="AT42" s="527"/>
    </row>
    <row r="43" spans="1:46" ht="12" outlineLevel="1">
      <c r="A43" s="521">
        <v>36</v>
      </c>
      <c r="B43" s="522" t="s">
        <v>5718</v>
      </c>
      <c r="C43" s="523" t="s">
        <v>5719</v>
      </c>
      <c r="D43" s="524" t="s">
        <v>173</v>
      </c>
      <c r="E43" s="525">
        <v>10</v>
      </c>
      <c r="F43" s="507"/>
      <c r="G43" s="525">
        <f>ROUND(E43*F43,2)</f>
        <v>0</v>
      </c>
      <c r="H43" s="526" t="s">
        <v>259</v>
      </c>
      <c r="I43" s="527"/>
      <c r="J43" s="527"/>
      <c r="K43" s="527"/>
      <c r="L43" s="527"/>
      <c r="M43" s="527"/>
      <c r="N43" s="527"/>
      <c r="O43" s="527"/>
      <c r="P43" s="527"/>
      <c r="Q43" s="527"/>
      <c r="R43" s="527"/>
      <c r="S43" s="527"/>
      <c r="T43" s="527"/>
      <c r="U43" s="527"/>
      <c r="V43" s="527"/>
      <c r="W43" s="527"/>
      <c r="X43" s="527"/>
      <c r="Y43" s="527"/>
      <c r="Z43" s="527"/>
      <c r="AA43" s="527"/>
      <c r="AB43" s="527"/>
      <c r="AC43" s="527"/>
      <c r="AD43" s="527"/>
      <c r="AE43" s="527"/>
      <c r="AF43" s="527"/>
      <c r="AG43" s="527"/>
      <c r="AH43" s="527"/>
      <c r="AI43" s="527"/>
      <c r="AJ43" s="527"/>
      <c r="AK43" s="527"/>
      <c r="AL43" s="527"/>
      <c r="AM43" s="527"/>
      <c r="AN43" s="527"/>
      <c r="AO43" s="527"/>
      <c r="AP43" s="527"/>
      <c r="AQ43" s="527"/>
      <c r="AR43" s="527"/>
      <c r="AS43" s="527"/>
      <c r="AT43" s="527"/>
    </row>
    <row r="44" spans="1:46" ht="12" outlineLevel="1">
      <c r="A44" s="521"/>
      <c r="B44" s="522"/>
      <c r="C44" s="528"/>
      <c r="D44" s="529"/>
      <c r="E44" s="530"/>
      <c r="F44" s="525"/>
      <c r="G44" s="525"/>
      <c r="H44" s="526"/>
      <c r="I44" s="527"/>
      <c r="J44" s="527"/>
      <c r="K44" s="527"/>
      <c r="L44" s="527"/>
      <c r="M44" s="527"/>
      <c r="N44" s="527"/>
      <c r="O44" s="527"/>
      <c r="P44" s="527"/>
      <c r="Q44" s="527"/>
      <c r="R44" s="527"/>
      <c r="S44" s="527"/>
      <c r="T44" s="527"/>
      <c r="U44" s="527"/>
      <c r="V44" s="527"/>
      <c r="W44" s="527"/>
      <c r="X44" s="527"/>
      <c r="Y44" s="527"/>
      <c r="Z44" s="527"/>
      <c r="AA44" s="527"/>
      <c r="AB44" s="527"/>
      <c r="AC44" s="527"/>
      <c r="AD44" s="527"/>
      <c r="AE44" s="527"/>
      <c r="AF44" s="527"/>
      <c r="AG44" s="527"/>
      <c r="AH44" s="527"/>
      <c r="AI44" s="527"/>
      <c r="AJ44" s="527"/>
      <c r="AK44" s="527"/>
      <c r="AL44" s="527"/>
      <c r="AM44" s="527"/>
      <c r="AN44" s="527"/>
      <c r="AO44" s="527"/>
      <c r="AP44" s="527"/>
      <c r="AQ44" s="527"/>
      <c r="AR44" s="527"/>
      <c r="AS44" s="527"/>
      <c r="AT44" s="527"/>
    </row>
    <row r="45" spans="1:46" ht="12" outlineLevel="1">
      <c r="A45" s="521">
        <v>37</v>
      </c>
      <c r="B45" s="522" t="s">
        <v>5720</v>
      </c>
      <c r="C45" s="523" t="s">
        <v>5721</v>
      </c>
      <c r="D45" s="524" t="s">
        <v>173</v>
      </c>
      <c r="E45" s="525">
        <v>10</v>
      </c>
      <c r="F45" s="507"/>
      <c r="G45" s="525">
        <f>ROUND(E45*F45,2)</f>
        <v>0</v>
      </c>
      <c r="H45" s="526" t="s">
        <v>259</v>
      </c>
      <c r="I45" s="527"/>
      <c r="J45" s="527"/>
      <c r="K45" s="527"/>
      <c r="L45" s="527"/>
      <c r="M45" s="527"/>
      <c r="N45" s="527"/>
      <c r="O45" s="527"/>
      <c r="P45" s="527"/>
      <c r="Q45" s="527"/>
      <c r="R45" s="527"/>
      <c r="S45" s="527"/>
      <c r="T45" s="527"/>
      <c r="U45" s="527"/>
      <c r="V45" s="527"/>
      <c r="W45" s="527"/>
      <c r="X45" s="527"/>
      <c r="Y45" s="527"/>
      <c r="Z45" s="527"/>
      <c r="AA45" s="527"/>
      <c r="AB45" s="527"/>
      <c r="AC45" s="527"/>
      <c r="AD45" s="527"/>
      <c r="AE45" s="527"/>
      <c r="AF45" s="527"/>
      <c r="AG45" s="527"/>
      <c r="AH45" s="527"/>
      <c r="AI45" s="527"/>
      <c r="AJ45" s="527"/>
      <c r="AK45" s="527"/>
      <c r="AL45" s="527"/>
      <c r="AM45" s="527"/>
      <c r="AN45" s="527"/>
      <c r="AO45" s="527"/>
      <c r="AP45" s="527"/>
      <c r="AQ45" s="527"/>
      <c r="AR45" s="527"/>
      <c r="AS45" s="527"/>
      <c r="AT45" s="527"/>
    </row>
    <row r="46" spans="1:46" ht="12" outlineLevel="1">
      <c r="A46" s="521"/>
      <c r="B46" s="522"/>
      <c r="C46" s="528"/>
      <c r="D46" s="529"/>
      <c r="E46" s="530"/>
      <c r="F46" s="525"/>
      <c r="G46" s="525"/>
      <c r="H46" s="526"/>
      <c r="I46" s="527"/>
      <c r="J46" s="527"/>
      <c r="K46" s="527"/>
      <c r="L46" s="527"/>
      <c r="M46" s="527"/>
      <c r="N46" s="527"/>
      <c r="O46" s="527"/>
      <c r="P46" s="527"/>
      <c r="Q46" s="527"/>
      <c r="R46" s="527"/>
      <c r="S46" s="527"/>
      <c r="T46" s="527"/>
      <c r="U46" s="527"/>
      <c r="V46" s="527"/>
      <c r="W46" s="527"/>
      <c r="X46" s="527"/>
      <c r="Y46" s="527"/>
      <c r="Z46" s="527"/>
      <c r="AA46" s="527"/>
      <c r="AB46" s="527"/>
      <c r="AC46" s="527"/>
      <c r="AD46" s="527"/>
      <c r="AE46" s="527"/>
      <c r="AF46" s="527"/>
      <c r="AG46" s="527"/>
      <c r="AH46" s="527"/>
      <c r="AI46" s="527"/>
      <c r="AJ46" s="527"/>
      <c r="AK46" s="527"/>
      <c r="AL46" s="527"/>
      <c r="AM46" s="527"/>
      <c r="AN46" s="527"/>
      <c r="AO46" s="527"/>
      <c r="AP46" s="527"/>
      <c r="AQ46" s="527"/>
      <c r="AR46" s="527"/>
      <c r="AS46" s="527"/>
      <c r="AT46" s="527"/>
    </row>
    <row r="47" spans="1:46" ht="12" outlineLevel="1">
      <c r="A47" s="521">
        <v>38</v>
      </c>
      <c r="B47" s="522" t="s">
        <v>5722</v>
      </c>
      <c r="C47" s="523" t="s">
        <v>5723</v>
      </c>
      <c r="D47" s="524" t="s">
        <v>173</v>
      </c>
      <c r="E47" s="525">
        <v>9</v>
      </c>
      <c r="F47" s="507"/>
      <c r="G47" s="525">
        <f>ROUND(E47*F47,2)</f>
        <v>0</v>
      </c>
      <c r="H47" s="526" t="s">
        <v>259</v>
      </c>
      <c r="I47" s="527"/>
      <c r="J47" s="527"/>
      <c r="K47" s="527"/>
      <c r="L47" s="527"/>
      <c r="M47" s="527"/>
      <c r="N47" s="527"/>
      <c r="O47" s="527"/>
      <c r="P47" s="527"/>
      <c r="Q47" s="527"/>
      <c r="R47" s="527"/>
      <c r="S47" s="527"/>
      <c r="T47" s="527"/>
      <c r="U47" s="527"/>
      <c r="V47" s="527"/>
      <c r="W47" s="527"/>
      <c r="X47" s="527"/>
      <c r="Y47" s="527"/>
      <c r="Z47" s="527"/>
      <c r="AA47" s="527"/>
      <c r="AB47" s="527"/>
      <c r="AC47" s="527"/>
      <c r="AD47" s="527"/>
      <c r="AE47" s="527"/>
      <c r="AF47" s="527"/>
      <c r="AG47" s="527"/>
      <c r="AH47" s="527"/>
      <c r="AI47" s="527"/>
      <c r="AJ47" s="527"/>
      <c r="AK47" s="527"/>
      <c r="AL47" s="527"/>
      <c r="AM47" s="527"/>
      <c r="AN47" s="527"/>
      <c r="AO47" s="527"/>
      <c r="AP47" s="527"/>
      <c r="AQ47" s="527"/>
      <c r="AR47" s="527"/>
      <c r="AS47" s="527"/>
      <c r="AT47" s="527"/>
    </row>
    <row r="48" spans="1:46" ht="12" outlineLevel="1">
      <c r="A48" s="521"/>
      <c r="B48" s="522"/>
      <c r="C48" s="528"/>
      <c r="D48" s="529"/>
      <c r="E48" s="530"/>
      <c r="F48" s="525"/>
      <c r="G48" s="525"/>
      <c r="H48" s="526"/>
      <c r="I48" s="527"/>
      <c r="J48" s="527"/>
      <c r="K48" s="527"/>
      <c r="L48" s="527"/>
      <c r="M48" s="527"/>
      <c r="N48" s="527"/>
      <c r="O48" s="527"/>
      <c r="P48" s="527"/>
      <c r="Q48" s="527"/>
      <c r="R48" s="527"/>
      <c r="S48" s="527"/>
      <c r="T48" s="527"/>
      <c r="U48" s="527"/>
      <c r="V48" s="527"/>
      <c r="W48" s="527"/>
      <c r="X48" s="527"/>
      <c r="Y48" s="527"/>
      <c r="Z48" s="527"/>
      <c r="AA48" s="527"/>
      <c r="AB48" s="527"/>
      <c r="AC48" s="527"/>
      <c r="AD48" s="527"/>
      <c r="AE48" s="527"/>
      <c r="AF48" s="527"/>
      <c r="AG48" s="527"/>
      <c r="AH48" s="527"/>
      <c r="AI48" s="527"/>
      <c r="AJ48" s="527"/>
      <c r="AK48" s="527"/>
      <c r="AL48" s="527"/>
      <c r="AM48" s="527"/>
      <c r="AN48" s="527"/>
      <c r="AO48" s="527"/>
      <c r="AP48" s="527"/>
      <c r="AQ48" s="527"/>
      <c r="AR48" s="527"/>
      <c r="AS48" s="527"/>
      <c r="AT48" s="527"/>
    </row>
    <row r="49" spans="1:46" ht="12" outlineLevel="1">
      <c r="A49" s="521">
        <v>39</v>
      </c>
      <c r="B49" s="522" t="s">
        <v>5724</v>
      </c>
      <c r="C49" s="523" t="s">
        <v>5725</v>
      </c>
      <c r="D49" s="524" t="s">
        <v>173</v>
      </c>
      <c r="E49" s="525">
        <v>4</v>
      </c>
      <c r="F49" s="507"/>
      <c r="G49" s="525">
        <f>ROUND(E49*F49,2)</f>
        <v>0</v>
      </c>
      <c r="H49" s="526" t="s">
        <v>259</v>
      </c>
      <c r="I49" s="527"/>
      <c r="J49" s="527"/>
      <c r="K49" s="527"/>
      <c r="L49" s="527"/>
      <c r="M49" s="527"/>
      <c r="N49" s="527"/>
      <c r="O49" s="527"/>
      <c r="P49" s="527"/>
      <c r="Q49" s="527"/>
      <c r="R49" s="527"/>
      <c r="S49" s="527"/>
      <c r="T49" s="527"/>
      <c r="U49" s="527"/>
      <c r="V49" s="527"/>
      <c r="W49" s="527"/>
      <c r="X49" s="527"/>
      <c r="Y49" s="527"/>
      <c r="Z49" s="527"/>
      <c r="AA49" s="527"/>
      <c r="AB49" s="527"/>
      <c r="AC49" s="527"/>
      <c r="AD49" s="527"/>
      <c r="AE49" s="527"/>
      <c r="AF49" s="527"/>
      <c r="AG49" s="527"/>
      <c r="AH49" s="527"/>
      <c r="AI49" s="527"/>
      <c r="AJ49" s="527"/>
      <c r="AK49" s="527"/>
      <c r="AL49" s="527"/>
      <c r="AM49" s="527"/>
      <c r="AN49" s="527"/>
      <c r="AO49" s="527"/>
      <c r="AP49" s="527"/>
      <c r="AQ49" s="527"/>
      <c r="AR49" s="527"/>
      <c r="AS49" s="527"/>
      <c r="AT49" s="527"/>
    </row>
    <row r="50" spans="1:46" ht="12" outlineLevel="1">
      <c r="A50" s="521"/>
      <c r="B50" s="522"/>
      <c r="C50" s="528"/>
      <c r="D50" s="529"/>
      <c r="E50" s="530"/>
      <c r="F50" s="525"/>
      <c r="G50" s="525"/>
      <c r="H50" s="526"/>
      <c r="I50" s="527"/>
      <c r="J50" s="527"/>
      <c r="K50" s="527"/>
      <c r="L50" s="527"/>
      <c r="M50" s="527"/>
      <c r="N50" s="527"/>
      <c r="O50" s="527"/>
      <c r="P50" s="527"/>
      <c r="Q50" s="527"/>
      <c r="R50" s="527"/>
      <c r="S50" s="527"/>
      <c r="T50" s="527"/>
      <c r="U50" s="527"/>
      <c r="V50" s="527"/>
      <c r="W50" s="527"/>
      <c r="X50" s="527"/>
      <c r="Y50" s="527"/>
      <c r="Z50" s="527"/>
      <c r="AA50" s="527"/>
      <c r="AB50" s="527"/>
      <c r="AC50" s="527"/>
      <c r="AD50" s="527"/>
      <c r="AE50" s="527"/>
      <c r="AF50" s="527"/>
      <c r="AG50" s="527"/>
      <c r="AH50" s="527"/>
      <c r="AI50" s="527"/>
      <c r="AJ50" s="527"/>
      <c r="AK50" s="527"/>
      <c r="AL50" s="527"/>
      <c r="AM50" s="527"/>
      <c r="AN50" s="527"/>
      <c r="AO50" s="527"/>
      <c r="AP50" s="527"/>
      <c r="AQ50" s="527"/>
      <c r="AR50" s="527"/>
      <c r="AS50" s="527"/>
      <c r="AT50" s="527"/>
    </row>
    <row r="51" spans="1:46" ht="12" outlineLevel="1">
      <c r="A51" s="521">
        <v>40</v>
      </c>
      <c r="B51" s="522" t="s">
        <v>5726</v>
      </c>
      <c r="C51" s="523" t="s">
        <v>5727</v>
      </c>
      <c r="D51" s="524" t="s">
        <v>173</v>
      </c>
      <c r="E51" s="525">
        <v>2</v>
      </c>
      <c r="F51" s="507"/>
      <c r="G51" s="525">
        <f>ROUND(E51*F51,2)</f>
        <v>0</v>
      </c>
      <c r="H51" s="526" t="s">
        <v>259</v>
      </c>
      <c r="I51" s="527"/>
      <c r="J51" s="527"/>
      <c r="K51" s="527"/>
      <c r="L51" s="527"/>
      <c r="M51" s="527"/>
      <c r="N51" s="527"/>
      <c r="O51" s="527"/>
      <c r="P51" s="527"/>
      <c r="Q51" s="527"/>
      <c r="R51" s="527"/>
      <c r="S51" s="527"/>
      <c r="T51" s="527"/>
      <c r="U51" s="527"/>
      <c r="V51" s="527"/>
      <c r="W51" s="527"/>
      <c r="X51" s="527"/>
      <c r="Y51" s="527"/>
      <c r="Z51" s="527"/>
      <c r="AA51" s="527"/>
      <c r="AB51" s="527"/>
      <c r="AC51" s="527"/>
      <c r="AD51" s="527"/>
      <c r="AE51" s="527"/>
      <c r="AF51" s="527"/>
      <c r="AG51" s="527"/>
      <c r="AH51" s="527"/>
      <c r="AI51" s="527"/>
      <c r="AJ51" s="527"/>
      <c r="AK51" s="527"/>
      <c r="AL51" s="527"/>
      <c r="AM51" s="527"/>
      <c r="AN51" s="527"/>
      <c r="AO51" s="527"/>
      <c r="AP51" s="527"/>
      <c r="AQ51" s="527"/>
      <c r="AR51" s="527"/>
      <c r="AS51" s="527"/>
      <c r="AT51" s="527"/>
    </row>
    <row r="52" spans="1:46" ht="12" outlineLevel="1">
      <c r="A52" s="521"/>
      <c r="B52" s="522"/>
      <c r="C52" s="528"/>
      <c r="D52" s="529"/>
      <c r="E52" s="530"/>
      <c r="F52" s="525"/>
      <c r="G52" s="525"/>
      <c r="H52" s="526"/>
      <c r="I52" s="527"/>
      <c r="J52" s="527"/>
      <c r="K52" s="527"/>
      <c r="L52" s="527"/>
      <c r="M52" s="527"/>
      <c r="N52" s="527"/>
      <c r="O52" s="527"/>
      <c r="P52" s="527"/>
      <c r="Q52" s="527"/>
      <c r="R52" s="527"/>
      <c r="S52" s="527"/>
      <c r="T52" s="527"/>
      <c r="U52" s="527"/>
      <c r="V52" s="527"/>
      <c r="W52" s="527"/>
      <c r="X52" s="527"/>
      <c r="Y52" s="527"/>
      <c r="Z52" s="527"/>
      <c r="AA52" s="527"/>
      <c r="AB52" s="527"/>
      <c r="AC52" s="527"/>
      <c r="AD52" s="527"/>
      <c r="AE52" s="527"/>
      <c r="AF52" s="527"/>
      <c r="AG52" s="527"/>
      <c r="AH52" s="527"/>
      <c r="AI52" s="527"/>
      <c r="AJ52" s="527"/>
      <c r="AK52" s="527"/>
      <c r="AL52" s="527"/>
      <c r="AM52" s="527"/>
      <c r="AN52" s="527"/>
      <c r="AO52" s="527"/>
      <c r="AP52" s="527"/>
      <c r="AQ52" s="527"/>
      <c r="AR52" s="527"/>
      <c r="AS52" s="527"/>
      <c r="AT52" s="527"/>
    </row>
    <row r="53" spans="1:46" ht="12" outlineLevel="1">
      <c r="A53" s="521">
        <v>41</v>
      </c>
      <c r="B53" s="522" t="s">
        <v>5728</v>
      </c>
      <c r="C53" s="523" t="s">
        <v>5729</v>
      </c>
      <c r="D53" s="524" t="s">
        <v>173</v>
      </c>
      <c r="E53" s="525">
        <v>1</v>
      </c>
      <c r="F53" s="507"/>
      <c r="G53" s="525">
        <f>ROUND(E53*F53,2)</f>
        <v>0</v>
      </c>
      <c r="H53" s="526" t="s">
        <v>259</v>
      </c>
      <c r="I53" s="527"/>
      <c r="J53" s="527"/>
      <c r="K53" s="527"/>
      <c r="L53" s="527"/>
      <c r="M53" s="527"/>
      <c r="N53" s="527"/>
      <c r="O53" s="527"/>
      <c r="P53" s="527"/>
      <c r="Q53" s="527"/>
      <c r="R53" s="527"/>
      <c r="S53" s="527"/>
      <c r="T53" s="527"/>
      <c r="U53" s="527"/>
      <c r="V53" s="527"/>
      <c r="W53" s="527"/>
      <c r="X53" s="527"/>
      <c r="Y53" s="527"/>
      <c r="Z53" s="527"/>
      <c r="AA53" s="527"/>
      <c r="AB53" s="527"/>
      <c r="AC53" s="527"/>
      <c r="AD53" s="527"/>
      <c r="AE53" s="527"/>
      <c r="AF53" s="527"/>
      <c r="AG53" s="527"/>
      <c r="AH53" s="527"/>
      <c r="AI53" s="527"/>
      <c r="AJ53" s="527"/>
      <c r="AK53" s="527"/>
      <c r="AL53" s="527"/>
      <c r="AM53" s="527"/>
      <c r="AN53" s="527"/>
      <c r="AO53" s="527"/>
      <c r="AP53" s="527"/>
      <c r="AQ53" s="527"/>
      <c r="AR53" s="527"/>
      <c r="AS53" s="527"/>
      <c r="AT53" s="527"/>
    </row>
    <row r="54" spans="1:46" ht="12" outlineLevel="1">
      <c r="A54" s="521"/>
      <c r="B54" s="522"/>
      <c r="C54" s="528"/>
      <c r="D54" s="529"/>
      <c r="E54" s="530"/>
      <c r="F54" s="525"/>
      <c r="G54" s="525"/>
      <c r="H54" s="526"/>
      <c r="I54" s="527"/>
      <c r="J54" s="527"/>
      <c r="K54" s="527"/>
      <c r="L54" s="527"/>
      <c r="M54" s="527"/>
      <c r="N54" s="527"/>
      <c r="O54" s="527"/>
      <c r="P54" s="527"/>
      <c r="Q54" s="527"/>
      <c r="R54" s="527"/>
      <c r="S54" s="527"/>
      <c r="T54" s="527"/>
      <c r="U54" s="527"/>
      <c r="V54" s="527"/>
      <c r="W54" s="527"/>
      <c r="X54" s="527"/>
      <c r="Y54" s="527"/>
      <c r="Z54" s="527"/>
      <c r="AA54" s="527"/>
      <c r="AB54" s="527"/>
      <c r="AC54" s="527"/>
      <c r="AD54" s="527"/>
      <c r="AE54" s="527"/>
      <c r="AF54" s="527"/>
      <c r="AG54" s="527"/>
      <c r="AH54" s="527"/>
      <c r="AI54" s="527"/>
      <c r="AJ54" s="527"/>
      <c r="AK54" s="527"/>
      <c r="AL54" s="527"/>
      <c r="AM54" s="527"/>
      <c r="AN54" s="527"/>
      <c r="AO54" s="527"/>
      <c r="AP54" s="527"/>
      <c r="AQ54" s="527"/>
      <c r="AR54" s="527"/>
      <c r="AS54" s="527"/>
      <c r="AT54" s="527"/>
    </row>
    <row r="55" spans="1:46" ht="12" outlineLevel="1">
      <c r="A55" s="521">
        <v>42</v>
      </c>
      <c r="B55" s="522" t="s">
        <v>5730</v>
      </c>
      <c r="C55" s="523" t="s">
        <v>5731</v>
      </c>
      <c r="D55" s="524" t="s">
        <v>173</v>
      </c>
      <c r="E55" s="525">
        <v>5</v>
      </c>
      <c r="F55" s="507"/>
      <c r="G55" s="525">
        <f>ROUND(E55*F55,2)</f>
        <v>0</v>
      </c>
      <c r="H55" s="526" t="s">
        <v>259</v>
      </c>
      <c r="I55" s="527"/>
      <c r="J55" s="527"/>
      <c r="K55" s="527"/>
      <c r="L55" s="527"/>
      <c r="M55" s="527"/>
      <c r="N55" s="527"/>
      <c r="O55" s="527"/>
      <c r="P55" s="527"/>
      <c r="Q55" s="527"/>
      <c r="R55" s="527"/>
      <c r="S55" s="527"/>
      <c r="T55" s="527"/>
      <c r="U55" s="527"/>
      <c r="V55" s="527"/>
      <c r="W55" s="527"/>
      <c r="X55" s="527"/>
      <c r="Y55" s="527"/>
      <c r="Z55" s="527"/>
      <c r="AA55" s="527"/>
      <c r="AB55" s="527"/>
      <c r="AC55" s="527"/>
      <c r="AD55" s="527"/>
      <c r="AE55" s="527"/>
      <c r="AF55" s="527"/>
      <c r="AG55" s="527"/>
      <c r="AH55" s="527"/>
      <c r="AI55" s="527"/>
      <c r="AJ55" s="527"/>
      <c r="AK55" s="527"/>
      <c r="AL55" s="527"/>
      <c r="AM55" s="527"/>
      <c r="AN55" s="527"/>
      <c r="AO55" s="527"/>
      <c r="AP55" s="527"/>
      <c r="AQ55" s="527"/>
      <c r="AR55" s="527"/>
      <c r="AS55" s="527"/>
      <c r="AT55" s="527"/>
    </row>
    <row r="56" spans="1:46" ht="12" outlineLevel="1">
      <c r="A56" s="521"/>
      <c r="B56" s="522"/>
      <c r="C56" s="528"/>
      <c r="D56" s="529"/>
      <c r="E56" s="530"/>
      <c r="F56" s="525"/>
      <c r="G56" s="525"/>
      <c r="H56" s="526"/>
      <c r="I56" s="527"/>
      <c r="J56" s="527"/>
      <c r="K56" s="527"/>
      <c r="L56" s="527"/>
      <c r="M56" s="527"/>
      <c r="N56" s="527"/>
      <c r="O56" s="527"/>
      <c r="P56" s="527"/>
      <c r="Q56" s="527"/>
      <c r="R56" s="527"/>
      <c r="S56" s="527"/>
      <c r="T56" s="527"/>
      <c r="U56" s="527"/>
      <c r="V56" s="527"/>
      <c r="W56" s="527"/>
      <c r="X56" s="527"/>
      <c r="Y56" s="527"/>
      <c r="Z56" s="527"/>
      <c r="AA56" s="527"/>
      <c r="AB56" s="527"/>
      <c r="AC56" s="527"/>
      <c r="AD56" s="527"/>
      <c r="AE56" s="527"/>
      <c r="AF56" s="527"/>
      <c r="AG56" s="527"/>
      <c r="AH56" s="527"/>
      <c r="AI56" s="527"/>
      <c r="AJ56" s="527"/>
      <c r="AK56" s="527"/>
      <c r="AL56" s="527"/>
      <c r="AM56" s="527"/>
      <c r="AN56" s="527"/>
      <c r="AO56" s="527"/>
      <c r="AP56" s="527"/>
      <c r="AQ56" s="527"/>
      <c r="AR56" s="527"/>
      <c r="AS56" s="527"/>
      <c r="AT56" s="527"/>
    </row>
    <row r="57" spans="1:46" ht="12" outlineLevel="1">
      <c r="A57" s="521">
        <v>43</v>
      </c>
      <c r="B57" s="522" t="s">
        <v>5730</v>
      </c>
      <c r="C57" s="523" t="s">
        <v>5732</v>
      </c>
      <c r="D57" s="524" t="s">
        <v>173</v>
      </c>
      <c r="E57" s="525">
        <v>2</v>
      </c>
      <c r="F57" s="507"/>
      <c r="G57" s="525">
        <f>ROUND(E57*F57,2)</f>
        <v>0</v>
      </c>
      <c r="H57" s="526" t="s">
        <v>259</v>
      </c>
      <c r="I57" s="527"/>
      <c r="J57" s="527"/>
      <c r="K57" s="527"/>
      <c r="L57" s="527"/>
      <c r="M57" s="527"/>
      <c r="N57" s="527"/>
      <c r="O57" s="527"/>
      <c r="P57" s="527"/>
      <c r="Q57" s="527"/>
      <c r="R57" s="527"/>
      <c r="S57" s="527"/>
      <c r="T57" s="527"/>
      <c r="U57" s="527"/>
      <c r="V57" s="527"/>
      <c r="W57" s="527"/>
      <c r="X57" s="527"/>
      <c r="Y57" s="527"/>
      <c r="Z57" s="527"/>
      <c r="AA57" s="527"/>
      <c r="AB57" s="527"/>
      <c r="AC57" s="527"/>
      <c r="AD57" s="527"/>
      <c r="AE57" s="527"/>
      <c r="AF57" s="527"/>
      <c r="AG57" s="527"/>
      <c r="AH57" s="527"/>
      <c r="AI57" s="527"/>
      <c r="AJ57" s="527"/>
      <c r="AK57" s="527"/>
      <c r="AL57" s="527"/>
      <c r="AM57" s="527"/>
      <c r="AN57" s="527"/>
      <c r="AO57" s="527"/>
      <c r="AP57" s="527"/>
      <c r="AQ57" s="527"/>
      <c r="AR57" s="527"/>
      <c r="AS57" s="527"/>
      <c r="AT57" s="527"/>
    </row>
    <row r="58" spans="1:46" ht="12" outlineLevel="1">
      <c r="A58" s="521"/>
      <c r="B58" s="522"/>
      <c r="C58" s="528"/>
      <c r="D58" s="529"/>
      <c r="E58" s="530"/>
      <c r="F58" s="525"/>
      <c r="G58" s="525"/>
      <c r="H58" s="526"/>
      <c r="I58" s="527"/>
      <c r="J58" s="527"/>
      <c r="K58" s="527"/>
      <c r="L58" s="527"/>
      <c r="M58" s="527"/>
      <c r="N58" s="527"/>
      <c r="O58" s="527"/>
      <c r="P58" s="527"/>
      <c r="Q58" s="527" t="s">
        <v>137</v>
      </c>
      <c r="R58" s="527">
        <v>0</v>
      </c>
      <c r="S58" s="527"/>
      <c r="T58" s="527"/>
      <c r="U58" s="527"/>
      <c r="V58" s="527"/>
      <c r="W58" s="527"/>
      <c r="X58" s="527"/>
      <c r="Y58" s="527"/>
      <c r="Z58" s="527"/>
      <c r="AA58" s="527"/>
      <c r="AB58" s="527"/>
      <c r="AC58" s="527"/>
      <c r="AD58" s="527"/>
      <c r="AE58" s="527"/>
      <c r="AF58" s="527"/>
      <c r="AG58" s="527"/>
      <c r="AH58" s="527"/>
      <c r="AI58" s="527"/>
      <c r="AJ58" s="527"/>
      <c r="AK58" s="527"/>
      <c r="AL58" s="527"/>
      <c r="AM58" s="527"/>
      <c r="AN58" s="527"/>
      <c r="AO58" s="527"/>
      <c r="AP58" s="527"/>
      <c r="AQ58" s="527"/>
      <c r="AR58" s="527"/>
      <c r="AS58" s="527"/>
      <c r="AT58" s="527"/>
    </row>
    <row r="59" spans="1:46" ht="12" outlineLevel="1">
      <c r="A59" s="521">
        <v>44</v>
      </c>
      <c r="B59" s="522" t="s">
        <v>5733</v>
      </c>
      <c r="C59" s="523" t="s">
        <v>5734</v>
      </c>
      <c r="D59" s="524" t="s">
        <v>173</v>
      </c>
      <c r="E59" s="525">
        <v>4</v>
      </c>
      <c r="F59" s="507"/>
      <c r="G59" s="525">
        <f>ROUND(E59*F59,2)</f>
        <v>0</v>
      </c>
      <c r="H59" s="526" t="s">
        <v>259</v>
      </c>
      <c r="I59" s="527"/>
      <c r="J59" s="527"/>
      <c r="K59" s="527"/>
      <c r="L59" s="527"/>
      <c r="M59" s="527"/>
      <c r="N59" s="527"/>
      <c r="O59" s="527"/>
      <c r="P59" s="527"/>
      <c r="Q59" s="527" t="s">
        <v>5162</v>
      </c>
      <c r="R59" s="527"/>
      <c r="S59" s="527"/>
      <c r="T59" s="527"/>
      <c r="U59" s="527"/>
      <c r="V59" s="527"/>
      <c r="W59" s="527"/>
      <c r="X59" s="527"/>
      <c r="Y59" s="527"/>
      <c r="Z59" s="527"/>
      <c r="AA59" s="527"/>
      <c r="AB59" s="527"/>
      <c r="AC59" s="527"/>
      <c r="AD59" s="527"/>
      <c r="AE59" s="527"/>
      <c r="AF59" s="527"/>
      <c r="AG59" s="527"/>
      <c r="AH59" s="527"/>
      <c r="AI59" s="527"/>
      <c r="AJ59" s="527"/>
      <c r="AK59" s="527"/>
      <c r="AL59" s="527"/>
      <c r="AM59" s="527"/>
      <c r="AN59" s="527"/>
      <c r="AO59" s="527"/>
      <c r="AP59" s="527"/>
      <c r="AQ59" s="527"/>
      <c r="AR59" s="527"/>
      <c r="AS59" s="527"/>
      <c r="AT59" s="527"/>
    </row>
    <row r="60" spans="1:46" ht="12" outlineLevel="1">
      <c r="A60" s="531"/>
      <c r="B60" s="522"/>
      <c r="C60" s="528"/>
      <c r="D60" s="532"/>
      <c r="E60" s="533"/>
      <c r="F60" s="525"/>
      <c r="G60" s="534"/>
      <c r="H60" s="535"/>
      <c r="I60" s="527"/>
      <c r="J60" s="527"/>
      <c r="K60" s="527"/>
      <c r="L60" s="527"/>
      <c r="M60" s="527"/>
      <c r="N60" s="527"/>
      <c r="O60" s="527"/>
      <c r="P60" s="527"/>
      <c r="Q60" s="527" t="s">
        <v>137</v>
      </c>
      <c r="R60" s="527">
        <v>0</v>
      </c>
      <c r="S60" s="527"/>
      <c r="T60" s="527"/>
      <c r="U60" s="527"/>
      <c r="V60" s="527"/>
      <c r="W60" s="527"/>
      <c r="X60" s="527"/>
      <c r="Y60" s="527"/>
      <c r="Z60" s="527"/>
      <c r="AA60" s="527"/>
      <c r="AB60" s="527"/>
      <c r="AC60" s="527"/>
      <c r="AD60" s="527"/>
      <c r="AE60" s="527"/>
      <c r="AF60" s="527"/>
      <c r="AG60" s="527"/>
      <c r="AH60" s="527"/>
      <c r="AI60" s="527"/>
      <c r="AJ60" s="527"/>
      <c r="AK60" s="527"/>
      <c r="AL60" s="527"/>
      <c r="AM60" s="527"/>
      <c r="AN60" s="527"/>
      <c r="AO60" s="527"/>
      <c r="AP60" s="527"/>
      <c r="AQ60" s="527"/>
      <c r="AR60" s="527"/>
      <c r="AS60" s="527"/>
      <c r="AT60" s="527"/>
    </row>
    <row r="61" spans="2:16" ht="12">
      <c r="B61" s="516" t="s">
        <v>3</v>
      </c>
      <c r="C61" s="537" t="s">
        <v>3</v>
      </c>
      <c r="D61" s="466"/>
      <c r="E61" s="538"/>
      <c r="F61" s="539"/>
      <c r="G61" s="536"/>
      <c r="H61" s="466"/>
      <c r="O61" s="431">
        <v>15</v>
      </c>
      <c r="P61" s="431">
        <v>21</v>
      </c>
    </row>
    <row r="62" spans="1:17" ht="12">
      <c r="A62" s="232"/>
      <c r="B62" s="233" t="s">
        <v>4079</v>
      </c>
      <c r="C62" s="234" t="s">
        <v>3</v>
      </c>
      <c r="D62" s="235"/>
      <c r="E62" s="236"/>
      <c r="F62" s="485"/>
      <c r="G62" s="238">
        <f>G9+G11+G13+G15+G17+G19+G21+G23+G25+G27+G29+G31+G33+G35+G37+G39+G41+G43+G45+G47+G49+G51+G53+G55+G57+G59</f>
        <v>0</v>
      </c>
      <c r="H62" s="466"/>
      <c r="O62" s="431" t="e">
        <f>SUMIF(#REF!,O61,G7:G60)</f>
        <v>#REF!</v>
      </c>
      <c r="P62" s="431" t="e">
        <f>SUMIF(#REF!,P61,G7:G60)</f>
        <v>#REF!</v>
      </c>
      <c r="Q62" s="431" t="s">
        <v>5735</v>
      </c>
    </row>
    <row r="63" ht="12">
      <c r="F63" s="469"/>
    </row>
    <row r="64" ht="12">
      <c r="F64" s="469"/>
    </row>
    <row r="65" spans="2:6" ht="12">
      <c r="B65" s="541"/>
      <c r="F65" s="469"/>
    </row>
  </sheetData>
  <sheetProtection algorithmName="SHA-512" hashValue="LVHLatIami1fPDw5ca4BkwqG1EfZ7vKCIcPOFU9z6Q1CVpfj3RZnJsx6SXDXXfF0jkUwn/uuJQjFfiF51NteHA==" saltValue="lYVZjBKk54DOvIN3IN8laQ==" spinCount="100000" sheet="1" objects="1" scenarios="1"/>
  <mergeCells count="4">
    <mergeCell ref="A1:G1"/>
    <mergeCell ref="C2:G2"/>
    <mergeCell ref="C3:G3"/>
    <mergeCell ref="C4:G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6" r:id="rId1"/>
  <headerFooter>
    <oddFooter>&amp;CStránka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4"/>
  </sheetViews>
  <sheetFormatPr defaultColWidth="9.140625" defaultRowHeight="12"/>
  <cols>
    <col min="1" max="1" width="8.28125" style="81" customWidth="1"/>
    <col min="2" max="2" width="1.7109375" style="81" customWidth="1"/>
    <col min="3" max="4" width="5.00390625" style="81" customWidth="1"/>
    <col min="5" max="5" width="11.7109375" style="81" customWidth="1"/>
    <col min="6" max="6" width="9.140625" style="81" customWidth="1"/>
    <col min="7" max="7" width="5.00390625" style="81" customWidth="1"/>
    <col min="8" max="8" width="77.8515625" style="81" customWidth="1"/>
    <col min="9" max="10" width="20.00390625" style="81" customWidth="1"/>
    <col min="11" max="11" width="1.7109375" style="81" customWidth="1"/>
  </cols>
  <sheetData>
    <row r="1" s="1" customFormat="1" ht="37.5" customHeight="1"/>
    <row r="2" spans="2:11" s="1" customFormat="1" ht="7.5" customHeight="1">
      <c r="B2" s="82"/>
      <c r="C2" s="83"/>
      <c r="D2" s="83"/>
      <c r="E2" s="83"/>
      <c r="F2" s="83"/>
      <c r="G2" s="83"/>
      <c r="H2" s="83"/>
      <c r="I2" s="83"/>
      <c r="J2" s="83"/>
      <c r="K2" s="84"/>
    </row>
    <row r="3" spans="2:11" s="8" customFormat="1" ht="45" customHeight="1">
      <c r="B3" s="85"/>
      <c r="C3" s="819" t="s">
        <v>3883</v>
      </c>
      <c r="D3" s="819"/>
      <c r="E3" s="819"/>
      <c r="F3" s="819"/>
      <c r="G3" s="819"/>
      <c r="H3" s="819"/>
      <c r="I3" s="819"/>
      <c r="J3" s="819"/>
      <c r="K3" s="86"/>
    </row>
    <row r="4" spans="2:11" s="1" customFormat="1" ht="25.5" customHeight="1">
      <c r="B4" s="87"/>
      <c r="C4" s="824" t="s">
        <v>3884</v>
      </c>
      <c r="D4" s="824"/>
      <c r="E4" s="824"/>
      <c r="F4" s="824"/>
      <c r="G4" s="824"/>
      <c r="H4" s="824"/>
      <c r="I4" s="824"/>
      <c r="J4" s="824"/>
      <c r="K4" s="88"/>
    </row>
    <row r="5" spans="2:11" s="1" customFormat="1" ht="5.25" customHeight="1">
      <c r="B5" s="87"/>
      <c r="C5" s="89"/>
      <c r="D5" s="89"/>
      <c r="E5" s="89"/>
      <c r="F5" s="89"/>
      <c r="G5" s="89"/>
      <c r="H5" s="89"/>
      <c r="I5" s="89"/>
      <c r="J5" s="89"/>
      <c r="K5" s="88"/>
    </row>
    <row r="6" spans="2:11" s="1" customFormat="1" ht="15" customHeight="1">
      <c r="B6" s="87"/>
      <c r="C6" s="823" t="s">
        <v>3885</v>
      </c>
      <c r="D6" s="823"/>
      <c r="E6" s="823"/>
      <c r="F6" s="823"/>
      <c r="G6" s="823"/>
      <c r="H6" s="823"/>
      <c r="I6" s="823"/>
      <c r="J6" s="823"/>
      <c r="K6" s="88"/>
    </row>
    <row r="7" spans="2:11" s="1" customFormat="1" ht="15" customHeight="1">
      <c r="B7" s="91"/>
      <c r="C7" s="823" t="s">
        <v>3886</v>
      </c>
      <c r="D7" s="823"/>
      <c r="E7" s="823"/>
      <c r="F7" s="823"/>
      <c r="G7" s="823"/>
      <c r="H7" s="823"/>
      <c r="I7" s="823"/>
      <c r="J7" s="823"/>
      <c r="K7" s="88"/>
    </row>
    <row r="8" spans="2:11" s="1" customFormat="1" ht="12.75" customHeight="1">
      <c r="B8" s="91"/>
      <c r="C8" s="90"/>
      <c r="D8" s="90"/>
      <c r="E8" s="90"/>
      <c r="F8" s="90"/>
      <c r="G8" s="90"/>
      <c r="H8" s="90"/>
      <c r="I8" s="90"/>
      <c r="J8" s="90"/>
      <c r="K8" s="88"/>
    </row>
    <row r="9" spans="2:11" s="1" customFormat="1" ht="15" customHeight="1">
      <c r="B9" s="91"/>
      <c r="C9" s="823" t="s">
        <v>3887</v>
      </c>
      <c r="D9" s="823"/>
      <c r="E9" s="823"/>
      <c r="F9" s="823"/>
      <c r="G9" s="823"/>
      <c r="H9" s="823"/>
      <c r="I9" s="823"/>
      <c r="J9" s="823"/>
      <c r="K9" s="88"/>
    </row>
    <row r="10" spans="2:11" s="1" customFormat="1" ht="15" customHeight="1">
      <c r="B10" s="91"/>
      <c r="C10" s="90"/>
      <c r="D10" s="823" t="s">
        <v>3888</v>
      </c>
      <c r="E10" s="823"/>
      <c r="F10" s="823"/>
      <c r="G10" s="823"/>
      <c r="H10" s="823"/>
      <c r="I10" s="823"/>
      <c r="J10" s="823"/>
      <c r="K10" s="88"/>
    </row>
    <row r="11" spans="2:11" s="1" customFormat="1" ht="15" customHeight="1">
      <c r="B11" s="91"/>
      <c r="C11" s="92"/>
      <c r="D11" s="823" t="s">
        <v>3889</v>
      </c>
      <c r="E11" s="823"/>
      <c r="F11" s="823"/>
      <c r="G11" s="823"/>
      <c r="H11" s="823"/>
      <c r="I11" s="823"/>
      <c r="J11" s="823"/>
      <c r="K11" s="88"/>
    </row>
    <row r="12" spans="2:11" s="1" customFormat="1" ht="15" customHeight="1">
      <c r="B12" s="91"/>
      <c r="C12" s="92"/>
      <c r="D12" s="90"/>
      <c r="E12" s="90"/>
      <c r="F12" s="90"/>
      <c r="G12" s="90"/>
      <c r="H12" s="90"/>
      <c r="I12" s="90"/>
      <c r="J12" s="90"/>
      <c r="K12" s="88"/>
    </row>
    <row r="13" spans="2:11" s="1" customFormat="1" ht="15" customHeight="1">
      <c r="B13" s="91"/>
      <c r="C13" s="92"/>
      <c r="D13" s="93" t="s">
        <v>3890</v>
      </c>
      <c r="E13" s="90"/>
      <c r="F13" s="90"/>
      <c r="G13" s="90"/>
      <c r="H13" s="90"/>
      <c r="I13" s="90"/>
      <c r="J13" s="90"/>
      <c r="K13" s="88"/>
    </row>
    <row r="14" spans="2:11" s="1" customFormat="1" ht="12.75" customHeight="1">
      <c r="B14" s="91"/>
      <c r="C14" s="92"/>
      <c r="D14" s="92"/>
      <c r="E14" s="92"/>
      <c r="F14" s="92"/>
      <c r="G14" s="92"/>
      <c r="H14" s="92"/>
      <c r="I14" s="92"/>
      <c r="J14" s="92"/>
      <c r="K14" s="88"/>
    </row>
    <row r="15" spans="2:11" s="1" customFormat="1" ht="15" customHeight="1">
      <c r="B15" s="91"/>
      <c r="C15" s="92"/>
      <c r="D15" s="823" t="s">
        <v>3891</v>
      </c>
      <c r="E15" s="823"/>
      <c r="F15" s="823"/>
      <c r="G15" s="823"/>
      <c r="H15" s="823"/>
      <c r="I15" s="823"/>
      <c r="J15" s="823"/>
      <c r="K15" s="88"/>
    </row>
    <row r="16" spans="2:11" s="1" customFormat="1" ht="15" customHeight="1">
      <c r="B16" s="91"/>
      <c r="C16" s="92"/>
      <c r="D16" s="823" t="s">
        <v>3892</v>
      </c>
      <c r="E16" s="823"/>
      <c r="F16" s="823"/>
      <c r="G16" s="823"/>
      <c r="H16" s="823"/>
      <c r="I16" s="823"/>
      <c r="J16" s="823"/>
      <c r="K16" s="88"/>
    </row>
    <row r="17" spans="2:11" s="1" customFormat="1" ht="15" customHeight="1">
      <c r="B17" s="91"/>
      <c r="C17" s="92"/>
      <c r="D17" s="823" t="s">
        <v>3893</v>
      </c>
      <c r="E17" s="823"/>
      <c r="F17" s="823"/>
      <c r="G17" s="823"/>
      <c r="H17" s="823"/>
      <c r="I17" s="823"/>
      <c r="J17" s="823"/>
      <c r="K17" s="88"/>
    </row>
    <row r="18" spans="2:11" s="1" customFormat="1" ht="15" customHeight="1">
      <c r="B18" s="91"/>
      <c r="C18" s="92"/>
      <c r="D18" s="92"/>
      <c r="E18" s="94" t="s">
        <v>79</v>
      </c>
      <c r="F18" s="823" t="s">
        <v>3894</v>
      </c>
      <c r="G18" s="823"/>
      <c r="H18" s="823"/>
      <c r="I18" s="823"/>
      <c r="J18" s="823"/>
      <c r="K18" s="88"/>
    </row>
    <row r="19" spans="2:11" s="1" customFormat="1" ht="15" customHeight="1">
      <c r="B19" s="91"/>
      <c r="C19" s="92"/>
      <c r="D19" s="92"/>
      <c r="E19" s="94" t="s">
        <v>3895</v>
      </c>
      <c r="F19" s="823" t="s">
        <v>3896</v>
      </c>
      <c r="G19" s="823"/>
      <c r="H19" s="823"/>
      <c r="I19" s="823"/>
      <c r="J19" s="823"/>
      <c r="K19" s="88"/>
    </row>
    <row r="20" spans="2:11" s="1" customFormat="1" ht="15" customHeight="1">
      <c r="B20" s="91"/>
      <c r="C20" s="92"/>
      <c r="D20" s="92"/>
      <c r="E20" s="94" t="s">
        <v>3897</v>
      </c>
      <c r="F20" s="823" t="s">
        <v>3898</v>
      </c>
      <c r="G20" s="823"/>
      <c r="H20" s="823"/>
      <c r="I20" s="823"/>
      <c r="J20" s="823"/>
      <c r="K20" s="88"/>
    </row>
    <row r="21" spans="2:11" s="1" customFormat="1" ht="15" customHeight="1">
      <c r="B21" s="91"/>
      <c r="C21" s="92"/>
      <c r="D21" s="92"/>
      <c r="E21" s="94" t="s">
        <v>3899</v>
      </c>
      <c r="F21" s="823" t="s">
        <v>3900</v>
      </c>
      <c r="G21" s="823"/>
      <c r="H21" s="823"/>
      <c r="I21" s="823"/>
      <c r="J21" s="823"/>
      <c r="K21" s="88"/>
    </row>
    <row r="22" spans="2:11" s="1" customFormat="1" ht="15" customHeight="1">
      <c r="B22" s="91"/>
      <c r="C22" s="92"/>
      <c r="D22" s="92"/>
      <c r="E22" s="94" t="s">
        <v>3901</v>
      </c>
      <c r="F22" s="823" t="s">
        <v>3902</v>
      </c>
      <c r="G22" s="823"/>
      <c r="H22" s="823"/>
      <c r="I22" s="823"/>
      <c r="J22" s="823"/>
      <c r="K22" s="88"/>
    </row>
    <row r="23" spans="2:11" s="1" customFormat="1" ht="15" customHeight="1">
      <c r="B23" s="91"/>
      <c r="C23" s="92"/>
      <c r="D23" s="92"/>
      <c r="E23" s="94" t="s">
        <v>3903</v>
      </c>
      <c r="F23" s="823" t="s">
        <v>3904</v>
      </c>
      <c r="G23" s="823"/>
      <c r="H23" s="823"/>
      <c r="I23" s="823"/>
      <c r="J23" s="823"/>
      <c r="K23" s="88"/>
    </row>
    <row r="24" spans="2:11" s="1" customFormat="1" ht="12.75" customHeight="1">
      <c r="B24" s="91"/>
      <c r="C24" s="92"/>
      <c r="D24" s="92"/>
      <c r="E24" s="92"/>
      <c r="F24" s="92"/>
      <c r="G24" s="92"/>
      <c r="H24" s="92"/>
      <c r="I24" s="92"/>
      <c r="J24" s="92"/>
      <c r="K24" s="88"/>
    </row>
    <row r="25" spans="2:11" s="1" customFormat="1" ht="15" customHeight="1">
      <c r="B25" s="91"/>
      <c r="C25" s="823" t="s">
        <v>3905</v>
      </c>
      <c r="D25" s="823"/>
      <c r="E25" s="823"/>
      <c r="F25" s="823"/>
      <c r="G25" s="823"/>
      <c r="H25" s="823"/>
      <c r="I25" s="823"/>
      <c r="J25" s="823"/>
      <c r="K25" s="88"/>
    </row>
    <row r="26" spans="2:11" s="1" customFormat="1" ht="15" customHeight="1">
      <c r="B26" s="91"/>
      <c r="C26" s="823" t="s">
        <v>3906</v>
      </c>
      <c r="D26" s="823"/>
      <c r="E26" s="823"/>
      <c r="F26" s="823"/>
      <c r="G26" s="823"/>
      <c r="H26" s="823"/>
      <c r="I26" s="823"/>
      <c r="J26" s="823"/>
      <c r="K26" s="88"/>
    </row>
    <row r="27" spans="2:11" s="1" customFormat="1" ht="15" customHeight="1">
      <c r="B27" s="91"/>
      <c r="C27" s="90"/>
      <c r="D27" s="823" t="s">
        <v>3907</v>
      </c>
      <c r="E27" s="823"/>
      <c r="F27" s="823"/>
      <c r="G27" s="823"/>
      <c r="H27" s="823"/>
      <c r="I27" s="823"/>
      <c r="J27" s="823"/>
      <c r="K27" s="88"/>
    </row>
    <row r="28" spans="2:11" s="1" customFormat="1" ht="15" customHeight="1">
      <c r="B28" s="91"/>
      <c r="C28" s="92"/>
      <c r="D28" s="823" t="s">
        <v>3908</v>
      </c>
      <c r="E28" s="823"/>
      <c r="F28" s="823"/>
      <c r="G28" s="823"/>
      <c r="H28" s="823"/>
      <c r="I28" s="823"/>
      <c r="J28" s="823"/>
      <c r="K28" s="88"/>
    </row>
    <row r="29" spans="2:11" s="1" customFormat="1" ht="12.75" customHeight="1">
      <c r="B29" s="91"/>
      <c r="C29" s="92"/>
      <c r="D29" s="92"/>
      <c r="E29" s="92"/>
      <c r="F29" s="92"/>
      <c r="G29" s="92"/>
      <c r="H29" s="92"/>
      <c r="I29" s="92"/>
      <c r="J29" s="92"/>
      <c r="K29" s="88"/>
    </row>
    <row r="30" spans="2:11" s="1" customFormat="1" ht="15" customHeight="1">
      <c r="B30" s="91"/>
      <c r="C30" s="92"/>
      <c r="D30" s="823" t="s">
        <v>3909</v>
      </c>
      <c r="E30" s="823"/>
      <c r="F30" s="823"/>
      <c r="G30" s="823"/>
      <c r="H30" s="823"/>
      <c r="I30" s="823"/>
      <c r="J30" s="823"/>
      <c r="K30" s="88"/>
    </row>
    <row r="31" spans="2:11" s="1" customFormat="1" ht="15" customHeight="1">
      <c r="B31" s="91"/>
      <c r="C31" s="92"/>
      <c r="D31" s="823" t="s">
        <v>3910</v>
      </c>
      <c r="E31" s="823"/>
      <c r="F31" s="823"/>
      <c r="G31" s="823"/>
      <c r="H31" s="823"/>
      <c r="I31" s="823"/>
      <c r="J31" s="823"/>
      <c r="K31" s="88"/>
    </row>
    <row r="32" spans="2:11" s="1" customFormat="1" ht="12.75" customHeight="1">
      <c r="B32" s="91"/>
      <c r="C32" s="92"/>
      <c r="D32" s="92"/>
      <c r="E32" s="92"/>
      <c r="F32" s="92"/>
      <c r="G32" s="92"/>
      <c r="H32" s="92"/>
      <c r="I32" s="92"/>
      <c r="J32" s="92"/>
      <c r="K32" s="88"/>
    </row>
    <row r="33" spans="2:11" s="1" customFormat="1" ht="15" customHeight="1">
      <c r="B33" s="91"/>
      <c r="C33" s="92"/>
      <c r="D33" s="823" t="s">
        <v>3911</v>
      </c>
      <c r="E33" s="823"/>
      <c r="F33" s="823"/>
      <c r="G33" s="823"/>
      <c r="H33" s="823"/>
      <c r="I33" s="823"/>
      <c r="J33" s="823"/>
      <c r="K33" s="88"/>
    </row>
    <row r="34" spans="2:11" s="1" customFormat="1" ht="15" customHeight="1">
      <c r="B34" s="91"/>
      <c r="C34" s="92"/>
      <c r="D34" s="823" t="s">
        <v>3912</v>
      </c>
      <c r="E34" s="823"/>
      <c r="F34" s="823"/>
      <c r="G34" s="823"/>
      <c r="H34" s="823"/>
      <c r="I34" s="823"/>
      <c r="J34" s="823"/>
      <c r="K34" s="88"/>
    </row>
    <row r="35" spans="2:11" s="1" customFormat="1" ht="15" customHeight="1">
      <c r="B35" s="91"/>
      <c r="C35" s="92"/>
      <c r="D35" s="823" t="s">
        <v>3913</v>
      </c>
      <c r="E35" s="823"/>
      <c r="F35" s="823"/>
      <c r="G35" s="823"/>
      <c r="H35" s="823"/>
      <c r="I35" s="823"/>
      <c r="J35" s="823"/>
      <c r="K35" s="88"/>
    </row>
    <row r="36" spans="2:11" s="1" customFormat="1" ht="15" customHeight="1">
      <c r="B36" s="91"/>
      <c r="C36" s="92"/>
      <c r="D36" s="90"/>
      <c r="E36" s="93" t="s">
        <v>111</v>
      </c>
      <c r="F36" s="90"/>
      <c r="G36" s="823" t="s">
        <v>3914</v>
      </c>
      <c r="H36" s="823"/>
      <c r="I36" s="823"/>
      <c r="J36" s="823"/>
      <c r="K36" s="88"/>
    </row>
    <row r="37" spans="2:11" s="1" customFormat="1" ht="30.75" customHeight="1">
      <c r="B37" s="91"/>
      <c r="C37" s="92"/>
      <c r="D37" s="90"/>
      <c r="E37" s="93" t="s">
        <v>3915</v>
      </c>
      <c r="F37" s="90"/>
      <c r="G37" s="823" t="s">
        <v>3916</v>
      </c>
      <c r="H37" s="823"/>
      <c r="I37" s="823"/>
      <c r="J37" s="823"/>
      <c r="K37" s="88"/>
    </row>
    <row r="38" spans="2:11" s="1" customFormat="1" ht="15" customHeight="1">
      <c r="B38" s="91"/>
      <c r="C38" s="92"/>
      <c r="D38" s="90"/>
      <c r="E38" s="93" t="s">
        <v>53</v>
      </c>
      <c r="F38" s="90"/>
      <c r="G38" s="823" t="s">
        <v>3917</v>
      </c>
      <c r="H38" s="823"/>
      <c r="I38" s="823"/>
      <c r="J38" s="823"/>
      <c r="K38" s="88"/>
    </row>
    <row r="39" spans="2:11" s="1" customFormat="1" ht="15" customHeight="1">
      <c r="B39" s="91"/>
      <c r="C39" s="92"/>
      <c r="D39" s="90"/>
      <c r="E39" s="93" t="s">
        <v>54</v>
      </c>
      <c r="F39" s="90"/>
      <c r="G39" s="823" t="s">
        <v>3918</v>
      </c>
      <c r="H39" s="823"/>
      <c r="I39" s="823"/>
      <c r="J39" s="823"/>
      <c r="K39" s="88"/>
    </row>
    <row r="40" spans="2:11" s="1" customFormat="1" ht="15" customHeight="1">
      <c r="B40" s="91"/>
      <c r="C40" s="92"/>
      <c r="D40" s="90"/>
      <c r="E40" s="93" t="s">
        <v>112</v>
      </c>
      <c r="F40" s="90"/>
      <c r="G40" s="823" t="s">
        <v>3919</v>
      </c>
      <c r="H40" s="823"/>
      <c r="I40" s="823"/>
      <c r="J40" s="823"/>
      <c r="K40" s="88"/>
    </row>
    <row r="41" spans="2:11" s="1" customFormat="1" ht="15" customHeight="1">
      <c r="B41" s="91"/>
      <c r="C41" s="92"/>
      <c r="D41" s="90"/>
      <c r="E41" s="93" t="s">
        <v>113</v>
      </c>
      <c r="F41" s="90"/>
      <c r="G41" s="823" t="s">
        <v>3920</v>
      </c>
      <c r="H41" s="823"/>
      <c r="I41" s="823"/>
      <c r="J41" s="823"/>
      <c r="K41" s="88"/>
    </row>
    <row r="42" spans="2:11" s="1" customFormat="1" ht="15" customHeight="1">
      <c r="B42" s="91"/>
      <c r="C42" s="92"/>
      <c r="D42" s="90"/>
      <c r="E42" s="93" t="s">
        <v>3921</v>
      </c>
      <c r="F42" s="90"/>
      <c r="G42" s="823" t="s">
        <v>3922</v>
      </c>
      <c r="H42" s="823"/>
      <c r="I42" s="823"/>
      <c r="J42" s="823"/>
      <c r="K42" s="88"/>
    </row>
    <row r="43" spans="2:11" s="1" customFormat="1" ht="15" customHeight="1">
      <c r="B43" s="91"/>
      <c r="C43" s="92"/>
      <c r="D43" s="90"/>
      <c r="E43" s="93"/>
      <c r="F43" s="90"/>
      <c r="G43" s="823" t="s">
        <v>3923</v>
      </c>
      <c r="H43" s="823"/>
      <c r="I43" s="823"/>
      <c r="J43" s="823"/>
      <c r="K43" s="88"/>
    </row>
    <row r="44" spans="2:11" s="1" customFormat="1" ht="15" customHeight="1">
      <c r="B44" s="91"/>
      <c r="C44" s="92"/>
      <c r="D44" s="90"/>
      <c r="E44" s="93" t="s">
        <v>3924</v>
      </c>
      <c r="F44" s="90"/>
      <c r="G44" s="823" t="s">
        <v>3925</v>
      </c>
      <c r="H44" s="823"/>
      <c r="I44" s="823"/>
      <c r="J44" s="823"/>
      <c r="K44" s="88"/>
    </row>
    <row r="45" spans="2:11" s="1" customFormat="1" ht="15" customHeight="1">
      <c r="B45" s="91"/>
      <c r="C45" s="92"/>
      <c r="D45" s="90"/>
      <c r="E45" s="93" t="s">
        <v>115</v>
      </c>
      <c r="F45" s="90"/>
      <c r="G45" s="823" t="s">
        <v>3926</v>
      </c>
      <c r="H45" s="823"/>
      <c r="I45" s="823"/>
      <c r="J45" s="823"/>
      <c r="K45" s="88"/>
    </row>
    <row r="46" spans="2:11" s="1" customFormat="1" ht="12.75" customHeight="1">
      <c r="B46" s="91"/>
      <c r="C46" s="92"/>
      <c r="D46" s="90"/>
      <c r="E46" s="90"/>
      <c r="F46" s="90"/>
      <c r="G46" s="90"/>
      <c r="H46" s="90"/>
      <c r="I46" s="90"/>
      <c r="J46" s="90"/>
      <c r="K46" s="88"/>
    </row>
    <row r="47" spans="2:11" s="1" customFormat="1" ht="15" customHeight="1">
      <c r="B47" s="91"/>
      <c r="C47" s="92"/>
      <c r="D47" s="823" t="s">
        <v>3927</v>
      </c>
      <c r="E47" s="823"/>
      <c r="F47" s="823"/>
      <c r="G47" s="823"/>
      <c r="H47" s="823"/>
      <c r="I47" s="823"/>
      <c r="J47" s="823"/>
      <c r="K47" s="88"/>
    </row>
    <row r="48" spans="2:11" s="1" customFormat="1" ht="15" customHeight="1">
      <c r="B48" s="91"/>
      <c r="C48" s="92"/>
      <c r="D48" s="92"/>
      <c r="E48" s="823" t="s">
        <v>3928</v>
      </c>
      <c r="F48" s="823"/>
      <c r="G48" s="823"/>
      <c r="H48" s="823"/>
      <c r="I48" s="823"/>
      <c r="J48" s="823"/>
      <c r="K48" s="88"/>
    </row>
    <row r="49" spans="2:11" s="1" customFormat="1" ht="15" customHeight="1">
      <c r="B49" s="91"/>
      <c r="C49" s="92"/>
      <c r="D49" s="92"/>
      <c r="E49" s="823" t="s">
        <v>3929</v>
      </c>
      <c r="F49" s="823"/>
      <c r="G49" s="823"/>
      <c r="H49" s="823"/>
      <c r="I49" s="823"/>
      <c r="J49" s="823"/>
      <c r="K49" s="88"/>
    </row>
    <row r="50" spans="2:11" s="1" customFormat="1" ht="15" customHeight="1">
      <c r="B50" s="91"/>
      <c r="C50" s="92"/>
      <c r="D50" s="92"/>
      <c r="E50" s="823" t="s">
        <v>3930</v>
      </c>
      <c r="F50" s="823"/>
      <c r="G50" s="823"/>
      <c r="H50" s="823"/>
      <c r="I50" s="823"/>
      <c r="J50" s="823"/>
      <c r="K50" s="88"/>
    </row>
    <row r="51" spans="2:11" s="1" customFormat="1" ht="15" customHeight="1">
      <c r="B51" s="91"/>
      <c r="C51" s="92"/>
      <c r="D51" s="823" t="s">
        <v>3931</v>
      </c>
      <c r="E51" s="823"/>
      <c r="F51" s="823"/>
      <c r="G51" s="823"/>
      <c r="H51" s="823"/>
      <c r="I51" s="823"/>
      <c r="J51" s="823"/>
      <c r="K51" s="88"/>
    </row>
    <row r="52" spans="2:11" s="1" customFormat="1" ht="25.5" customHeight="1">
      <c r="B52" s="87"/>
      <c r="C52" s="824" t="s">
        <v>3932</v>
      </c>
      <c r="D52" s="824"/>
      <c r="E52" s="824"/>
      <c r="F52" s="824"/>
      <c r="G52" s="824"/>
      <c r="H52" s="824"/>
      <c r="I52" s="824"/>
      <c r="J52" s="824"/>
      <c r="K52" s="88"/>
    </row>
    <row r="53" spans="2:11" s="1" customFormat="1" ht="5.25" customHeight="1">
      <c r="B53" s="87"/>
      <c r="C53" s="89"/>
      <c r="D53" s="89"/>
      <c r="E53" s="89"/>
      <c r="F53" s="89"/>
      <c r="G53" s="89"/>
      <c r="H53" s="89"/>
      <c r="I53" s="89"/>
      <c r="J53" s="89"/>
      <c r="K53" s="88"/>
    </row>
    <row r="54" spans="2:11" s="1" customFormat="1" ht="15" customHeight="1">
      <c r="B54" s="87"/>
      <c r="C54" s="823" t="s">
        <v>3933</v>
      </c>
      <c r="D54" s="823"/>
      <c r="E54" s="823"/>
      <c r="F54" s="823"/>
      <c r="G54" s="823"/>
      <c r="H54" s="823"/>
      <c r="I54" s="823"/>
      <c r="J54" s="823"/>
      <c r="K54" s="88"/>
    </row>
    <row r="55" spans="2:11" s="1" customFormat="1" ht="15" customHeight="1">
      <c r="B55" s="87"/>
      <c r="C55" s="823" t="s">
        <v>3934</v>
      </c>
      <c r="D55" s="823"/>
      <c r="E55" s="823"/>
      <c r="F55" s="823"/>
      <c r="G55" s="823"/>
      <c r="H55" s="823"/>
      <c r="I55" s="823"/>
      <c r="J55" s="823"/>
      <c r="K55" s="88"/>
    </row>
    <row r="56" spans="2:11" s="1" customFormat="1" ht="12.75" customHeight="1">
      <c r="B56" s="87"/>
      <c r="C56" s="90"/>
      <c r="D56" s="90"/>
      <c r="E56" s="90"/>
      <c r="F56" s="90"/>
      <c r="G56" s="90"/>
      <c r="H56" s="90"/>
      <c r="I56" s="90"/>
      <c r="J56" s="90"/>
      <c r="K56" s="88"/>
    </row>
    <row r="57" spans="2:11" s="1" customFormat="1" ht="15" customHeight="1">
      <c r="B57" s="87"/>
      <c r="C57" s="823" t="s">
        <v>3935</v>
      </c>
      <c r="D57" s="823"/>
      <c r="E57" s="823"/>
      <c r="F57" s="823"/>
      <c r="G57" s="823"/>
      <c r="H57" s="823"/>
      <c r="I57" s="823"/>
      <c r="J57" s="823"/>
      <c r="K57" s="88"/>
    </row>
    <row r="58" spans="2:11" s="1" customFormat="1" ht="15" customHeight="1">
      <c r="B58" s="87"/>
      <c r="C58" s="92"/>
      <c r="D58" s="823" t="s">
        <v>3936</v>
      </c>
      <c r="E58" s="823"/>
      <c r="F58" s="823"/>
      <c r="G58" s="823"/>
      <c r="H58" s="823"/>
      <c r="I58" s="823"/>
      <c r="J58" s="823"/>
      <c r="K58" s="88"/>
    </row>
    <row r="59" spans="2:11" s="1" customFormat="1" ht="15" customHeight="1">
      <c r="B59" s="87"/>
      <c r="C59" s="92"/>
      <c r="D59" s="823" t="s">
        <v>3937</v>
      </c>
      <c r="E59" s="823"/>
      <c r="F59" s="823"/>
      <c r="G59" s="823"/>
      <c r="H59" s="823"/>
      <c r="I59" s="823"/>
      <c r="J59" s="823"/>
      <c r="K59" s="88"/>
    </row>
    <row r="60" spans="2:11" s="1" customFormat="1" ht="15" customHeight="1">
      <c r="B60" s="87"/>
      <c r="C60" s="92"/>
      <c r="D60" s="823" t="s">
        <v>3938</v>
      </c>
      <c r="E60" s="823"/>
      <c r="F60" s="823"/>
      <c r="G60" s="823"/>
      <c r="H60" s="823"/>
      <c r="I60" s="823"/>
      <c r="J60" s="823"/>
      <c r="K60" s="88"/>
    </row>
    <row r="61" spans="2:11" s="1" customFormat="1" ht="15" customHeight="1">
      <c r="B61" s="87"/>
      <c r="C61" s="92"/>
      <c r="D61" s="823" t="s">
        <v>3939</v>
      </c>
      <c r="E61" s="823"/>
      <c r="F61" s="823"/>
      <c r="G61" s="823"/>
      <c r="H61" s="823"/>
      <c r="I61" s="823"/>
      <c r="J61" s="823"/>
      <c r="K61" s="88"/>
    </row>
    <row r="62" spans="2:11" s="1" customFormat="1" ht="15" customHeight="1">
      <c r="B62" s="87"/>
      <c r="C62" s="92"/>
      <c r="D62" s="825" t="s">
        <v>3940</v>
      </c>
      <c r="E62" s="825"/>
      <c r="F62" s="825"/>
      <c r="G62" s="825"/>
      <c r="H62" s="825"/>
      <c r="I62" s="825"/>
      <c r="J62" s="825"/>
      <c r="K62" s="88"/>
    </row>
    <row r="63" spans="2:11" s="1" customFormat="1" ht="15" customHeight="1">
      <c r="B63" s="87"/>
      <c r="C63" s="92"/>
      <c r="D63" s="823" t="s">
        <v>3941</v>
      </c>
      <c r="E63" s="823"/>
      <c r="F63" s="823"/>
      <c r="G63" s="823"/>
      <c r="H63" s="823"/>
      <c r="I63" s="823"/>
      <c r="J63" s="823"/>
      <c r="K63" s="88"/>
    </row>
    <row r="64" spans="2:11" s="1" customFormat="1" ht="12.75" customHeight="1">
      <c r="B64" s="87"/>
      <c r="C64" s="92"/>
      <c r="D64" s="92"/>
      <c r="E64" s="95"/>
      <c r="F64" s="92"/>
      <c r="G64" s="92"/>
      <c r="H64" s="92"/>
      <c r="I64" s="92"/>
      <c r="J64" s="92"/>
      <c r="K64" s="88"/>
    </row>
    <row r="65" spans="2:11" s="1" customFormat="1" ht="15" customHeight="1">
      <c r="B65" s="87"/>
      <c r="C65" s="92"/>
      <c r="D65" s="823" t="s">
        <v>3942</v>
      </c>
      <c r="E65" s="823"/>
      <c r="F65" s="823"/>
      <c r="G65" s="823"/>
      <c r="H65" s="823"/>
      <c r="I65" s="823"/>
      <c r="J65" s="823"/>
      <c r="K65" s="88"/>
    </row>
    <row r="66" spans="2:11" s="1" customFormat="1" ht="15" customHeight="1">
      <c r="B66" s="87"/>
      <c r="C66" s="92"/>
      <c r="D66" s="825" t="s">
        <v>3943</v>
      </c>
      <c r="E66" s="825"/>
      <c r="F66" s="825"/>
      <c r="G66" s="825"/>
      <c r="H66" s="825"/>
      <c r="I66" s="825"/>
      <c r="J66" s="825"/>
      <c r="K66" s="88"/>
    </row>
    <row r="67" spans="2:11" s="1" customFormat="1" ht="15" customHeight="1">
      <c r="B67" s="87"/>
      <c r="C67" s="92"/>
      <c r="D67" s="823" t="s">
        <v>3944</v>
      </c>
      <c r="E67" s="823"/>
      <c r="F67" s="823"/>
      <c r="G67" s="823"/>
      <c r="H67" s="823"/>
      <c r="I67" s="823"/>
      <c r="J67" s="823"/>
      <c r="K67" s="88"/>
    </row>
    <row r="68" spans="2:11" s="1" customFormat="1" ht="15" customHeight="1">
      <c r="B68" s="87"/>
      <c r="C68" s="92"/>
      <c r="D68" s="823" t="s">
        <v>3945</v>
      </c>
      <c r="E68" s="823"/>
      <c r="F68" s="823"/>
      <c r="G68" s="823"/>
      <c r="H68" s="823"/>
      <c r="I68" s="823"/>
      <c r="J68" s="823"/>
      <c r="K68" s="88"/>
    </row>
    <row r="69" spans="2:11" s="1" customFormat="1" ht="15" customHeight="1">
      <c r="B69" s="87"/>
      <c r="C69" s="92"/>
      <c r="D69" s="823" t="s">
        <v>3946</v>
      </c>
      <c r="E69" s="823"/>
      <c r="F69" s="823"/>
      <c r="G69" s="823"/>
      <c r="H69" s="823"/>
      <c r="I69" s="823"/>
      <c r="J69" s="823"/>
      <c r="K69" s="88"/>
    </row>
    <row r="70" spans="2:11" s="1" customFormat="1" ht="15" customHeight="1">
      <c r="B70" s="87"/>
      <c r="C70" s="92"/>
      <c r="D70" s="823" t="s">
        <v>3947</v>
      </c>
      <c r="E70" s="823"/>
      <c r="F70" s="823"/>
      <c r="G70" s="823"/>
      <c r="H70" s="823"/>
      <c r="I70" s="823"/>
      <c r="J70" s="823"/>
      <c r="K70" s="88"/>
    </row>
    <row r="71" spans="2:11" s="1" customFormat="1" ht="12.75" customHeight="1">
      <c r="B71" s="96"/>
      <c r="C71" s="97"/>
      <c r="D71" s="97"/>
      <c r="E71" s="97"/>
      <c r="F71" s="97"/>
      <c r="G71" s="97"/>
      <c r="H71" s="97"/>
      <c r="I71" s="97"/>
      <c r="J71" s="97"/>
      <c r="K71" s="98"/>
    </row>
    <row r="72" spans="2:11" s="1" customFormat="1" ht="18.75" customHeight="1">
      <c r="B72" s="99"/>
      <c r="C72" s="99"/>
      <c r="D72" s="99"/>
      <c r="E72" s="99"/>
      <c r="F72" s="99"/>
      <c r="G72" s="99"/>
      <c r="H72" s="99"/>
      <c r="I72" s="99"/>
      <c r="J72" s="99"/>
      <c r="K72" s="100"/>
    </row>
    <row r="73" spans="2:11" s="1" customFormat="1" ht="18.75" customHeight="1">
      <c r="B73" s="100"/>
      <c r="C73" s="100"/>
      <c r="D73" s="100"/>
      <c r="E73" s="100"/>
      <c r="F73" s="100"/>
      <c r="G73" s="100"/>
      <c r="H73" s="100"/>
      <c r="I73" s="100"/>
      <c r="J73" s="100"/>
      <c r="K73" s="100"/>
    </row>
    <row r="74" spans="2:11" s="1" customFormat="1" ht="7.5" customHeight="1">
      <c r="B74" s="101"/>
      <c r="C74" s="102"/>
      <c r="D74" s="102"/>
      <c r="E74" s="102"/>
      <c r="F74" s="102"/>
      <c r="G74" s="102"/>
      <c r="H74" s="102"/>
      <c r="I74" s="102"/>
      <c r="J74" s="102"/>
      <c r="K74" s="103"/>
    </row>
    <row r="75" spans="2:11" s="1" customFormat="1" ht="45" customHeight="1">
      <c r="B75" s="104"/>
      <c r="C75" s="818" t="s">
        <v>3948</v>
      </c>
      <c r="D75" s="818"/>
      <c r="E75" s="818"/>
      <c r="F75" s="818"/>
      <c r="G75" s="818"/>
      <c r="H75" s="818"/>
      <c r="I75" s="818"/>
      <c r="J75" s="818"/>
      <c r="K75" s="105"/>
    </row>
    <row r="76" spans="2:11" s="1" customFormat="1" ht="17.25" customHeight="1">
      <c r="B76" s="104"/>
      <c r="C76" s="106" t="s">
        <v>3949</v>
      </c>
      <c r="D76" s="106"/>
      <c r="E76" s="106"/>
      <c r="F76" s="106" t="s">
        <v>3950</v>
      </c>
      <c r="G76" s="107"/>
      <c r="H76" s="106" t="s">
        <v>54</v>
      </c>
      <c r="I76" s="106" t="s">
        <v>57</v>
      </c>
      <c r="J76" s="106" t="s">
        <v>3951</v>
      </c>
      <c r="K76" s="105"/>
    </row>
    <row r="77" spans="2:11" s="1" customFormat="1" ht="17.25" customHeight="1">
      <c r="B77" s="104"/>
      <c r="C77" s="108" t="s">
        <v>3952</v>
      </c>
      <c r="D77" s="108"/>
      <c r="E77" s="108"/>
      <c r="F77" s="109" t="s">
        <v>3953</v>
      </c>
      <c r="G77" s="110"/>
      <c r="H77" s="108"/>
      <c r="I77" s="108"/>
      <c r="J77" s="108" t="s">
        <v>3954</v>
      </c>
      <c r="K77" s="105"/>
    </row>
    <row r="78" spans="2:11" s="1" customFormat="1" ht="5.25" customHeight="1">
      <c r="B78" s="104"/>
      <c r="C78" s="111"/>
      <c r="D78" s="111"/>
      <c r="E78" s="111"/>
      <c r="F78" s="111"/>
      <c r="G78" s="112"/>
      <c r="H78" s="111"/>
      <c r="I78" s="111"/>
      <c r="J78" s="111"/>
      <c r="K78" s="105"/>
    </row>
    <row r="79" spans="2:11" s="1" customFormat="1" ht="15" customHeight="1">
      <c r="B79" s="104"/>
      <c r="C79" s="93" t="s">
        <v>53</v>
      </c>
      <c r="D79" s="113"/>
      <c r="E79" s="113"/>
      <c r="F79" s="114" t="s">
        <v>3955</v>
      </c>
      <c r="G79" s="115"/>
      <c r="H79" s="93" t="s">
        <v>3956</v>
      </c>
      <c r="I79" s="93" t="s">
        <v>3957</v>
      </c>
      <c r="J79" s="93">
        <v>20</v>
      </c>
      <c r="K79" s="105"/>
    </row>
    <row r="80" spans="2:11" s="1" customFormat="1" ht="15" customHeight="1">
      <c r="B80" s="104"/>
      <c r="C80" s="93" t="s">
        <v>3958</v>
      </c>
      <c r="D80" s="93"/>
      <c r="E80" s="93"/>
      <c r="F80" s="114" t="s">
        <v>3955</v>
      </c>
      <c r="G80" s="115"/>
      <c r="H80" s="93" t="s">
        <v>3959</v>
      </c>
      <c r="I80" s="93" t="s">
        <v>3957</v>
      </c>
      <c r="J80" s="93">
        <v>120</v>
      </c>
      <c r="K80" s="105"/>
    </row>
    <row r="81" spans="2:11" s="1" customFormat="1" ht="15" customHeight="1">
      <c r="B81" s="116"/>
      <c r="C81" s="93" t="s">
        <v>3960</v>
      </c>
      <c r="D81" s="93"/>
      <c r="E81" s="93"/>
      <c r="F81" s="114" t="s">
        <v>3961</v>
      </c>
      <c r="G81" s="115"/>
      <c r="H81" s="93" t="s">
        <v>3962</v>
      </c>
      <c r="I81" s="93" t="s">
        <v>3957</v>
      </c>
      <c r="J81" s="93">
        <v>50</v>
      </c>
      <c r="K81" s="105"/>
    </row>
    <row r="82" spans="2:11" s="1" customFormat="1" ht="15" customHeight="1">
      <c r="B82" s="116"/>
      <c r="C82" s="93" t="s">
        <v>3963</v>
      </c>
      <c r="D82" s="93"/>
      <c r="E82" s="93"/>
      <c r="F82" s="114" t="s">
        <v>3955</v>
      </c>
      <c r="G82" s="115"/>
      <c r="H82" s="93" t="s">
        <v>3964</v>
      </c>
      <c r="I82" s="93" t="s">
        <v>3965</v>
      </c>
      <c r="J82" s="93"/>
      <c r="K82" s="105"/>
    </row>
    <row r="83" spans="2:11" s="1" customFormat="1" ht="15" customHeight="1">
      <c r="B83" s="116"/>
      <c r="C83" s="117" t="s">
        <v>3966</v>
      </c>
      <c r="D83" s="117"/>
      <c r="E83" s="117"/>
      <c r="F83" s="118" t="s">
        <v>3961</v>
      </c>
      <c r="G83" s="117"/>
      <c r="H83" s="117" t="s">
        <v>3967</v>
      </c>
      <c r="I83" s="117" t="s">
        <v>3957</v>
      </c>
      <c r="J83" s="117">
        <v>15</v>
      </c>
      <c r="K83" s="105"/>
    </row>
    <row r="84" spans="2:11" s="1" customFormat="1" ht="15" customHeight="1">
      <c r="B84" s="116"/>
      <c r="C84" s="117" t="s">
        <v>3968</v>
      </c>
      <c r="D84" s="117"/>
      <c r="E84" s="117"/>
      <c r="F84" s="118" t="s">
        <v>3961</v>
      </c>
      <c r="G84" s="117"/>
      <c r="H84" s="117" t="s">
        <v>3969</v>
      </c>
      <c r="I84" s="117" t="s">
        <v>3957</v>
      </c>
      <c r="J84" s="117">
        <v>15</v>
      </c>
      <c r="K84" s="105"/>
    </row>
    <row r="85" spans="2:11" s="1" customFormat="1" ht="15" customHeight="1">
      <c r="B85" s="116"/>
      <c r="C85" s="117" t="s">
        <v>3970</v>
      </c>
      <c r="D85" s="117"/>
      <c r="E85" s="117"/>
      <c r="F85" s="118" t="s">
        <v>3961</v>
      </c>
      <c r="G85" s="117"/>
      <c r="H85" s="117" t="s">
        <v>3971</v>
      </c>
      <c r="I85" s="117" t="s">
        <v>3957</v>
      </c>
      <c r="J85" s="117">
        <v>20</v>
      </c>
      <c r="K85" s="105"/>
    </row>
    <row r="86" spans="2:11" s="1" customFormat="1" ht="15" customHeight="1">
      <c r="B86" s="116"/>
      <c r="C86" s="117" t="s">
        <v>3972</v>
      </c>
      <c r="D86" s="117"/>
      <c r="E86" s="117"/>
      <c r="F86" s="118" t="s">
        <v>3961</v>
      </c>
      <c r="G86" s="117"/>
      <c r="H86" s="117" t="s">
        <v>3973</v>
      </c>
      <c r="I86" s="117" t="s">
        <v>3957</v>
      </c>
      <c r="J86" s="117">
        <v>20</v>
      </c>
      <c r="K86" s="105"/>
    </row>
    <row r="87" spans="2:11" s="1" customFormat="1" ht="15" customHeight="1">
      <c r="B87" s="116"/>
      <c r="C87" s="93" t="s">
        <v>3974</v>
      </c>
      <c r="D87" s="93"/>
      <c r="E87" s="93"/>
      <c r="F87" s="114" t="s">
        <v>3961</v>
      </c>
      <c r="G87" s="115"/>
      <c r="H87" s="93" t="s">
        <v>3975</v>
      </c>
      <c r="I87" s="93" t="s">
        <v>3957</v>
      </c>
      <c r="J87" s="93">
        <v>50</v>
      </c>
      <c r="K87" s="105"/>
    </row>
    <row r="88" spans="2:11" s="1" customFormat="1" ht="15" customHeight="1">
      <c r="B88" s="116"/>
      <c r="C88" s="93" t="s">
        <v>3976</v>
      </c>
      <c r="D88" s="93"/>
      <c r="E88" s="93"/>
      <c r="F88" s="114" t="s">
        <v>3961</v>
      </c>
      <c r="G88" s="115"/>
      <c r="H88" s="93" t="s">
        <v>3977</v>
      </c>
      <c r="I88" s="93" t="s">
        <v>3957</v>
      </c>
      <c r="J88" s="93">
        <v>20</v>
      </c>
      <c r="K88" s="105"/>
    </row>
    <row r="89" spans="2:11" s="1" customFormat="1" ht="15" customHeight="1">
      <c r="B89" s="116"/>
      <c r="C89" s="93" t="s">
        <v>3978</v>
      </c>
      <c r="D89" s="93"/>
      <c r="E89" s="93"/>
      <c r="F89" s="114" t="s">
        <v>3961</v>
      </c>
      <c r="G89" s="115"/>
      <c r="H89" s="93" t="s">
        <v>3979</v>
      </c>
      <c r="I89" s="93" t="s">
        <v>3957</v>
      </c>
      <c r="J89" s="93">
        <v>20</v>
      </c>
      <c r="K89" s="105"/>
    </row>
    <row r="90" spans="2:11" s="1" customFormat="1" ht="15" customHeight="1">
      <c r="B90" s="116"/>
      <c r="C90" s="93" t="s">
        <v>3980</v>
      </c>
      <c r="D90" s="93"/>
      <c r="E90" s="93"/>
      <c r="F90" s="114" t="s">
        <v>3961</v>
      </c>
      <c r="G90" s="115"/>
      <c r="H90" s="93" t="s">
        <v>3981</v>
      </c>
      <c r="I90" s="93" t="s">
        <v>3957</v>
      </c>
      <c r="J90" s="93">
        <v>50</v>
      </c>
      <c r="K90" s="105"/>
    </row>
    <row r="91" spans="2:11" s="1" customFormat="1" ht="15" customHeight="1">
      <c r="B91" s="116"/>
      <c r="C91" s="93" t="s">
        <v>3982</v>
      </c>
      <c r="D91" s="93"/>
      <c r="E91" s="93"/>
      <c r="F91" s="114" t="s">
        <v>3961</v>
      </c>
      <c r="G91" s="115"/>
      <c r="H91" s="93" t="s">
        <v>3982</v>
      </c>
      <c r="I91" s="93" t="s">
        <v>3957</v>
      </c>
      <c r="J91" s="93">
        <v>50</v>
      </c>
      <c r="K91" s="105"/>
    </row>
    <row r="92" spans="2:11" s="1" customFormat="1" ht="15" customHeight="1">
      <c r="B92" s="116"/>
      <c r="C92" s="93" t="s">
        <v>3983</v>
      </c>
      <c r="D92" s="93"/>
      <c r="E92" s="93"/>
      <c r="F92" s="114" t="s">
        <v>3961</v>
      </c>
      <c r="G92" s="115"/>
      <c r="H92" s="93" t="s">
        <v>3984</v>
      </c>
      <c r="I92" s="93" t="s">
        <v>3957</v>
      </c>
      <c r="J92" s="93">
        <v>255</v>
      </c>
      <c r="K92" s="105"/>
    </row>
    <row r="93" spans="2:11" s="1" customFormat="1" ht="15" customHeight="1">
      <c r="B93" s="116"/>
      <c r="C93" s="93" t="s">
        <v>3985</v>
      </c>
      <c r="D93" s="93"/>
      <c r="E93" s="93"/>
      <c r="F93" s="114" t="s">
        <v>3955</v>
      </c>
      <c r="G93" s="115"/>
      <c r="H93" s="93" t="s">
        <v>3986</v>
      </c>
      <c r="I93" s="93" t="s">
        <v>3987</v>
      </c>
      <c r="J93" s="93"/>
      <c r="K93" s="105"/>
    </row>
    <row r="94" spans="2:11" s="1" customFormat="1" ht="15" customHeight="1">
      <c r="B94" s="116"/>
      <c r="C94" s="93" t="s">
        <v>3988</v>
      </c>
      <c r="D94" s="93"/>
      <c r="E94" s="93"/>
      <c r="F94" s="114" t="s">
        <v>3955</v>
      </c>
      <c r="G94" s="115"/>
      <c r="H94" s="93" t="s">
        <v>3989</v>
      </c>
      <c r="I94" s="93" t="s">
        <v>3990</v>
      </c>
      <c r="J94" s="93"/>
      <c r="K94" s="105"/>
    </row>
    <row r="95" spans="2:11" s="1" customFormat="1" ht="15" customHeight="1">
      <c r="B95" s="116"/>
      <c r="C95" s="93" t="s">
        <v>3991</v>
      </c>
      <c r="D95" s="93"/>
      <c r="E95" s="93"/>
      <c r="F95" s="114" t="s">
        <v>3955</v>
      </c>
      <c r="G95" s="115"/>
      <c r="H95" s="93" t="s">
        <v>3991</v>
      </c>
      <c r="I95" s="93" t="s">
        <v>3990</v>
      </c>
      <c r="J95" s="93"/>
      <c r="K95" s="105"/>
    </row>
    <row r="96" spans="2:11" s="1" customFormat="1" ht="15" customHeight="1">
      <c r="B96" s="116"/>
      <c r="C96" s="93" t="s">
        <v>38</v>
      </c>
      <c r="D96" s="93"/>
      <c r="E96" s="93"/>
      <c r="F96" s="114" t="s">
        <v>3955</v>
      </c>
      <c r="G96" s="115"/>
      <c r="H96" s="93" t="s">
        <v>3992</v>
      </c>
      <c r="I96" s="93" t="s">
        <v>3990</v>
      </c>
      <c r="J96" s="93"/>
      <c r="K96" s="105"/>
    </row>
    <row r="97" spans="2:11" s="1" customFormat="1" ht="15" customHeight="1">
      <c r="B97" s="116"/>
      <c r="C97" s="93" t="s">
        <v>48</v>
      </c>
      <c r="D97" s="93"/>
      <c r="E97" s="93"/>
      <c r="F97" s="114" t="s">
        <v>3955</v>
      </c>
      <c r="G97" s="115"/>
      <c r="H97" s="93" t="s">
        <v>3993</v>
      </c>
      <c r="I97" s="93" t="s">
        <v>3990</v>
      </c>
      <c r="J97" s="93"/>
      <c r="K97" s="105"/>
    </row>
    <row r="98" spans="2:11" s="1" customFormat="1" ht="15" customHeight="1">
      <c r="B98" s="119"/>
      <c r="C98" s="120"/>
      <c r="D98" s="120"/>
      <c r="E98" s="120"/>
      <c r="F98" s="120"/>
      <c r="G98" s="120"/>
      <c r="H98" s="120"/>
      <c r="I98" s="120"/>
      <c r="J98" s="120"/>
      <c r="K98" s="121"/>
    </row>
    <row r="99" spans="2:11" s="1" customFormat="1" ht="18.75" customHeight="1">
      <c r="B99" s="122"/>
      <c r="C99" s="123"/>
      <c r="D99" s="123"/>
      <c r="E99" s="123"/>
      <c r="F99" s="123"/>
      <c r="G99" s="123"/>
      <c r="H99" s="123"/>
      <c r="I99" s="123"/>
      <c r="J99" s="123"/>
      <c r="K99" s="122"/>
    </row>
    <row r="100" spans="2:11" s="1" customFormat="1" ht="18.75" customHeight="1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</row>
    <row r="101" spans="2:11" s="1" customFormat="1" ht="7.5" customHeight="1">
      <c r="B101" s="101"/>
      <c r="C101" s="102"/>
      <c r="D101" s="102"/>
      <c r="E101" s="102"/>
      <c r="F101" s="102"/>
      <c r="G101" s="102"/>
      <c r="H101" s="102"/>
      <c r="I101" s="102"/>
      <c r="J101" s="102"/>
      <c r="K101" s="103"/>
    </row>
    <row r="102" spans="2:11" s="1" customFormat="1" ht="45" customHeight="1">
      <c r="B102" s="104"/>
      <c r="C102" s="818" t="s">
        <v>3994</v>
      </c>
      <c r="D102" s="818"/>
      <c r="E102" s="818"/>
      <c r="F102" s="818"/>
      <c r="G102" s="818"/>
      <c r="H102" s="818"/>
      <c r="I102" s="818"/>
      <c r="J102" s="818"/>
      <c r="K102" s="105"/>
    </row>
    <row r="103" spans="2:11" s="1" customFormat="1" ht="17.25" customHeight="1">
      <c r="B103" s="104"/>
      <c r="C103" s="106" t="s">
        <v>3949</v>
      </c>
      <c r="D103" s="106"/>
      <c r="E103" s="106"/>
      <c r="F103" s="106" t="s">
        <v>3950</v>
      </c>
      <c r="G103" s="107"/>
      <c r="H103" s="106" t="s">
        <v>54</v>
      </c>
      <c r="I103" s="106" t="s">
        <v>57</v>
      </c>
      <c r="J103" s="106" t="s">
        <v>3951</v>
      </c>
      <c r="K103" s="105"/>
    </row>
    <row r="104" spans="2:11" s="1" customFormat="1" ht="17.25" customHeight="1">
      <c r="B104" s="104"/>
      <c r="C104" s="108" t="s">
        <v>3952</v>
      </c>
      <c r="D104" s="108"/>
      <c r="E104" s="108"/>
      <c r="F104" s="109" t="s">
        <v>3953</v>
      </c>
      <c r="G104" s="110"/>
      <c r="H104" s="108"/>
      <c r="I104" s="108"/>
      <c r="J104" s="108" t="s">
        <v>3954</v>
      </c>
      <c r="K104" s="105"/>
    </row>
    <row r="105" spans="2:11" s="1" customFormat="1" ht="5.25" customHeight="1">
      <c r="B105" s="104"/>
      <c r="C105" s="106"/>
      <c r="D105" s="106"/>
      <c r="E105" s="106"/>
      <c r="F105" s="106"/>
      <c r="G105" s="124"/>
      <c r="H105" s="106"/>
      <c r="I105" s="106"/>
      <c r="J105" s="106"/>
      <c r="K105" s="105"/>
    </row>
    <row r="106" spans="2:11" s="1" customFormat="1" ht="15" customHeight="1">
      <c r="B106" s="104"/>
      <c r="C106" s="93" t="s">
        <v>53</v>
      </c>
      <c r="D106" s="113"/>
      <c r="E106" s="113"/>
      <c r="F106" s="114" t="s">
        <v>3955</v>
      </c>
      <c r="G106" s="93"/>
      <c r="H106" s="93" t="s">
        <v>3995</v>
      </c>
      <c r="I106" s="93" t="s">
        <v>3957</v>
      </c>
      <c r="J106" s="93">
        <v>20</v>
      </c>
      <c r="K106" s="105"/>
    </row>
    <row r="107" spans="2:11" s="1" customFormat="1" ht="15" customHeight="1">
      <c r="B107" s="104"/>
      <c r="C107" s="93" t="s">
        <v>3958</v>
      </c>
      <c r="D107" s="93"/>
      <c r="E107" s="93"/>
      <c r="F107" s="114" t="s">
        <v>3955</v>
      </c>
      <c r="G107" s="93"/>
      <c r="H107" s="93" t="s">
        <v>3995</v>
      </c>
      <c r="I107" s="93" t="s">
        <v>3957</v>
      </c>
      <c r="J107" s="93">
        <v>120</v>
      </c>
      <c r="K107" s="105"/>
    </row>
    <row r="108" spans="2:11" s="1" customFormat="1" ht="15" customHeight="1">
      <c r="B108" s="116"/>
      <c r="C108" s="93" t="s">
        <v>3960</v>
      </c>
      <c r="D108" s="93"/>
      <c r="E108" s="93"/>
      <c r="F108" s="114" t="s">
        <v>3961</v>
      </c>
      <c r="G108" s="93"/>
      <c r="H108" s="93" t="s">
        <v>3995</v>
      </c>
      <c r="I108" s="93" t="s">
        <v>3957</v>
      </c>
      <c r="J108" s="93">
        <v>50</v>
      </c>
      <c r="K108" s="105"/>
    </row>
    <row r="109" spans="2:11" s="1" customFormat="1" ht="15" customHeight="1">
      <c r="B109" s="116"/>
      <c r="C109" s="93" t="s">
        <v>3963</v>
      </c>
      <c r="D109" s="93"/>
      <c r="E109" s="93"/>
      <c r="F109" s="114" t="s">
        <v>3955</v>
      </c>
      <c r="G109" s="93"/>
      <c r="H109" s="93" t="s">
        <v>3995</v>
      </c>
      <c r="I109" s="93" t="s">
        <v>3965</v>
      </c>
      <c r="J109" s="93"/>
      <c r="K109" s="105"/>
    </row>
    <row r="110" spans="2:11" s="1" customFormat="1" ht="15" customHeight="1">
      <c r="B110" s="116"/>
      <c r="C110" s="93" t="s">
        <v>3974</v>
      </c>
      <c r="D110" s="93"/>
      <c r="E110" s="93"/>
      <c r="F110" s="114" t="s">
        <v>3961</v>
      </c>
      <c r="G110" s="93"/>
      <c r="H110" s="93" t="s">
        <v>3995</v>
      </c>
      <c r="I110" s="93" t="s">
        <v>3957</v>
      </c>
      <c r="J110" s="93">
        <v>50</v>
      </c>
      <c r="K110" s="105"/>
    </row>
    <row r="111" spans="2:11" s="1" customFormat="1" ht="15" customHeight="1">
      <c r="B111" s="116"/>
      <c r="C111" s="93" t="s">
        <v>3982</v>
      </c>
      <c r="D111" s="93"/>
      <c r="E111" s="93"/>
      <c r="F111" s="114" t="s">
        <v>3961</v>
      </c>
      <c r="G111" s="93"/>
      <c r="H111" s="93" t="s">
        <v>3995</v>
      </c>
      <c r="I111" s="93" t="s">
        <v>3957</v>
      </c>
      <c r="J111" s="93">
        <v>50</v>
      </c>
      <c r="K111" s="105"/>
    </row>
    <row r="112" spans="2:11" s="1" customFormat="1" ht="15" customHeight="1">
      <c r="B112" s="116"/>
      <c r="C112" s="93" t="s">
        <v>3980</v>
      </c>
      <c r="D112" s="93"/>
      <c r="E112" s="93"/>
      <c r="F112" s="114" t="s">
        <v>3961</v>
      </c>
      <c r="G112" s="93"/>
      <c r="H112" s="93" t="s">
        <v>3995</v>
      </c>
      <c r="I112" s="93" t="s">
        <v>3957</v>
      </c>
      <c r="J112" s="93">
        <v>50</v>
      </c>
      <c r="K112" s="105"/>
    </row>
    <row r="113" spans="2:11" s="1" customFormat="1" ht="15" customHeight="1">
      <c r="B113" s="116"/>
      <c r="C113" s="93" t="s">
        <v>53</v>
      </c>
      <c r="D113" s="93"/>
      <c r="E113" s="93"/>
      <c r="F113" s="114" t="s">
        <v>3955</v>
      </c>
      <c r="G113" s="93"/>
      <c r="H113" s="93" t="s">
        <v>3996</v>
      </c>
      <c r="I113" s="93" t="s">
        <v>3957</v>
      </c>
      <c r="J113" s="93">
        <v>20</v>
      </c>
      <c r="K113" s="105"/>
    </row>
    <row r="114" spans="2:11" s="1" customFormat="1" ht="15" customHeight="1">
      <c r="B114" s="116"/>
      <c r="C114" s="93" t="s">
        <v>3997</v>
      </c>
      <c r="D114" s="93"/>
      <c r="E114" s="93"/>
      <c r="F114" s="114" t="s">
        <v>3955</v>
      </c>
      <c r="G114" s="93"/>
      <c r="H114" s="93" t="s">
        <v>3998</v>
      </c>
      <c r="I114" s="93" t="s">
        <v>3957</v>
      </c>
      <c r="J114" s="93">
        <v>120</v>
      </c>
      <c r="K114" s="105"/>
    </row>
    <row r="115" spans="2:11" s="1" customFormat="1" ht="15" customHeight="1">
      <c r="B115" s="116"/>
      <c r="C115" s="93" t="s">
        <v>38</v>
      </c>
      <c r="D115" s="93"/>
      <c r="E115" s="93"/>
      <c r="F115" s="114" t="s">
        <v>3955</v>
      </c>
      <c r="G115" s="93"/>
      <c r="H115" s="93" t="s">
        <v>3999</v>
      </c>
      <c r="I115" s="93" t="s">
        <v>3990</v>
      </c>
      <c r="J115" s="93"/>
      <c r="K115" s="105"/>
    </row>
    <row r="116" spans="2:11" s="1" customFormat="1" ht="15" customHeight="1">
      <c r="B116" s="116"/>
      <c r="C116" s="93" t="s">
        <v>48</v>
      </c>
      <c r="D116" s="93"/>
      <c r="E116" s="93"/>
      <c r="F116" s="114" t="s">
        <v>3955</v>
      </c>
      <c r="G116" s="93"/>
      <c r="H116" s="93" t="s">
        <v>4000</v>
      </c>
      <c r="I116" s="93" t="s">
        <v>3990</v>
      </c>
      <c r="J116" s="93"/>
      <c r="K116" s="105"/>
    </row>
    <row r="117" spans="2:11" s="1" customFormat="1" ht="15" customHeight="1">
      <c r="B117" s="116"/>
      <c r="C117" s="93" t="s">
        <v>57</v>
      </c>
      <c r="D117" s="93"/>
      <c r="E117" s="93"/>
      <c r="F117" s="114" t="s">
        <v>3955</v>
      </c>
      <c r="G117" s="93"/>
      <c r="H117" s="93" t="s">
        <v>4001</v>
      </c>
      <c r="I117" s="93" t="s">
        <v>4002</v>
      </c>
      <c r="J117" s="93"/>
      <c r="K117" s="105"/>
    </row>
    <row r="118" spans="2:11" s="1" customFormat="1" ht="15" customHeight="1">
      <c r="B118" s="119"/>
      <c r="C118" s="125"/>
      <c r="D118" s="125"/>
      <c r="E118" s="125"/>
      <c r="F118" s="125"/>
      <c r="G118" s="125"/>
      <c r="H118" s="125"/>
      <c r="I118" s="125"/>
      <c r="J118" s="125"/>
      <c r="K118" s="121"/>
    </row>
    <row r="119" spans="2:11" s="1" customFormat="1" ht="18.75" customHeight="1">
      <c r="B119" s="126"/>
      <c r="C119" s="127"/>
      <c r="D119" s="127"/>
      <c r="E119" s="127"/>
      <c r="F119" s="128"/>
      <c r="G119" s="127"/>
      <c r="H119" s="127"/>
      <c r="I119" s="127"/>
      <c r="J119" s="127"/>
      <c r="K119" s="126"/>
    </row>
    <row r="120" spans="2:11" s="1" customFormat="1" ht="18.75" customHeight="1"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</row>
    <row r="121" spans="2:11" s="1" customFormat="1" ht="7.5" customHeight="1">
      <c r="B121" s="129"/>
      <c r="C121" s="130"/>
      <c r="D121" s="130"/>
      <c r="E121" s="130"/>
      <c r="F121" s="130"/>
      <c r="G121" s="130"/>
      <c r="H121" s="130"/>
      <c r="I121" s="130"/>
      <c r="J121" s="130"/>
      <c r="K121" s="131"/>
    </row>
    <row r="122" spans="2:11" s="1" customFormat="1" ht="45" customHeight="1">
      <c r="B122" s="132"/>
      <c r="C122" s="819" t="s">
        <v>4003</v>
      </c>
      <c r="D122" s="819"/>
      <c r="E122" s="819"/>
      <c r="F122" s="819"/>
      <c r="G122" s="819"/>
      <c r="H122" s="819"/>
      <c r="I122" s="819"/>
      <c r="J122" s="819"/>
      <c r="K122" s="133"/>
    </row>
    <row r="123" spans="2:11" s="1" customFormat="1" ht="17.25" customHeight="1">
      <c r="B123" s="134"/>
      <c r="C123" s="106" t="s">
        <v>3949</v>
      </c>
      <c r="D123" s="106"/>
      <c r="E123" s="106"/>
      <c r="F123" s="106" t="s">
        <v>3950</v>
      </c>
      <c r="G123" s="107"/>
      <c r="H123" s="106" t="s">
        <v>54</v>
      </c>
      <c r="I123" s="106" t="s">
        <v>57</v>
      </c>
      <c r="J123" s="106" t="s">
        <v>3951</v>
      </c>
      <c r="K123" s="135"/>
    </row>
    <row r="124" spans="2:11" s="1" customFormat="1" ht="17.25" customHeight="1">
      <c r="B124" s="134"/>
      <c r="C124" s="108" t="s">
        <v>3952</v>
      </c>
      <c r="D124" s="108"/>
      <c r="E124" s="108"/>
      <c r="F124" s="109" t="s">
        <v>3953</v>
      </c>
      <c r="G124" s="110"/>
      <c r="H124" s="108"/>
      <c r="I124" s="108"/>
      <c r="J124" s="108" t="s">
        <v>3954</v>
      </c>
      <c r="K124" s="135"/>
    </row>
    <row r="125" spans="2:11" s="1" customFormat="1" ht="5.25" customHeight="1">
      <c r="B125" s="136"/>
      <c r="C125" s="111"/>
      <c r="D125" s="111"/>
      <c r="E125" s="111"/>
      <c r="F125" s="111"/>
      <c r="G125" s="137"/>
      <c r="H125" s="111"/>
      <c r="I125" s="111"/>
      <c r="J125" s="111"/>
      <c r="K125" s="138"/>
    </row>
    <row r="126" spans="2:11" s="1" customFormat="1" ht="15" customHeight="1">
      <c r="B126" s="136"/>
      <c r="C126" s="93" t="s">
        <v>3958</v>
      </c>
      <c r="D126" s="113"/>
      <c r="E126" s="113"/>
      <c r="F126" s="114" t="s">
        <v>3955</v>
      </c>
      <c r="G126" s="93"/>
      <c r="H126" s="93" t="s">
        <v>3995</v>
      </c>
      <c r="I126" s="93" t="s">
        <v>3957</v>
      </c>
      <c r="J126" s="93">
        <v>120</v>
      </c>
      <c r="K126" s="139"/>
    </row>
    <row r="127" spans="2:11" s="1" customFormat="1" ht="15" customHeight="1">
      <c r="B127" s="136"/>
      <c r="C127" s="93" t="s">
        <v>4004</v>
      </c>
      <c r="D127" s="93"/>
      <c r="E127" s="93"/>
      <c r="F127" s="114" t="s">
        <v>3955</v>
      </c>
      <c r="G127" s="93"/>
      <c r="H127" s="93" t="s">
        <v>4005</v>
      </c>
      <c r="I127" s="93" t="s">
        <v>3957</v>
      </c>
      <c r="J127" s="93" t="s">
        <v>4006</v>
      </c>
      <c r="K127" s="139"/>
    </row>
    <row r="128" spans="2:11" s="1" customFormat="1" ht="15" customHeight="1">
      <c r="B128" s="136"/>
      <c r="C128" s="93" t="s">
        <v>3903</v>
      </c>
      <c r="D128" s="93"/>
      <c r="E128" s="93"/>
      <c r="F128" s="114" t="s">
        <v>3955</v>
      </c>
      <c r="G128" s="93"/>
      <c r="H128" s="93" t="s">
        <v>4007</v>
      </c>
      <c r="I128" s="93" t="s">
        <v>3957</v>
      </c>
      <c r="J128" s="93" t="s">
        <v>4006</v>
      </c>
      <c r="K128" s="139"/>
    </row>
    <row r="129" spans="2:11" s="1" customFormat="1" ht="15" customHeight="1">
      <c r="B129" s="136"/>
      <c r="C129" s="93" t="s">
        <v>3966</v>
      </c>
      <c r="D129" s="93"/>
      <c r="E129" s="93"/>
      <c r="F129" s="114" t="s">
        <v>3961</v>
      </c>
      <c r="G129" s="93"/>
      <c r="H129" s="93" t="s">
        <v>3967</v>
      </c>
      <c r="I129" s="93" t="s">
        <v>3957</v>
      </c>
      <c r="J129" s="93">
        <v>15</v>
      </c>
      <c r="K129" s="139"/>
    </row>
    <row r="130" spans="2:11" s="1" customFormat="1" ht="15" customHeight="1">
      <c r="B130" s="136"/>
      <c r="C130" s="117" t="s">
        <v>3968</v>
      </c>
      <c r="D130" s="117"/>
      <c r="E130" s="117"/>
      <c r="F130" s="118" t="s">
        <v>3961</v>
      </c>
      <c r="G130" s="117"/>
      <c r="H130" s="117" t="s">
        <v>3969</v>
      </c>
      <c r="I130" s="117" t="s">
        <v>3957</v>
      </c>
      <c r="J130" s="117">
        <v>15</v>
      </c>
      <c r="K130" s="139"/>
    </row>
    <row r="131" spans="2:11" s="1" customFormat="1" ht="15" customHeight="1">
      <c r="B131" s="136"/>
      <c r="C131" s="117" t="s">
        <v>3970</v>
      </c>
      <c r="D131" s="117"/>
      <c r="E131" s="117"/>
      <c r="F131" s="118" t="s">
        <v>3961</v>
      </c>
      <c r="G131" s="117"/>
      <c r="H131" s="117" t="s">
        <v>3971</v>
      </c>
      <c r="I131" s="117" t="s">
        <v>3957</v>
      </c>
      <c r="J131" s="117">
        <v>20</v>
      </c>
      <c r="K131" s="139"/>
    </row>
    <row r="132" spans="2:11" s="1" customFormat="1" ht="15" customHeight="1">
      <c r="B132" s="136"/>
      <c r="C132" s="117" t="s">
        <v>3972</v>
      </c>
      <c r="D132" s="117"/>
      <c r="E132" s="117"/>
      <c r="F132" s="118" t="s">
        <v>3961</v>
      </c>
      <c r="G132" s="117"/>
      <c r="H132" s="117" t="s">
        <v>3973</v>
      </c>
      <c r="I132" s="117" t="s">
        <v>3957</v>
      </c>
      <c r="J132" s="117">
        <v>20</v>
      </c>
      <c r="K132" s="139"/>
    </row>
    <row r="133" spans="2:11" s="1" customFormat="1" ht="15" customHeight="1">
      <c r="B133" s="136"/>
      <c r="C133" s="93" t="s">
        <v>3960</v>
      </c>
      <c r="D133" s="93"/>
      <c r="E133" s="93"/>
      <c r="F133" s="114" t="s">
        <v>3961</v>
      </c>
      <c r="G133" s="93"/>
      <c r="H133" s="93" t="s">
        <v>3995</v>
      </c>
      <c r="I133" s="93" t="s">
        <v>3957</v>
      </c>
      <c r="J133" s="93">
        <v>50</v>
      </c>
      <c r="K133" s="139"/>
    </row>
    <row r="134" spans="2:11" s="1" customFormat="1" ht="15" customHeight="1">
      <c r="B134" s="136"/>
      <c r="C134" s="93" t="s">
        <v>3974</v>
      </c>
      <c r="D134" s="93"/>
      <c r="E134" s="93"/>
      <c r="F134" s="114" t="s">
        <v>3961</v>
      </c>
      <c r="G134" s="93"/>
      <c r="H134" s="93" t="s">
        <v>3995</v>
      </c>
      <c r="I134" s="93" t="s">
        <v>3957</v>
      </c>
      <c r="J134" s="93">
        <v>50</v>
      </c>
      <c r="K134" s="139"/>
    </row>
    <row r="135" spans="2:11" s="1" customFormat="1" ht="15" customHeight="1">
      <c r="B135" s="136"/>
      <c r="C135" s="93" t="s">
        <v>3980</v>
      </c>
      <c r="D135" s="93"/>
      <c r="E135" s="93"/>
      <c r="F135" s="114" t="s">
        <v>3961</v>
      </c>
      <c r="G135" s="93"/>
      <c r="H135" s="93" t="s">
        <v>3995</v>
      </c>
      <c r="I135" s="93" t="s">
        <v>3957</v>
      </c>
      <c r="J135" s="93">
        <v>50</v>
      </c>
      <c r="K135" s="139"/>
    </row>
    <row r="136" spans="2:11" s="1" customFormat="1" ht="15" customHeight="1">
      <c r="B136" s="136"/>
      <c r="C136" s="93" t="s">
        <v>3982</v>
      </c>
      <c r="D136" s="93"/>
      <c r="E136" s="93"/>
      <c r="F136" s="114" t="s">
        <v>3961</v>
      </c>
      <c r="G136" s="93"/>
      <c r="H136" s="93" t="s">
        <v>3995</v>
      </c>
      <c r="I136" s="93" t="s">
        <v>3957</v>
      </c>
      <c r="J136" s="93">
        <v>50</v>
      </c>
      <c r="K136" s="139"/>
    </row>
    <row r="137" spans="2:11" s="1" customFormat="1" ht="15" customHeight="1">
      <c r="B137" s="136"/>
      <c r="C137" s="93" t="s">
        <v>3983</v>
      </c>
      <c r="D137" s="93"/>
      <c r="E137" s="93"/>
      <c r="F137" s="114" t="s">
        <v>3961</v>
      </c>
      <c r="G137" s="93"/>
      <c r="H137" s="93" t="s">
        <v>4008</v>
      </c>
      <c r="I137" s="93" t="s">
        <v>3957</v>
      </c>
      <c r="J137" s="93">
        <v>255</v>
      </c>
      <c r="K137" s="139"/>
    </row>
    <row r="138" spans="2:11" s="1" customFormat="1" ht="15" customHeight="1">
      <c r="B138" s="136"/>
      <c r="C138" s="93" t="s">
        <v>3985</v>
      </c>
      <c r="D138" s="93"/>
      <c r="E138" s="93"/>
      <c r="F138" s="114" t="s">
        <v>3955</v>
      </c>
      <c r="G138" s="93"/>
      <c r="H138" s="93" t="s">
        <v>4009</v>
      </c>
      <c r="I138" s="93" t="s">
        <v>3987</v>
      </c>
      <c r="J138" s="93"/>
      <c r="K138" s="139"/>
    </row>
    <row r="139" spans="2:11" s="1" customFormat="1" ht="15" customHeight="1">
      <c r="B139" s="136"/>
      <c r="C139" s="93" t="s">
        <v>3988</v>
      </c>
      <c r="D139" s="93"/>
      <c r="E139" s="93"/>
      <c r="F139" s="114" t="s">
        <v>3955</v>
      </c>
      <c r="G139" s="93"/>
      <c r="H139" s="93" t="s">
        <v>4010</v>
      </c>
      <c r="I139" s="93" t="s">
        <v>3990</v>
      </c>
      <c r="J139" s="93"/>
      <c r="K139" s="139"/>
    </row>
    <row r="140" spans="2:11" s="1" customFormat="1" ht="15" customHeight="1">
      <c r="B140" s="136"/>
      <c r="C140" s="93" t="s">
        <v>3991</v>
      </c>
      <c r="D140" s="93"/>
      <c r="E140" s="93"/>
      <c r="F140" s="114" t="s">
        <v>3955</v>
      </c>
      <c r="G140" s="93"/>
      <c r="H140" s="93" t="s">
        <v>3991</v>
      </c>
      <c r="I140" s="93" t="s">
        <v>3990</v>
      </c>
      <c r="J140" s="93"/>
      <c r="K140" s="139"/>
    </row>
    <row r="141" spans="2:11" s="1" customFormat="1" ht="15" customHeight="1">
      <c r="B141" s="136"/>
      <c r="C141" s="93" t="s">
        <v>38</v>
      </c>
      <c r="D141" s="93"/>
      <c r="E141" s="93"/>
      <c r="F141" s="114" t="s">
        <v>3955</v>
      </c>
      <c r="G141" s="93"/>
      <c r="H141" s="93" t="s">
        <v>4011</v>
      </c>
      <c r="I141" s="93" t="s">
        <v>3990</v>
      </c>
      <c r="J141" s="93"/>
      <c r="K141" s="139"/>
    </row>
    <row r="142" spans="2:11" s="1" customFormat="1" ht="15" customHeight="1">
      <c r="B142" s="136"/>
      <c r="C142" s="93" t="s">
        <v>4012</v>
      </c>
      <c r="D142" s="93"/>
      <c r="E142" s="93"/>
      <c r="F142" s="114" t="s">
        <v>3955</v>
      </c>
      <c r="G142" s="93"/>
      <c r="H142" s="93" t="s">
        <v>4013</v>
      </c>
      <c r="I142" s="93" t="s">
        <v>3990</v>
      </c>
      <c r="J142" s="93"/>
      <c r="K142" s="139"/>
    </row>
    <row r="143" spans="2:11" s="1" customFormat="1" ht="15" customHeight="1">
      <c r="B143" s="140"/>
      <c r="C143" s="141"/>
      <c r="D143" s="141"/>
      <c r="E143" s="141"/>
      <c r="F143" s="141"/>
      <c r="G143" s="141"/>
      <c r="H143" s="141"/>
      <c r="I143" s="141"/>
      <c r="J143" s="141"/>
      <c r="K143" s="142"/>
    </row>
    <row r="144" spans="2:11" s="1" customFormat="1" ht="18.75" customHeight="1">
      <c r="B144" s="127"/>
      <c r="C144" s="127"/>
      <c r="D144" s="127"/>
      <c r="E144" s="127"/>
      <c r="F144" s="128"/>
      <c r="G144" s="127"/>
      <c r="H144" s="127"/>
      <c r="I144" s="127"/>
      <c r="J144" s="127"/>
      <c r="K144" s="127"/>
    </row>
    <row r="145" spans="2:11" s="1" customFormat="1" ht="18.75" customHeight="1">
      <c r="B145" s="100"/>
      <c r="C145" s="100"/>
      <c r="D145" s="100"/>
      <c r="E145" s="100"/>
      <c r="F145" s="100"/>
      <c r="G145" s="100"/>
      <c r="H145" s="100"/>
      <c r="I145" s="100"/>
      <c r="J145" s="100"/>
      <c r="K145" s="100"/>
    </row>
    <row r="146" spans="2:11" s="1" customFormat="1" ht="7.5" customHeight="1">
      <c r="B146" s="101"/>
      <c r="C146" s="102"/>
      <c r="D146" s="102"/>
      <c r="E146" s="102"/>
      <c r="F146" s="102"/>
      <c r="G146" s="102"/>
      <c r="H146" s="102"/>
      <c r="I146" s="102"/>
      <c r="J146" s="102"/>
      <c r="K146" s="103"/>
    </row>
    <row r="147" spans="2:11" s="1" customFormat="1" ht="45" customHeight="1">
      <c r="B147" s="104"/>
      <c r="C147" s="818" t="s">
        <v>4014</v>
      </c>
      <c r="D147" s="818"/>
      <c r="E147" s="818"/>
      <c r="F147" s="818"/>
      <c r="G147" s="818"/>
      <c r="H147" s="818"/>
      <c r="I147" s="818"/>
      <c r="J147" s="818"/>
      <c r="K147" s="105"/>
    </row>
    <row r="148" spans="2:11" s="1" customFormat="1" ht="17.25" customHeight="1">
      <c r="B148" s="104"/>
      <c r="C148" s="106" t="s">
        <v>3949</v>
      </c>
      <c r="D148" s="106"/>
      <c r="E148" s="106"/>
      <c r="F148" s="106" t="s">
        <v>3950</v>
      </c>
      <c r="G148" s="107"/>
      <c r="H148" s="106" t="s">
        <v>54</v>
      </c>
      <c r="I148" s="106" t="s">
        <v>57</v>
      </c>
      <c r="J148" s="106" t="s">
        <v>3951</v>
      </c>
      <c r="K148" s="105"/>
    </row>
    <row r="149" spans="2:11" s="1" customFormat="1" ht="17.25" customHeight="1">
      <c r="B149" s="104"/>
      <c r="C149" s="108" t="s">
        <v>3952</v>
      </c>
      <c r="D149" s="108"/>
      <c r="E149" s="108"/>
      <c r="F149" s="109" t="s">
        <v>3953</v>
      </c>
      <c r="G149" s="110"/>
      <c r="H149" s="108"/>
      <c r="I149" s="108"/>
      <c r="J149" s="108" t="s">
        <v>3954</v>
      </c>
      <c r="K149" s="105"/>
    </row>
    <row r="150" spans="2:11" s="1" customFormat="1" ht="5.25" customHeight="1">
      <c r="B150" s="116"/>
      <c r="C150" s="111"/>
      <c r="D150" s="111"/>
      <c r="E150" s="111"/>
      <c r="F150" s="111"/>
      <c r="G150" s="112"/>
      <c r="H150" s="111"/>
      <c r="I150" s="111"/>
      <c r="J150" s="111"/>
      <c r="K150" s="139"/>
    </row>
    <row r="151" spans="2:11" s="1" customFormat="1" ht="15" customHeight="1">
      <c r="B151" s="116"/>
      <c r="C151" s="143" t="s">
        <v>3958</v>
      </c>
      <c r="D151" s="93"/>
      <c r="E151" s="93"/>
      <c r="F151" s="144" t="s">
        <v>3955</v>
      </c>
      <c r="G151" s="93"/>
      <c r="H151" s="143" t="s">
        <v>3995</v>
      </c>
      <c r="I151" s="143" t="s">
        <v>3957</v>
      </c>
      <c r="J151" s="143">
        <v>120</v>
      </c>
      <c r="K151" s="139"/>
    </row>
    <row r="152" spans="2:11" s="1" customFormat="1" ht="15" customHeight="1">
      <c r="B152" s="116"/>
      <c r="C152" s="143" t="s">
        <v>4004</v>
      </c>
      <c r="D152" s="93"/>
      <c r="E152" s="93"/>
      <c r="F152" s="144" t="s">
        <v>3955</v>
      </c>
      <c r="G152" s="93"/>
      <c r="H152" s="143" t="s">
        <v>4015</v>
      </c>
      <c r="I152" s="143" t="s">
        <v>3957</v>
      </c>
      <c r="J152" s="143" t="s">
        <v>4006</v>
      </c>
      <c r="K152" s="139"/>
    </row>
    <row r="153" spans="2:11" s="1" customFormat="1" ht="15" customHeight="1">
      <c r="B153" s="116"/>
      <c r="C153" s="143" t="s">
        <v>3903</v>
      </c>
      <c r="D153" s="93"/>
      <c r="E153" s="93"/>
      <c r="F153" s="144" t="s">
        <v>3955</v>
      </c>
      <c r="G153" s="93"/>
      <c r="H153" s="143" t="s">
        <v>4016</v>
      </c>
      <c r="I153" s="143" t="s">
        <v>3957</v>
      </c>
      <c r="J153" s="143" t="s">
        <v>4006</v>
      </c>
      <c r="K153" s="139"/>
    </row>
    <row r="154" spans="2:11" s="1" customFormat="1" ht="15" customHeight="1">
      <c r="B154" s="116"/>
      <c r="C154" s="143" t="s">
        <v>3960</v>
      </c>
      <c r="D154" s="93"/>
      <c r="E154" s="93"/>
      <c r="F154" s="144" t="s">
        <v>3961</v>
      </c>
      <c r="G154" s="93"/>
      <c r="H154" s="143" t="s">
        <v>3995</v>
      </c>
      <c r="I154" s="143" t="s">
        <v>3957</v>
      </c>
      <c r="J154" s="143">
        <v>50</v>
      </c>
      <c r="K154" s="139"/>
    </row>
    <row r="155" spans="2:11" s="1" customFormat="1" ht="15" customHeight="1">
      <c r="B155" s="116"/>
      <c r="C155" s="143" t="s">
        <v>3963</v>
      </c>
      <c r="D155" s="93"/>
      <c r="E155" s="93"/>
      <c r="F155" s="144" t="s">
        <v>3955</v>
      </c>
      <c r="G155" s="93"/>
      <c r="H155" s="143" t="s">
        <v>3995</v>
      </c>
      <c r="I155" s="143" t="s">
        <v>3965</v>
      </c>
      <c r="J155" s="143"/>
      <c r="K155" s="139"/>
    </row>
    <row r="156" spans="2:11" s="1" customFormat="1" ht="15" customHeight="1">
      <c r="B156" s="116"/>
      <c r="C156" s="143" t="s">
        <v>3974</v>
      </c>
      <c r="D156" s="93"/>
      <c r="E156" s="93"/>
      <c r="F156" s="144" t="s">
        <v>3961</v>
      </c>
      <c r="G156" s="93"/>
      <c r="H156" s="143" t="s">
        <v>3995</v>
      </c>
      <c r="I156" s="143" t="s">
        <v>3957</v>
      </c>
      <c r="J156" s="143">
        <v>50</v>
      </c>
      <c r="K156" s="139"/>
    </row>
    <row r="157" spans="2:11" s="1" customFormat="1" ht="15" customHeight="1">
      <c r="B157" s="116"/>
      <c r="C157" s="143" t="s">
        <v>3982</v>
      </c>
      <c r="D157" s="93"/>
      <c r="E157" s="93"/>
      <c r="F157" s="144" t="s">
        <v>3961</v>
      </c>
      <c r="G157" s="93"/>
      <c r="H157" s="143" t="s">
        <v>3995</v>
      </c>
      <c r="I157" s="143" t="s">
        <v>3957</v>
      </c>
      <c r="J157" s="143">
        <v>50</v>
      </c>
      <c r="K157" s="139"/>
    </row>
    <row r="158" spans="2:11" s="1" customFormat="1" ht="15" customHeight="1">
      <c r="B158" s="116"/>
      <c r="C158" s="143" t="s">
        <v>3980</v>
      </c>
      <c r="D158" s="93"/>
      <c r="E158" s="93"/>
      <c r="F158" s="144" t="s">
        <v>3961</v>
      </c>
      <c r="G158" s="93"/>
      <c r="H158" s="143" t="s">
        <v>3995</v>
      </c>
      <c r="I158" s="143" t="s">
        <v>3957</v>
      </c>
      <c r="J158" s="143">
        <v>50</v>
      </c>
      <c r="K158" s="139"/>
    </row>
    <row r="159" spans="2:11" s="1" customFormat="1" ht="15" customHeight="1">
      <c r="B159" s="116"/>
      <c r="C159" s="143" t="s">
        <v>102</v>
      </c>
      <c r="D159" s="93"/>
      <c r="E159" s="93"/>
      <c r="F159" s="144" t="s">
        <v>3955</v>
      </c>
      <c r="G159" s="93"/>
      <c r="H159" s="143" t="s">
        <v>4017</v>
      </c>
      <c r="I159" s="143" t="s">
        <v>3957</v>
      </c>
      <c r="J159" s="143" t="s">
        <v>4018</v>
      </c>
      <c r="K159" s="139"/>
    </row>
    <row r="160" spans="2:11" s="1" customFormat="1" ht="15" customHeight="1">
      <c r="B160" s="116"/>
      <c r="C160" s="143" t="s">
        <v>4019</v>
      </c>
      <c r="D160" s="93"/>
      <c r="E160" s="93"/>
      <c r="F160" s="144" t="s">
        <v>3955</v>
      </c>
      <c r="G160" s="93"/>
      <c r="H160" s="143" t="s">
        <v>4020</v>
      </c>
      <c r="I160" s="143" t="s">
        <v>3990</v>
      </c>
      <c r="J160" s="143"/>
      <c r="K160" s="139"/>
    </row>
    <row r="161" spans="2:11" s="1" customFormat="1" ht="15" customHeight="1">
      <c r="B161" s="145"/>
      <c r="C161" s="125"/>
      <c r="D161" s="125"/>
      <c r="E161" s="125"/>
      <c r="F161" s="125"/>
      <c r="G161" s="125"/>
      <c r="H161" s="125"/>
      <c r="I161" s="125"/>
      <c r="J161" s="125"/>
      <c r="K161" s="146"/>
    </row>
    <row r="162" spans="2:11" s="1" customFormat="1" ht="18.75" customHeight="1">
      <c r="B162" s="127"/>
      <c r="C162" s="137"/>
      <c r="D162" s="137"/>
      <c r="E162" s="137"/>
      <c r="F162" s="147"/>
      <c r="G162" s="137"/>
      <c r="H162" s="137"/>
      <c r="I162" s="137"/>
      <c r="J162" s="137"/>
      <c r="K162" s="127"/>
    </row>
    <row r="163" spans="2:11" s="1" customFormat="1" ht="18.75" customHeight="1">
      <c r="B163" s="100"/>
      <c r="C163" s="100"/>
      <c r="D163" s="100"/>
      <c r="E163" s="100"/>
      <c r="F163" s="100"/>
      <c r="G163" s="100"/>
      <c r="H163" s="100"/>
      <c r="I163" s="100"/>
      <c r="J163" s="100"/>
      <c r="K163" s="100"/>
    </row>
    <row r="164" spans="2:11" s="1" customFormat="1" ht="7.5" customHeight="1">
      <c r="B164" s="82"/>
      <c r="C164" s="83"/>
      <c r="D164" s="83"/>
      <c r="E164" s="83"/>
      <c r="F164" s="83"/>
      <c r="G164" s="83"/>
      <c r="H164" s="83"/>
      <c r="I164" s="83"/>
      <c r="J164" s="83"/>
      <c r="K164" s="84"/>
    </row>
    <row r="165" spans="2:11" s="1" customFormat="1" ht="45" customHeight="1">
      <c r="B165" s="85"/>
      <c r="C165" s="819" t="s">
        <v>4021</v>
      </c>
      <c r="D165" s="819"/>
      <c r="E165" s="819"/>
      <c r="F165" s="819"/>
      <c r="G165" s="819"/>
      <c r="H165" s="819"/>
      <c r="I165" s="819"/>
      <c r="J165" s="819"/>
      <c r="K165" s="86"/>
    </row>
    <row r="166" spans="2:11" s="1" customFormat="1" ht="17.25" customHeight="1">
      <c r="B166" s="85"/>
      <c r="C166" s="106" t="s">
        <v>3949</v>
      </c>
      <c r="D166" s="106"/>
      <c r="E166" s="106"/>
      <c r="F166" s="106" t="s">
        <v>3950</v>
      </c>
      <c r="G166" s="148"/>
      <c r="H166" s="149" t="s">
        <v>54</v>
      </c>
      <c r="I166" s="149" t="s">
        <v>57</v>
      </c>
      <c r="J166" s="106" t="s">
        <v>3951</v>
      </c>
      <c r="K166" s="86"/>
    </row>
    <row r="167" spans="2:11" s="1" customFormat="1" ht="17.25" customHeight="1">
      <c r="B167" s="87"/>
      <c r="C167" s="108" t="s">
        <v>3952</v>
      </c>
      <c r="D167" s="108"/>
      <c r="E167" s="108"/>
      <c r="F167" s="109" t="s">
        <v>3953</v>
      </c>
      <c r="G167" s="150"/>
      <c r="H167" s="151"/>
      <c r="I167" s="151"/>
      <c r="J167" s="108" t="s">
        <v>3954</v>
      </c>
      <c r="K167" s="88"/>
    </row>
    <row r="168" spans="2:11" s="1" customFormat="1" ht="5.25" customHeight="1">
      <c r="B168" s="116"/>
      <c r="C168" s="111"/>
      <c r="D168" s="111"/>
      <c r="E168" s="111"/>
      <c r="F168" s="111"/>
      <c r="G168" s="112"/>
      <c r="H168" s="111"/>
      <c r="I168" s="111"/>
      <c r="J168" s="111"/>
      <c r="K168" s="139"/>
    </row>
    <row r="169" spans="2:11" s="1" customFormat="1" ht="15" customHeight="1">
      <c r="B169" s="116"/>
      <c r="C169" s="93" t="s">
        <v>3958</v>
      </c>
      <c r="D169" s="93"/>
      <c r="E169" s="93"/>
      <c r="F169" s="114" t="s">
        <v>3955</v>
      </c>
      <c r="G169" s="93"/>
      <c r="H169" s="93" t="s">
        <v>3995</v>
      </c>
      <c r="I169" s="93" t="s">
        <v>3957</v>
      </c>
      <c r="J169" s="93">
        <v>120</v>
      </c>
      <c r="K169" s="139"/>
    </row>
    <row r="170" spans="2:11" s="1" customFormat="1" ht="15" customHeight="1">
      <c r="B170" s="116"/>
      <c r="C170" s="93" t="s">
        <v>4004</v>
      </c>
      <c r="D170" s="93"/>
      <c r="E170" s="93"/>
      <c r="F170" s="114" t="s">
        <v>3955</v>
      </c>
      <c r="G170" s="93"/>
      <c r="H170" s="93" t="s">
        <v>4005</v>
      </c>
      <c r="I170" s="93" t="s">
        <v>3957</v>
      </c>
      <c r="J170" s="93" t="s">
        <v>4006</v>
      </c>
      <c r="K170" s="139"/>
    </row>
    <row r="171" spans="2:11" s="1" customFormat="1" ht="15" customHeight="1">
      <c r="B171" s="116"/>
      <c r="C171" s="93" t="s">
        <v>3903</v>
      </c>
      <c r="D171" s="93"/>
      <c r="E171" s="93"/>
      <c r="F171" s="114" t="s">
        <v>3955</v>
      </c>
      <c r="G171" s="93"/>
      <c r="H171" s="93" t="s">
        <v>4022</v>
      </c>
      <c r="I171" s="93" t="s">
        <v>3957</v>
      </c>
      <c r="J171" s="93" t="s">
        <v>4006</v>
      </c>
      <c r="K171" s="139"/>
    </row>
    <row r="172" spans="2:11" s="1" customFormat="1" ht="15" customHeight="1">
      <c r="B172" s="116"/>
      <c r="C172" s="93" t="s">
        <v>3960</v>
      </c>
      <c r="D172" s="93"/>
      <c r="E172" s="93"/>
      <c r="F172" s="114" t="s">
        <v>3961</v>
      </c>
      <c r="G172" s="93"/>
      <c r="H172" s="93" t="s">
        <v>4022</v>
      </c>
      <c r="I172" s="93" t="s">
        <v>3957</v>
      </c>
      <c r="J172" s="93">
        <v>50</v>
      </c>
      <c r="K172" s="139"/>
    </row>
    <row r="173" spans="2:11" s="1" customFormat="1" ht="15" customHeight="1">
      <c r="B173" s="116"/>
      <c r="C173" s="93" t="s">
        <v>3963</v>
      </c>
      <c r="D173" s="93"/>
      <c r="E173" s="93"/>
      <c r="F173" s="114" t="s">
        <v>3955</v>
      </c>
      <c r="G173" s="93"/>
      <c r="H173" s="93" t="s">
        <v>4022</v>
      </c>
      <c r="I173" s="93" t="s">
        <v>3965</v>
      </c>
      <c r="J173" s="93"/>
      <c r="K173" s="139"/>
    </row>
    <row r="174" spans="2:11" s="1" customFormat="1" ht="15" customHeight="1">
      <c r="B174" s="116"/>
      <c r="C174" s="93" t="s">
        <v>3974</v>
      </c>
      <c r="D174" s="93"/>
      <c r="E174" s="93"/>
      <c r="F174" s="114" t="s">
        <v>3961</v>
      </c>
      <c r="G174" s="93"/>
      <c r="H174" s="93" t="s">
        <v>4022</v>
      </c>
      <c r="I174" s="93" t="s">
        <v>3957</v>
      </c>
      <c r="J174" s="93">
        <v>50</v>
      </c>
      <c r="K174" s="139"/>
    </row>
    <row r="175" spans="2:11" s="1" customFormat="1" ht="15" customHeight="1">
      <c r="B175" s="116"/>
      <c r="C175" s="93" t="s">
        <v>3982</v>
      </c>
      <c r="D175" s="93"/>
      <c r="E175" s="93"/>
      <c r="F175" s="114" t="s">
        <v>3961</v>
      </c>
      <c r="G175" s="93"/>
      <c r="H175" s="93" t="s">
        <v>4022</v>
      </c>
      <c r="I175" s="93" t="s">
        <v>3957</v>
      </c>
      <c r="J175" s="93">
        <v>50</v>
      </c>
      <c r="K175" s="139"/>
    </row>
    <row r="176" spans="2:11" s="1" customFormat="1" ht="15" customHeight="1">
      <c r="B176" s="116"/>
      <c r="C176" s="93" t="s">
        <v>3980</v>
      </c>
      <c r="D176" s="93"/>
      <c r="E176" s="93"/>
      <c r="F176" s="114" t="s">
        <v>3961</v>
      </c>
      <c r="G176" s="93"/>
      <c r="H176" s="93" t="s">
        <v>4022</v>
      </c>
      <c r="I176" s="93" t="s">
        <v>3957</v>
      </c>
      <c r="J176" s="93">
        <v>50</v>
      </c>
      <c r="K176" s="139"/>
    </row>
    <row r="177" spans="2:11" s="1" customFormat="1" ht="15" customHeight="1">
      <c r="B177" s="116"/>
      <c r="C177" s="93" t="s">
        <v>111</v>
      </c>
      <c r="D177" s="93"/>
      <c r="E177" s="93"/>
      <c r="F177" s="114" t="s">
        <v>3955</v>
      </c>
      <c r="G177" s="93"/>
      <c r="H177" s="93" t="s">
        <v>4023</v>
      </c>
      <c r="I177" s="93" t="s">
        <v>4024</v>
      </c>
      <c r="J177" s="93"/>
      <c r="K177" s="139"/>
    </row>
    <row r="178" spans="2:11" s="1" customFormat="1" ht="15" customHeight="1">
      <c r="B178" s="116"/>
      <c r="C178" s="93" t="s">
        <v>57</v>
      </c>
      <c r="D178" s="93"/>
      <c r="E178" s="93"/>
      <c r="F178" s="114" t="s">
        <v>3955</v>
      </c>
      <c r="G178" s="93"/>
      <c r="H178" s="93" t="s">
        <v>4025</v>
      </c>
      <c r="I178" s="93" t="s">
        <v>4026</v>
      </c>
      <c r="J178" s="93">
        <v>1</v>
      </c>
      <c r="K178" s="139"/>
    </row>
    <row r="179" spans="2:11" s="1" customFormat="1" ht="15" customHeight="1">
      <c r="B179" s="116"/>
      <c r="C179" s="93" t="s">
        <v>53</v>
      </c>
      <c r="D179" s="93"/>
      <c r="E179" s="93"/>
      <c r="F179" s="114" t="s">
        <v>3955</v>
      </c>
      <c r="G179" s="93"/>
      <c r="H179" s="93" t="s">
        <v>4027</v>
      </c>
      <c r="I179" s="93" t="s">
        <v>3957</v>
      </c>
      <c r="J179" s="93">
        <v>20</v>
      </c>
      <c r="K179" s="139"/>
    </row>
    <row r="180" spans="2:11" s="1" customFormat="1" ht="15" customHeight="1">
      <c r="B180" s="116"/>
      <c r="C180" s="93" t="s">
        <v>54</v>
      </c>
      <c r="D180" s="93"/>
      <c r="E180" s="93"/>
      <c r="F180" s="114" t="s">
        <v>3955</v>
      </c>
      <c r="G180" s="93"/>
      <c r="H180" s="93" t="s">
        <v>4028</v>
      </c>
      <c r="I180" s="93" t="s">
        <v>3957</v>
      </c>
      <c r="J180" s="93">
        <v>255</v>
      </c>
      <c r="K180" s="139"/>
    </row>
    <row r="181" spans="2:11" s="1" customFormat="1" ht="15" customHeight="1">
      <c r="B181" s="116"/>
      <c r="C181" s="93" t="s">
        <v>112</v>
      </c>
      <c r="D181" s="93"/>
      <c r="E181" s="93"/>
      <c r="F181" s="114" t="s">
        <v>3955</v>
      </c>
      <c r="G181" s="93"/>
      <c r="H181" s="93" t="s">
        <v>3919</v>
      </c>
      <c r="I181" s="93" t="s">
        <v>3957</v>
      </c>
      <c r="J181" s="93">
        <v>10</v>
      </c>
      <c r="K181" s="139"/>
    </row>
    <row r="182" spans="2:11" s="1" customFormat="1" ht="15" customHeight="1">
      <c r="B182" s="116"/>
      <c r="C182" s="93" t="s">
        <v>113</v>
      </c>
      <c r="D182" s="93"/>
      <c r="E182" s="93"/>
      <c r="F182" s="114" t="s">
        <v>3955</v>
      </c>
      <c r="G182" s="93"/>
      <c r="H182" s="93" t="s">
        <v>4029</v>
      </c>
      <c r="I182" s="93" t="s">
        <v>3990</v>
      </c>
      <c r="J182" s="93"/>
      <c r="K182" s="139"/>
    </row>
    <row r="183" spans="2:11" s="1" customFormat="1" ht="15" customHeight="1">
      <c r="B183" s="116"/>
      <c r="C183" s="93" t="s">
        <v>4030</v>
      </c>
      <c r="D183" s="93"/>
      <c r="E183" s="93"/>
      <c r="F183" s="114" t="s">
        <v>3955</v>
      </c>
      <c r="G183" s="93"/>
      <c r="H183" s="93" t="s">
        <v>4031</v>
      </c>
      <c r="I183" s="93" t="s">
        <v>3990</v>
      </c>
      <c r="J183" s="93"/>
      <c r="K183" s="139"/>
    </row>
    <row r="184" spans="2:11" s="1" customFormat="1" ht="15" customHeight="1">
      <c r="B184" s="116"/>
      <c r="C184" s="93" t="s">
        <v>4019</v>
      </c>
      <c r="D184" s="93"/>
      <c r="E184" s="93"/>
      <c r="F184" s="114" t="s">
        <v>3955</v>
      </c>
      <c r="G184" s="93"/>
      <c r="H184" s="93" t="s">
        <v>4032</v>
      </c>
      <c r="I184" s="93" t="s">
        <v>3990</v>
      </c>
      <c r="J184" s="93"/>
      <c r="K184" s="139"/>
    </row>
    <row r="185" spans="2:11" s="1" customFormat="1" ht="15" customHeight="1">
      <c r="B185" s="116"/>
      <c r="C185" s="93" t="s">
        <v>115</v>
      </c>
      <c r="D185" s="93"/>
      <c r="E185" s="93"/>
      <c r="F185" s="114" t="s">
        <v>3961</v>
      </c>
      <c r="G185" s="93"/>
      <c r="H185" s="93" t="s">
        <v>4033</v>
      </c>
      <c r="I185" s="93" t="s">
        <v>3957</v>
      </c>
      <c r="J185" s="93">
        <v>50</v>
      </c>
      <c r="K185" s="139"/>
    </row>
    <row r="186" spans="2:11" s="1" customFormat="1" ht="15" customHeight="1">
      <c r="B186" s="116"/>
      <c r="C186" s="93" t="s">
        <v>4034</v>
      </c>
      <c r="D186" s="93"/>
      <c r="E186" s="93"/>
      <c r="F186" s="114" t="s">
        <v>3961</v>
      </c>
      <c r="G186" s="93"/>
      <c r="H186" s="93" t="s">
        <v>4035</v>
      </c>
      <c r="I186" s="93" t="s">
        <v>4036</v>
      </c>
      <c r="J186" s="93"/>
      <c r="K186" s="139"/>
    </row>
    <row r="187" spans="2:11" s="1" customFormat="1" ht="15" customHeight="1">
      <c r="B187" s="116"/>
      <c r="C187" s="93" t="s">
        <v>4037</v>
      </c>
      <c r="D187" s="93"/>
      <c r="E187" s="93"/>
      <c r="F187" s="114" t="s">
        <v>3961</v>
      </c>
      <c r="G187" s="93"/>
      <c r="H187" s="93" t="s">
        <v>4038</v>
      </c>
      <c r="I187" s="93" t="s">
        <v>4036</v>
      </c>
      <c r="J187" s="93"/>
      <c r="K187" s="139"/>
    </row>
    <row r="188" spans="2:11" s="1" customFormat="1" ht="15" customHeight="1">
      <c r="B188" s="116"/>
      <c r="C188" s="93" t="s">
        <v>4039</v>
      </c>
      <c r="D188" s="93"/>
      <c r="E188" s="93"/>
      <c r="F188" s="114" t="s">
        <v>3961</v>
      </c>
      <c r="G188" s="93"/>
      <c r="H188" s="93" t="s">
        <v>4040</v>
      </c>
      <c r="I188" s="93" t="s">
        <v>4036</v>
      </c>
      <c r="J188" s="93"/>
      <c r="K188" s="139"/>
    </row>
    <row r="189" spans="2:11" s="1" customFormat="1" ht="15" customHeight="1">
      <c r="B189" s="116"/>
      <c r="C189" s="152" t="s">
        <v>4041</v>
      </c>
      <c r="D189" s="93"/>
      <c r="E189" s="93"/>
      <c r="F189" s="114" t="s">
        <v>3961</v>
      </c>
      <c r="G189" s="93"/>
      <c r="H189" s="93" t="s">
        <v>4042</v>
      </c>
      <c r="I189" s="93" t="s">
        <v>4043</v>
      </c>
      <c r="J189" s="153" t="s">
        <v>4044</v>
      </c>
      <c r="K189" s="139"/>
    </row>
    <row r="190" spans="2:11" s="1" customFormat="1" ht="15" customHeight="1">
      <c r="B190" s="116"/>
      <c r="C190" s="152" t="s">
        <v>42</v>
      </c>
      <c r="D190" s="93"/>
      <c r="E190" s="93"/>
      <c r="F190" s="114" t="s">
        <v>3955</v>
      </c>
      <c r="G190" s="93"/>
      <c r="H190" s="90" t="s">
        <v>4045</v>
      </c>
      <c r="I190" s="93" t="s">
        <v>4046</v>
      </c>
      <c r="J190" s="93"/>
      <c r="K190" s="139"/>
    </row>
    <row r="191" spans="2:11" s="1" customFormat="1" ht="15" customHeight="1">
      <c r="B191" s="116"/>
      <c r="C191" s="152" t="s">
        <v>4047</v>
      </c>
      <c r="D191" s="93"/>
      <c r="E191" s="93"/>
      <c r="F191" s="114" t="s">
        <v>3955</v>
      </c>
      <c r="G191" s="93"/>
      <c r="H191" s="93" t="s">
        <v>4048</v>
      </c>
      <c r="I191" s="93" t="s">
        <v>3990</v>
      </c>
      <c r="J191" s="93"/>
      <c r="K191" s="139"/>
    </row>
    <row r="192" spans="2:11" s="1" customFormat="1" ht="15" customHeight="1">
      <c r="B192" s="116"/>
      <c r="C192" s="152" t="s">
        <v>4049</v>
      </c>
      <c r="D192" s="93"/>
      <c r="E192" s="93"/>
      <c r="F192" s="114" t="s">
        <v>3955</v>
      </c>
      <c r="G192" s="93"/>
      <c r="H192" s="93" t="s">
        <v>4050</v>
      </c>
      <c r="I192" s="93" t="s">
        <v>3990</v>
      </c>
      <c r="J192" s="93"/>
      <c r="K192" s="139"/>
    </row>
    <row r="193" spans="2:11" s="1" customFormat="1" ht="15" customHeight="1">
      <c r="B193" s="116"/>
      <c r="C193" s="152" t="s">
        <v>4051</v>
      </c>
      <c r="D193" s="93"/>
      <c r="E193" s="93"/>
      <c r="F193" s="114" t="s">
        <v>3961</v>
      </c>
      <c r="G193" s="93"/>
      <c r="H193" s="93" t="s">
        <v>4052</v>
      </c>
      <c r="I193" s="93" t="s">
        <v>3990</v>
      </c>
      <c r="J193" s="93"/>
      <c r="K193" s="139"/>
    </row>
    <row r="194" spans="2:11" s="1" customFormat="1" ht="15" customHeight="1">
      <c r="B194" s="145"/>
      <c r="C194" s="154"/>
      <c r="D194" s="125"/>
      <c r="E194" s="125"/>
      <c r="F194" s="125"/>
      <c r="G194" s="125"/>
      <c r="H194" s="125"/>
      <c r="I194" s="125"/>
      <c r="J194" s="125"/>
      <c r="K194" s="146"/>
    </row>
    <row r="195" spans="2:11" s="1" customFormat="1" ht="18.75" customHeight="1">
      <c r="B195" s="127"/>
      <c r="C195" s="137"/>
      <c r="D195" s="137"/>
      <c r="E195" s="137"/>
      <c r="F195" s="147"/>
      <c r="G195" s="137"/>
      <c r="H195" s="137"/>
      <c r="I195" s="137"/>
      <c r="J195" s="137"/>
      <c r="K195" s="127"/>
    </row>
    <row r="196" spans="2:11" s="1" customFormat="1" ht="18.75" customHeight="1">
      <c r="B196" s="127"/>
      <c r="C196" s="137"/>
      <c r="D196" s="137"/>
      <c r="E196" s="137"/>
      <c r="F196" s="147"/>
      <c r="G196" s="137"/>
      <c r="H196" s="137"/>
      <c r="I196" s="137"/>
      <c r="J196" s="137"/>
      <c r="K196" s="127"/>
    </row>
    <row r="197" spans="2:11" s="1" customFormat="1" ht="18.75" customHeight="1">
      <c r="B197" s="100"/>
      <c r="C197" s="100"/>
      <c r="D197" s="100"/>
      <c r="E197" s="100"/>
      <c r="F197" s="100"/>
      <c r="G197" s="100"/>
      <c r="H197" s="100"/>
      <c r="I197" s="100"/>
      <c r="J197" s="100"/>
      <c r="K197" s="100"/>
    </row>
    <row r="198" spans="2:11" s="1" customFormat="1" ht="13.5">
      <c r="B198" s="82"/>
      <c r="C198" s="83"/>
      <c r="D198" s="83"/>
      <c r="E198" s="83"/>
      <c r="F198" s="83"/>
      <c r="G198" s="83"/>
      <c r="H198" s="83"/>
      <c r="I198" s="83"/>
      <c r="J198" s="83"/>
      <c r="K198" s="84"/>
    </row>
    <row r="199" spans="2:11" s="1" customFormat="1" ht="21">
      <c r="B199" s="85"/>
      <c r="C199" s="819" t="s">
        <v>4053</v>
      </c>
      <c r="D199" s="819"/>
      <c r="E199" s="819"/>
      <c r="F199" s="819"/>
      <c r="G199" s="819"/>
      <c r="H199" s="819"/>
      <c r="I199" s="819"/>
      <c r="J199" s="819"/>
      <c r="K199" s="86"/>
    </row>
    <row r="200" spans="2:11" s="1" customFormat="1" ht="25.5" customHeight="1">
      <c r="B200" s="85"/>
      <c r="C200" s="155" t="s">
        <v>4054</v>
      </c>
      <c r="D200" s="155"/>
      <c r="E200" s="155"/>
      <c r="F200" s="155" t="s">
        <v>4055</v>
      </c>
      <c r="G200" s="156"/>
      <c r="H200" s="820" t="s">
        <v>4056</v>
      </c>
      <c r="I200" s="820"/>
      <c r="J200" s="820"/>
      <c r="K200" s="86"/>
    </row>
    <row r="201" spans="2:11" s="1" customFormat="1" ht="5.25" customHeight="1">
      <c r="B201" s="116"/>
      <c r="C201" s="111"/>
      <c r="D201" s="111"/>
      <c r="E201" s="111"/>
      <c r="F201" s="111"/>
      <c r="G201" s="137"/>
      <c r="H201" s="111"/>
      <c r="I201" s="111"/>
      <c r="J201" s="111"/>
      <c r="K201" s="139"/>
    </row>
    <row r="202" spans="2:11" s="1" customFormat="1" ht="15" customHeight="1">
      <c r="B202" s="116"/>
      <c r="C202" s="93" t="s">
        <v>4046</v>
      </c>
      <c r="D202" s="93"/>
      <c r="E202" s="93"/>
      <c r="F202" s="114" t="s">
        <v>43</v>
      </c>
      <c r="G202" s="93"/>
      <c r="H202" s="821" t="s">
        <v>4057</v>
      </c>
      <c r="I202" s="821"/>
      <c r="J202" s="821"/>
      <c r="K202" s="139"/>
    </row>
    <row r="203" spans="2:11" s="1" customFormat="1" ht="15" customHeight="1">
      <c r="B203" s="116"/>
      <c r="C203" s="93"/>
      <c r="D203" s="93"/>
      <c r="E203" s="93"/>
      <c r="F203" s="114" t="s">
        <v>44</v>
      </c>
      <c r="G203" s="93"/>
      <c r="H203" s="821" t="s">
        <v>4058</v>
      </c>
      <c r="I203" s="821"/>
      <c r="J203" s="821"/>
      <c r="K203" s="139"/>
    </row>
    <row r="204" spans="2:11" s="1" customFormat="1" ht="15" customHeight="1">
      <c r="B204" s="116"/>
      <c r="C204" s="93"/>
      <c r="D204" s="93"/>
      <c r="E204" s="93"/>
      <c r="F204" s="114" t="s">
        <v>47</v>
      </c>
      <c r="G204" s="93"/>
      <c r="H204" s="821" t="s">
        <v>4059</v>
      </c>
      <c r="I204" s="821"/>
      <c r="J204" s="821"/>
      <c r="K204" s="139"/>
    </row>
    <row r="205" spans="2:11" s="1" customFormat="1" ht="15" customHeight="1">
      <c r="B205" s="116"/>
      <c r="C205" s="93"/>
      <c r="D205" s="93"/>
      <c r="E205" s="93"/>
      <c r="F205" s="114" t="s">
        <v>45</v>
      </c>
      <c r="G205" s="93"/>
      <c r="H205" s="821" t="s">
        <v>4060</v>
      </c>
      <c r="I205" s="821"/>
      <c r="J205" s="821"/>
      <c r="K205" s="139"/>
    </row>
    <row r="206" spans="2:11" s="1" customFormat="1" ht="15" customHeight="1">
      <c r="B206" s="116"/>
      <c r="C206" s="93"/>
      <c r="D206" s="93"/>
      <c r="E206" s="93"/>
      <c r="F206" s="114" t="s">
        <v>46</v>
      </c>
      <c r="G206" s="93"/>
      <c r="H206" s="821" t="s">
        <v>4061</v>
      </c>
      <c r="I206" s="821"/>
      <c r="J206" s="821"/>
      <c r="K206" s="139"/>
    </row>
    <row r="207" spans="2:11" s="1" customFormat="1" ht="15" customHeight="1">
      <c r="B207" s="116"/>
      <c r="C207" s="93"/>
      <c r="D207" s="93"/>
      <c r="E207" s="93"/>
      <c r="F207" s="114"/>
      <c r="G207" s="93"/>
      <c r="H207" s="93"/>
      <c r="I207" s="93"/>
      <c r="J207" s="93"/>
      <c r="K207" s="139"/>
    </row>
    <row r="208" spans="2:11" s="1" customFormat="1" ht="15" customHeight="1">
      <c r="B208" s="116"/>
      <c r="C208" s="93" t="s">
        <v>4002</v>
      </c>
      <c r="D208" s="93"/>
      <c r="E208" s="93"/>
      <c r="F208" s="114" t="s">
        <v>79</v>
      </c>
      <c r="G208" s="93"/>
      <c r="H208" s="821" t="s">
        <v>4062</v>
      </c>
      <c r="I208" s="821"/>
      <c r="J208" s="821"/>
      <c r="K208" s="139"/>
    </row>
    <row r="209" spans="2:11" s="1" customFormat="1" ht="15" customHeight="1">
      <c r="B209" s="116"/>
      <c r="C209" s="93"/>
      <c r="D209" s="93"/>
      <c r="E209" s="93"/>
      <c r="F209" s="114" t="s">
        <v>3897</v>
      </c>
      <c r="G209" s="93"/>
      <c r="H209" s="821" t="s">
        <v>3898</v>
      </c>
      <c r="I209" s="821"/>
      <c r="J209" s="821"/>
      <c r="K209" s="139"/>
    </row>
    <row r="210" spans="2:11" s="1" customFormat="1" ht="15" customHeight="1">
      <c r="B210" s="116"/>
      <c r="C210" s="93"/>
      <c r="D210" s="93"/>
      <c r="E210" s="93"/>
      <c r="F210" s="114" t="s">
        <v>3895</v>
      </c>
      <c r="G210" s="93"/>
      <c r="H210" s="821" t="s">
        <v>4063</v>
      </c>
      <c r="I210" s="821"/>
      <c r="J210" s="821"/>
      <c r="K210" s="139"/>
    </row>
    <row r="211" spans="2:11" s="1" customFormat="1" ht="15" customHeight="1">
      <c r="B211" s="157"/>
      <c r="C211" s="93"/>
      <c r="D211" s="93"/>
      <c r="E211" s="93"/>
      <c r="F211" s="114" t="s">
        <v>3899</v>
      </c>
      <c r="G211" s="152"/>
      <c r="H211" s="822" t="s">
        <v>3900</v>
      </c>
      <c r="I211" s="822"/>
      <c r="J211" s="822"/>
      <c r="K211" s="158"/>
    </row>
    <row r="212" spans="2:11" s="1" customFormat="1" ht="15" customHeight="1">
      <c r="B212" s="157"/>
      <c r="C212" s="93"/>
      <c r="D212" s="93"/>
      <c r="E212" s="93"/>
      <c r="F212" s="114" t="s">
        <v>3901</v>
      </c>
      <c r="G212" s="152"/>
      <c r="H212" s="822" t="s">
        <v>158</v>
      </c>
      <c r="I212" s="822"/>
      <c r="J212" s="822"/>
      <c r="K212" s="158"/>
    </row>
    <row r="213" spans="2:11" s="1" customFormat="1" ht="15" customHeight="1">
      <c r="B213" s="157"/>
      <c r="C213" s="93"/>
      <c r="D213" s="93"/>
      <c r="E213" s="93"/>
      <c r="F213" s="114"/>
      <c r="G213" s="152"/>
      <c r="H213" s="143"/>
      <c r="I213" s="143"/>
      <c r="J213" s="143"/>
      <c r="K213" s="158"/>
    </row>
    <row r="214" spans="2:11" s="1" customFormat="1" ht="15" customHeight="1">
      <c r="B214" s="157"/>
      <c r="C214" s="93" t="s">
        <v>4026</v>
      </c>
      <c r="D214" s="93"/>
      <c r="E214" s="93"/>
      <c r="F214" s="114">
        <v>1</v>
      </c>
      <c r="G214" s="152"/>
      <c r="H214" s="822" t="s">
        <v>4064</v>
      </c>
      <c r="I214" s="822"/>
      <c r="J214" s="822"/>
      <c r="K214" s="158"/>
    </row>
    <row r="215" spans="2:11" s="1" customFormat="1" ht="15" customHeight="1">
      <c r="B215" s="157"/>
      <c r="C215" s="93"/>
      <c r="D215" s="93"/>
      <c r="E215" s="93"/>
      <c r="F215" s="114">
        <v>2</v>
      </c>
      <c r="G215" s="152"/>
      <c r="H215" s="822" t="s">
        <v>4065</v>
      </c>
      <c r="I215" s="822"/>
      <c r="J215" s="822"/>
      <c r="K215" s="158"/>
    </row>
    <row r="216" spans="2:11" s="1" customFormat="1" ht="15" customHeight="1">
      <c r="B216" s="157"/>
      <c r="C216" s="93"/>
      <c r="D216" s="93"/>
      <c r="E216" s="93"/>
      <c r="F216" s="114">
        <v>3</v>
      </c>
      <c r="G216" s="152"/>
      <c r="H216" s="822" t="s">
        <v>4066</v>
      </c>
      <c r="I216" s="822"/>
      <c r="J216" s="822"/>
      <c r="K216" s="158"/>
    </row>
    <row r="217" spans="2:11" s="1" customFormat="1" ht="15" customHeight="1">
      <c r="B217" s="157"/>
      <c r="C217" s="93"/>
      <c r="D217" s="93"/>
      <c r="E217" s="93"/>
      <c r="F217" s="114">
        <v>4</v>
      </c>
      <c r="G217" s="152"/>
      <c r="H217" s="822" t="s">
        <v>4067</v>
      </c>
      <c r="I217" s="822"/>
      <c r="J217" s="822"/>
      <c r="K217" s="158"/>
    </row>
    <row r="218" spans="2:11" s="1" customFormat="1" ht="12.75" customHeight="1">
      <c r="B218" s="159"/>
      <c r="C218" s="160"/>
      <c r="D218" s="160"/>
      <c r="E218" s="160"/>
      <c r="F218" s="160"/>
      <c r="G218" s="160"/>
      <c r="H218" s="160"/>
      <c r="I218" s="160"/>
      <c r="J218" s="160"/>
      <c r="K218" s="161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99"/>
  <sheetViews>
    <sheetView showGridLines="0" workbookViewId="0" topLeftCell="A1">
      <selection activeCell="I91" sqref="I91"/>
    </sheetView>
  </sheetViews>
  <sheetFormatPr defaultColWidth="9.140625" defaultRowHeight="12"/>
  <cols>
    <col min="1" max="1" width="8.28125" style="560" customWidth="1"/>
    <col min="2" max="2" width="1.1484375" style="560" customWidth="1"/>
    <col min="3" max="3" width="4.140625" style="560" customWidth="1"/>
    <col min="4" max="4" width="4.28125" style="560" customWidth="1"/>
    <col min="5" max="5" width="17.140625" style="560" customWidth="1"/>
    <col min="6" max="6" width="100.8515625" style="560" customWidth="1"/>
    <col min="7" max="7" width="7.421875" style="560" customWidth="1"/>
    <col min="8" max="8" width="11.421875" style="560" customWidth="1"/>
    <col min="9" max="11" width="20.140625" style="560" customWidth="1"/>
    <col min="12" max="12" width="9.28125" style="560" customWidth="1"/>
    <col min="13" max="13" width="10.8515625" style="560" hidden="1" customWidth="1"/>
    <col min="14" max="14" width="9.28125" style="560" hidden="1" customWidth="1"/>
    <col min="15" max="20" width="14.140625" style="560" hidden="1" customWidth="1"/>
    <col min="21" max="21" width="16.28125" style="560" hidden="1" customWidth="1"/>
    <col min="22" max="22" width="12.28125" style="560" customWidth="1"/>
    <col min="23" max="23" width="16.28125" style="560" customWidth="1"/>
    <col min="24" max="24" width="12.28125" style="560" customWidth="1"/>
    <col min="25" max="25" width="15.00390625" style="560" customWidth="1"/>
    <col min="26" max="26" width="11.00390625" style="560" customWidth="1"/>
    <col min="27" max="27" width="15.00390625" style="560" customWidth="1"/>
    <col min="28" max="28" width="16.28125" style="560" customWidth="1"/>
    <col min="29" max="29" width="11.00390625" style="560" customWidth="1"/>
    <col min="30" max="30" width="15.00390625" style="560" customWidth="1"/>
    <col min="31" max="31" width="16.28125" style="560" customWidth="1"/>
    <col min="32" max="43" width="9.28125" style="560" customWidth="1"/>
    <col min="44" max="65" width="9.28125" style="560" hidden="1" customWidth="1"/>
    <col min="66" max="16384" width="9.28125" style="560" customWidth="1"/>
  </cols>
  <sheetData>
    <row r="1" ht="12"/>
    <row r="2" spans="12:46" ht="36.95" customHeight="1">
      <c r="L2" s="761" t="s">
        <v>6</v>
      </c>
      <c r="M2" s="762"/>
      <c r="N2" s="762"/>
      <c r="O2" s="762"/>
      <c r="P2" s="762"/>
      <c r="Q2" s="762"/>
      <c r="R2" s="762"/>
      <c r="S2" s="762"/>
      <c r="T2" s="762"/>
      <c r="U2" s="762"/>
      <c r="V2" s="762"/>
      <c r="AT2" s="561" t="s">
        <v>81</v>
      </c>
    </row>
    <row r="3" spans="2:46" ht="6.95" customHeight="1">
      <c r="B3" s="562"/>
      <c r="C3" s="563"/>
      <c r="D3" s="563"/>
      <c r="E3" s="563"/>
      <c r="F3" s="563"/>
      <c r="G3" s="563"/>
      <c r="H3" s="563"/>
      <c r="I3" s="563"/>
      <c r="J3" s="563"/>
      <c r="K3" s="563"/>
      <c r="L3" s="564"/>
      <c r="AT3" s="561" t="s">
        <v>82</v>
      </c>
    </row>
    <row r="4" spans="2:46" ht="24.95" customHeight="1">
      <c r="B4" s="564"/>
      <c r="D4" s="565" t="s">
        <v>98</v>
      </c>
      <c r="L4" s="564"/>
      <c r="M4" s="566" t="s">
        <v>11</v>
      </c>
      <c r="AT4" s="561" t="s">
        <v>4</v>
      </c>
    </row>
    <row r="5" spans="2:12" ht="6.95" customHeight="1">
      <c r="B5" s="564"/>
      <c r="L5" s="564"/>
    </row>
    <row r="6" spans="2:12" ht="12" customHeight="1">
      <c r="B6" s="564"/>
      <c r="D6" s="567" t="s">
        <v>17</v>
      </c>
      <c r="L6" s="564"/>
    </row>
    <row r="7" spans="2:12" ht="16.5" customHeight="1">
      <c r="B7" s="564"/>
      <c r="E7" s="759" t="str">
        <f>'Rekapitulace stavby'!K6</f>
        <v>Speciální MŠ, ZŠ a praktická škola Pardubice</v>
      </c>
      <c r="F7" s="760"/>
      <c r="G7" s="760"/>
      <c r="H7" s="760"/>
      <c r="L7" s="564"/>
    </row>
    <row r="8" spans="1:31" s="571" customFormat="1" ht="12" customHeight="1">
      <c r="A8" s="568"/>
      <c r="B8" s="569"/>
      <c r="C8" s="568"/>
      <c r="D8" s="567" t="s">
        <v>99</v>
      </c>
      <c r="E8" s="568"/>
      <c r="F8" s="568"/>
      <c r="G8" s="568"/>
      <c r="H8" s="568"/>
      <c r="I8" s="568"/>
      <c r="J8" s="568"/>
      <c r="K8" s="568"/>
      <c r="L8" s="570"/>
      <c r="S8" s="568"/>
      <c r="T8" s="568"/>
      <c r="U8" s="568"/>
      <c r="V8" s="568"/>
      <c r="W8" s="568"/>
      <c r="X8" s="568"/>
      <c r="Y8" s="568"/>
      <c r="Z8" s="568"/>
      <c r="AA8" s="568"/>
      <c r="AB8" s="568"/>
      <c r="AC8" s="568"/>
      <c r="AD8" s="568"/>
      <c r="AE8" s="568"/>
    </row>
    <row r="9" spans="1:31" s="571" customFormat="1" ht="16.5" customHeight="1">
      <c r="A9" s="568"/>
      <c r="B9" s="569"/>
      <c r="C9" s="568"/>
      <c r="D9" s="568"/>
      <c r="E9" s="757" t="s">
        <v>100</v>
      </c>
      <c r="F9" s="758"/>
      <c r="G9" s="758"/>
      <c r="H9" s="758"/>
      <c r="I9" s="568"/>
      <c r="J9" s="568"/>
      <c r="K9" s="568"/>
      <c r="L9" s="570"/>
      <c r="S9" s="568"/>
      <c r="T9" s="568"/>
      <c r="U9" s="568"/>
      <c r="V9" s="568"/>
      <c r="W9" s="568"/>
      <c r="X9" s="568"/>
      <c r="Y9" s="568"/>
      <c r="Z9" s="568"/>
      <c r="AA9" s="568"/>
      <c r="AB9" s="568"/>
      <c r="AC9" s="568"/>
      <c r="AD9" s="568"/>
      <c r="AE9" s="568"/>
    </row>
    <row r="10" spans="1:31" s="571" customFormat="1" ht="12">
      <c r="A10" s="568"/>
      <c r="B10" s="569"/>
      <c r="C10" s="568"/>
      <c r="D10" s="568"/>
      <c r="E10" s="568"/>
      <c r="F10" s="568"/>
      <c r="G10" s="568"/>
      <c r="H10" s="568"/>
      <c r="I10" s="568"/>
      <c r="J10" s="568"/>
      <c r="K10" s="568"/>
      <c r="L10" s="570"/>
      <c r="S10" s="568"/>
      <c r="T10" s="568"/>
      <c r="U10" s="568"/>
      <c r="V10" s="568"/>
      <c r="W10" s="568"/>
      <c r="X10" s="568"/>
      <c r="Y10" s="568"/>
      <c r="Z10" s="568"/>
      <c r="AA10" s="568"/>
      <c r="AB10" s="568"/>
      <c r="AC10" s="568"/>
      <c r="AD10" s="568"/>
      <c r="AE10" s="568"/>
    </row>
    <row r="11" spans="1:31" s="571" customFormat="1" ht="12" customHeight="1">
      <c r="A11" s="568"/>
      <c r="B11" s="569"/>
      <c r="C11" s="568"/>
      <c r="D11" s="567" t="s">
        <v>19</v>
      </c>
      <c r="E11" s="568"/>
      <c r="F11" s="572" t="s">
        <v>3</v>
      </c>
      <c r="G11" s="568"/>
      <c r="H11" s="568"/>
      <c r="I11" s="567" t="s">
        <v>20</v>
      </c>
      <c r="J11" s="572" t="s">
        <v>3</v>
      </c>
      <c r="K11" s="568"/>
      <c r="L11" s="570"/>
      <c r="S11" s="568"/>
      <c r="T11" s="568"/>
      <c r="U11" s="568"/>
      <c r="V11" s="568"/>
      <c r="W11" s="568"/>
      <c r="X11" s="568"/>
      <c r="Y11" s="568"/>
      <c r="Z11" s="568"/>
      <c r="AA11" s="568"/>
      <c r="AB11" s="568"/>
      <c r="AC11" s="568"/>
      <c r="AD11" s="568"/>
      <c r="AE11" s="568"/>
    </row>
    <row r="12" spans="1:31" s="571" customFormat="1" ht="12" customHeight="1">
      <c r="A12" s="568"/>
      <c r="B12" s="569"/>
      <c r="C12" s="568"/>
      <c r="D12" s="567" t="s">
        <v>21</v>
      </c>
      <c r="E12" s="568"/>
      <c r="F12" s="572" t="s">
        <v>22</v>
      </c>
      <c r="G12" s="568"/>
      <c r="H12" s="568"/>
      <c r="I12" s="567" t="s">
        <v>23</v>
      </c>
      <c r="J12" s="573" t="str">
        <f>'Rekapitulace stavby'!AN8</f>
        <v>7. 8. 2020</v>
      </c>
      <c r="K12" s="568"/>
      <c r="L12" s="570"/>
      <c r="S12" s="568"/>
      <c r="T12" s="568"/>
      <c r="U12" s="568"/>
      <c r="V12" s="568"/>
      <c r="W12" s="568"/>
      <c r="X12" s="568"/>
      <c r="Y12" s="568"/>
      <c r="Z12" s="568"/>
      <c r="AA12" s="568"/>
      <c r="AB12" s="568"/>
      <c r="AC12" s="568"/>
      <c r="AD12" s="568"/>
      <c r="AE12" s="568"/>
    </row>
    <row r="13" spans="1:31" s="571" customFormat="1" ht="10.9" customHeight="1">
      <c r="A13" s="568"/>
      <c r="B13" s="569"/>
      <c r="C13" s="568"/>
      <c r="D13" s="568"/>
      <c r="E13" s="568"/>
      <c r="F13" s="568"/>
      <c r="G13" s="568"/>
      <c r="H13" s="568"/>
      <c r="I13" s="568"/>
      <c r="J13" s="568"/>
      <c r="K13" s="568"/>
      <c r="L13" s="570"/>
      <c r="S13" s="568"/>
      <c r="T13" s="568"/>
      <c r="U13" s="568"/>
      <c r="V13" s="568"/>
      <c r="W13" s="568"/>
      <c r="X13" s="568"/>
      <c r="Y13" s="568"/>
      <c r="Z13" s="568"/>
      <c r="AA13" s="568"/>
      <c r="AB13" s="568"/>
      <c r="AC13" s="568"/>
      <c r="AD13" s="568"/>
      <c r="AE13" s="568"/>
    </row>
    <row r="14" spans="1:31" s="571" customFormat="1" ht="12" customHeight="1">
      <c r="A14" s="568"/>
      <c r="B14" s="569"/>
      <c r="C14" s="568"/>
      <c r="D14" s="567" t="s">
        <v>25</v>
      </c>
      <c r="E14" s="568"/>
      <c r="F14" s="568"/>
      <c r="G14" s="568"/>
      <c r="H14" s="568"/>
      <c r="I14" s="567" t="s">
        <v>26</v>
      </c>
      <c r="J14" s="572" t="s">
        <v>3</v>
      </c>
      <c r="K14" s="568"/>
      <c r="L14" s="570"/>
      <c r="S14" s="568"/>
      <c r="T14" s="568"/>
      <c r="U14" s="568"/>
      <c r="V14" s="568"/>
      <c r="W14" s="568"/>
      <c r="X14" s="568"/>
      <c r="Y14" s="568"/>
      <c r="Z14" s="568"/>
      <c r="AA14" s="568"/>
      <c r="AB14" s="568"/>
      <c r="AC14" s="568"/>
      <c r="AD14" s="568"/>
      <c r="AE14" s="568"/>
    </row>
    <row r="15" spans="1:31" s="571" customFormat="1" ht="18" customHeight="1">
      <c r="A15" s="568"/>
      <c r="B15" s="569"/>
      <c r="C15" s="568"/>
      <c r="D15" s="568"/>
      <c r="E15" s="572" t="s">
        <v>27</v>
      </c>
      <c r="F15" s="568"/>
      <c r="G15" s="568"/>
      <c r="H15" s="568"/>
      <c r="I15" s="567" t="s">
        <v>28</v>
      </c>
      <c r="J15" s="572" t="s">
        <v>3</v>
      </c>
      <c r="K15" s="568"/>
      <c r="L15" s="570"/>
      <c r="S15" s="568"/>
      <c r="T15" s="568"/>
      <c r="U15" s="568"/>
      <c r="V15" s="568"/>
      <c r="W15" s="568"/>
      <c r="X15" s="568"/>
      <c r="Y15" s="568"/>
      <c r="Z15" s="568"/>
      <c r="AA15" s="568"/>
      <c r="AB15" s="568"/>
      <c r="AC15" s="568"/>
      <c r="AD15" s="568"/>
      <c r="AE15" s="568"/>
    </row>
    <row r="16" spans="1:31" s="571" customFormat="1" ht="6.95" customHeight="1">
      <c r="A16" s="568"/>
      <c r="B16" s="569"/>
      <c r="C16" s="568"/>
      <c r="D16" s="568"/>
      <c r="E16" s="568"/>
      <c r="F16" s="568"/>
      <c r="G16" s="568"/>
      <c r="H16" s="568"/>
      <c r="I16" s="568"/>
      <c r="J16" s="568"/>
      <c r="K16" s="568"/>
      <c r="L16" s="570"/>
      <c r="S16" s="568"/>
      <c r="T16" s="568"/>
      <c r="U16" s="568"/>
      <c r="V16" s="568"/>
      <c r="W16" s="568"/>
      <c r="X16" s="568"/>
      <c r="Y16" s="568"/>
      <c r="Z16" s="568"/>
      <c r="AA16" s="568"/>
      <c r="AB16" s="568"/>
      <c r="AC16" s="568"/>
      <c r="AD16" s="568"/>
      <c r="AE16" s="568"/>
    </row>
    <row r="17" spans="1:31" s="571" customFormat="1" ht="12" customHeight="1">
      <c r="A17" s="568"/>
      <c r="B17" s="569"/>
      <c r="C17" s="568"/>
      <c r="D17" s="567" t="s">
        <v>29</v>
      </c>
      <c r="E17" s="568"/>
      <c r="F17" s="568"/>
      <c r="G17" s="568"/>
      <c r="H17" s="568"/>
      <c r="I17" s="567" t="s">
        <v>26</v>
      </c>
      <c r="J17" s="162" t="str">
        <f>'Rekapitulace stavby'!AN13</f>
        <v>Vyplň údaj</v>
      </c>
      <c r="K17" s="568"/>
      <c r="L17" s="570"/>
      <c r="S17" s="568"/>
      <c r="T17" s="568"/>
      <c r="U17" s="568"/>
      <c r="V17" s="568"/>
      <c r="W17" s="568"/>
      <c r="X17" s="568"/>
      <c r="Y17" s="568"/>
      <c r="Z17" s="568"/>
      <c r="AA17" s="568"/>
      <c r="AB17" s="568"/>
      <c r="AC17" s="568"/>
      <c r="AD17" s="568"/>
      <c r="AE17" s="568"/>
    </row>
    <row r="18" spans="1:31" s="571" customFormat="1" ht="18" customHeight="1">
      <c r="A18" s="568"/>
      <c r="B18" s="569"/>
      <c r="C18" s="568"/>
      <c r="D18" s="568"/>
      <c r="E18" s="763" t="str">
        <f>'Rekapitulace stavby'!E14</f>
        <v>Vyplň údaj</v>
      </c>
      <c r="F18" s="764"/>
      <c r="G18" s="764"/>
      <c r="H18" s="764"/>
      <c r="I18" s="567" t="s">
        <v>28</v>
      </c>
      <c r="J18" s="162" t="str">
        <f>'Rekapitulace stavby'!AN14</f>
        <v>Vyplň údaj</v>
      </c>
      <c r="K18" s="568"/>
      <c r="L18" s="570"/>
      <c r="S18" s="568"/>
      <c r="T18" s="568"/>
      <c r="U18" s="568"/>
      <c r="V18" s="568"/>
      <c r="W18" s="568"/>
      <c r="X18" s="568"/>
      <c r="Y18" s="568"/>
      <c r="Z18" s="568"/>
      <c r="AA18" s="568"/>
      <c r="AB18" s="568"/>
      <c r="AC18" s="568"/>
      <c r="AD18" s="568"/>
      <c r="AE18" s="568"/>
    </row>
    <row r="19" spans="1:31" s="571" customFormat="1" ht="6.95" customHeight="1">
      <c r="A19" s="568"/>
      <c r="B19" s="569"/>
      <c r="C19" s="568"/>
      <c r="D19" s="568"/>
      <c r="E19" s="568"/>
      <c r="F19" s="568"/>
      <c r="G19" s="568"/>
      <c r="H19" s="568"/>
      <c r="I19" s="568"/>
      <c r="J19" s="568"/>
      <c r="K19" s="568"/>
      <c r="L19" s="570"/>
      <c r="S19" s="568"/>
      <c r="T19" s="568"/>
      <c r="U19" s="568"/>
      <c r="V19" s="568"/>
      <c r="W19" s="568"/>
      <c r="X19" s="568"/>
      <c r="Y19" s="568"/>
      <c r="Z19" s="568"/>
      <c r="AA19" s="568"/>
      <c r="AB19" s="568"/>
      <c r="AC19" s="568"/>
      <c r="AD19" s="568"/>
      <c r="AE19" s="568"/>
    </row>
    <row r="20" spans="1:31" s="571" customFormat="1" ht="12" customHeight="1">
      <c r="A20" s="568"/>
      <c r="B20" s="569"/>
      <c r="C20" s="568"/>
      <c r="D20" s="567" t="s">
        <v>31</v>
      </c>
      <c r="E20" s="568"/>
      <c r="F20" s="568"/>
      <c r="G20" s="568"/>
      <c r="H20" s="568"/>
      <c r="I20" s="567" t="s">
        <v>26</v>
      </c>
      <c r="J20" s="572" t="s">
        <v>3</v>
      </c>
      <c r="K20" s="568"/>
      <c r="L20" s="570"/>
      <c r="S20" s="568"/>
      <c r="T20" s="568"/>
      <c r="U20" s="568"/>
      <c r="V20" s="568"/>
      <c r="W20" s="568"/>
      <c r="X20" s="568"/>
      <c r="Y20" s="568"/>
      <c r="Z20" s="568"/>
      <c r="AA20" s="568"/>
      <c r="AB20" s="568"/>
      <c r="AC20" s="568"/>
      <c r="AD20" s="568"/>
      <c r="AE20" s="568"/>
    </row>
    <row r="21" spans="1:31" s="571" customFormat="1" ht="18" customHeight="1">
      <c r="A21" s="568"/>
      <c r="B21" s="569"/>
      <c r="C21" s="568"/>
      <c r="D21" s="568"/>
      <c r="E21" s="572" t="s">
        <v>32</v>
      </c>
      <c r="F21" s="568"/>
      <c r="G21" s="568"/>
      <c r="H21" s="568"/>
      <c r="I21" s="567" t="s">
        <v>28</v>
      </c>
      <c r="J21" s="572" t="s">
        <v>3</v>
      </c>
      <c r="K21" s="568"/>
      <c r="L21" s="570"/>
      <c r="S21" s="568"/>
      <c r="T21" s="568"/>
      <c r="U21" s="568"/>
      <c r="V21" s="568"/>
      <c r="W21" s="568"/>
      <c r="X21" s="568"/>
      <c r="Y21" s="568"/>
      <c r="Z21" s="568"/>
      <c r="AA21" s="568"/>
      <c r="AB21" s="568"/>
      <c r="AC21" s="568"/>
      <c r="AD21" s="568"/>
      <c r="AE21" s="568"/>
    </row>
    <row r="22" spans="1:31" s="571" customFormat="1" ht="6.95" customHeight="1">
      <c r="A22" s="568"/>
      <c r="B22" s="569"/>
      <c r="C22" s="568"/>
      <c r="D22" s="568"/>
      <c r="E22" s="568"/>
      <c r="F22" s="568"/>
      <c r="G22" s="568"/>
      <c r="H22" s="568"/>
      <c r="I22" s="568"/>
      <c r="J22" s="568"/>
      <c r="K22" s="568"/>
      <c r="L22" s="570"/>
      <c r="S22" s="568"/>
      <c r="T22" s="568"/>
      <c r="U22" s="568"/>
      <c r="V22" s="568"/>
      <c r="W22" s="568"/>
      <c r="X22" s="568"/>
      <c r="Y22" s="568"/>
      <c r="Z22" s="568"/>
      <c r="AA22" s="568"/>
      <c r="AB22" s="568"/>
      <c r="AC22" s="568"/>
      <c r="AD22" s="568"/>
      <c r="AE22" s="568"/>
    </row>
    <row r="23" spans="1:31" s="571" customFormat="1" ht="12" customHeight="1">
      <c r="A23" s="568"/>
      <c r="B23" s="569"/>
      <c r="C23" s="568"/>
      <c r="D23" s="567" t="s">
        <v>34</v>
      </c>
      <c r="E23" s="568"/>
      <c r="F23" s="568"/>
      <c r="G23" s="568"/>
      <c r="H23" s="568"/>
      <c r="I23" s="567" t="s">
        <v>26</v>
      </c>
      <c r="J23" s="572" t="str">
        <f>IF('Rekapitulace stavby'!AN19="","",'Rekapitulace stavby'!AN19)</f>
        <v/>
      </c>
      <c r="K23" s="568"/>
      <c r="L23" s="570"/>
      <c r="S23" s="568"/>
      <c r="T23" s="568"/>
      <c r="U23" s="568"/>
      <c r="V23" s="568"/>
      <c r="W23" s="568"/>
      <c r="X23" s="568"/>
      <c r="Y23" s="568"/>
      <c r="Z23" s="568"/>
      <c r="AA23" s="568"/>
      <c r="AB23" s="568"/>
      <c r="AC23" s="568"/>
      <c r="AD23" s="568"/>
      <c r="AE23" s="568"/>
    </row>
    <row r="24" spans="1:31" s="571" customFormat="1" ht="18" customHeight="1">
      <c r="A24" s="568"/>
      <c r="B24" s="569"/>
      <c r="C24" s="568"/>
      <c r="D24" s="568"/>
      <c r="E24" s="572" t="str">
        <f>IF('Rekapitulace stavby'!E20="","",'Rekapitulace stavby'!E20)</f>
        <v xml:space="preserve"> </v>
      </c>
      <c r="F24" s="568"/>
      <c r="G24" s="568"/>
      <c r="H24" s="568"/>
      <c r="I24" s="567" t="s">
        <v>28</v>
      </c>
      <c r="J24" s="572" t="str">
        <f>IF('Rekapitulace stavby'!AN20="","",'Rekapitulace stavby'!AN20)</f>
        <v/>
      </c>
      <c r="K24" s="568"/>
      <c r="L24" s="570"/>
      <c r="S24" s="568"/>
      <c r="T24" s="568"/>
      <c r="U24" s="568"/>
      <c r="V24" s="568"/>
      <c r="W24" s="568"/>
      <c r="X24" s="568"/>
      <c r="Y24" s="568"/>
      <c r="Z24" s="568"/>
      <c r="AA24" s="568"/>
      <c r="AB24" s="568"/>
      <c r="AC24" s="568"/>
      <c r="AD24" s="568"/>
      <c r="AE24" s="568"/>
    </row>
    <row r="25" spans="1:31" s="571" customFormat="1" ht="6.95" customHeight="1">
      <c r="A25" s="568"/>
      <c r="B25" s="569"/>
      <c r="C25" s="568"/>
      <c r="D25" s="568"/>
      <c r="E25" s="568"/>
      <c r="F25" s="568"/>
      <c r="G25" s="568"/>
      <c r="H25" s="568"/>
      <c r="I25" s="568"/>
      <c r="J25" s="568"/>
      <c r="K25" s="568"/>
      <c r="L25" s="570"/>
      <c r="S25" s="568"/>
      <c r="T25" s="568"/>
      <c r="U25" s="568"/>
      <c r="V25" s="568"/>
      <c r="W25" s="568"/>
      <c r="X25" s="568"/>
      <c r="Y25" s="568"/>
      <c r="Z25" s="568"/>
      <c r="AA25" s="568"/>
      <c r="AB25" s="568"/>
      <c r="AC25" s="568"/>
      <c r="AD25" s="568"/>
      <c r="AE25" s="568"/>
    </row>
    <row r="26" spans="1:31" s="571" customFormat="1" ht="12" customHeight="1">
      <c r="A26" s="568"/>
      <c r="B26" s="569"/>
      <c r="C26" s="568"/>
      <c r="D26" s="567" t="s">
        <v>36</v>
      </c>
      <c r="E26" s="568"/>
      <c r="F26" s="568"/>
      <c r="G26" s="568"/>
      <c r="H26" s="568"/>
      <c r="I26" s="568"/>
      <c r="J26" s="568"/>
      <c r="K26" s="568"/>
      <c r="L26" s="570"/>
      <c r="S26" s="568"/>
      <c r="T26" s="568"/>
      <c r="U26" s="568"/>
      <c r="V26" s="568"/>
      <c r="W26" s="568"/>
      <c r="X26" s="568"/>
      <c r="Y26" s="568"/>
      <c r="Z26" s="568"/>
      <c r="AA26" s="568"/>
      <c r="AB26" s="568"/>
      <c r="AC26" s="568"/>
      <c r="AD26" s="568"/>
      <c r="AE26" s="568"/>
    </row>
    <row r="27" spans="1:31" s="577" customFormat="1" ht="16.5" customHeight="1">
      <c r="A27" s="574"/>
      <c r="B27" s="575"/>
      <c r="C27" s="574"/>
      <c r="D27" s="574"/>
      <c r="E27" s="765" t="s">
        <v>3</v>
      </c>
      <c r="F27" s="765"/>
      <c r="G27" s="765"/>
      <c r="H27" s="765"/>
      <c r="I27" s="574"/>
      <c r="J27" s="574"/>
      <c r="K27" s="574"/>
      <c r="L27" s="576"/>
      <c r="S27" s="574"/>
      <c r="T27" s="574"/>
      <c r="U27" s="574"/>
      <c r="V27" s="574"/>
      <c r="W27" s="574"/>
      <c r="X27" s="574"/>
      <c r="Y27" s="574"/>
      <c r="Z27" s="574"/>
      <c r="AA27" s="574"/>
      <c r="AB27" s="574"/>
      <c r="AC27" s="574"/>
      <c r="AD27" s="574"/>
      <c r="AE27" s="574"/>
    </row>
    <row r="28" spans="1:31" s="571" customFormat="1" ht="6.95" customHeight="1">
      <c r="A28" s="568"/>
      <c r="B28" s="569"/>
      <c r="C28" s="568"/>
      <c r="D28" s="568"/>
      <c r="E28" s="568"/>
      <c r="F28" s="568"/>
      <c r="G28" s="568"/>
      <c r="H28" s="568"/>
      <c r="I28" s="568"/>
      <c r="J28" s="568"/>
      <c r="K28" s="568"/>
      <c r="L28" s="570"/>
      <c r="S28" s="568"/>
      <c r="T28" s="568"/>
      <c r="U28" s="568"/>
      <c r="V28" s="568"/>
      <c r="W28" s="568"/>
      <c r="X28" s="568"/>
      <c r="Y28" s="568"/>
      <c r="Z28" s="568"/>
      <c r="AA28" s="568"/>
      <c r="AB28" s="568"/>
      <c r="AC28" s="568"/>
      <c r="AD28" s="568"/>
      <c r="AE28" s="568"/>
    </row>
    <row r="29" spans="1:31" s="571" customFormat="1" ht="6.95" customHeight="1">
      <c r="A29" s="568"/>
      <c r="B29" s="569"/>
      <c r="C29" s="568"/>
      <c r="D29" s="578"/>
      <c r="E29" s="578"/>
      <c r="F29" s="578"/>
      <c r="G29" s="578"/>
      <c r="H29" s="578"/>
      <c r="I29" s="578"/>
      <c r="J29" s="578"/>
      <c r="K29" s="578"/>
      <c r="L29" s="570"/>
      <c r="S29" s="568"/>
      <c r="T29" s="568"/>
      <c r="U29" s="568"/>
      <c r="V29" s="568"/>
      <c r="W29" s="568"/>
      <c r="X29" s="568"/>
      <c r="Y29" s="568"/>
      <c r="Z29" s="568"/>
      <c r="AA29" s="568"/>
      <c r="AB29" s="568"/>
      <c r="AC29" s="568"/>
      <c r="AD29" s="568"/>
      <c r="AE29" s="568"/>
    </row>
    <row r="30" spans="1:31" s="571" customFormat="1" ht="25.35" customHeight="1">
      <c r="A30" s="568"/>
      <c r="B30" s="569"/>
      <c r="C30" s="568"/>
      <c r="D30" s="579" t="s">
        <v>38</v>
      </c>
      <c r="E30" s="568"/>
      <c r="F30" s="568"/>
      <c r="G30" s="568"/>
      <c r="H30" s="568"/>
      <c r="I30" s="568"/>
      <c r="J30" s="580">
        <f>ROUND(J84,2)</f>
        <v>0</v>
      </c>
      <c r="K30" s="568"/>
      <c r="L30" s="570"/>
      <c r="S30" s="568"/>
      <c r="T30" s="568"/>
      <c r="U30" s="568"/>
      <c r="V30" s="568"/>
      <c r="W30" s="568"/>
      <c r="X30" s="568"/>
      <c r="Y30" s="568"/>
      <c r="Z30" s="568"/>
      <c r="AA30" s="568"/>
      <c r="AB30" s="568"/>
      <c r="AC30" s="568"/>
      <c r="AD30" s="568"/>
      <c r="AE30" s="568"/>
    </row>
    <row r="31" spans="1:31" s="571" customFormat="1" ht="6.95" customHeight="1">
      <c r="A31" s="568"/>
      <c r="B31" s="569"/>
      <c r="C31" s="568"/>
      <c r="D31" s="578"/>
      <c r="E31" s="578"/>
      <c r="F31" s="578"/>
      <c r="G31" s="578"/>
      <c r="H31" s="578"/>
      <c r="I31" s="578"/>
      <c r="J31" s="578"/>
      <c r="K31" s="578"/>
      <c r="L31" s="570"/>
      <c r="S31" s="568"/>
      <c r="T31" s="568"/>
      <c r="U31" s="568"/>
      <c r="V31" s="568"/>
      <c r="W31" s="568"/>
      <c r="X31" s="568"/>
      <c r="Y31" s="568"/>
      <c r="Z31" s="568"/>
      <c r="AA31" s="568"/>
      <c r="AB31" s="568"/>
      <c r="AC31" s="568"/>
      <c r="AD31" s="568"/>
      <c r="AE31" s="568"/>
    </row>
    <row r="32" spans="1:31" s="571" customFormat="1" ht="14.45" customHeight="1">
      <c r="A32" s="568"/>
      <c r="B32" s="569"/>
      <c r="C32" s="568"/>
      <c r="D32" s="568"/>
      <c r="E32" s="568"/>
      <c r="F32" s="581" t="s">
        <v>40</v>
      </c>
      <c r="G32" s="568"/>
      <c r="H32" s="568"/>
      <c r="I32" s="581" t="s">
        <v>39</v>
      </c>
      <c r="J32" s="581" t="s">
        <v>41</v>
      </c>
      <c r="K32" s="568"/>
      <c r="L32" s="570"/>
      <c r="S32" s="568"/>
      <c r="T32" s="568"/>
      <c r="U32" s="568"/>
      <c r="V32" s="568"/>
      <c r="W32" s="568"/>
      <c r="X32" s="568"/>
      <c r="Y32" s="568"/>
      <c r="Z32" s="568"/>
      <c r="AA32" s="568"/>
      <c r="AB32" s="568"/>
      <c r="AC32" s="568"/>
      <c r="AD32" s="568"/>
      <c r="AE32" s="568"/>
    </row>
    <row r="33" spans="1:31" s="571" customFormat="1" ht="14.45" customHeight="1">
      <c r="A33" s="568"/>
      <c r="B33" s="569"/>
      <c r="C33" s="568"/>
      <c r="D33" s="582" t="s">
        <v>42</v>
      </c>
      <c r="E33" s="567" t="s">
        <v>43</v>
      </c>
      <c r="F33" s="583">
        <f>ROUND((SUM(BE84:BE98)),2)</f>
        <v>0</v>
      </c>
      <c r="G33" s="568"/>
      <c r="H33" s="568"/>
      <c r="I33" s="584">
        <v>0.21</v>
      </c>
      <c r="J33" s="583">
        <f>ROUND(((SUM(BE84:BE98))*I33),2)</f>
        <v>0</v>
      </c>
      <c r="K33" s="568"/>
      <c r="L33" s="570"/>
      <c r="S33" s="568"/>
      <c r="T33" s="568"/>
      <c r="U33" s="568"/>
      <c r="V33" s="568"/>
      <c r="W33" s="568"/>
      <c r="X33" s="568"/>
      <c r="Y33" s="568"/>
      <c r="Z33" s="568"/>
      <c r="AA33" s="568"/>
      <c r="AB33" s="568"/>
      <c r="AC33" s="568"/>
      <c r="AD33" s="568"/>
      <c r="AE33" s="568"/>
    </row>
    <row r="34" spans="1:31" s="571" customFormat="1" ht="14.45" customHeight="1">
      <c r="A34" s="568"/>
      <c r="B34" s="569"/>
      <c r="C34" s="568"/>
      <c r="D34" s="568"/>
      <c r="E34" s="567" t="s">
        <v>44</v>
      </c>
      <c r="F34" s="583">
        <f>ROUND((SUM(BF84:BF98)),2)</f>
        <v>0</v>
      </c>
      <c r="G34" s="568"/>
      <c r="H34" s="568"/>
      <c r="I34" s="584">
        <v>0.15</v>
      </c>
      <c r="J34" s="583">
        <f>ROUND(((SUM(BF84:BF98))*I34),2)</f>
        <v>0</v>
      </c>
      <c r="K34" s="568"/>
      <c r="L34" s="570"/>
      <c r="S34" s="568"/>
      <c r="T34" s="568"/>
      <c r="U34" s="568"/>
      <c r="V34" s="568"/>
      <c r="W34" s="568"/>
      <c r="X34" s="568"/>
      <c r="Y34" s="568"/>
      <c r="Z34" s="568"/>
      <c r="AA34" s="568"/>
      <c r="AB34" s="568"/>
      <c r="AC34" s="568"/>
      <c r="AD34" s="568"/>
      <c r="AE34" s="568"/>
    </row>
    <row r="35" spans="1:31" s="571" customFormat="1" ht="14.45" customHeight="1" hidden="1">
      <c r="A35" s="568"/>
      <c r="B35" s="569"/>
      <c r="C35" s="568"/>
      <c r="D35" s="568"/>
      <c r="E35" s="567" t="s">
        <v>45</v>
      </c>
      <c r="F35" s="583">
        <f>ROUND((SUM(BG84:BG98)),2)</f>
        <v>0</v>
      </c>
      <c r="G35" s="568"/>
      <c r="H35" s="568"/>
      <c r="I35" s="584">
        <v>0.21</v>
      </c>
      <c r="J35" s="583">
        <f>0</f>
        <v>0</v>
      </c>
      <c r="K35" s="568"/>
      <c r="L35" s="570"/>
      <c r="S35" s="568"/>
      <c r="T35" s="568"/>
      <c r="U35" s="568"/>
      <c r="V35" s="568"/>
      <c r="W35" s="568"/>
      <c r="X35" s="568"/>
      <c r="Y35" s="568"/>
      <c r="Z35" s="568"/>
      <c r="AA35" s="568"/>
      <c r="AB35" s="568"/>
      <c r="AC35" s="568"/>
      <c r="AD35" s="568"/>
      <c r="AE35" s="568"/>
    </row>
    <row r="36" spans="1:31" s="571" customFormat="1" ht="14.45" customHeight="1" hidden="1">
      <c r="A36" s="568"/>
      <c r="B36" s="569"/>
      <c r="C36" s="568"/>
      <c r="D36" s="568"/>
      <c r="E36" s="567" t="s">
        <v>46</v>
      </c>
      <c r="F36" s="583">
        <f>ROUND((SUM(BH84:BH98)),2)</f>
        <v>0</v>
      </c>
      <c r="G36" s="568"/>
      <c r="H36" s="568"/>
      <c r="I36" s="584">
        <v>0.15</v>
      </c>
      <c r="J36" s="583">
        <f>0</f>
        <v>0</v>
      </c>
      <c r="K36" s="568"/>
      <c r="L36" s="570"/>
      <c r="S36" s="568"/>
      <c r="T36" s="568"/>
      <c r="U36" s="568"/>
      <c r="V36" s="568"/>
      <c r="W36" s="568"/>
      <c r="X36" s="568"/>
      <c r="Y36" s="568"/>
      <c r="Z36" s="568"/>
      <c r="AA36" s="568"/>
      <c r="AB36" s="568"/>
      <c r="AC36" s="568"/>
      <c r="AD36" s="568"/>
      <c r="AE36" s="568"/>
    </row>
    <row r="37" spans="1:31" s="571" customFormat="1" ht="14.45" customHeight="1" hidden="1">
      <c r="A37" s="568"/>
      <c r="B37" s="569"/>
      <c r="C37" s="568"/>
      <c r="D37" s="568"/>
      <c r="E37" s="567" t="s">
        <v>47</v>
      </c>
      <c r="F37" s="583">
        <f>ROUND((SUM(BI84:BI98)),2)</f>
        <v>0</v>
      </c>
      <c r="G37" s="568"/>
      <c r="H37" s="568"/>
      <c r="I37" s="584">
        <v>0</v>
      </c>
      <c r="J37" s="583">
        <f>0</f>
        <v>0</v>
      </c>
      <c r="K37" s="568"/>
      <c r="L37" s="570"/>
      <c r="S37" s="568"/>
      <c r="T37" s="568"/>
      <c r="U37" s="568"/>
      <c r="V37" s="568"/>
      <c r="W37" s="568"/>
      <c r="X37" s="568"/>
      <c r="Y37" s="568"/>
      <c r="Z37" s="568"/>
      <c r="AA37" s="568"/>
      <c r="AB37" s="568"/>
      <c r="AC37" s="568"/>
      <c r="AD37" s="568"/>
      <c r="AE37" s="568"/>
    </row>
    <row r="38" spans="1:31" s="571" customFormat="1" ht="6.95" customHeight="1">
      <c r="A38" s="568"/>
      <c r="B38" s="569"/>
      <c r="C38" s="568"/>
      <c r="D38" s="568"/>
      <c r="E38" s="568"/>
      <c r="F38" s="568"/>
      <c r="G38" s="568"/>
      <c r="H38" s="568"/>
      <c r="I38" s="568"/>
      <c r="J38" s="568"/>
      <c r="K38" s="568"/>
      <c r="L38" s="570"/>
      <c r="S38" s="568"/>
      <c r="T38" s="568"/>
      <c r="U38" s="568"/>
      <c r="V38" s="568"/>
      <c r="W38" s="568"/>
      <c r="X38" s="568"/>
      <c r="Y38" s="568"/>
      <c r="Z38" s="568"/>
      <c r="AA38" s="568"/>
      <c r="AB38" s="568"/>
      <c r="AC38" s="568"/>
      <c r="AD38" s="568"/>
      <c r="AE38" s="568"/>
    </row>
    <row r="39" spans="1:31" s="571" customFormat="1" ht="25.35" customHeight="1">
      <c r="A39" s="568"/>
      <c r="B39" s="569"/>
      <c r="C39" s="585"/>
      <c r="D39" s="586" t="s">
        <v>48</v>
      </c>
      <c r="E39" s="587"/>
      <c r="F39" s="587"/>
      <c r="G39" s="588" t="s">
        <v>49</v>
      </c>
      <c r="H39" s="589" t="s">
        <v>50</v>
      </c>
      <c r="I39" s="587"/>
      <c r="J39" s="590">
        <f>SUM(J30:J37)</f>
        <v>0</v>
      </c>
      <c r="K39" s="591"/>
      <c r="L39" s="570"/>
      <c r="S39" s="568"/>
      <c r="T39" s="568"/>
      <c r="U39" s="568"/>
      <c r="V39" s="568"/>
      <c r="W39" s="568"/>
      <c r="X39" s="568"/>
      <c r="Y39" s="568"/>
      <c r="Z39" s="568"/>
      <c r="AA39" s="568"/>
      <c r="AB39" s="568"/>
      <c r="AC39" s="568"/>
      <c r="AD39" s="568"/>
      <c r="AE39" s="568"/>
    </row>
    <row r="40" spans="1:31" s="571" customFormat="1" ht="14.45" customHeight="1">
      <c r="A40" s="568"/>
      <c r="B40" s="592"/>
      <c r="C40" s="593"/>
      <c r="D40" s="593"/>
      <c r="E40" s="593"/>
      <c r="F40" s="593"/>
      <c r="G40" s="593"/>
      <c r="H40" s="593"/>
      <c r="I40" s="593"/>
      <c r="J40" s="593"/>
      <c r="K40" s="593"/>
      <c r="L40" s="570"/>
      <c r="S40" s="568"/>
      <c r="T40" s="568"/>
      <c r="U40" s="568"/>
      <c r="V40" s="568"/>
      <c r="W40" s="568"/>
      <c r="X40" s="568"/>
      <c r="Y40" s="568"/>
      <c r="Z40" s="568"/>
      <c r="AA40" s="568"/>
      <c r="AB40" s="568"/>
      <c r="AC40" s="568"/>
      <c r="AD40" s="568"/>
      <c r="AE40" s="568"/>
    </row>
    <row r="44" spans="1:31" s="571" customFormat="1" ht="6.95" customHeight="1">
      <c r="A44" s="568"/>
      <c r="B44" s="594"/>
      <c r="C44" s="595"/>
      <c r="D44" s="595"/>
      <c r="E44" s="595"/>
      <c r="F44" s="595"/>
      <c r="G44" s="595"/>
      <c r="H44" s="595"/>
      <c r="I44" s="595"/>
      <c r="J44" s="595"/>
      <c r="K44" s="595"/>
      <c r="L44" s="570"/>
      <c r="S44" s="568"/>
      <c r="T44" s="568"/>
      <c r="U44" s="568"/>
      <c r="V44" s="568"/>
      <c r="W44" s="568"/>
      <c r="X44" s="568"/>
      <c r="Y44" s="568"/>
      <c r="Z44" s="568"/>
      <c r="AA44" s="568"/>
      <c r="AB44" s="568"/>
      <c r="AC44" s="568"/>
      <c r="AD44" s="568"/>
      <c r="AE44" s="568"/>
    </row>
    <row r="45" spans="1:31" s="571" customFormat="1" ht="24.95" customHeight="1">
      <c r="A45" s="568"/>
      <c r="B45" s="569"/>
      <c r="C45" s="565" t="s">
        <v>101</v>
      </c>
      <c r="D45" s="568"/>
      <c r="E45" s="568"/>
      <c r="F45" s="568"/>
      <c r="G45" s="568"/>
      <c r="H45" s="568"/>
      <c r="I45" s="568"/>
      <c r="J45" s="568"/>
      <c r="K45" s="568"/>
      <c r="L45" s="570"/>
      <c r="S45" s="568"/>
      <c r="T45" s="568"/>
      <c r="U45" s="568"/>
      <c r="V45" s="568"/>
      <c r="W45" s="568"/>
      <c r="X45" s="568"/>
      <c r="Y45" s="568"/>
      <c r="Z45" s="568"/>
      <c r="AA45" s="568"/>
      <c r="AB45" s="568"/>
      <c r="AC45" s="568"/>
      <c r="AD45" s="568"/>
      <c r="AE45" s="568"/>
    </row>
    <row r="46" spans="1:31" s="571" customFormat="1" ht="6.95" customHeight="1">
      <c r="A46" s="568"/>
      <c r="B46" s="569"/>
      <c r="C46" s="568"/>
      <c r="D46" s="568"/>
      <c r="E46" s="568"/>
      <c r="F46" s="568"/>
      <c r="G46" s="568"/>
      <c r="H46" s="568"/>
      <c r="I46" s="568"/>
      <c r="J46" s="568"/>
      <c r="K46" s="568"/>
      <c r="L46" s="570"/>
      <c r="S46" s="568"/>
      <c r="T46" s="568"/>
      <c r="U46" s="568"/>
      <c r="V46" s="568"/>
      <c r="W46" s="568"/>
      <c r="X46" s="568"/>
      <c r="Y46" s="568"/>
      <c r="Z46" s="568"/>
      <c r="AA46" s="568"/>
      <c r="AB46" s="568"/>
      <c r="AC46" s="568"/>
      <c r="AD46" s="568"/>
      <c r="AE46" s="568"/>
    </row>
    <row r="47" spans="1:31" s="571" customFormat="1" ht="12" customHeight="1">
      <c r="A47" s="568"/>
      <c r="B47" s="569"/>
      <c r="C47" s="567" t="s">
        <v>17</v>
      </c>
      <c r="D47" s="568"/>
      <c r="E47" s="568"/>
      <c r="F47" s="568"/>
      <c r="G47" s="568"/>
      <c r="H47" s="568"/>
      <c r="I47" s="568"/>
      <c r="J47" s="568"/>
      <c r="K47" s="568"/>
      <c r="L47" s="570"/>
      <c r="S47" s="568"/>
      <c r="T47" s="568"/>
      <c r="U47" s="568"/>
      <c r="V47" s="568"/>
      <c r="W47" s="568"/>
      <c r="X47" s="568"/>
      <c r="Y47" s="568"/>
      <c r="Z47" s="568"/>
      <c r="AA47" s="568"/>
      <c r="AB47" s="568"/>
      <c r="AC47" s="568"/>
      <c r="AD47" s="568"/>
      <c r="AE47" s="568"/>
    </row>
    <row r="48" spans="1:31" s="571" customFormat="1" ht="16.5" customHeight="1">
      <c r="A48" s="568"/>
      <c r="B48" s="569"/>
      <c r="C48" s="568"/>
      <c r="D48" s="568"/>
      <c r="E48" s="759" t="str">
        <f>E7</f>
        <v>Speciální MŠ, ZŠ a praktická škola Pardubice</v>
      </c>
      <c r="F48" s="760"/>
      <c r="G48" s="760"/>
      <c r="H48" s="760"/>
      <c r="I48" s="568"/>
      <c r="J48" s="568"/>
      <c r="K48" s="568"/>
      <c r="L48" s="570"/>
      <c r="S48" s="568"/>
      <c r="T48" s="568"/>
      <c r="U48" s="568"/>
      <c r="V48" s="568"/>
      <c r="W48" s="568"/>
      <c r="X48" s="568"/>
      <c r="Y48" s="568"/>
      <c r="Z48" s="568"/>
      <c r="AA48" s="568"/>
      <c r="AB48" s="568"/>
      <c r="AC48" s="568"/>
      <c r="AD48" s="568"/>
      <c r="AE48" s="568"/>
    </row>
    <row r="49" spans="1:31" s="571" customFormat="1" ht="12" customHeight="1">
      <c r="A49" s="568"/>
      <c r="B49" s="569"/>
      <c r="C49" s="567" t="s">
        <v>99</v>
      </c>
      <c r="D49" s="568"/>
      <c r="E49" s="568"/>
      <c r="F49" s="568"/>
      <c r="G49" s="568"/>
      <c r="H49" s="568"/>
      <c r="I49" s="568"/>
      <c r="J49" s="568"/>
      <c r="K49" s="568"/>
      <c r="L49" s="570"/>
      <c r="S49" s="568"/>
      <c r="T49" s="568"/>
      <c r="U49" s="568"/>
      <c r="V49" s="568"/>
      <c r="W49" s="568"/>
      <c r="X49" s="568"/>
      <c r="Y49" s="568"/>
      <c r="Z49" s="568"/>
      <c r="AA49" s="568"/>
      <c r="AB49" s="568"/>
      <c r="AC49" s="568"/>
      <c r="AD49" s="568"/>
      <c r="AE49" s="568"/>
    </row>
    <row r="50" spans="1:31" s="571" customFormat="1" ht="16.5" customHeight="1">
      <c r="A50" s="568"/>
      <c r="B50" s="569"/>
      <c r="C50" s="568"/>
      <c r="D50" s="568"/>
      <c r="E50" s="757" t="str">
        <f>E9</f>
        <v>D 01 - Demolice stávajícího objektu F</v>
      </c>
      <c r="F50" s="758"/>
      <c r="G50" s="758"/>
      <c r="H50" s="758"/>
      <c r="I50" s="568"/>
      <c r="J50" s="568"/>
      <c r="K50" s="568"/>
      <c r="L50" s="570"/>
      <c r="S50" s="568"/>
      <c r="T50" s="568"/>
      <c r="U50" s="568"/>
      <c r="V50" s="568"/>
      <c r="W50" s="568"/>
      <c r="X50" s="568"/>
      <c r="Y50" s="568"/>
      <c r="Z50" s="568"/>
      <c r="AA50" s="568"/>
      <c r="AB50" s="568"/>
      <c r="AC50" s="568"/>
      <c r="AD50" s="568"/>
      <c r="AE50" s="568"/>
    </row>
    <row r="51" spans="1:31" s="571" customFormat="1" ht="6.95" customHeight="1">
      <c r="A51" s="568"/>
      <c r="B51" s="569"/>
      <c r="C51" s="568"/>
      <c r="D51" s="568"/>
      <c r="E51" s="568"/>
      <c r="F51" s="568"/>
      <c r="G51" s="568"/>
      <c r="H51" s="568"/>
      <c r="I51" s="568"/>
      <c r="J51" s="568"/>
      <c r="K51" s="568"/>
      <c r="L51" s="570"/>
      <c r="S51" s="568"/>
      <c r="T51" s="568"/>
      <c r="U51" s="568"/>
      <c r="V51" s="568"/>
      <c r="W51" s="568"/>
      <c r="X51" s="568"/>
      <c r="Y51" s="568"/>
      <c r="Z51" s="568"/>
      <c r="AA51" s="568"/>
      <c r="AB51" s="568"/>
      <c r="AC51" s="568"/>
      <c r="AD51" s="568"/>
      <c r="AE51" s="568"/>
    </row>
    <row r="52" spans="1:31" s="571" customFormat="1" ht="12" customHeight="1">
      <c r="A52" s="568"/>
      <c r="B52" s="569"/>
      <c r="C52" s="567" t="s">
        <v>21</v>
      </c>
      <c r="D52" s="568"/>
      <c r="E52" s="568"/>
      <c r="F52" s="572" t="str">
        <f>F12</f>
        <v>Do Nového 1131, Pardubice</v>
      </c>
      <c r="G52" s="568"/>
      <c r="H52" s="568"/>
      <c r="I52" s="567" t="s">
        <v>23</v>
      </c>
      <c r="J52" s="573" t="str">
        <f>IF(J12="","",J12)</f>
        <v>7. 8. 2020</v>
      </c>
      <c r="K52" s="568"/>
      <c r="L52" s="570"/>
      <c r="S52" s="568"/>
      <c r="T52" s="568"/>
      <c r="U52" s="568"/>
      <c r="V52" s="568"/>
      <c r="W52" s="568"/>
      <c r="X52" s="568"/>
      <c r="Y52" s="568"/>
      <c r="Z52" s="568"/>
      <c r="AA52" s="568"/>
      <c r="AB52" s="568"/>
      <c r="AC52" s="568"/>
      <c r="AD52" s="568"/>
      <c r="AE52" s="568"/>
    </row>
    <row r="53" spans="1:31" s="571" customFormat="1" ht="6.95" customHeight="1">
      <c r="A53" s="568"/>
      <c r="B53" s="569"/>
      <c r="C53" s="568"/>
      <c r="D53" s="568"/>
      <c r="E53" s="568"/>
      <c r="F53" s="568"/>
      <c r="G53" s="568"/>
      <c r="H53" s="568"/>
      <c r="I53" s="568"/>
      <c r="J53" s="568"/>
      <c r="K53" s="568"/>
      <c r="L53" s="570"/>
      <c r="S53" s="568"/>
      <c r="T53" s="568"/>
      <c r="U53" s="568"/>
      <c r="V53" s="568"/>
      <c r="W53" s="568"/>
      <c r="X53" s="568"/>
      <c r="Y53" s="568"/>
      <c r="Z53" s="568"/>
      <c r="AA53" s="568"/>
      <c r="AB53" s="568"/>
      <c r="AC53" s="568"/>
      <c r="AD53" s="568"/>
      <c r="AE53" s="568"/>
    </row>
    <row r="54" spans="1:31" s="571" customFormat="1" ht="25.7" customHeight="1">
      <c r="A54" s="568"/>
      <c r="B54" s="569"/>
      <c r="C54" s="567" t="s">
        <v>25</v>
      </c>
      <c r="D54" s="568"/>
      <c r="E54" s="568"/>
      <c r="F54" s="572" t="str">
        <f>E15</f>
        <v>Pardubický kraj</v>
      </c>
      <c r="G54" s="568"/>
      <c r="H54" s="568"/>
      <c r="I54" s="567" t="s">
        <v>31</v>
      </c>
      <c r="J54" s="596" t="str">
        <f>E21</f>
        <v>Atelier 99 s.r.o. Brno</v>
      </c>
      <c r="K54" s="568"/>
      <c r="L54" s="570"/>
      <c r="S54" s="568"/>
      <c r="T54" s="568"/>
      <c r="U54" s="568"/>
      <c r="V54" s="568"/>
      <c r="W54" s="568"/>
      <c r="X54" s="568"/>
      <c r="Y54" s="568"/>
      <c r="Z54" s="568"/>
      <c r="AA54" s="568"/>
      <c r="AB54" s="568"/>
      <c r="AC54" s="568"/>
      <c r="AD54" s="568"/>
      <c r="AE54" s="568"/>
    </row>
    <row r="55" spans="1:31" s="571" customFormat="1" ht="15.2" customHeight="1">
      <c r="A55" s="568"/>
      <c r="B55" s="569"/>
      <c r="C55" s="567" t="s">
        <v>29</v>
      </c>
      <c r="D55" s="568"/>
      <c r="E55" s="568"/>
      <c r="F55" s="572" t="str">
        <f>IF(E18="","",E18)</f>
        <v>Vyplň údaj</v>
      </c>
      <c r="G55" s="568"/>
      <c r="H55" s="568"/>
      <c r="I55" s="567" t="s">
        <v>34</v>
      </c>
      <c r="J55" s="596" t="str">
        <f>E24</f>
        <v xml:space="preserve"> </v>
      </c>
      <c r="K55" s="568"/>
      <c r="L55" s="570"/>
      <c r="S55" s="568"/>
      <c r="T55" s="568"/>
      <c r="U55" s="568"/>
      <c r="V55" s="568"/>
      <c r="W55" s="568"/>
      <c r="X55" s="568"/>
      <c r="Y55" s="568"/>
      <c r="Z55" s="568"/>
      <c r="AA55" s="568"/>
      <c r="AB55" s="568"/>
      <c r="AC55" s="568"/>
      <c r="AD55" s="568"/>
      <c r="AE55" s="568"/>
    </row>
    <row r="56" spans="1:31" s="571" customFormat="1" ht="10.35" customHeight="1">
      <c r="A56" s="568"/>
      <c r="B56" s="569"/>
      <c r="C56" s="568"/>
      <c r="D56" s="568"/>
      <c r="E56" s="568"/>
      <c r="F56" s="568"/>
      <c r="G56" s="568"/>
      <c r="H56" s="568"/>
      <c r="I56" s="568"/>
      <c r="J56" s="568"/>
      <c r="K56" s="568"/>
      <c r="L56" s="570"/>
      <c r="S56" s="568"/>
      <c r="T56" s="568"/>
      <c r="U56" s="568"/>
      <c r="V56" s="568"/>
      <c r="W56" s="568"/>
      <c r="X56" s="568"/>
      <c r="Y56" s="568"/>
      <c r="Z56" s="568"/>
      <c r="AA56" s="568"/>
      <c r="AB56" s="568"/>
      <c r="AC56" s="568"/>
      <c r="AD56" s="568"/>
      <c r="AE56" s="568"/>
    </row>
    <row r="57" spans="1:31" s="571" customFormat="1" ht="29.25" customHeight="1">
      <c r="A57" s="568"/>
      <c r="B57" s="569"/>
      <c r="C57" s="597" t="s">
        <v>102</v>
      </c>
      <c r="D57" s="585"/>
      <c r="E57" s="585"/>
      <c r="F57" s="585"/>
      <c r="G57" s="585"/>
      <c r="H57" s="585"/>
      <c r="I57" s="585"/>
      <c r="J57" s="598" t="s">
        <v>103</v>
      </c>
      <c r="K57" s="585"/>
      <c r="L57" s="570"/>
      <c r="S57" s="568"/>
      <c r="T57" s="568"/>
      <c r="U57" s="568"/>
      <c r="V57" s="568"/>
      <c r="W57" s="568"/>
      <c r="X57" s="568"/>
      <c r="Y57" s="568"/>
      <c r="Z57" s="568"/>
      <c r="AA57" s="568"/>
      <c r="AB57" s="568"/>
      <c r="AC57" s="568"/>
      <c r="AD57" s="568"/>
      <c r="AE57" s="568"/>
    </row>
    <row r="58" spans="1:31" s="571" customFormat="1" ht="10.35" customHeight="1">
      <c r="A58" s="568"/>
      <c r="B58" s="569"/>
      <c r="C58" s="568"/>
      <c r="D58" s="568"/>
      <c r="E58" s="568"/>
      <c r="F58" s="568"/>
      <c r="G58" s="568"/>
      <c r="H58" s="568"/>
      <c r="I58" s="568"/>
      <c r="J58" s="568"/>
      <c r="K58" s="568"/>
      <c r="L58" s="570"/>
      <c r="S58" s="568"/>
      <c r="T58" s="568"/>
      <c r="U58" s="568"/>
      <c r="V58" s="568"/>
      <c r="W58" s="568"/>
      <c r="X58" s="568"/>
      <c r="Y58" s="568"/>
      <c r="Z58" s="568"/>
      <c r="AA58" s="568"/>
      <c r="AB58" s="568"/>
      <c r="AC58" s="568"/>
      <c r="AD58" s="568"/>
      <c r="AE58" s="568"/>
    </row>
    <row r="59" spans="1:47" s="571" customFormat="1" ht="22.9" customHeight="1">
      <c r="A59" s="568"/>
      <c r="B59" s="569"/>
      <c r="C59" s="599" t="s">
        <v>70</v>
      </c>
      <c r="D59" s="568"/>
      <c r="E59" s="568"/>
      <c r="F59" s="568"/>
      <c r="G59" s="568"/>
      <c r="H59" s="568"/>
      <c r="I59" s="568"/>
      <c r="J59" s="580">
        <f>J84</f>
        <v>0</v>
      </c>
      <c r="K59" s="568"/>
      <c r="L59" s="570"/>
      <c r="S59" s="568"/>
      <c r="T59" s="568"/>
      <c r="U59" s="568"/>
      <c r="V59" s="568"/>
      <c r="W59" s="568"/>
      <c r="X59" s="568"/>
      <c r="Y59" s="568"/>
      <c r="Z59" s="568"/>
      <c r="AA59" s="568"/>
      <c r="AB59" s="568"/>
      <c r="AC59" s="568"/>
      <c r="AD59" s="568"/>
      <c r="AE59" s="568"/>
      <c r="AU59" s="561" t="s">
        <v>104</v>
      </c>
    </row>
    <row r="60" spans="2:12" s="600" customFormat="1" ht="24.95" customHeight="1">
      <c r="B60" s="601"/>
      <c r="D60" s="602" t="s">
        <v>105</v>
      </c>
      <c r="E60" s="603"/>
      <c r="F60" s="603"/>
      <c r="G60" s="603"/>
      <c r="H60" s="603"/>
      <c r="I60" s="603"/>
      <c r="J60" s="604">
        <f>J85</f>
        <v>0</v>
      </c>
      <c r="L60" s="601"/>
    </row>
    <row r="61" spans="2:12" s="605" customFormat="1" ht="19.9" customHeight="1">
      <c r="B61" s="606"/>
      <c r="D61" s="607" t="s">
        <v>106</v>
      </c>
      <c r="E61" s="608"/>
      <c r="F61" s="608"/>
      <c r="G61" s="608"/>
      <c r="H61" s="608"/>
      <c r="I61" s="608"/>
      <c r="J61" s="609">
        <f>J86</f>
        <v>0</v>
      </c>
      <c r="L61" s="606"/>
    </row>
    <row r="62" spans="2:12" s="605" customFormat="1" ht="19.9" customHeight="1">
      <c r="B62" s="606"/>
      <c r="D62" s="607" t="s">
        <v>107</v>
      </c>
      <c r="E62" s="608"/>
      <c r="F62" s="608"/>
      <c r="G62" s="608"/>
      <c r="H62" s="608"/>
      <c r="I62" s="608"/>
      <c r="J62" s="609">
        <f>J90</f>
        <v>0</v>
      </c>
      <c r="L62" s="606"/>
    </row>
    <row r="63" spans="2:12" s="600" customFormat="1" ht="24.95" customHeight="1">
      <c r="B63" s="601"/>
      <c r="D63" s="602" t="s">
        <v>108</v>
      </c>
      <c r="E63" s="603"/>
      <c r="F63" s="603"/>
      <c r="G63" s="603"/>
      <c r="H63" s="603"/>
      <c r="I63" s="603"/>
      <c r="J63" s="604">
        <f>J96</f>
        <v>0</v>
      </c>
      <c r="L63" s="601"/>
    </row>
    <row r="64" spans="2:12" s="605" customFormat="1" ht="19.9" customHeight="1">
      <c r="B64" s="606"/>
      <c r="D64" s="607" t="s">
        <v>109</v>
      </c>
      <c r="E64" s="608"/>
      <c r="F64" s="608"/>
      <c r="G64" s="608"/>
      <c r="H64" s="608"/>
      <c r="I64" s="608"/>
      <c r="J64" s="609">
        <f>J97</f>
        <v>0</v>
      </c>
      <c r="L64" s="606"/>
    </row>
    <row r="65" spans="1:31" s="571" customFormat="1" ht="21.75" customHeight="1">
      <c r="A65" s="568"/>
      <c r="B65" s="569"/>
      <c r="C65" s="568"/>
      <c r="D65" s="568"/>
      <c r="E65" s="568"/>
      <c r="F65" s="568"/>
      <c r="G65" s="568"/>
      <c r="H65" s="568"/>
      <c r="I65" s="568"/>
      <c r="J65" s="568"/>
      <c r="K65" s="568"/>
      <c r="L65" s="570"/>
      <c r="S65" s="568"/>
      <c r="T65" s="568"/>
      <c r="U65" s="568"/>
      <c r="V65" s="568"/>
      <c r="W65" s="568"/>
      <c r="X65" s="568"/>
      <c r="Y65" s="568"/>
      <c r="Z65" s="568"/>
      <c r="AA65" s="568"/>
      <c r="AB65" s="568"/>
      <c r="AC65" s="568"/>
      <c r="AD65" s="568"/>
      <c r="AE65" s="568"/>
    </row>
    <row r="66" spans="1:31" s="571" customFormat="1" ht="6.95" customHeight="1">
      <c r="A66" s="568"/>
      <c r="B66" s="592"/>
      <c r="C66" s="593"/>
      <c r="D66" s="593"/>
      <c r="E66" s="593"/>
      <c r="F66" s="593"/>
      <c r="G66" s="593"/>
      <c r="H66" s="593"/>
      <c r="I66" s="593"/>
      <c r="J66" s="593"/>
      <c r="K66" s="593"/>
      <c r="L66" s="570"/>
      <c r="S66" s="568"/>
      <c r="T66" s="568"/>
      <c r="U66" s="568"/>
      <c r="V66" s="568"/>
      <c r="W66" s="568"/>
      <c r="X66" s="568"/>
      <c r="Y66" s="568"/>
      <c r="Z66" s="568"/>
      <c r="AA66" s="568"/>
      <c r="AB66" s="568"/>
      <c r="AC66" s="568"/>
      <c r="AD66" s="568"/>
      <c r="AE66" s="568"/>
    </row>
    <row r="70" spans="1:31" s="571" customFormat="1" ht="6.95" customHeight="1">
      <c r="A70" s="568"/>
      <c r="B70" s="594"/>
      <c r="C70" s="595"/>
      <c r="D70" s="595"/>
      <c r="E70" s="595"/>
      <c r="F70" s="595"/>
      <c r="G70" s="595"/>
      <c r="H70" s="595"/>
      <c r="I70" s="595"/>
      <c r="J70" s="595"/>
      <c r="K70" s="595"/>
      <c r="L70" s="570"/>
      <c r="S70" s="568"/>
      <c r="T70" s="568"/>
      <c r="U70" s="568"/>
      <c r="V70" s="568"/>
      <c r="W70" s="568"/>
      <c r="X70" s="568"/>
      <c r="Y70" s="568"/>
      <c r="Z70" s="568"/>
      <c r="AA70" s="568"/>
      <c r="AB70" s="568"/>
      <c r="AC70" s="568"/>
      <c r="AD70" s="568"/>
      <c r="AE70" s="568"/>
    </row>
    <row r="71" spans="1:31" s="571" customFormat="1" ht="24.95" customHeight="1">
      <c r="A71" s="568"/>
      <c r="B71" s="569"/>
      <c r="C71" s="565" t="s">
        <v>110</v>
      </c>
      <c r="D71" s="568"/>
      <c r="E71" s="568"/>
      <c r="F71" s="568"/>
      <c r="G71" s="568"/>
      <c r="H71" s="568"/>
      <c r="I71" s="568"/>
      <c r="J71" s="568"/>
      <c r="K71" s="568"/>
      <c r="L71" s="570"/>
      <c r="S71" s="568"/>
      <c r="T71" s="568"/>
      <c r="U71" s="568"/>
      <c r="V71" s="568"/>
      <c r="W71" s="568"/>
      <c r="X71" s="568"/>
      <c r="Y71" s="568"/>
      <c r="Z71" s="568"/>
      <c r="AA71" s="568"/>
      <c r="AB71" s="568"/>
      <c r="AC71" s="568"/>
      <c r="AD71" s="568"/>
      <c r="AE71" s="568"/>
    </row>
    <row r="72" spans="1:31" s="571" customFormat="1" ht="6.95" customHeight="1">
      <c r="A72" s="568"/>
      <c r="B72" s="569"/>
      <c r="C72" s="568"/>
      <c r="D72" s="568"/>
      <c r="E72" s="568"/>
      <c r="F72" s="568"/>
      <c r="G72" s="568"/>
      <c r="H72" s="568"/>
      <c r="I72" s="568"/>
      <c r="J72" s="568"/>
      <c r="K72" s="568"/>
      <c r="L72" s="570"/>
      <c r="S72" s="568"/>
      <c r="T72" s="568"/>
      <c r="U72" s="568"/>
      <c r="V72" s="568"/>
      <c r="W72" s="568"/>
      <c r="X72" s="568"/>
      <c r="Y72" s="568"/>
      <c r="Z72" s="568"/>
      <c r="AA72" s="568"/>
      <c r="AB72" s="568"/>
      <c r="AC72" s="568"/>
      <c r="AD72" s="568"/>
      <c r="AE72" s="568"/>
    </row>
    <row r="73" spans="1:31" s="571" customFormat="1" ht="12" customHeight="1">
      <c r="A73" s="568"/>
      <c r="B73" s="569"/>
      <c r="C73" s="567" t="s">
        <v>17</v>
      </c>
      <c r="D73" s="568"/>
      <c r="E73" s="568"/>
      <c r="F73" s="568"/>
      <c r="G73" s="568"/>
      <c r="H73" s="568"/>
      <c r="I73" s="568"/>
      <c r="J73" s="568"/>
      <c r="K73" s="568"/>
      <c r="L73" s="570"/>
      <c r="S73" s="568"/>
      <c r="T73" s="568"/>
      <c r="U73" s="568"/>
      <c r="V73" s="568"/>
      <c r="W73" s="568"/>
      <c r="X73" s="568"/>
      <c r="Y73" s="568"/>
      <c r="Z73" s="568"/>
      <c r="AA73" s="568"/>
      <c r="AB73" s="568"/>
      <c r="AC73" s="568"/>
      <c r="AD73" s="568"/>
      <c r="AE73" s="568"/>
    </row>
    <row r="74" spans="1:31" s="571" customFormat="1" ht="16.5" customHeight="1">
      <c r="A74" s="568"/>
      <c r="B74" s="569"/>
      <c r="C74" s="568"/>
      <c r="D74" s="568"/>
      <c r="E74" s="759" t="str">
        <f>E7</f>
        <v>Speciální MŠ, ZŠ a praktická škola Pardubice</v>
      </c>
      <c r="F74" s="760"/>
      <c r="G74" s="760"/>
      <c r="H74" s="760"/>
      <c r="I74" s="568"/>
      <c r="J74" s="568"/>
      <c r="K74" s="568"/>
      <c r="L74" s="570"/>
      <c r="S74" s="568"/>
      <c r="T74" s="568"/>
      <c r="U74" s="568"/>
      <c r="V74" s="568"/>
      <c r="W74" s="568"/>
      <c r="X74" s="568"/>
      <c r="Y74" s="568"/>
      <c r="Z74" s="568"/>
      <c r="AA74" s="568"/>
      <c r="AB74" s="568"/>
      <c r="AC74" s="568"/>
      <c r="AD74" s="568"/>
      <c r="AE74" s="568"/>
    </row>
    <row r="75" spans="1:31" s="571" customFormat="1" ht="12" customHeight="1">
      <c r="A75" s="568"/>
      <c r="B75" s="569"/>
      <c r="C75" s="567" t="s">
        <v>99</v>
      </c>
      <c r="D75" s="568"/>
      <c r="E75" s="568"/>
      <c r="F75" s="568"/>
      <c r="G75" s="568"/>
      <c r="H75" s="568"/>
      <c r="I75" s="568"/>
      <c r="J75" s="568"/>
      <c r="K75" s="568"/>
      <c r="L75" s="570"/>
      <c r="S75" s="568"/>
      <c r="T75" s="568"/>
      <c r="U75" s="568"/>
      <c r="V75" s="568"/>
      <c r="W75" s="568"/>
      <c r="X75" s="568"/>
      <c r="Y75" s="568"/>
      <c r="Z75" s="568"/>
      <c r="AA75" s="568"/>
      <c r="AB75" s="568"/>
      <c r="AC75" s="568"/>
      <c r="AD75" s="568"/>
      <c r="AE75" s="568"/>
    </row>
    <row r="76" spans="1:31" s="571" customFormat="1" ht="16.5" customHeight="1">
      <c r="A76" s="568"/>
      <c r="B76" s="569"/>
      <c r="C76" s="568"/>
      <c r="D76" s="568"/>
      <c r="E76" s="757" t="str">
        <f>E9</f>
        <v>D 01 - Demolice stávajícího objektu F</v>
      </c>
      <c r="F76" s="758"/>
      <c r="G76" s="758"/>
      <c r="H76" s="758"/>
      <c r="I76" s="568"/>
      <c r="J76" s="568"/>
      <c r="K76" s="568"/>
      <c r="L76" s="570"/>
      <c r="S76" s="568"/>
      <c r="T76" s="568"/>
      <c r="U76" s="568"/>
      <c r="V76" s="568"/>
      <c r="W76" s="568"/>
      <c r="X76" s="568"/>
      <c r="Y76" s="568"/>
      <c r="Z76" s="568"/>
      <c r="AA76" s="568"/>
      <c r="AB76" s="568"/>
      <c r="AC76" s="568"/>
      <c r="AD76" s="568"/>
      <c r="AE76" s="568"/>
    </row>
    <row r="77" spans="1:31" s="571" customFormat="1" ht="6.95" customHeight="1">
      <c r="A77" s="568"/>
      <c r="B77" s="569"/>
      <c r="C77" s="568"/>
      <c r="D77" s="568"/>
      <c r="E77" s="568"/>
      <c r="F77" s="568"/>
      <c r="G77" s="568"/>
      <c r="H77" s="568"/>
      <c r="I77" s="568"/>
      <c r="J77" s="568"/>
      <c r="K77" s="568"/>
      <c r="L77" s="570"/>
      <c r="S77" s="568"/>
      <c r="T77" s="568"/>
      <c r="U77" s="568"/>
      <c r="V77" s="568"/>
      <c r="W77" s="568"/>
      <c r="X77" s="568"/>
      <c r="Y77" s="568"/>
      <c r="Z77" s="568"/>
      <c r="AA77" s="568"/>
      <c r="AB77" s="568"/>
      <c r="AC77" s="568"/>
      <c r="AD77" s="568"/>
      <c r="AE77" s="568"/>
    </row>
    <row r="78" spans="1:31" s="571" customFormat="1" ht="12" customHeight="1">
      <c r="A78" s="568"/>
      <c r="B78" s="569"/>
      <c r="C78" s="567" t="s">
        <v>21</v>
      </c>
      <c r="D78" s="568"/>
      <c r="E78" s="568"/>
      <c r="F78" s="572" t="str">
        <f>F12</f>
        <v>Do Nového 1131, Pardubice</v>
      </c>
      <c r="G78" s="568"/>
      <c r="H78" s="568"/>
      <c r="I78" s="567" t="s">
        <v>23</v>
      </c>
      <c r="J78" s="573" t="str">
        <f>IF(J12="","",J12)</f>
        <v>7. 8. 2020</v>
      </c>
      <c r="K78" s="568"/>
      <c r="L78" s="570"/>
      <c r="S78" s="568"/>
      <c r="T78" s="568"/>
      <c r="U78" s="568"/>
      <c r="V78" s="568"/>
      <c r="W78" s="568"/>
      <c r="X78" s="568"/>
      <c r="Y78" s="568"/>
      <c r="Z78" s="568"/>
      <c r="AA78" s="568"/>
      <c r="AB78" s="568"/>
      <c r="AC78" s="568"/>
      <c r="AD78" s="568"/>
      <c r="AE78" s="568"/>
    </row>
    <row r="79" spans="1:31" s="571" customFormat="1" ht="6.95" customHeight="1">
      <c r="A79" s="568"/>
      <c r="B79" s="569"/>
      <c r="C79" s="568"/>
      <c r="D79" s="568"/>
      <c r="E79" s="568"/>
      <c r="F79" s="568"/>
      <c r="G79" s="568"/>
      <c r="H79" s="568"/>
      <c r="I79" s="568"/>
      <c r="J79" s="568"/>
      <c r="K79" s="568"/>
      <c r="L79" s="570"/>
      <c r="S79" s="568"/>
      <c r="T79" s="568"/>
      <c r="U79" s="568"/>
      <c r="V79" s="568"/>
      <c r="W79" s="568"/>
      <c r="X79" s="568"/>
      <c r="Y79" s="568"/>
      <c r="Z79" s="568"/>
      <c r="AA79" s="568"/>
      <c r="AB79" s="568"/>
      <c r="AC79" s="568"/>
      <c r="AD79" s="568"/>
      <c r="AE79" s="568"/>
    </row>
    <row r="80" spans="1:31" s="571" customFormat="1" ht="25.7" customHeight="1">
      <c r="A80" s="568"/>
      <c r="B80" s="569"/>
      <c r="C80" s="567" t="s">
        <v>25</v>
      </c>
      <c r="D80" s="568"/>
      <c r="E80" s="568"/>
      <c r="F80" s="572" t="str">
        <f>E15</f>
        <v>Pardubický kraj</v>
      </c>
      <c r="G80" s="568"/>
      <c r="H80" s="568"/>
      <c r="I80" s="567" t="s">
        <v>31</v>
      </c>
      <c r="J80" s="596" t="str">
        <f>E21</f>
        <v>Atelier 99 s.r.o. Brno</v>
      </c>
      <c r="K80" s="568"/>
      <c r="L80" s="570"/>
      <c r="S80" s="568"/>
      <c r="T80" s="568"/>
      <c r="U80" s="568"/>
      <c r="V80" s="568"/>
      <c r="W80" s="568"/>
      <c r="X80" s="568"/>
      <c r="Y80" s="568"/>
      <c r="Z80" s="568"/>
      <c r="AA80" s="568"/>
      <c r="AB80" s="568"/>
      <c r="AC80" s="568"/>
      <c r="AD80" s="568"/>
      <c r="AE80" s="568"/>
    </row>
    <row r="81" spans="1:31" s="571" customFormat="1" ht="15.2" customHeight="1">
      <c r="A81" s="568"/>
      <c r="B81" s="569"/>
      <c r="C81" s="567" t="s">
        <v>29</v>
      </c>
      <c r="D81" s="568"/>
      <c r="E81" s="568"/>
      <c r="F81" s="572" t="str">
        <f>IF(E18="","",E18)</f>
        <v>Vyplň údaj</v>
      </c>
      <c r="G81" s="568"/>
      <c r="H81" s="568"/>
      <c r="I81" s="567" t="s">
        <v>34</v>
      </c>
      <c r="J81" s="596" t="str">
        <f>E24</f>
        <v xml:space="preserve"> </v>
      </c>
      <c r="K81" s="568"/>
      <c r="L81" s="570"/>
      <c r="S81" s="568"/>
      <c r="T81" s="568"/>
      <c r="U81" s="568"/>
      <c r="V81" s="568"/>
      <c r="W81" s="568"/>
      <c r="X81" s="568"/>
      <c r="Y81" s="568"/>
      <c r="Z81" s="568"/>
      <c r="AA81" s="568"/>
      <c r="AB81" s="568"/>
      <c r="AC81" s="568"/>
      <c r="AD81" s="568"/>
      <c r="AE81" s="568"/>
    </row>
    <row r="82" spans="1:31" s="571" customFormat="1" ht="10.35" customHeight="1">
      <c r="A82" s="568"/>
      <c r="B82" s="569"/>
      <c r="C82" s="568"/>
      <c r="D82" s="568"/>
      <c r="E82" s="568"/>
      <c r="F82" s="568"/>
      <c r="G82" s="568"/>
      <c r="H82" s="568"/>
      <c r="I82" s="568"/>
      <c r="J82" s="568"/>
      <c r="K82" s="568"/>
      <c r="L82" s="570"/>
      <c r="S82" s="568"/>
      <c r="T82" s="568"/>
      <c r="U82" s="568"/>
      <c r="V82" s="568"/>
      <c r="W82" s="568"/>
      <c r="X82" s="568"/>
      <c r="Y82" s="568"/>
      <c r="Z82" s="568"/>
      <c r="AA82" s="568"/>
      <c r="AB82" s="568"/>
      <c r="AC82" s="568"/>
      <c r="AD82" s="568"/>
      <c r="AE82" s="568"/>
    </row>
    <row r="83" spans="1:31" s="619" customFormat="1" ht="29.25" customHeight="1">
      <c r="A83" s="610"/>
      <c r="B83" s="611"/>
      <c r="C83" s="612" t="s">
        <v>111</v>
      </c>
      <c r="D83" s="613" t="s">
        <v>57</v>
      </c>
      <c r="E83" s="613" t="s">
        <v>53</v>
      </c>
      <c r="F83" s="613" t="s">
        <v>54</v>
      </c>
      <c r="G83" s="613" t="s">
        <v>112</v>
      </c>
      <c r="H83" s="613" t="s">
        <v>113</v>
      </c>
      <c r="I83" s="613" t="s">
        <v>114</v>
      </c>
      <c r="J83" s="613" t="s">
        <v>103</v>
      </c>
      <c r="K83" s="614" t="s">
        <v>115</v>
      </c>
      <c r="L83" s="615"/>
      <c r="M83" s="616" t="s">
        <v>3</v>
      </c>
      <c r="N83" s="617" t="s">
        <v>42</v>
      </c>
      <c r="O83" s="617" t="s">
        <v>116</v>
      </c>
      <c r="P83" s="617" t="s">
        <v>117</v>
      </c>
      <c r="Q83" s="617" t="s">
        <v>118</v>
      </c>
      <c r="R83" s="617" t="s">
        <v>119</v>
      </c>
      <c r="S83" s="617" t="s">
        <v>120</v>
      </c>
      <c r="T83" s="618" t="s">
        <v>121</v>
      </c>
      <c r="U83" s="610"/>
      <c r="V83" s="610"/>
      <c r="W83" s="610"/>
      <c r="X83" s="610"/>
      <c r="Y83" s="610"/>
      <c r="Z83" s="610"/>
      <c r="AA83" s="610"/>
      <c r="AB83" s="610"/>
      <c r="AC83" s="610"/>
      <c r="AD83" s="610"/>
      <c r="AE83" s="610"/>
    </row>
    <row r="84" spans="1:63" s="571" customFormat="1" ht="22.9" customHeight="1">
      <c r="A84" s="568"/>
      <c r="B84" s="569"/>
      <c r="C84" s="620" t="s">
        <v>122</v>
      </c>
      <c r="D84" s="568"/>
      <c r="E84" s="568"/>
      <c r="F84" s="568"/>
      <c r="G84" s="568"/>
      <c r="H84" s="568"/>
      <c r="I84" s="568"/>
      <c r="J84" s="621">
        <f>BK84</f>
        <v>0</v>
      </c>
      <c r="K84" s="568"/>
      <c r="L84" s="569"/>
      <c r="M84" s="622"/>
      <c r="N84" s="623"/>
      <c r="O84" s="578"/>
      <c r="P84" s="624">
        <f>P85+P96</f>
        <v>0</v>
      </c>
      <c r="Q84" s="578"/>
      <c r="R84" s="624">
        <f>R85+R96</f>
        <v>0</v>
      </c>
      <c r="S84" s="578"/>
      <c r="T84" s="625">
        <f>T85+T96</f>
        <v>225.666774</v>
      </c>
      <c r="U84" s="568"/>
      <c r="V84" s="568"/>
      <c r="W84" s="568"/>
      <c r="X84" s="568"/>
      <c r="Y84" s="568"/>
      <c r="Z84" s="568"/>
      <c r="AA84" s="568"/>
      <c r="AB84" s="568"/>
      <c r="AC84" s="568"/>
      <c r="AD84" s="568"/>
      <c r="AE84" s="568"/>
      <c r="AT84" s="561" t="s">
        <v>71</v>
      </c>
      <c r="AU84" s="561" t="s">
        <v>104</v>
      </c>
      <c r="BK84" s="626">
        <f>BK85+BK96</f>
        <v>0</v>
      </c>
    </row>
    <row r="85" spans="2:63" s="627" customFormat="1" ht="25.9" customHeight="1">
      <c r="B85" s="628"/>
      <c r="D85" s="629" t="s">
        <v>71</v>
      </c>
      <c r="E85" s="630" t="s">
        <v>123</v>
      </c>
      <c r="F85" s="630" t="s">
        <v>124</v>
      </c>
      <c r="J85" s="631">
        <f>BK85</f>
        <v>0</v>
      </c>
      <c r="L85" s="628"/>
      <c r="M85" s="632"/>
      <c r="N85" s="633"/>
      <c r="O85" s="633"/>
      <c r="P85" s="634">
        <f>P86+P90</f>
        <v>0</v>
      </c>
      <c r="Q85" s="633"/>
      <c r="R85" s="634">
        <f>R86+R90</f>
        <v>0</v>
      </c>
      <c r="S85" s="633"/>
      <c r="T85" s="635">
        <f>T86+T90</f>
        <v>225.666774</v>
      </c>
      <c r="AR85" s="629" t="s">
        <v>80</v>
      </c>
      <c r="AT85" s="636" t="s">
        <v>71</v>
      </c>
      <c r="AU85" s="636" t="s">
        <v>72</v>
      </c>
      <c r="AY85" s="629" t="s">
        <v>125</v>
      </c>
      <c r="BK85" s="637">
        <f>BK86+BK90</f>
        <v>0</v>
      </c>
    </row>
    <row r="86" spans="2:63" s="627" customFormat="1" ht="22.9" customHeight="1">
      <c r="B86" s="628"/>
      <c r="D86" s="629" t="s">
        <v>71</v>
      </c>
      <c r="E86" s="638" t="s">
        <v>126</v>
      </c>
      <c r="F86" s="638" t="s">
        <v>127</v>
      </c>
      <c r="J86" s="639">
        <f>BK86</f>
        <v>0</v>
      </c>
      <c r="L86" s="628"/>
      <c r="M86" s="632"/>
      <c r="N86" s="633"/>
      <c r="O86" s="633"/>
      <c r="P86" s="634">
        <f>SUM(P87:P89)</f>
        <v>0</v>
      </c>
      <c r="Q86" s="633"/>
      <c r="R86" s="634">
        <f>SUM(R87:R89)</f>
        <v>0</v>
      </c>
      <c r="S86" s="633"/>
      <c r="T86" s="635">
        <f>SUM(T87:T89)</f>
        <v>225.666774</v>
      </c>
      <c r="AR86" s="629" t="s">
        <v>80</v>
      </c>
      <c r="AT86" s="636" t="s">
        <v>71</v>
      </c>
      <c r="AU86" s="636" t="s">
        <v>80</v>
      </c>
      <c r="AY86" s="629" t="s">
        <v>125</v>
      </c>
      <c r="BK86" s="637">
        <f>SUM(BK87:BK89)</f>
        <v>0</v>
      </c>
    </row>
    <row r="87" spans="1:65" s="571" customFormat="1" ht="14.45" customHeight="1">
      <c r="A87" s="568"/>
      <c r="B87" s="569"/>
      <c r="C87" s="640" t="s">
        <v>80</v>
      </c>
      <c r="D87" s="640" t="s">
        <v>128</v>
      </c>
      <c r="E87" s="641" t="s">
        <v>129</v>
      </c>
      <c r="F87" s="642" t="s">
        <v>130</v>
      </c>
      <c r="G87" s="643" t="s">
        <v>131</v>
      </c>
      <c r="H87" s="644">
        <v>1016.517</v>
      </c>
      <c r="I87" s="77"/>
      <c r="J87" s="645">
        <f>ROUND(I87*H87,2)</f>
        <v>0</v>
      </c>
      <c r="K87" s="642" t="s">
        <v>132</v>
      </c>
      <c r="L87" s="569"/>
      <c r="M87" s="646" t="s">
        <v>3</v>
      </c>
      <c r="N87" s="647" t="s">
        <v>43</v>
      </c>
      <c r="O87" s="648"/>
      <c r="P87" s="649">
        <f>O87*H87</f>
        <v>0</v>
      </c>
      <c r="Q87" s="649">
        <v>0</v>
      </c>
      <c r="R87" s="649">
        <f>Q87*H87</f>
        <v>0</v>
      </c>
      <c r="S87" s="649">
        <v>0.222</v>
      </c>
      <c r="T87" s="650">
        <f>S87*H87</f>
        <v>225.666774</v>
      </c>
      <c r="U87" s="568"/>
      <c r="V87" s="568"/>
      <c r="W87" s="568"/>
      <c r="X87" s="568"/>
      <c r="Y87" s="568"/>
      <c r="Z87" s="568"/>
      <c r="AA87" s="568"/>
      <c r="AB87" s="568"/>
      <c r="AC87" s="568"/>
      <c r="AD87" s="568"/>
      <c r="AE87" s="568"/>
      <c r="AR87" s="651" t="s">
        <v>133</v>
      </c>
      <c r="AT87" s="651" t="s">
        <v>128</v>
      </c>
      <c r="AU87" s="651" t="s">
        <v>82</v>
      </c>
      <c r="AY87" s="561" t="s">
        <v>125</v>
      </c>
      <c r="BE87" s="652">
        <f>IF(N87="základní",J87,0)</f>
        <v>0</v>
      </c>
      <c r="BF87" s="652">
        <f>IF(N87="snížená",J87,0)</f>
        <v>0</v>
      </c>
      <c r="BG87" s="652">
        <f>IF(N87="zákl. přenesená",J87,0)</f>
        <v>0</v>
      </c>
      <c r="BH87" s="652">
        <f>IF(N87="sníž. přenesená",J87,0)</f>
        <v>0</v>
      </c>
      <c r="BI87" s="652">
        <f>IF(N87="nulová",J87,0)</f>
        <v>0</v>
      </c>
      <c r="BJ87" s="561" t="s">
        <v>80</v>
      </c>
      <c r="BK87" s="652">
        <f>ROUND(I87*H87,2)</f>
        <v>0</v>
      </c>
      <c r="BL87" s="561" t="s">
        <v>133</v>
      </c>
      <c r="BM87" s="651" t="s">
        <v>134</v>
      </c>
    </row>
    <row r="88" spans="1:47" s="571" customFormat="1" ht="29.25">
      <c r="A88" s="568"/>
      <c r="B88" s="569"/>
      <c r="C88" s="568"/>
      <c r="D88" s="653" t="s">
        <v>135</v>
      </c>
      <c r="E88" s="568"/>
      <c r="F88" s="654" t="s">
        <v>136</v>
      </c>
      <c r="G88" s="568"/>
      <c r="H88" s="568"/>
      <c r="I88" s="568"/>
      <c r="J88" s="568"/>
      <c r="K88" s="568"/>
      <c r="L88" s="569"/>
      <c r="M88" s="655"/>
      <c r="N88" s="656"/>
      <c r="O88" s="648"/>
      <c r="P88" s="648"/>
      <c r="Q88" s="648"/>
      <c r="R88" s="648"/>
      <c r="S88" s="648"/>
      <c r="T88" s="657"/>
      <c r="U88" s="568"/>
      <c r="V88" s="568"/>
      <c r="W88" s="568"/>
      <c r="X88" s="568"/>
      <c r="Y88" s="568"/>
      <c r="Z88" s="568"/>
      <c r="AA88" s="568"/>
      <c r="AB88" s="568"/>
      <c r="AC88" s="568"/>
      <c r="AD88" s="568"/>
      <c r="AE88" s="568"/>
      <c r="AT88" s="561" t="s">
        <v>135</v>
      </c>
      <c r="AU88" s="561" t="s">
        <v>82</v>
      </c>
    </row>
    <row r="89" spans="2:51" s="658" customFormat="1" ht="12">
      <c r="B89" s="659"/>
      <c r="D89" s="653" t="s">
        <v>137</v>
      </c>
      <c r="E89" s="660" t="s">
        <v>3</v>
      </c>
      <c r="F89" s="661" t="s">
        <v>138</v>
      </c>
      <c r="H89" s="662">
        <v>1016.517</v>
      </c>
      <c r="L89" s="659"/>
      <c r="M89" s="663"/>
      <c r="N89" s="664"/>
      <c r="O89" s="664"/>
      <c r="P89" s="664"/>
      <c r="Q89" s="664"/>
      <c r="R89" s="664"/>
      <c r="S89" s="664"/>
      <c r="T89" s="665"/>
      <c r="AT89" s="660" t="s">
        <v>137</v>
      </c>
      <c r="AU89" s="660" t="s">
        <v>82</v>
      </c>
      <c r="AV89" s="658" t="s">
        <v>82</v>
      </c>
      <c r="AW89" s="658" t="s">
        <v>33</v>
      </c>
      <c r="AX89" s="658" t="s">
        <v>80</v>
      </c>
      <c r="AY89" s="660" t="s">
        <v>125</v>
      </c>
    </row>
    <row r="90" spans="2:63" s="627" customFormat="1" ht="22.9" customHeight="1">
      <c r="B90" s="628"/>
      <c r="D90" s="629" t="s">
        <v>71</v>
      </c>
      <c r="E90" s="638" t="s">
        <v>139</v>
      </c>
      <c r="F90" s="638" t="s">
        <v>140</v>
      </c>
      <c r="J90" s="639">
        <f>BK90</f>
        <v>0</v>
      </c>
      <c r="L90" s="628"/>
      <c r="M90" s="632"/>
      <c r="N90" s="633"/>
      <c r="O90" s="633"/>
      <c r="P90" s="634">
        <f>SUM(P91:P95)</f>
        <v>0</v>
      </c>
      <c r="Q90" s="633"/>
      <c r="R90" s="634">
        <f>SUM(R91:R95)</f>
        <v>0</v>
      </c>
      <c r="S90" s="633"/>
      <c r="T90" s="635">
        <f>SUM(T91:T95)</f>
        <v>0</v>
      </c>
      <c r="AR90" s="629" t="s">
        <v>80</v>
      </c>
      <c r="AT90" s="636" t="s">
        <v>71</v>
      </c>
      <c r="AU90" s="636" t="s">
        <v>80</v>
      </c>
      <c r="AY90" s="629" t="s">
        <v>125</v>
      </c>
      <c r="BK90" s="637">
        <f>SUM(BK91:BK95)</f>
        <v>0</v>
      </c>
    </row>
    <row r="91" spans="1:65" s="571" customFormat="1" ht="14.45" customHeight="1">
      <c r="A91" s="568"/>
      <c r="B91" s="569"/>
      <c r="C91" s="640" t="s">
        <v>82</v>
      </c>
      <c r="D91" s="640" t="s">
        <v>128</v>
      </c>
      <c r="E91" s="641" t="s">
        <v>141</v>
      </c>
      <c r="F91" s="642" t="s">
        <v>142</v>
      </c>
      <c r="G91" s="643" t="s">
        <v>143</v>
      </c>
      <c r="H91" s="644">
        <v>225.667</v>
      </c>
      <c r="I91" s="77"/>
      <c r="J91" s="645">
        <f>ROUND(I91*H91,2)</f>
        <v>0</v>
      </c>
      <c r="K91" s="642" t="s">
        <v>132</v>
      </c>
      <c r="L91" s="569"/>
      <c r="M91" s="646" t="s">
        <v>3</v>
      </c>
      <c r="N91" s="647" t="s">
        <v>43</v>
      </c>
      <c r="O91" s="648"/>
      <c r="P91" s="649">
        <f>O91*H91</f>
        <v>0</v>
      </c>
      <c r="Q91" s="649">
        <v>0</v>
      </c>
      <c r="R91" s="649">
        <f>Q91*H91</f>
        <v>0</v>
      </c>
      <c r="S91" s="649">
        <v>0</v>
      </c>
      <c r="T91" s="650">
        <f>S91*H91</f>
        <v>0</v>
      </c>
      <c r="U91" s="568"/>
      <c r="V91" s="568"/>
      <c r="W91" s="568"/>
      <c r="X91" s="568"/>
      <c r="Y91" s="568"/>
      <c r="Z91" s="568"/>
      <c r="AA91" s="568"/>
      <c r="AB91" s="568"/>
      <c r="AC91" s="568"/>
      <c r="AD91" s="568"/>
      <c r="AE91" s="568"/>
      <c r="AR91" s="651" t="s">
        <v>133</v>
      </c>
      <c r="AT91" s="651" t="s">
        <v>128</v>
      </c>
      <c r="AU91" s="651" t="s">
        <v>82</v>
      </c>
      <c r="AY91" s="561" t="s">
        <v>125</v>
      </c>
      <c r="BE91" s="652">
        <f>IF(N91="základní",J91,0)</f>
        <v>0</v>
      </c>
      <c r="BF91" s="652">
        <f>IF(N91="snížená",J91,0)</f>
        <v>0</v>
      </c>
      <c r="BG91" s="652">
        <f>IF(N91="zákl. přenesená",J91,0)</f>
        <v>0</v>
      </c>
      <c r="BH91" s="652">
        <f>IF(N91="sníž. přenesená",J91,0)</f>
        <v>0</v>
      </c>
      <c r="BI91" s="652">
        <f>IF(N91="nulová",J91,0)</f>
        <v>0</v>
      </c>
      <c r="BJ91" s="561" t="s">
        <v>80</v>
      </c>
      <c r="BK91" s="652">
        <f>ROUND(I91*H91,2)</f>
        <v>0</v>
      </c>
      <c r="BL91" s="561" t="s">
        <v>133</v>
      </c>
      <c r="BM91" s="651" t="s">
        <v>144</v>
      </c>
    </row>
    <row r="92" spans="1:65" s="571" customFormat="1" ht="14.45" customHeight="1">
      <c r="A92" s="568"/>
      <c r="B92" s="569"/>
      <c r="C92" s="640" t="s">
        <v>145</v>
      </c>
      <c r="D92" s="640" t="s">
        <v>128</v>
      </c>
      <c r="E92" s="641" t="s">
        <v>146</v>
      </c>
      <c r="F92" s="642" t="s">
        <v>147</v>
      </c>
      <c r="G92" s="643" t="s">
        <v>143</v>
      </c>
      <c r="H92" s="644">
        <v>225.667</v>
      </c>
      <c r="I92" s="77"/>
      <c r="J92" s="645">
        <f>ROUND(I92*H92,2)</f>
        <v>0</v>
      </c>
      <c r="K92" s="642" t="s">
        <v>132</v>
      </c>
      <c r="L92" s="569"/>
      <c r="M92" s="646" t="s">
        <v>3</v>
      </c>
      <c r="N92" s="647" t="s">
        <v>43</v>
      </c>
      <c r="O92" s="648"/>
      <c r="P92" s="649">
        <f>O92*H92</f>
        <v>0</v>
      </c>
      <c r="Q92" s="649">
        <v>0</v>
      </c>
      <c r="R92" s="649">
        <f>Q92*H92</f>
        <v>0</v>
      </c>
      <c r="S92" s="649">
        <v>0</v>
      </c>
      <c r="T92" s="650">
        <f>S92*H92</f>
        <v>0</v>
      </c>
      <c r="U92" s="568"/>
      <c r="V92" s="568"/>
      <c r="W92" s="568"/>
      <c r="X92" s="568"/>
      <c r="Y92" s="568"/>
      <c r="Z92" s="568"/>
      <c r="AA92" s="568"/>
      <c r="AB92" s="568"/>
      <c r="AC92" s="568"/>
      <c r="AD92" s="568"/>
      <c r="AE92" s="568"/>
      <c r="AR92" s="651" t="s">
        <v>133</v>
      </c>
      <c r="AT92" s="651" t="s">
        <v>128</v>
      </c>
      <c r="AU92" s="651" t="s">
        <v>82</v>
      </c>
      <c r="AY92" s="561" t="s">
        <v>125</v>
      </c>
      <c r="BE92" s="652">
        <f>IF(N92="základní",J92,0)</f>
        <v>0</v>
      </c>
      <c r="BF92" s="652">
        <f>IF(N92="snížená",J92,0)</f>
        <v>0</v>
      </c>
      <c r="BG92" s="652">
        <f>IF(N92="zákl. přenesená",J92,0)</f>
        <v>0</v>
      </c>
      <c r="BH92" s="652">
        <f>IF(N92="sníž. přenesená",J92,0)</f>
        <v>0</v>
      </c>
      <c r="BI92" s="652">
        <f>IF(N92="nulová",J92,0)</f>
        <v>0</v>
      </c>
      <c r="BJ92" s="561" t="s">
        <v>80</v>
      </c>
      <c r="BK92" s="652">
        <f>ROUND(I92*H92,2)</f>
        <v>0</v>
      </c>
      <c r="BL92" s="561" t="s">
        <v>133</v>
      </c>
      <c r="BM92" s="651" t="s">
        <v>148</v>
      </c>
    </row>
    <row r="93" spans="1:65" s="571" customFormat="1" ht="24.2" customHeight="1">
      <c r="A93" s="568"/>
      <c r="B93" s="569"/>
      <c r="C93" s="640" t="s">
        <v>133</v>
      </c>
      <c r="D93" s="640" t="s">
        <v>128</v>
      </c>
      <c r="E93" s="641" t="s">
        <v>149</v>
      </c>
      <c r="F93" s="642" t="s">
        <v>150</v>
      </c>
      <c r="G93" s="643" t="s">
        <v>143</v>
      </c>
      <c r="H93" s="644">
        <v>2031.003</v>
      </c>
      <c r="I93" s="77"/>
      <c r="J93" s="645">
        <f>ROUND(I93*H93,2)</f>
        <v>0</v>
      </c>
      <c r="K93" s="642" t="s">
        <v>132</v>
      </c>
      <c r="L93" s="569"/>
      <c r="M93" s="646" t="s">
        <v>3</v>
      </c>
      <c r="N93" s="647" t="s">
        <v>43</v>
      </c>
      <c r="O93" s="648"/>
      <c r="P93" s="649">
        <f>O93*H93</f>
        <v>0</v>
      </c>
      <c r="Q93" s="649">
        <v>0</v>
      </c>
      <c r="R93" s="649">
        <f>Q93*H93</f>
        <v>0</v>
      </c>
      <c r="S93" s="649">
        <v>0</v>
      </c>
      <c r="T93" s="650">
        <f>S93*H93</f>
        <v>0</v>
      </c>
      <c r="U93" s="568"/>
      <c r="V93" s="568"/>
      <c r="W93" s="568"/>
      <c r="X93" s="568"/>
      <c r="Y93" s="568"/>
      <c r="Z93" s="568"/>
      <c r="AA93" s="568"/>
      <c r="AB93" s="568"/>
      <c r="AC93" s="568"/>
      <c r="AD93" s="568"/>
      <c r="AE93" s="568"/>
      <c r="AR93" s="651" t="s">
        <v>133</v>
      </c>
      <c r="AT93" s="651" t="s">
        <v>128</v>
      </c>
      <c r="AU93" s="651" t="s">
        <v>82</v>
      </c>
      <c r="AY93" s="561" t="s">
        <v>125</v>
      </c>
      <c r="BE93" s="652">
        <f>IF(N93="základní",J93,0)</f>
        <v>0</v>
      </c>
      <c r="BF93" s="652">
        <f>IF(N93="snížená",J93,0)</f>
        <v>0</v>
      </c>
      <c r="BG93" s="652">
        <f>IF(N93="zákl. přenesená",J93,0)</f>
        <v>0</v>
      </c>
      <c r="BH93" s="652">
        <f>IF(N93="sníž. přenesená",J93,0)</f>
        <v>0</v>
      </c>
      <c r="BI93" s="652">
        <f>IF(N93="nulová",J93,0)</f>
        <v>0</v>
      </c>
      <c r="BJ93" s="561" t="s">
        <v>80</v>
      </c>
      <c r="BK93" s="652">
        <f>ROUND(I93*H93,2)</f>
        <v>0</v>
      </c>
      <c r="BL93" s="561" t="s">
        <v>133</v>
      </c>
      <c r="BM93" s="651" t="s">
        <v>151</v>
      </c>
    </row>
    <row r="94" spans="2:51" s="658" customFormat="1" ht="12">
      <c r="B94" s="659"/>
      <c r="D94" s="653" t="s">
        <v>137</v>
      </c>
      <c r="F94" s="661" t="s">
        <v>152</v>
      </c>
      <c r="H94" s="662">
        <v>2031.003</v>
      </c>
      <c r="L94" s="659"/>
      <c r="M94" s="663"/>
      <c r="N94" s="664"/>
      <c r="O94" s="664"/>
      <c r="P94" s="664"/>
      <c r="Q94" s="664"/>
      <c r="R94" s="664"/>
      <c r="S94" s="664"/>
      <c r="T94" s="665"/>
      <c r="AT94" s="660" t="s">
        <v>137</v>
      </c>
      <c r="AU94" s="660" t="s">
        <v>82</v>
      </c>
      <c r="AV94" s="658" t="s">
        <v>82</v>
      </c>
      <c r="AW94" s="658" t="s">
        <v>4</v>
      </c>
      <c r="AX94" s="658" t="s">
        <v>80</v>
      </c>
      <c r="AY94" s="660" t="s">
        <v>125</v>
      </c>
    </row>
    <row r="95" spans="1:65" s="571" customFormat="1" ht="24.2" customHeight="1">
      <c r="A95" s="568"/>
      <c r="B95" s="569"/>
      <c r="C95" s="640" t="s">
        <v>153</v>
      </c>
      <c r="D95" s="640" t="s">
        <v>128</v>
      </c>
      <c r="E95" s="641" t="s">
        <v>154</v>
      </c>
      <c r="F95" s="642" t="s">
        <v>155</v>
      </c>
      <c r="G95" s="643" t="s">
        <v>143</v>
      </c>
      <c r="H95" s="644">
        <v>225.667</v>
      </c>
      <c r="I95" s="77"/>
      <c r="J95" s="645">
        <f>ROUND(I95*H95,2)</f>
        <v>0</v>
      </c>
      <c r="K95" s="642" t="s">
        <v>132</v>
      </c>
      <c r="L95" s="569"/>
      <c r="M95" s="646" t="s">
        <v>3</v>
      </c>
      <c r="N95" s="647" t="s">
        <v>43</v>
      </c>
      <c r="O95" s="648"/>
      <c r="P95" s="649">
        <f>O95*H95</f>
        <v>0</v>
      </c>
      <c r="Q95" s="649">
        <v>0</v>
      </c>
      <c r="R95" s="649">
        <f>Q95*H95</f>
        <v>0</v>
      </c>
      <c r="S95" s="649">
        <v>0</v>
      </c>
      <c r="T95" s="650">
        <f>S95*H95</f>
        <v>0</v>
      </c>
      <c r="U95" s="568"/>
      <c r="V95" s="568"/>
      <c r="W95" s="568"/>
      <c r="X95" s="568"/>
      <c r="Y95" s="568"/>
      <c r="Z95" s="568"/>
      <c r="AA95" s="568"/>
      <c r="AB95" s="568"/>
      <c r="AC95" s="568"/>
      <c r="AD95" s="568"/>
      <c r="AE95" s="568"/>
      <c r="AR95" s="651" t="s">
        <v>133</v>
      </c>
      <c r="AT95" s="651" t="s">
        <v>128</v>
      </c>
      <c r="AU95" s="651" t="s">
        <v>82</v>
      </c>
      <c r="AY95" s="561" t="s">
        <v>125</v>
      </c>
      <c r="BE95" s="652">
        <f>IF(N95="základní",J95,0)</f>
        <v>0</v>
      </c>
      <c r="BF95" s="652">
        <f>IF(N95="snížená",J95,0)</f>
        <v>0</v>
      </c>
      <c r="BG95" s="652">
        <f>IF(N95="zákl. přenesená",J95,0)</f>
        <v>0</v>
      </c>
      <c r="BH95" s="652">
        <f>IF(N95="sníž. přenesená",J95,0)</f>
        <v>0</v>
      </c>
      <c r="BI95" s="652">
        <f>IF(N95="nulová",J95,0)</f>
        <v>0</v>
      </c>
      <c r="BJ95" s="561" t="s">
        <v>80</v>
      </c>
      <c r="BK95" s="652">
        <f>ROUND(I95*H95,2)</f>
        <v>0</v>
      </c>
      <c r="BL95" s="561" t="s">
        <v>133</v>
      </c>
      <c r="BM95" s="651" t="s">
        <v>156</v>
      </c>
    </row>
    <row r="96" spans="2:63" s="627" customFormat="1" ht="25.9" customHeight="1">
      <c r="B96" s="628"/>
      <c r="D96" s="629" t="s">
        <v>71</v>
      </c>
      <c r="E96" s="630" t="s">
        <v>95</v>
      </c>
      <c r="F96" s="630" t="s">
        <v>96</v>
      </c>
      <c r="J96" s="631">
        <f>BK96</f>
        <v>0</v>
      </c>
      <c r="L96" s="628"/>
      <c r="M96" s="632"/>
      <c r="N96" s="633"/>
      <c r="O96" s="633"/>
      <c r="P96" s="634">
        <f>P97</f>
        <v>0</v>
      </c>
      <c r="Q96" s="633"/>
      <c r="R96" s="634">
        <f>R97</f>
        <v>0</v>
      </c>
      <c r="S96" s="633"/>
      <c r="T96" s="635">
        <f>T97</f>
        <v>0</v>
      </c>
      <c r="AR96" s="629" t="s">
        <v>153</v>
      </c>
      <c r="AT96" s="636" t="s">
        <v>71</v>
      </c>
      <c r="AU96" s="636" t="s">
        <v>72</v>
      </c>
      <c r="AY96" s="629" t="s">
        <v>125</v>
      </c>
      <c r="BK96" s="637">
        <f>BK97</f>
        <v>0</v>
      </c>
    </row>
    <row r="97" spans="2:63" s="627" customFormat="1" ht="22.9" customHeight="1">
      <c r="B97" s="628"/>
      <c r="D97" s="629" t="s">
        <v>71</v>
      </c>
      <c r="E97" s="638" t="s">
        <v>157</v>
      </c>
      <c r="F97" s="638" t="s">
        <v>158</v>
      </c>
      <c r="J97" s="639">
        <f>BK97</f>
        <v>0</v>
      </c>
      <c r="L97" s="628"/>
      <c r="M97" s="632"/>
      <c r="N97" s="633"/>
      <c r="O97" s="633"/>
      <c r="P97" s="634">
        <f>P98</f>
        <v>0</v>
      </c>
      <c r="Q97" s="633"/>
      <c r="R97" s="634">
        <f>R98</f>
        <v>0</v>
      </c>
      <c r="S97" s="633"/>
      <c r="T97" s="635">
        <f>T98</f>
        <v>0</v>
      </c>
      <c r="AR97" s="629" t="s">
        <v>153</v>
      </c>
      <c r="AT97" s="636" t="s">
        <v>71</v>
      </c>
      <c r="AU97" s="636" t="s">
        <v>80</v>
      </c>
      <c r="AY97" s="629" t="s">
        <v>125</v>
      </c>
      <c r="BK97" s="637">
        <f>BK98</f>
        <v>0</v>
      </c>
    </row>
    <row r="98" spans="1:65" s="571" customFormat="1" ht="14.45" customHeight="1">
      <c r="A98" s="568"/>
      <c r="B98" s="569"/>
      <c r="C98" s="640" t="s">
        <v>159</v>
      </c>
      <c r="D98" s="640" t="s">
        <v>128</v>
      </c>
      <c r="E98" s="641" t="s">
        <v>160</v>
      </c>
      <c r="F98" s="642" t="s">
        <v>161</v>
      </c>
      <c r="G98" s="643" t="s">
        <v>162</v>
      </c>
      <c r="H98" s="644">
        <v>1</v>
      </c>
      <c r="I98" s="77"/>
      <c r="J98" s="645">
        <f>ROUND(I98*H98,2)</f>
        <v>0</v>
      </c>
      <c r="K98" s="642" t="s">
        <v>132</v>
      </c>
      <c r="L98" s="569"/>
      <c r="M98" s="666" t="s">
        <v>3</v>
      </c>
      <c r="N98" s="667" t="s">
        <v>43</v>
      </c>
      <c r="O98" s="668"/>
      <c r="P98" s="669">
        <f>O98*H98</f>
        <v>0</v>
      </c>
      <c r="Q98" s="669">
        <v>0</v>
      </c>
      <c r="R98" s="669">
        <f>Q98*H98</f>
        <v>0</v>
      </c>
      <c r="S98" s="669">
        <v>0</v>
      </c>
      <c r="T98" s="670">
        <f>S98*H98</f>
        <v>0</v>
      </c>
      <c r="U98" s="568"/>
      <c r="V98" s="568"/>
      <c r="W98" s="568"/>
      <c r="X98" s="568"/>
      <c r="Y98" s="568"/>
      <c r="Z98" s="568"/>
      <c r="AA98" s="568"/>
      <c r="AB98" s="568"/>
      <c r="AC98" s="568"/>
      <c r="AD98" s="568"/>
      <c r="AE98" s="568"/>
      <c r="AR98" s="651" t="s">
        <v>163</v>
      </c>
      <c r="AT98" s="651" t="s">
        <v>128</v>
      </c>
      <c r="AU98" s="651" t="s">
        <v>82</v>
      </c>
      <c r="AY98" s="561" t="s">
        <v>125</v>
      </c>
      <c r="BE98" s="652">
        <f>IF(N98="základní",J98,0)</f>
        <v>0</v>
      </c>
      <c r="BF98" s="652">
        <f>IF(N98="snížená",J98,0)</f>
        <v>0</v>
      </c>
      <c r="BG98" s="652">
        <f>IF(N98="zákl. přenesená",J98,0)</f>
        <v>0</v>
      </c>
      <c r="BH98" s="652">
        <f>IF(N98="sníž. přenesená",J98,0)</f>
        <v>0</v>
      </c>
      <c r="BI98" s="652">
        <f>IF(N98="nulová",J98,0)</f>
        <v>0</v>
      </c>
      <c r="BJ98" s="561" t="s">
        <v>80</v>
      </c>
      <c r="BK98" s="652">
        <f>ROUND(I98*H98,2)</f>
        <v>0</v>
      </c>
      <c r="BL98" s="561" t="s">
        <v>163</v>
      </c>
      <c r="BM98" s="651" t="s">
        <v>164</v>
      </c>
    </row>
    <row r="99" spans="1:31" s="571" customFormat="1" ht="6.95" customHeight="1">
      <c r="A99" s="568"/>
      <c r="B99" s="592"/>
      <c r="C99" s="593"/>
      <c r="D99" s="593"/>
      <c r="E99" s="593"/>
      <c r="F99" s="593"/>
      <c r="G99" s="593"/>
      <c r="H99" s="593"/>
      <c r="I99" s="593"/>
      <c r="J99" s="593"/>
      <c r="K99" s="593"/>
      <c r="L99" s="569"/>
      <c r="M99" s="568"/>
      <c r="O99" s="568"/>
      <c r="P99" s="568"/>
      <c r="Q99" s="568"/>
      <c r="R99" s="568"/>
      <c r="S99" s="568"/>
      <c r="T99" s="568"/>
      <c r="U99" s="568"/>
      <c r="V99" s="568"/>
      <c r="W99" s="568"/>
      <c r="X99" s="568"/>
      <c r="Y99" s="568"/>
      <c r="Z99" s="568"/>
      <c r="AA99" s="568"/>
      <c r="AB99" s="568"/>
      <c r="AC99" s="568"/>
      <c r="AD99" s="568"/>
      <c r="AE99" s="568"/>
    </row>
  </sheetData>
  <sheetProtection algorithmName="SHA-512" hashValue="FVIX0cbSrpIhUci6tlYAforCN7/u4GYDxiO8ABcmNALY8zUwTTu7NL4kPlf0oHs0loNyfpwN+t6SxyST4HxUgw==" saltValue="IZGYLVpconHmRWIqE0vOfw==" spinCount="100000" sheet="1" objects="1" scenarios="1"/>
  <autoFilter ref="C83:K98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1"/>
  <sheetViews>
    <sheetView showGridLines="0" workbookViewId="0" topLeftCell="A56">
      <selection activeCell="V91" sqref="V91"/>
    </sheetView>
  </sheetViews>
  <sheetFormatPr defaultColWidth="9.140625" defaultRowHeight="12"/>
  <cols>
    <col min="1" max="1" width="8.28125" style="560" customWidth="1"/>
    <col min="2" max="2" width="1.1484375" style="560" customWidth="1"/>
    <col min="3" max="3" width="4.140625" style="560" customWidth="1"/>
    <col min="4" max="4" width="4.28125" style="560" customWidth="1"/>
    <col min="5" max="5" width="17.140625" style="560" customWidth="1"/>
    <col min="6" max="6" width="100.8515625" style="560" customWidth="1"/>
    <col min="7" max="7" width="7.421875" style="560" customWidth="1"/>
    <col min="8" max="8" width="11.421875" style="560" customWidth="1"/>
    <col min="9" max="11" width="20.140625" style="560" customWidth="1"/>
    <col min="12" max="12" width="9.28125" style="560" customWidth="1"/>
    <col min="13" max="13" width="10.8515625" style="560" hidden="1" customWidth="1"/>
    <col min="14" max="14" width="9.28125" style="560" hidden="1" customWidth="1"/>
    <col min="15" max="20" width="14.140625" style="560" hidden="1" customWidth="1"/>
    <col min="21" max="21" width="16.28125" style="560" hidden="1" customWidth="1"/>
    <col min="22" max="22" width="12.28125" style="560" customWidth="1"/>
    <col min="23" max="23" width="16.28125" style="560" customWidth="1"/>
    <col min="24" max="24" width="12.28125" style="560" customWidth="1"/>
    <col min="25" max="25" width="15.00390625" style="560" customWidth="1"/>
    <col min="26" max="26" width="11.00390625" style="560" customWidth="1"/>
    <col min="27" max="27" width="15.00390625" style="560" customWidth="1"/>
    <col min="28" max="28" width="16.28125" style="560" customWidth="1"/>
    <col min="29" max="29" width="11.00390625" style="560" customWidth="1"/>
    <col min="30" max="30" width="15.00390625" style="560" customWidth="1"/>
    <col min="31" max="31" width="16.28125" style="560" customWidth="1"/>
    <col min="32" max="43" width="9.28125" style="560" customWidth="1"/>
    <col min="44" max="65" width="9.28125" style="560" hidden="1" customWidth="1"/>
    <col min="66" max="16384" width="9.28125" style="560" customWidth="1"/>
  </cols>
  <sheetData>
    <row r="1" ht="12"/>
    <row r="2" spans="12:46" ht="36.95" customHeight="1">
      <c r="L2" s="761" t="s">
        <v>6</v>
      </c>
      <c r="M2" s="762"/>
      <c r="N2" s="762"/>
      <c r="O2" s="762"/>
      <c r="P2" s="762"/>
      <c r="Q2" s="762"/>
      <c r="R2" s="762"/>
      <c r="S2" s="762"/>
      <c r="T2" s="762"/>
      <c r="U2" s="762"/>
      <c r="V2" s="762"/>
      <c r="AT2" s="561" t="s">
        <v>85</v>
      </c>
    </row>
    <row r="3" spans="2:46" ht="6.95" customHeight="1">
      <c r="B3" s="562"/>
      <c r="C3" s="563"/>
      <c r="D3" s="563"/>
      <c r="E3" s="563"/>
      <c r="F3" s="563"/>
      <c r="G3" s="563"/>
      <c r="H3" s="563"/>
      <c r="I3" s="563"/>
      <c r="J3" s="563"/>
      <c r="K3" s="563"/>
      <c r="L3" s="564"/>
      <c r="AT3" s="561" t="s">
        <v>82</v>
      </c>
    </row>
    <row r="4" spans="2:46" ht="24.95" customHeight="1">
      <c r="B4" s="564"/>
      <c r="D4" s="565" t="s">
        <v>98</v>
      </c>
      <c r="L4" s="564"/>
      <c r="M4" s="566" t="s">
        <v>11</v>
      </c>
      <c r="AT4" s="561" t="s">
        <v>4</v>
      </c>
    </row>
    <row r="5" spans="2:12" ht="6.95" customHeight="1">
      <c r="B5" s="564"/>
      <c r="L5" s="564"/>
    </row>
    <row r="6" spans="2:12" ht="12" customHeight="1">
      <c r="B6" s="564"/>
      <c r="D6" s="567" t="s">
        <v>17</v>
      </c>
      <c r="L6" s="564"/>
    </row>
    <row r="7" spans="2:12" ht="16.5" customHeight="1">
      <c r="B7" s="564"/>
      <c r="E7" s="759" t="str">
        <f>'Rekapitulace stavby'!K6</f>
        <v>Speciální MŠ, ZŠ a praktická škola Pardubice</v>
      </c>
      <c r="F7" s="760"/>
      <c r="G7" s="760"/>
      <c r="H7" s="760"/>
      <c r="L7" s="564"/>
    </row>
    <row r="8" spans="1:31" s="571" customFormat="1" ht="12" customHeight="1">
      <c r="A8" s="568"/>
      <c r="B8" s="569"/>
      <c r="C8" s="568"/>
      <c r="D8" s="567" t="s">
        <v>99</v>
      </c>
      <c r="E8" s="568"/>
      <c r="F8" s="568"/>
      <c r="G8" s="568"/>
      <c r="H8" s="568"/>
      <c r="I8" s="568"/>
      <c r="J8" s="568"/>
      <c r="K8" s="568"/>
      <c r="L8" s="570"/>
      <c r="S8" s="568"/>
      <c r="T8" s="568"/>
      <c r="U8" s="568"/>
      <c r="V8" s="568"/>
      <c r="W8" s="568"/>
      <c r="X8" s="568"/>
      <c r="Y8" s="568"/>
      <c r="Z8" s="568"/>
      <c r="AA8" s="568"/>
      <c r="AB8" s="568"/>
      <c r="AC8" s="568"/>
      <c r="AD8" s="568"/>
      <c r="AE8" s="568"/>
    </row>
    <row r="9" spans="1:31" s="571" customFormat="1" ht="16.5" customHeight="1">
      <c r="A9" s="568"/>
      <c r="B9" s="569"/>
      <c r="C9" s="568"/>
      <c r="D9" s="568"/>
      <c r="E9" s="757" t="s">
        <v>165</v>
      </c>
      <c r="F9" s="758"/>
      <c r="G9" s="758"/>
      <c r="H9" s="758"/>
      <c r="I9" s="568"/>
      <c r="J9" s="568"/>
      <c r="K9" s="568"/>
      <c r="L9" s="570"/>
      <c r="S9" s="568"/>
      <c r="T9" s="568"/>
      <c r="U9" s="568"/>
      <c r="V9" s="568"/>
      <c r="W9" s="568"/>
      <c r="X9" s="568"/>
      <c r="Y9" s="568"/>
      <c r="Z9" s="568"/>
      <c r="AA9" s="568"/>
      <c r="AB9" s="568"/>
      <c r="AC9" s="568"/>
      <c r="AD9" s="568"/>
      <c r="AE9" s="568"/>
    </row>
    <row r="10" spans="1:31" s="571" customFormat="1" ht="12">
      <c r="A10" s="568"/>
      <c r="B10" s="569"/>
      <c r="C10" s="568"/>
      <c r="D10" s="568"/>
      <c r="E10" s="568"/>
      <c r="F10" s="568"/>
      <c r="G10" s="568"/>
      <c r="H10" s="568"/>
      <c r="I10" s="568"/>
      <c r="J10" s="568"/>
      <c r="K10" s="568"/>
      <c r="L10" s="570"/>
      <c r="S10" s="568"/>
      <c r="T10" s="568"/>
      <c r="U10" s="568"/>
      <c r="V10" s="568"/>
      <c r="W10" s="568"/>
      <c r="X10" s="568"/>
      <c r="Y10" s="568"/>
      <c r="Z10" s="568"/>
      <c r="AA10" s="568"/>
      <c r="AB10" s="568"/>
      <c r="AC10" s="568"/>
      <c r="AD10" s="568"/>
      <c r="AE10" s="568"/>
    </row>
    <row r="11" spans="1:31" s="571" customFormat="1" ht="12" customHeight="1">
      <c r="A11" s="568"/>
      <c r="B11" s="569"/>
      <c r="C11" s="568"/>
      <c r="D11" s="567" t="s">
        <v>19</v>
      </c>
      <c r="E11" s="568"/>
      <c r="F11" s="572" t="s">
        <v>3</v>
      </c>
      <c r="G11" s="568"/>
      <c r="H11" s="568"/>
      <c r="I11" s="567" t="s">
        <v>20</v>
      </c>
      <c r="J11" s="572" t="s">
        <v>3</v>
      </c>
      <c r="K11" s="568"/>
      <c r="L11" s="570"/>
      <c r="S11" s="568"/>
      <c r="T11" s="568"/>
      <c r="U11" s="568"/>
      <c r="V11" s="568"/>
      <c r="W11" s="568"/>
      <c r="X11" s="568"/>
      <c r="Y11" s="568"/>
      <c r="Z11" s="568"/>
      <c r="AA11" s="568"/>
      <c r="AB11" s="568"/>
      <c r="AC11" s="568"/>
      <c r="AD11" s="568"/>
      <c r="AE11" s="568"/>
    </row>
    <row r="12" spans="1:31" s="571" customFormat="1" ht="12" customHeight="1">
      <c r="A12" s="568"/>
      <c r="B12" s="569"/>
      <c r="C12" s="568"/>
      <c r="D12" s="567" t="s">
        <v>21</v>
      </c>
      <c r="E12" s="568"/>
      <c r="F12" s="572" t="s">
        <v>22</v>
      </c>
      <c r="G12" s="568"/>
      <c r="H12" s="568"/>
      <c r="I12" s="567" t="s">
        <v>23</v>
      </c>
      <c r="J12" s="573" t="str">
        <f>'Rekapitulace stavby'!AN8</f>
        <v>7. 8. 2020</v>
      </c>
      <c r="K12" s="568"/>
      <c r="L12" s="570"/>
      <c r="S12" s="568"/>
      <c r="T12" s="568"/>
      <c r="U12" s="568"/>
      <c r="V12" s="568"/>
      <c r="W12" s="568"/>
      <c r="X12" s="568"/>
      <c r="Y12" s="568"/>
      <c r="Z12" s="568"/>
      <c r="AA12" s="568"/>
      <c r="AB12" s="568"/>
      <c r="AC12" s="568"/>
      <c r="AD12" s="568"/>
      <c r="AE12" s="568"/>
    </row>
    <row r="13" spans="1:31" s="571" customFormat="1" ht="10.9" customHeight="1">
      <c r="A13" s="568"/>
      <c r="B13" s="569"/>
      <c r="C13" s="568"/>
      <c r="D13" s="568"/>
      <c r="E13" s="568"/>
      <c r="F13" s="568"/>
      <c r="G13" s="568"/>
      <c r="H13" s="568"/>
      <c r="I13" s="568"/>
      <c r="J13" s="568"/>
      <c r="K13" s="568"/>
      <c r="L13" s="570"/>
      <c r="S13" s="568"/>
      <c r="T13" s="568"/>
      <c r="U13" s="568"/>
      <c r="V13" s="568"/>
      <c r="W13" s="568"/>
      <c r="X13" s="568"/>
      <c r="Y13" s="568"/>
      <c r="Z13" s="568"/>
      <c r="AA13" s="568"/>
      <c r="AB13" s="568"/>
      <c r="AC13" s="568"/>
      <c r="AD13" s="568"/>
      <c r="AE13" s="568"/>
    </row>
    <row r="14" spans="1:31" s="571" customFormat="1" ht="12" customHeight="1">
      <c r="A14" s="568"/>
      <c r="B14" s="569"/>
      <c r="C14" s="568"/>
      <c r="D14" s="567" t="s">
        <v>25</v>
      </c>
      <c r="E14" s="568"/>
      <c r="F14" s="568"/>
      <c r="G14" s="568"/>
      <c r="H14" s="568"/>
      <c r="I14" s="567" t="s">
        <v>26</v>
      </c>
      <c r="J14" s="572" t="s">
        <v>3</v>
      </c>
      <c r="K14" s="568"/>
      <c r="L14" s="570"/>
      <c r="S14" s="568"/>
      <c r="T14" s="568"/>
      <c r="U14" s="568"/>
      <c r="V14" s="568"/>
      <c r="W14" s="568"/>
      <c r="X14" s="568"/>
      <c r="Y14" s="568"/>
      <c r="Z14" s="568"/>
      <c r="AA14" s="568"/>
      <c r="AB14" s="568"/>
      <c r="AC14" s="568"/>
      <c r="AD14" s="568"/>
      <c r="AE14" s="568"/>
    </row>
    <row r="15" spans="1:31" s="571" customFormat="1" ht="18" customHeight="1">
      <c r="A15" s="568"/>
      <c r="B15" s="569"/>
      <c r="C15" s="568"/>
      <c r="D15" s="568"/>
      <c r="E15" s="572" t="s">
        <v>27</v>
      </c>
      <c r="F15" s="568"/>
      <c r="G15" s="568"/>
      <c r="H15" s="568"/>
      <c r="I15" s="567" t="s">
        <v>28</v>
      </c>
      <c r="J15" s="572" t="s">
        <v>3</v>
      </c>
      <c r="K15" s="568"/>
      <c r="L15" s="570"/>
      <c r="S15" s="568"/>
      <c r="T15" s="568"/>
      <c r="U15" s="568"/>
      <c r="V15" s="568"/>
      <c r="W15" s="568"/>
      <c r="X15" s="568"/>
      <c r="Y15" s="568"/>
      <c r="Z15" s="568"/>
      <c r="AA15" s="568"/>
      <c r="AB15" s="568"/>
      <c r="AC15" s="568"/>
      <c r="AD15" s="568"/>
      <c r="AE15" s="568"/>
    </row>
    <row r="16" spans="1:31" s="571" customFormat="1" ht="6.95" customHeight="1">
      <c r="A16" s="568"/>
      <c r="B16" s="569"/>
      <c r="C16" s="568"/>
      <c r="D16" s="568"/>
      <c r="E16" s="568"/>
      <c r="F16" s="568"/>
      <c r="G16" s="568"/>
      <c r="H16" s="568"/>
      <c r="I16" s="568"/>
      <c r="J16" s="568"/>
      <c r="K16" s="568"/>
      <c r="L16" s="570"/>
      <c r="S16" s="568"/>
      <c r="T16" s="568"/>
      <c r="U16" s="568"/>
      <c r="V16" s="568"/>
      <c r="W16" s="568"/>
      <c r="X16" s="568"/>
      <c r="Y16" s="568"/>
      <c r="Z16" s="568"/>
      <c r="AA16" s="568"/>
      <c r="AB16" s="568"/>
      <c r="AC16" s="568"/>
      <c r="AD16" s="568"/>
      <c r="AE16" s="568"/>
    </row>
    <row r="17" spans="1:31" s="571" customFormat="1" ht="12" customHeight="1">
      <c r="A17" s="568"/>
      <c r="B17" s="569"/>
      <c r="C17" s="568"/>
      <c r="D17" s="567" t="s">
        <v>29</v>
      </c>
      <c r="E17" s="568"/>
      <c r="F17" s="568"/>
      <c r="G17" s="568"/>
      <c r="H17" s="568"/>
      <c r="I17" s="567" t="s">
        <v>26</v>
      </c>
      <c r="J17" s="162" t="str">
        <f>'Rekapitulace stavby'!AN13</f>
        <v>Vyplň údaj</v>
      </c>
      <c r="K17" s="568"/>
      <c r="L17" s="570"/>
      <c r="S17" s="568"/>
      <c r="T17" s="568"/>
      <c r="U17" s="568"/>
      <c r="V17" s="568"/>
      <c r="W17" s="568"/>
      <c r="X17" s="568"/>
      <c r="Y17" s="568"/>
      <c r="Z17" s="568"/>
      <c r="AA17" s="568"/>
      <c r="AB17" s="568"/>
      <c r="AC17" s="568"/>
      <c r="AD17" s="568"/>
      <c r="AE17" s="568"/>
    </row>
    <row r="18" spans="1:31" s="571" customFormat="1" ht="18" customHeight="1">
      <c r="A18" s="568"/>
      <c r="B18" s="569"/>
      <c r="C18" s="568"/>
      <c r="D18" s="568"/>
      <c r="E18" s="763" t="str">
        <f>'Rekapitulace stavby'!E14</f>
        <v>Vyplň údaj</v>
      </c>
      <c r="F18" s="764"/>
      <c r="G18" s="764"/>
      <c r="H18" s="764"/>
      <c r="I18" s="567" t="s">
        <v>28</v>
      </c>
      <c r="J18" s="162" t="str">
        <f>'Rekapitulace stavby'!AN14</f>
        <v>Vyplň údaj</v>
      </c>
      <c r="K18" s="568"/>
      <c r="L18" s="570"/>
      <c r="S18" s="568"/>
      <c r="T18" s="568"/>
      <c r="U18" s="568"/>
      <c r="V18" s="568"/>
      <c r="W18" s="568"/>
      <c r="X18" s="568"/>
      <c r="Y18" s="568"/>
      <c r="Z18" s="568"/>
      <c r="AA18" s="568"/>
      <c r="AB18" s="568"/>
      <c r="AC18" s="568"/>
      <c r="AD18" s="568"/>
      <c r="AE18" s="568"/>
    </row>
    <row r="19" spans="1:31" s="571" customFormat="1" ht="6.95" customHeight="1">
      <c r="A19" s="568"/>
      <c r="B19" s="569"/>
      <c r="C19" s="568"/>
      <c r="D19" s="568"/>
      <c r="E19" s="568"/>
      <c r="F19" s="568"/>
      <c r="G19" s="568"/>
      <c r="H19" s="568"/>
      <c r="I19" s="568"/>
      <c r="J19" s="568"/>
      <c r="K19" s="568"/>
      <c r="L19" s="570"/>
      <c r="S19" s="568"/>
      <c r="T19" s="568"/>
      <c r="U19" s="568"/>
      <c r="V19" s="568"/>
      <c r="W19" s="568"/>
      <c r="X19" s="568"/>
      <c r="Y19" s="568"/>
      <c r="Z19" s="568"/>
      <c r="AA19" s="568"/>
      <c r="AB19" s="568"/>
      <c r="AC19" s="568"/>
      <c r="AD19" s="568"/>
      <c r="AE19" s="568"/>
    </row>
    <row r="20" spans="1:31" s="571" customFormat="1" ht="12" customHeight="1">
      <c r="A20" s="568"/>
      <c r="B20" s="569"/>
      <c r="C20" s="568"/>
      <c r="D20" s="567" t="s">
        <v>31</v>
      </c>
      <c r="E20" s="568"/>
      <c r="F20" s="568"/>
      <c r="G20" s="568"/>
      <c r="H20" s="568"/>
      <c r="I20" s="567" t="s">
        <v>26</v>
      </c>
      <c r="J20" s="572" t="s">
        <v>3</v>
      </c>
      <c r="K20" s="568"/>
      <c r="L20" s="570"/>
      <c r="S20" s="568"/>
      <c r="T20" s="568"/>
      <c r="U20" s="568"/>
      <c r="V20" s="568"/>
      <c r="W20" s="568"/>
      <c r="X20" s="568"/>
      <c r="Y20" s="568"/>
      <c r="Z20" s="568"/>
      <c r="AA20" s="568"/>
      <c r="AB20" s="568"/>
      <c r="AC20" s="568"/>
      <c r="AD20" s="568"/>
      <c r="AE20" s="568"/>
    </row>
    <row r="21" spans="1:31" s="571" customFormat="1" ht="18" customHeight="1">
      <c r="A21" s="568"/>
      <c r="B21" s="569"/>
      <c r="C21" s="568"/>
      <c r="D21" s="568"/>
      <c r="E21" s="572" t="s">
        <v>32</v>
      </c>
      <c r="F21" s="568"/>
      <c r="G21" s="568"/>
      <c r="H21" s="568"/>
      <c r="I21" s="567" t="s">
        <v>28</v>
      </c>
      <c r="J21" s="572" t="s">
        <v>3</v>
      </c>
      <c r="K21" s="568"/>
      <c r="L21" s="570"/>
      <c r="S21" s="568"/>
      <c r="T21" s="568"/>
      <c r="U21" s="568"/>
      <c r="V21" s="568"/>
      <c r="W21" s="568"/>
      <c r="X21" s="568"/>
      <c r="Y21" s="568"/>
      <c r="Z21" s="568"/>
      <c r="AA21" s="568"/>
      <c r="AB21" s="568"/>
      <c r="AC21" s="568"/>
      <c r="AD21" s="568"/>
      <c r="AE21" s="568"/>
    </row>
    <row r="22" spans="1:31" s="571" customFormat="1" ht="6.95" customHeight="1">
      <c r="A22" s="568"/>
      <c r="B22" s="569"/>
      <c r="C22" s="568"/>
      <c r="D22" s="568"/>
      <c r="E22" s="568"/>
      <c r="F22" s="568"/>
      <c r="G22" s="568"/>
      <c r="H22" s="568"/>
      <c r="I22" s="568"/>
      <c r="J22" s="568"/>
      <c r="K22" s="568"/>
      <c r="L22" s="570"/>
      <c r="S22" s="568"/>
      <c r="T22" s="568"/>
      <c r="U22" s="568"/>
      <c r="V22" s="568"/>
      <c r="W22" s="568"/>
      <c r="X22" s="568"/>
      <c r="Y22" s="568"/>
      <c r="Z22" s="568"/>
      <c r="AA22" s="568"/>
      <c r="AB22" s="568"/>
      <c r="AC22" s="568"/>
      <c r="AD22" s="568"/>
      <c r="AE22" s="568"/>
    </row>
    <row r="23" spans="1:31" s="571" customFormat="1" ht="12" customHeight="1">
      <c r="A23" s="568"/>
      <c r="B23" s="569"/>
      <c r="C23" s="568"/>
      <c r="D23" s="567" t="s">
        <v>34</v>
      </c>
      <c r="E23" s="568"/>
      <c r="F23" s="568"/>
      <c r="G23" s="568"/>
      <c r="H23" s="568"/>
      <c r="I23" s="567" t="s">
        <v>26</v>
      </c>
      <c r="J23" s="572" t="str">
        <f>IF('Rekapitulace stavby'!AN19="","",'Rekapitulace stavby'!AN19)</f>
        <v/>
      </c>
      <c r="K23" s="568"/>
      <c r="L23" s="570"/>
      <c r="S23" s="568"/>
      <c r="T23" s="568"/>
      <c r="U23" s="568"/>
      <c r="V23" s="568"/>
      <c r="W23" s="568"/>
      <c r="X23" s="568"/>
      <c r="Y23" s="568"/>
      <c r="Z23" s="568"/>
      <c r="AA23" s="568"/>
      <c r="AB23" s="568"/>
      <c r="AC23" s="568"/>
      <c r="AD23" s="568"/>
      <c r="AE23" s="568"/>
    </row>
    <row r="24" spans="1:31" s="571" customFormat="1" ht="18" customHeight="1">
      <c r="A24" s="568"/>
      <c r="B24" s="569"/>
      <c r="C24" s="568"/>
      <c r="D24" s="568"/>
      <c r="E24" s="572" t="str">
        <f>IF('Rekapitulace stavby'!E20="","",'Rekapitulace stavby'!E20)</f>
        <v xml:space="preserve"> </v>
      </c>
      <c r="F24" s="568"/>
      <c r="G24" s="568"/>
      <c r="H24" s="568"/>
      <c r="I24" s="567" t="s">
        <v>28</v>
      </c>
      <c r="J24" s="572" t="str">
        <f>IF('Rekapitulace stavby'!AN20="","",'Rekapitulace stavby'!AN20)</f>
        <v/>
      </c>
      <c r="K24" s="568"/>
      <c r="L24" s="570"/>
      <c r="S24" s="568"/>
      <c r="T24" s="568"/>
      <c r="U24" s="568"/>
      <c r="V24" s="568"/>
      <c r="W24" s="568"/>
      <c r="X24" s="568"/>
      <c r="Y24" s="568"/>
      <c r="Z24" s="568"/>
      <c r="AA24" s="568"/>
      <c r="AB24" s="568"/>
      <c r="AC24" s="568"/>
      <c r="AD24" s="568"/>
      <c r="AE24" s="568"/>
    </row>
    <row r="25" spans="1:31" s="571" customFormat="1" ht="6.95" customHeight="1">
      <c r="A25" s="568"/>
      <c r="B25" s="569"/>
      <c r="C25" s="568"/>
      <c r="D25" s="568"/>
      <c r="E25" s="568"/>
      <c r="F25" s="568"/>
      <c r="G25" s="568"/>
      <c r="H25" s="568"/>
      <c r="I25" s="568"/>
      <c r="J25" s="568"/>
      <c r="K25" s="568"/>
      <c r="L25" s="570"/>
      <c r="S25" s="568"/>
      <c r="T25" s="568"/>
      <c r="U25" s="568"/>
      <c r="V25" s="568"/>
      <c r="W25" s="568"/>
      <c r="X25" s="568"/>
      <c r="Y25" s="568"/>
      <c r="Z25" s="568"/>
      <c r="AA25" s="568"/>
      <c r="AB25" s="568"/>
      <c r="AC25" s="568"/>
      <c r="AD25" s="568"/>
      <c r="AE25" s="568"/>
    </row>
    <row r="26" spans="1:31" s="571" customFormat="1" ht="12" customHeight="1">
      <c r="A26" s="568"/>
      <c r="B26" s="569"/>
      <c r="C26" s="568"/>
      <c r="D26" s="567" t="s">
        <v>36</v>
      </c>
      <c r="E26" s="568"/>
      <c r="F26" s="568"/>
      <c r="G26" s="568"/>
      <c r="H26" s="568"/>
      <c r="I26" s="568"/>
      <c r="J26" s="568"/>
      <c r="K26" s="568"/>
      <c r="L26" s="570"/>
      <c r="S26" s="568"/>
      <c r="T26" s="568"/>
      <c r="U26" s="568"/>
      <c r="V26" s="568"/>
      <c r="W26" s="568"/>
      <c r="X26" s="568"/>
      <c r="Y26" s="568"/>
      <c r="Z26" s="568"/>
      <c r="AA26" s="568"/>
      <c r="AB26" s="568"/>
      <c r="AC26" s="568"/>
      <c r="AD26" s="568"/>
      <c r="AE26" s="568"/>
    </row>
    <row r="27" spans="1:31" s="577" customFormat="1" ht="16.5" customHeight="1">
      <c r="A27" s="574"/>
      <c r="B27" s="575"/>
      <c r="C27" s="574"/>
      <c r="D27" s="574"/>
      <c r="E27" s="765" t="s">
        <v>3</v>
      </c>
      <c r="F27" s="765"/>
      <c r="G27" s="765"/>
      <c r="H27" s="765"/>
      <c r="I27" s="574"/>
      <c r="J27" s="574"/>
      <c r="K27" s="574"/>
      <c r="L27" s="576"/>
      <c r="S27" s="574"/>
      <c r="T27" s="574"/>
      <c r="U27" s="574"/>
      <c r="V27" s="574"/>
      <c r="W27" s="574"/>
      <c r="X27" s="574"/>
      <c r="Y27" s="574"/>
      <c r="Z27" s="574"/>
      <c r="AA27" s="574"/>
      <c r="AB27" s="574"/>
      <c r="AC27" s="574"/>
      <c r="AD27" s="574"/>
      <c r="AE27" s="574"/>
    </row>
    <row r="28" spans="1:31" s="571" customFormat="1" ht="6.95" customHeight="1">
      <c r="A28" s="568"/>
      <c r="B28" s="569"/>
      <c r="C28" s="568"/>
      <c r="D28" s="568"/>
      <c r="E28" s="568"/>
      <c r="F28" s="568"/>
      <c r="G28" s="568"/>
      <c r="H28" s="568"/>
      <c r="I28" s="568"/>
      <c r="J28" s="568"/>
      <c r="K28" s="568"/>
      <c r="L28" s="570"/>
      <c r="S28" s="568"/>
      <c r="T28" s="568"/>
      <c r="U28" s="568"/>
      <c r="V28" s="568"/>
      <c r="W28" s="568"/>
      <c r="X28" s="568"/>
      <c r="Y28" s="568"/>
      <c r="Z28" s="568"/>
      <c r="AA28" s="568"/>
      <c r="AB28" s="568"/>
      <c r="AC28" s="568"/>
      <c r="AD28" s="568"/>
      <c r="AE28" s="568"/>
    </row>
    <row r="29" spans="1:31" s="571" customFormat="1" ht="6.95" customHeight="1">
      <c r="A29" s="568"/>
      <c r="B29" s="569"/>
      <c r="C29" s="568"/>
      <c r="D29" s="578"/>
      <c r="E29" s="578"/>
      <c r="F29" s="578"/>
      <c r="G29" s="578"/>
      <c r="H29" s="578"/>
      <c r="I29" s="578"/>
      <c r="J29" s="578"/>
      <c r="K29" s="578"/>
      <c r="L29" s="570"/>
      <c r="S29" s="568"/>
      <c r="T29" s="568"/>
      <c r="U29" s="568"/>
      <c r="V29" s="568"/>
      <c r="W29" s="568"/>
      <c r="X29" s="568"/>
      <c r="Y29" s="568"/>
      <c r="Z29" s="568"/>
      <c r="AA29" s="568"/>
      <c r="AB29" s="568"/>
      <c r="AC29" s="568"/>
      <c r="AD29" s="568"/>
      <c r="AE29" s="568"/>
    </row>
    <row r="30" spans="1:31" s="571" customFormat="1" ht="25.35" customHeight="1">
      <c r="A30" s="568"/>
      <c r="B30" s="569"/>
      <c r="C30" s="568"/>
      <c r="D30" s="579" t="s">
        <v>38</v>
      </c>
      <c r="E30" s="568"/>
      <c r="F30" s="568"/>
      <c r="G30" s="568"/>
      <c r="H30" s="568"/>
      <c r="I30" s="568"/>
      <c r="J30" s="580">
        <f>ROUND(J86,2)</f>
        <v>0</v>
      </c>
      <c r="K30" s="568"/>
      <c r="L30" s="570"/>
      <c r="S30" s="568"/>
      <c r="T30" s="568"/>
      <c r="U30" s="568"/>
      <c r="V30" s="568"/>
      <c r="W30" s="568"/>
      <c r="X30" s="568"/>
      <c r="Y30" s="568"/>
      <c r="Z30" s="568"/>
      <c r="AA30" s="568"/>
      <c r="AB30" s="568"/>
      <c r="AC30" s="568"/>
      <c r="AD30" s="568"/>
      <c r="AE30" s="568"/>
    </row>
    <row r="31" spans="1:31" s="571" customFormat="1" ht="6.95" customHeight="1">
      <c r="A31" s="568"/>
      <c r="B31" s="569"/>
      <c r="C31" s="568"/>
      <c r="D31" s="578"/>
      <c r="E31" s="578"/>
      <c r="F31" s="578"/>
      <c r="G31" s="578"/>
      <c r="H31" s="578"/>
      <c r="I31" s="578"/>
      <c r="J31" s="578"/>
      <c r="K31" s="578"/>
      <c r="L31" s="570"/>
      <c r="S31" s="568"/>
      <c r="T31" s="568"/>
      <c r="U31" s="568"/>
      <c r="V31" s="568"/>
      <c r="W31" s="568"/>
      <c r="X31" s="568"/>
      <c r="Y31" s="568"/>
      <c r="Z31" s="568"/>
      <c r="AA31" s="568"/>
      <c r="AB31" s="568"/>
      <c r="AC31" s="568"/>
      <c r="AD31" s="568"/>
      <c r="AE31" s="568"/>
    </row>
    <row r="32" spans="1:31" s="571" customFormat="1" ht="14.45" customHeight="1">
      <c r="A32" s="568"/>
      <c r="B32" s="569"/>
      <c r="C32" s="568"/>
      <c r="D32" s="568"/>
      <c r="E32" s="568"/>
      <c r="F32" s="581" t="s">
        <v>40</v>
      </c>
      <c r="G32" s="568"/>
      <c r="H32" s="568"/>
      <c r="I32" s="581" t="s">
        <v>39</v>
      </c>
      <c r="J32" s="581" t="s">
        <v>41</v>
      </c>
      <c r="K32" s="568"/>
      <c r="L32" s="570"/>
      <c r="S32" s="568"/>
      <c r="T32" s="568"/>
      <c r="U32" s="568"/>
      <c r="V32" s="568"/>
      <c r="W32" s="568"/>
      <c r="X32" s="568"/>
      <c r="Y32" s="568"/>
      <c r="Z32" s="568"/>
      <c r="AA32" s="568"/>
      <c r="AB32" s="568"/>
      <c r="AC32" s="568"/>
      <c r="AD32" s="568"/>
      <c r="AE32" s="568"/>
    </row>
    <row r="33" spans="1:31" s="571" customFormat="1" ht="14.45" customHeight="1">
      <c r="A33" s="568"/>
      <c r="B33" s="569"/>
      <c r="C33" s="568"/>
      <c r="D33" s="582" t="s">
        <v>42</v>
      </c>
      <c r="E33" s="567" t="s">
        <v>43</v>
      </c>
      <c r="F33" s="583">
        <f>ROUND((SUM(BE86:BE160)),2)</f>
        <v>0</v>
      </c>
      <c r="G33" s="568"/>
      <c r="H33" s="568"/>
      <c r="I33" s="584">
        <v>0.21</v>
      </c>
      <c r="J33" s="583">
        <f>ROUND(((SUM(BE86:BE160))*I33),2)</f>
        <v>0</v>
      </c>
      <c r="K33" s="568"/>
      <c r="L33" s="570"/>
      <c r="S33" s="568"/>
      <c r="T33" s="568"/>
      <c r="U33" s="568"/>
      <c r="V33" s="568"/>
      <c r="W33" s="568"/>
      <c r="X33" s="568"/>
      <c r="Y33" s="568"/>
      <c r="Z33" s="568"/>
      <c r="AA33" s="568"/>
      <c r="AB33" s="568"/>
      <c r="AC33" s="568"/>
      <c r="AD33" s="568"/>
      <c r="AE33" s="568"/>
    </row>
    <row r="34" spans="1:31" s="571" customFormat="1" ht="14.45" customHeight="1">
      <c r="A34" s="568"/>
      <c r="B34" s="569"/>
      <c r="C34" s="568"/>
      <c r="D34" s="568"/>
      <c r="E34" s="567" t="s">
        <v>44</v>
      </c>
      <c r="F34" s="583">
        <f>ROUND((SUM(BF86:BF160)),2)</f>
        <v>0</v>
      </c>
      <c r="G34" s="568"/>
      <c r="H34" s="568"/>
      <c r="I34" s="584">
        <v>0.15</v>
      </c>
      <c r="J34" s="583">
        <f>ROUND(((SUM(BF86:BF160))*I34),2)</f>
        <v>0</v>
      </c>
      <c r="K34" s="568"/>
      <c r="L34" s="570"/>
      <c r="S34" s="568"/>
      <c r="T34" s="568"/>
      <c r="U34" s="568"/>
      <c r="V34" s="568"/>
      <c r="W34" s="568"/>
      <c r="X34" s="568"/>
      <c r="Y34" s="568"/>
      <c r="Z34" s="568"/>
      <c r="AA34" s="568"/>
      <c r="AB34" s="568"/>
      <c r="AC34" s="568"/>
      <c r="AD34" s="568"/>
      <c r="AE34" s="568"/>
    </row>
    <row r="35" spans="1:31" s="571" customFormat="1" ht="14.45" customHeight="1" hidden="1">
      <c r="A35" s="568"/>
      <c r="B35" s="569"/>
      <c r="C35" s="568"/>
      <c r="D35" s="568"/>
      <c r="E35" s="567" t="s">
        <v>45</v>
      </c>
      <c r="F35" s="583">
        <f>ROUND((SUM(BG86:BG160)),2)</f>
        <v>0</v>
      </c>
      <c r="G35" s="568"/>
      <c r="H35" s="568"/>
      <c r="I35" s="584">
        <v>0.21</v>
      </c>
      <c r="J35" s="583">
        <f>0</f>
        <v>0</v>
      </c>
      <c r="K35" s="568"/>
      <c r="L35" s="570"/>
      <c r="S35" s="568"/>
      <c r="T35" s="568"/>
      <c r="U35" s="568"/>
      <c r="V35" s="568"/>
      <c r="W35" s="568"/>
      <c r="X35" s="568"/>
      <c r="Y35" s="568"/>
      <c r="Z35" s="568"/>
      <c r="AA35" s="568"/>
      <c r="AB35" s="568"/>
      <c r="AC35" s="568"/>
      <c r="AD35" s="568"/>
      <c r="AE35" s="568"/>
    </row>
    <row r="36" spans="1:31" s="571" customFormat="1" ht="14.45" customHeight="1" hidden="1">
      <c r="A36" s="568"/>
      <c r="B36" s="569"/>
      <c r="C36" s="568"/>
      <c r="D36" s="568"/>
      <c r="E36" s="567" t="s">
        <v>46</v>
      </c>
      <c r="F36" s="583">
        <f>ROUND((SUM(BH86:BH160)),2)</f>
        <v>0</v>
      </c>
      <c r="G36" s="568"/>
      <c r="H36" s="568"/>
      <c r="I36" s="584">
        <v>0.15</v>
      </c>
      <c r="J36" s="583">
        <f>0</f>
        <v>0</v>
      </c>
      <c r="K36" s="568"/>
      <c r="L36" s="570"/>
      <c r="S36" s="568"/>
      <c r="T36" s="568"/>
      <c r="U36" s="568"/>
      <c r="V36" s="568"/>
      <c r="W36" s="568"/>
      <c r="X36" s="568"/>
      <c r="Y36" s="568"/>
      <c r="Z36" s="568"/>
      <c r="AA36" s="568"/>
      <c r="AB36" s="568"/>
      <c r="AC36" s="568"/>
      <c r="AD36" s="568"/>
      <c r="AE36" s="568"/>
    </row>
    <row r="37" spans="1:31" s="571" customFormat="1" ht="14.45" customHeight="1" hidden="1">
      <c r="A37" s="568"/>
      <c r="B37" s="569"/>
      <c r="C37" s="568"/>
      <c r="D37" s="568"/>
      <c r="E37" s="567" t="s">
        <v>47</v>
      </c>
      <c r="F37" s="583">
        <f>ROUND((SUM(BI86:BI160)),2)</f>
        <v>0</v>
      </c>
      <c r="G37" s="568"/>
      <c r="H37" s="568"/>
      <c r="I37" s="584">
        <v>0</v>
      </c>
      <c r="J37" s="583">
        <f>0</f>
        <v>0</v>
      </c>
      <c r="K37" s="568"/>
      <c r="L37" s="570"/>
      <c r="S37" s="568"/>
      <c r="T37" s="568"/>
      <c r="U37" s="568"/>
      <c r="V37" s="568"/>
      <c r="W37" s="568"/>
      <c r="X37" s="568"/>
      <c r="Y37" s="568"/>
      <c r="Z37" s="568"/>
      <c r="AA37" s="568"/>
      <c r="AB37" s="568"/>
      <c r="AC37" s="568"/>
      <c r="AD37" s="568"/>
      <c r="AE37" s="568"/>
    </row>
    <row r="38" spans="1:31" s="571" customFormat="1" ht="6.95" customHeight="1">
      <c r="A38" s="568"/>
      <c r="B38" s="569"/>
      <c r="C38" s="568"/>
      <c r="D38" s="568"/>
      <c r="E38" s="568"/>
      <c r="F38" s="568"/>
      <c r="G38" s="568"/>
      <c r="H38" s="568"/>
      <c r="I38" s="568"/>
      <c r="J38" s="568"/>
      <c r="K38" s="568"/>
      <c r="L38" s="570"/>
      <c r="S38" s="568"/>
      <c r="T38" s="568"/>
      <c r="U38" s="568"/>
      <c r="V38" s="568"/>
      <c r="W38" s="568"/>
      <c r="X38" s="568"/>
      <c r="Y38" s="568"/>
      <c r="Z38" s="568"/>
      <c r="AA38" s="568"/>
      <c r="AB38" s="568"/>
      <c r="AC38" s="568"/>
      <c r="AD38" s="568"/>
      <c r="AE38" s="568"/>
    </row>
    <row r="39" spans="1:31" s="571" customFormat="1" ht="25.35" customHeight="1">
      <c r="A39" s="568"/>
      <c r="B39" s="569"/>
      <c r="C39" s="585"/>
      <c r="D39" s="586" t="s">
        <v>48</v>
      </c>
      <c r="E39" s="587"/>
      <c r="F39" s="587"/>
      <c r="G39" s="588" t="s">
        <v>49</v>
      </c>
      <c r="H39" s="589" t="s">
        <v>50</v>
      </c>
      <c r="I39" s="587"/>
      <c r="J39" s="590">
        <f>SUM(J30:J37)</f>
        <v>0</v>
      </c>
      <c r="K39" s="591"/>
      <c r="L39" s="570"/>
      <c r="S39" s="568"/>
      <c r="T39" s="568"/>
      <c r="U39" s="568"/>
      <c r="V39" s="568"/>
      <c r="W39" s="568"/>
      <c r="X39" s="568"/>
      <c r="Y39" s="568"/>
      <c r="Z39" s="568"/>
      <c r="AA39" s="568"/>
      <c r="AB39" s="568"/>
      <c r="AC39" s="568"/>
      <c r="AD39" s="568"/>
      <c r="AE39" s="568"/>
    </row>
    <row r="40" spans="1:31" s="571" customFormat="1" ht="14.45" customHeight="1">
      <c r="A40" s="568"/>
      <c r="B40" s="592"/>
      <c r="C40" s="593"/>
      <c r="D40" s="593"/>
      <c r="E40" s="593"/>
      <c r="F40" s="593"/>
      <c r="G40" s="593"/>
      <c r="H40" s="593"/>
      <c r="I40" s="593"/>
      <c r="J40" s="593"/>
      <c r="K40" s="593"/>
      <c r="L40" s="570"/>
      <c r="S40" s="568"/>
      <c r="T40" s="568"/>
      <c r="U40" s="568"/>
      <c r="V40" s="568"/>
      <c r="W40" s="568"/>
      <c r="X40" s="568"/>
      <c r="Y40" s="568"/>
      <c r="Z40" s="568"/>
      <c r="AA40" s="568"/>
      <c r="AB40" s="568"/>
      <c r="AC40" s="568"/>
      <c r="AD40" s="568"/>
      <c r="AE40" s="568"/>
    </row>
    <row r="44" spans="1:31" s="571" customFormat="1" ht="6.95" customHeight="1">
      <c r="A44" s="568"/>
      <c r="B44" s="594"/>
      <c r="C44" s="595"/>
      <c r="D44" s="595"/>
      <c r="E44" s="595"/>
      <c r="F44" s="595"/>
      <c r="G44" s="595"/>
      <c r="H44" s="595"/>
      <c r="I44" s="595"/>
      <c r="J44" s="595"/>
      <c r="K44" s="595"/>
      <c r="L44" s="570"/>
      <c r="S44" s="568"/>
      <c r="T44" s="568"/>
      <c r="U44" s="568"/>
      <c r="V44" s="568"/>
      <c r="W44" s="568"/>
      <c r="X44" s="568"/>
      <c r="Y44" s="568"/>
      <c r="Z44" s="568"/>
      <c r="AA44" s="568"/>
      <c r="AB44" s="568"/>
      <c r="AC44" s="568"/>
      <c r="AD44" s="568"/>
      <c r="AE44" s="568"/>
    </row>
    <row r="45" spans="1:31" s="571" customFormat="1" ht="24.95" customHeight="1">
      <c r="A45" s="568"/>
      <c r="B45" s="569"/>
      <c r="C45" s="565" t="s">
        <v>101</v>
      </c>
      <c r="D45" s="568"/>
      <c r="E45" s="568"/>
      <c r="F45" s="568"/>
      <c r="G45" s="568"/>
      <c r="H45" s="568"/>
      <c r="I45" s="568"/>
      <c r="J45" s="568"/>
      <c r="K45" s="568"/>
      <c r="L45" s="570"/>
      <c r="S45" s="568"/>
      <c r="T45" s="568"/>
      <c r="U45" s="568"/>
      <c r="V45" s="568"/>
      <c r="W45" s="568"/>
      <c r="X45" s="568"/>
      <c r="Y45" s="568"/>
      <c r="Z45" s="568"/>
      <c r="AA45" s="568"/>
      <c r="AB45" s="568"/>
      <c r="AC45" s="568"/>
      <c r="AD45" s="568"/>
      <c r="AE45" s="568"/>
    </row>
    <row r="46" spans="1:31" s="571" customFormat="1" ht="6.95" customHeight="1">
      <c r="A46" s="568"/>
      <c r="B46" s="569"/>
      <c r="C46" s="568"/>
      <c r="D46" s="568"/>
      <c r="E46" s="568"/>
      <c r="F46" s="568"/>
      <c r="G46" s="568"/>
      <c r="H46" s="568"/>
      <c r="I46" s="568"/>
      <c r="J46" s="568"/>
      <c r="K46" s="568"/>
      <c r="L46" s="570"/>
      <c r="S46" s="568"/>
      <c r="T46" s="568"/>
      <c r="U46" s="568"/>
      <c r="V46" s="568"/>
      <c r="W46" s="568"/>
      <c r="X46" s="568"/>
      <c r="Y46" s="568"/>
      <c r="Z46" s="568"/>
      <c r="AA46" s="568"/>
      <c r="AB46" s="568"/>
      <c r="AC46" s="568"/>
      <c r="AD46" s="568"/>
      <c r="AE46" s="568"/>
    </row>
    <row r="47" spans="1:31" s="571" customFormat="1" ht="12" customHeight="1">
      <c r="A47" s="568"/>
      <c r="B47" s="569"/>
      <c r="C47" s="567" t="s">
        <v>17</v>
      </c>
      <c r="D47" s="568"/>
      <c r="E47" s="568"/>
      <c r="F47" s="568"/>
      <c r="G47" s="568"/>
      <c r="H47" s="568"/>
      <c r="I47" s="568"/>
      <c r="J47" s="568"/>
      <c r="K47" s="568"/>
      <c r="L47" s="570"/>
      <c r="S47" s="568"/>
      <c r="T47" s="568"/>
      <c r="U47" s="568"/>
      <c r="V47" s="568"/>
      <c r="W47" s="568"/>
      <c r="X47" s="568"/>
      <c r="Y47" s="568"/>
      <c r="Z47" s="568"/>
      <c r="AA47" s="568"/>
      <c r="AB47" s="568"/>
      <c r="AC47" s="568"/>
      <c r="AD47" s="568"/>
      <c r="AE47" s="568"/>
    </row>
    <row r="48" spans="1:31" s="571" customFormat="1" ht="16.5" customHeight="1">
      <c r="A48" s="568"/>
      <c r="B48" s="569"/>
      <c r="C48" s="568"/>
      <c r="D48" s="568"/>
      <c r="E48" s="759" t="str">
        <f>E7</f>
        <v>Speciální MŠ, ZŠ a praktická škola Pardubice</v>
      </c>
      <c r="F48" s="760"/>
      <c r="G48" s="760"/>
      <c r="H48" s="760"/>
      <c r="I48" s="568"/>
      <c r="J48" s="568"/>
      <c r="K48" s="568"/>
      <c r="L48" s="570"/>
      <c r="S48" s="568"/>
      <c r="T48" s="568"/>
      <c r="U48" s="568"/>
      <c r="V48" s="568"/>
      <c r="W48" s="568"/>
      <c r="X48" s="568"/>
      <c r="Y48" s="568"/>
      <c r="Z48" s="568"/>
      <c r="AA48" s="568"/>
      <c r="AB48" s="568"/>
      <c r="AC48" s="568"/>
      <c r="AD48" s="568"/>
      <c r="AE48" s="568"/>
    </row>
    <row r="49" spans="1:31" s="571" customFormat="1" ht="12" customHeight="1">
      <c r="A49" s="568"/>
      <c r="B49" s="569"/>
      <c r="C49" s="567" t="s">
        <v>99</v>
      </c>
      <c r="D49" s="568"/>
      <c r="E49" s="568"/>
      <c r="F49" s="568"/>
      <c r="G49" s="568"/>
      <c r="H49" s="568"/>
      <c r="I49" s="568"/>
      <c r="J49" s="568"/>
      <c r="K49" s="568"/>
      <c r="L49" s="570"/>
      <c r="S49" s="568"/>
      <c r="T49" s="568"/>
      <c r="U49" s="568"/>
      <c r="V49" s="568"/>
      <c r="W49" s="568"/>
      <c r="X49" s="568"/>
      <c r="Y49" s="568"/>
      <c r="Z49" s="568"/>
      <c r="AA49" s="568"/>
      <c r="AB49" s="568"/>
      <c r="AC49" s="568"/>
      <c r="AD49" s="568"/>
      <c r="AE49" s="568"/>
    </row>
    <row r="50" spans="1:31" s="571" customFormat="1" ht="16.5" customHeight="1">
      <c r="A50" s="568"/>
      <c r="B50" s="569"/>
      <c r="C50" s="568"/>
      <c r="D50" s="568"/>
      <c r="E50" s="757" t="str">
        <f>E9</f>
        <v>IO 100 - Příprava území, terénní úpravy</v>
      </c>
      <c r="F50" s="758"/>
      <c r="G50" s="758"/>
      <c r="H50" s="758"/>
      <c r="I50" s="568"/>
      <c r="J50" s="568"/>
      <c r="K50" s="568"/>
      <c r="L50" s="570"/>
      <c r="S50" s="568"/>
      <c r="T50" s="568"/>
      <c r="U50" s="568"/>
      <c r="V50" s="568"/>
      <c r="W50" s="568"/>
      <c r="X50" s="568"/>
      <c r="Y50" s="568"/>
      <c r="Z50" s="568"/>
      <c r="AA50" s="568"/>
      <c r="AB50" s="568"/>
      <c r="AC50" s="568"/>
      <c r="AD50" s="568"/>
      <c r="AE50" s="568"/>
    </row>
    <row r="51" spans="1:31" s="571" customFormat="1" ht="6.95" customHeight="1">
      <c r="A51" s="568"/>
      <c r="B51" s="569"/>
      <c r="C51" s="568"/>
      <c r="D51" s="568"/>
      <c r="E51" s="568"/>
      <c r="F51" s="568"/>
      <c r="G51" s="568"/>
      <c r="H51" s="568"/>
      <c r="I51" s="568"/>
      <c r="J51" s="568"/>
      <c r="K51" s="568"/>
      <c r="L51" s="570"/>
      <c r="S51" s="568"/>
      <c r="T51" s="568"/>
      <c r="U51" s="568"/>
      <c r="V51" s="568"/>
      <c r="W51" s="568"/>
      <c r="X51" s="568"/>
      <c r="Y51" s="568"/>
      <c r="Z51" s="568"/>
      <c r="AA51" s="568"/>
      <c r="AB51" s="568"/>
      <c r="AC51" s="568"/>
      <c r="AD51" s="568"/>
      <c r="AE51" s="568"/>
    </row>
    <row r="52" spans="1:31" s="571" customFormat="1" ht="12" customHeight="1">
      <c r="A52" s="568"/>
      <c r="B52" s="569"/>
      <c r="C52" s="567" t="s">
        <v>21</v>
      </c>
      <c r="D52" s="568"/>
      <c r="E52" s="568"/>
      <c r="F52" s="572" t="str">
        <f>F12</f>
        <v>Do Nového 1131, Pardubice</v>
      </c>
      <c r="G52" s="568"/>
      <c r="H52" s="568"/>
      <c r="I52" s="567" t="s">
        <v>23</v>
      </c>
      <c r="J52" s="573" t="str">
        <f>IF(J12="","",J12)</f>
        <v>7. 8. 2020</v>
      </c>
      <c r="K52" s="568"/>
      <c r="L52" s="570"/>
      <c r="S52" s="568"/>
      <c r="T52" s="568"/>
      <c r="U52" s="568"/>
      <c r="V52" s="568"/>
      <c r="W52" s="568"/>
      <c r="X52" s="568"/>
      <c r="Y52" s="568"/>
      <c r="Z52" s="568"/>
      <c r="AA52" s="568"/>
      <c r="AB52" s="568"/>
      <c r="AC52" s="568"/>
      <c r="AD52" s="568"/>
      <c r="AE52" s="568"/>
    </row>
    <row r="53" spans="1:31" s="571" customFormat="1" ht="6.95" customHeight="1">
      <c r="A53" s="568"/>
      <c r="B53" s="569"/>
      <c r="C53" s="568"/>
      <c r="D53" s="568"/>
      <c r="E53" s="568"/>
      <c r="F53" s="568"/>
      <c r="G53" s="568"/>
      <c r="H53" s="568"/>
      <c r="I53" s="568"/>
      <c r="J53" s="568"/>
      <c r="K53" s="568"/>
      <c r="L53" s="570"/>
      <c r="S53" s="568"/>
      <c r="T53" s="568"/>
      <c r="U53" s="568"/>
      <c r="V53" s="568"/>
      <c r="W53" s="568"/>
      <c r="X53" s="568"/>
      <c r="Y53" s="568"/>
      <c r="Z53" s="568"/>
      <c r="AA53" s="568"/>
      <c r="AB53" s="568"/>
      <c r="AC53" s="568"/>
      <c r="AD53" s="568"/>
      <c r="AE53" s="568"/>
    </row>
    <row r="54" spans="1:31" s="571" customFormat="1" ht="25.7" customHeight="1">
      <c r="A54" s="568"/>
      <c r="B54" s="569"/>
      <c r="C54" s="567" t="s">
        <v>25</v>
      </c>
      <c r="D54" s="568"/>
      <c r="E54" s="568"/>
      <c r="F54" s="572" t="str">
        <f>E15</f>
        <v>Pardubický kraj</v>
      </c>
      <c r="G54" s="568"/>
      <c r="H54" s="568"/>
      <c r="I54" s="567" t="s">
        <v>31</v>
      </c>
      <c r="J54" s="596" t="str">
        <f>E21</f>
        <v>Atelier 99 s.r.o. Brno</v>
      </c>
      <c r="K54" s="568"/>
      <c r="L54" s="570"/>
      <c r="S54" s="568"/>
      <c r="T54" s="568"/>
      <c r="U54" s="568"/>
      <c r="V54" s="568"/>
      <c r="W54" s="568"/>
      <c r="X54" s="568"/>
      <c r="Y54" s="568"/>
      <c r="Z54" s="568"/>
      <c r="AA54" s="568"/>
      <c r="AB54" s="568"/>
      <c r="AC54" s="568"/>
      <c r="AD54" s="568"/>
      <c r="AE54" s="568"/>
    </row>
    <row r="55" spans="1:31" s="571" customFormat="1" ht="15.2" customHeight="1">
      <c r="A55" s="568"/>
      <c r="B55" s="569"/>
      <c r="C55" s="567" t="s">
        <v>29</v>
      </c>
      <c r="D55" s="568"/>
      <c r="E55" s="568"/>
      <c r="F55" s="572" t="str">
        <f>IF(E18="","",E18)</f>
        <v>Vyplň údaj</v>
      </c>
      <c r="G55" s="568"/>
      <c r="H55" s="568"/>
      <c r="I55" s="567" t="s">
        <v>34</v>
      </c>
      <c r="J55" s="596" t="str">
        <f>E24</f>
        <v xml:space="preserve"> </v>
      </c>
      <c r="K55" s="568"/>
      <c r="L55" s="570"/>
      <c r="S55" s="568"/>
      <c r="T55" s="568"/>
      <c r="U55" s="568"/>
      <c r="V55" s="568"/>
      <c r="W55" s="568"/>
      <c r="X55" s="568"/>
      <c r="Y55" s="568"/>
      <c r="Z55" s="568"/>
      <c r="AA55" s="568"/>
      <c r="AB55" s="568"/>
      <c r="AC55" s="568"/>
      <c r="AD55" s="568"/>
      <c r="AE55" s="568"/>
    </row>
    <row r="56" spans="1:31" s="571" customFormat="1" ht="10.35" customHeight="1">
      <c r="A56" s="568"/>
      <c r="B56" s="569"/>
      <c r="C56" s="568"/>
      <c r="D56" s="568"/>
      <c r="E56" s="568"/>
      <c r="F56" s="568"/>
      <c r="G56" s="568"/>
      <c r="H56" s="568"/>
      <c r="I56" s="568"/>
      <c r="J56" s="568"/>
      <c r="K56" s="568"/>
      <c r="L56" s="570"/>
      <c r="S56" s="568"/>
      <c r="T56" s="568"/>
      <c r="U56" s="568"/>
      <c r="V56" s="568"/>
      <c r="W56" s="568"/>
      <c r="X56" s="568"/>
      <c r="Y56" s="568"/>
      <c r="Z56" s="568"/>
      <c r="AA56" s="568"/>
      <c r="AB56" s="568"/>
      <c r="AC56" s="568"/>
      <c r="AD56" s="568"/>
      <c r="AE56" s="568"/>
    </row>
    <row r="57" spans="1:31" s="571" customFormat="1" ht="29.25" customHeight="1">
      <c r="A57" s="568"/>
      <c r="B57" s="569"/>
      <c r="C57" s="597" t="s">
        <v>102</v>
      </c>
      <c r="D57" s="585"/>
      <c r="E57" s="585"/>
      <c r="F57" s="585"/>
      <c r="G57" s="585"/>
      <c r="H57" s="585"/>
      <c r="I57" s="585"/>
      <c r="J57" s="598" t="s">
        <v>103</v>
      </c>
      <c r="K57" s="585"/>
      <c r="L57" s="570"/>
      <c r="S57" s="568"/>
      <c r="T57" s="568"/>
      <c r="U57" s="568"/>
      <c r="V57" s="568"/>
      <c r="W57" s="568"/>
      <c r="X57" s="568"/>
      <c r="Y57" s="568"/>
      <c r="Z57" s="568"/>
      <c r="AA57" s="568"/>
      <c r="AB57" s="568"/>
      <c r="AC57" s="568"/>
      <c r="AD57" s="568"/>
      <c r="AE57" s="568"/>
    </row>
    <row r="58" spans="1:31" s="571" customFormat="1" ht="10.35" customHeight="1">
      <c r="A58" s="568"/>
      <c r="B58" s="569"/>
      <c r="C58" s="568"/>
      <c r="D58" s="568"/>
      <c r="E58" s="568"/>
      <c r="F58" s="568"/>
      <c r="G58" s="568"/>
      <c r="H58" s="568"/>
      <c r="I58" s="568"/>
      <c r="J58" s="568"/>
      <c r="K58" s="568"/>
      <c r="L58" s="570"/>
      <c r="S58" s="568"/>
      <c r="T58" s="568"/>
      <c r="U58" s="568"/>
      <c r="V58" s="568"/>
      <c r="W58" s="568"/>
      <c r="X58" s="568"/>
      <c r="Y58" s="568"/>
      <c r="Z58" s="568"/>
      <c r="AA58" s="568"/>
      <c r="AB58" s="568"/>
      <c r="AC58" s="568"/>
      <c r="AD58" s="568"/>
      <c r="AE58" s="568"/>
    </row>
    <row r="59" spans="1:47" s="571" customFormat="1" ht="22.9" customHeight="1">
      <c r="A59" s="568"/>
      <c r="B59" s="569"/>
      <c r="C59" s="599" t="s">
        <v>70</v>
      </c>
      <c r="D59" s="568"/>
      <c r="E59" s="568"/>
      <c r="F59" s="568"/>
      <c r="G59" s="568"/>
      <c r="H59" s="568"/>
      <c r="I59" s="568"/>
      <c r="J59" s="580">
        <f>J86</f>
        <v>0</v>
      </c>
      <c r="K59" s="568"/>
      <c r="L59" s="570"/>
      <c r="S59" s="568"/>
      <c r="T59" s="568"/>
      <c r="U59" s="568"/>
      <c r="V59" s="568"/>
      <c r="W59" s="568"/>
      <c r="X59" s="568"/>
      <c r="Y59" s="568"/>
      <c r="Z59" s="568"/>
      <c r="AA59" s="568"/>
      <c r="AB59" s="568"/>
      <c r="AC59" s="568"/>
      <c r="AD59" s="568"/>
      <c r="AE59" s="568"/>
      <c r="AU59" s="561" t="s">
        <v>104</v>
      </c>
    </row>
    <row r="60" spans="2:12" s="600" customFormat="1" ht="24.95" customHeight="1">
      <c r="B60" s="601"/>
      <c r="D60" s="602" t="s">
        <v>105</v>
      </c>
      <c r="E60" s="603"/>
      <c r="F60" s="603"/>
      <c r="G60" s="603"/>
      <c r="H60" s="603"/>
      <c r="I60" s="603"/>
      <c r="J60" s="604">
        <f>J87</f>
        <v>0</v>
      </c>
      <c r="L60" s="601"/>
    </row>
    <row r="61" spans="2:12" s="605" customFormat="1" ht="19.9" customHeight="1">
      <c r="B61" s="606"/>
      <c r="D61" s="607" t="s">
        <v>166</v>
      </c>
      <c r="E61" s="608"/>
      <c r="F61" s="608"/>
      <c r="G61" s="608"/>
      <c r="H61" s="608"/>
      <c r="I61" s="608"/>
      <c r="J61" s="609">
        <f>J88</f>
        <v>0</v>
      </c>
      <c r="L61" s="606"/>
    </row>
    <row r="62" spans="2:12" s="605" customFormat="1" ht="19.9" customHeight="1">
      <c r="B62" s="606"/>
      <c r="D62" s="607" t="s">
        <v>167</v>
      </c>
      <c r="E62" s="608"/>
      <c r="F62" s="608"/>
      <c r="G62" s="608"/>
      <c r="H62" s="608"/>
      <c r="I62" s="608"/>
      <c r="J62" s="609">
        <f>J129</f>
        <v>0</v>
      </c>
      <c r="L62" s="606"/>
    </row>
    <row r="63" spans="2:12" s="605" customFormat="1" ht="19.9" customHeight="1">
      <c r="B63" s="606"/>
      <c r="D63" s="607" t="s">
        <v>168</v>
      </c>
      <c r="E63" s="608"/>
      <c r="F63" s="608"/>
      <c r="G63" s="608"/>
      <c r="H63" s="608"/>
      <c r="I63" s="608"/>
      <c r="J63" s="609">
        <f>J132</f>
        <v>0</v>
      </c>
      <c r="L63" s="606"/>
    </row>
    <row r="64" spans="2:12" s="605" customFormat="1" ht="19.9" customHeight="1">
      <c r="B64" s="606"/>
      <c r="D64" s="607" t="s">
        <v>106</v>
      </c>
      <c r="E64" s="608"/>
      <c r="F64" s="608"/>
      <c r="G64" s="608"/>
      <c r="H64" s="608"/>
      <c r="I64" s="608"/>
      <c r="J64" s="609">
        <f>J135</f>
        <v>0</v>
      </c>
      <c r="L64" s="606"/>
    </row>
    <row r="65" spans="2:12" s="605" customFormat="1" ht="19.9" customHeight="1">
      <c r="B65" s="606"/>
      <c r="D65" s="607" t="s">
        <v>107</v>
      </c>
      <c r="E65" s="608"/>
      <c r="F65" s="608"/>
      <c r="G65" s="608"/>
      <c r="H65" s="608"/>
      <c r="I65" s="608"/>
      <c r="J65" s="609">
        <f>J149</f>
        <v>0</v>
      </c>
      <c r="L65" s="606"/>
    </row>
    <row r="66" spans="2:12" s="605" customFormat="1" ht="19.9" customHeight="1">
      <c r="B66" s="606"/>
      <c r="D66" s="607" t="s">
        <v>169</v>
      </c>
      <c r="E66" s="608"/>
      <c r="F66" s="608"/>
      <c r="G66" s="608"/>
      <c r="H66" s="608"/>
      <c r="I66" s="608"/>
      <c r="J66" s="609">
        <f>J159</f>
        <v>0</v>
      </c>
      <c r="L66" s="606"/>
    </row>
    <row r="67" spans="1:31" s="571" customFormat="1" ht="21.75" customHeight="1">
      <c r="A67" s="568"/>
      <c r="B67" s="569"/>
      <c r="C67" s="568"/>
      <c r="D67" s="568"/>
      <c r="E67" s="568"/>
      <c r="F67" s="568"/>
      <c r="G67" s="568"/>
      <c r="H67" s="568"/>
      <c r="I67" s="568"/>
      <c r="J67" s="568"/>
      <c r="K67" s="568"/>
      <c r="L67" s="570"/>
      <c r="S67" s="568"/>
      <c r="T67" s="568"/>
      <c r="U67" s="568"/>
      <c r="V67" s="568"/>
      <c r="W67" s="568"/>
      <c r="X67" s="568"/>
      <c r="Y67" s="568"/>
      <c r="Z67" s="568"/>
      <c r="AA67" s="568"/>
      <c r="AB67" s="568"/>
      <c r="AC67" s="568"/>
      <c r="AD67" s="568"/>
      <c r="AE67" s="568"/>
    </row>
    <row r="68" spans="1:31" s="571" customFormat="1" ht="6.95" customHeight="1">
      <c r="A68" s="568"/>
      <c r="B68" s="592"/>
      <c r="C68" s="593"/>
      <c r="D68" s="593"/>
      <c r="E68" s="593"/>
      <c r="F68" s="593"/>
      <c r="G68" s="593"/>
      <c r="H68" s="593"/>
      <c r="I68" s="593"/>
      <c r="J68" s="593"/>
      <c r="K68" s="593"/>
      <c r="L68" s="570"/>
      <c r="S68" s="568"/>
      <c r="T68" s="568"/>
      <c r="U68" s="568"/>
      <c r="V68" s="568"/>
      <c r="W68" s="568"/>
      <c r="X68" s="568"/>
      <c r="Y68" s="568"/>
      <c r="Z68" s="568"/>
      <c r="AA68" s="568"/>
      <c r="AB68" s="568"/>
      <c r="AC68" s="568"/>
      <c r="AD68" s="568"/>
      <c r="AE68" s="568"/>
    </row>
    <row r="72" spans="1:31" s="571" customFormat="1" ht="6.95" customHeight="1">
      <c r="A72" s="568"/>
      <c r="B72" s="594"/>
      <c r="C72" s="595"/>
      <c r="D72" s="595"/>
      <c r="E72" s="595"/>
      <c r="F72" s="595"/>
      <c r="G72" s="595"/>
      <c r="H72" s="595"/>
      <c r="I72" s="595"/>
      <c r="J72" s="595"/>
      <c r="K72" s="595"/>
      <c r="L72" s="570"/>
      <c r="S72" s="568"/>
      <c r="T72" s="568"/>
      <c r="U72" s="568"/>
      <c r="V72" s="568"/>
      <c r="W72" s="568"/>
      <c r="X72" s="568"/>
      <c r="Y72" s="568"/>
      <c r="Z72" s="568"/>
      <c r="AA72" s="568"/>
      <c r="AB72" s="568"/>
      <c r="AC72" s="568"/>
      <c r="AD72" s="568"/>
      <c r="AE72" s="568"/>
    </row>
    <row r="73" spans="1:31" s="571" customFormat="1" ht="24.95" customHeight="1">
      <c r="A73" s="568"/>
      <c r="B73" s="569"/>
      <c r="C73" s="565" t="s">
        <v>110</v>
      </c>
      <c r="D73" s="568"/>
      <c r="E73" s="568"/>
      <c r="F73" s="568"/>
      <c r="G73" s="568"/>
      <c r="H73" s="568"/>
      <c r="I73" s="568"/>
      <c r="J73" s="568"/>
      <c r="K73" s="568"/>
      <c r="L73" s="570"/>
      <c r="S73" s="568"/>
      <c r="T73" s="568"/>
      <c r="U73" s="568"/>
      <c r="V73" s="568"/>
      <c r="W73" s="568"/>
      <c r="X73" s="568"/>
      <c r="Y73" s="568"/>
      <c r="Z73" s="568"/>
      <c r="AA73" s="568"/>
      <c r="AB73" s="568"/>
      <c r="AC73" s="568"/>
      <c r="AD73" s="568"/>
      <c r="AE73" s="568"/>
    </row>
    <row r="74" spans="1:31" s="571" customFormat="1" ht="6.95" customHeight="1">
      <c r="A74" s="568"/>
      <c r="B74" s="569"/>
      <c r="C74" s="568"/>
      <c r="D74" s="568"/>
      <c r="E74" s="568"/>
      <c r="F74" s="568"/>
      <c r="G74" s="568"/>
      <c r="H74" s="568"/>
      <c r="I74" s="568"/>
      <c r="J74" s="568"/>
      <c r="K74" s="568"/>
      <c r="L74" s="570"/>
      <c r="S74" s="568"/>
      <c r="T74" s="568"/>
      <c r="U74" s="568"/>
      <c r="V74" s="568"/>
      <c r="W74" s="568"/>
      <c r="X74" s="568"/>
      <c r="Y74" s="568"/>
      <c r="Z74" s="568"/>
      <c r="AA74" s="568"/>
      <c r="AB74" s="568"/>
      <c r="AC74" s="568"/>
      <c r="AD74" s="568"/>
      <c r="AE74" s="568"/>
    </row>
    <row r="75" spans="1:31" s="571" customFormat="1" ht="12" customHeight="1">
      <c r="A75" s="568"/>
      <c r="B75" s="569"/>
      <c r="C75" s="567" t="s">
        <v>17</v>
      </c>
      <c r="D75" s="568"/>
      <c r="E75" s="568"/>
      <c r="F75" s="568"/>
      <c r="G75" s="568"/>
      <c r="H75" s="568"/>
      <c r="I75" s="568"/>
      <c r="J75" s="568"/>
      <c r="K75" s="568"/>
      <c r="L75" s="570"/>
      <c r="S75" s="568"/>
      <c r="T75" s="568"/>
      <c r="U75" s="568"/>
      <c r="V75" s="568"/>
      <c r="W75" s="568"/>
      <c r="X75" s="568"/>
      <c r="Y75" s="568"/>
      <c r="Z75" s="568"/>
      <c r="AA75" s="568"/>
      <c r="AB75" s="568"/>
      <c r="AC75" s="568"/>
      <c r="AD75" s="568"/>
      <c r="AE75" s="568"/>
    </row>
    <row r="76" spans="1:31" s="571" customFormat="1" ht="16.5" customHeight="1">
      <c r="A76" s="568"/>
      <c r="B76" s="569"/>
      <c r="C76" s="568"/>
      <c r="D76" s="568"/>
      <c r="E76" s="759" t="str">
        <f>E7</f>
        <v>Speciální MŠ, ZŠ a praktická škola Pardubice</v>
      </c>
      <c r="F76" s="760"/>
      <c r="G76" s="760"/>
      <c r="H76" s="760"/>
      <c r="I76" s="568"/>
      <c r="J76" s="568"/>
      <c r="K76" s="568"/>
      <c r="L76" s="570"/>
      <c r="S76" s="568"/>
      <c r="T76" s="568"/>
      <c r="U76" s="568"/>
      <c r="V76" s="568"/>
      <c r="W76" s="568"/>
      <c r="X76" s="568"/>
      <c r="Y76" s="568"/>
      <c r="Z76" s="568"/>
      <c r="AA76" s="568"/>
      <c r="AB76" s="568"/>
      <c r="AC76" s="568"/>
      <c r="AD76" s="568"/>
      <c r="AE76" s="568"/>
    </row>
    <row r="77" spans="1:31" s="571" customFormat="1" ht="12" customHeight="1">
      <c r="A77" s="568"/>
      <c r="B77" s="569"/>
      <c r="C77" s="567" t="s">
        <v>99</v>
      </c>
      <c r="D77" s="568"/>
      <c r="E77" s="568"/>
      <c r="F77" s="568"/>
      <c r="G77" s="568"/>
      <c r="H77" s="568"/>
      <c r="I77" s="568"/>
      <c r="J77" s="568"/>
      <c r="K77" s="568"/>
      <c r="L77" s="570"/>
      <c r="S77" s="568"/>
      <c r="T77" s="568"/>
      <c r="U77" s="568"/>
      <c r="V77" s="568"/>
      <c r="W77" s="568"/>
      <c r="X77" s="568"/>
      <c r="Y77" s="568"/>
      <c r="Z77" s="568"/>
      <c r="AA77" s="568"/>
      <c r="AB77" s="568"/>
      <c r="AC77" s="568"/>
      <c r="AD77" s="568"/>
      <c r="AE77" s="568"/>
    </row>
    <row r="78" spans="1:31" s="571" customFormat="1" ht="16.5" customHeight="1">
      <c r="A78" s="568"/>
      <c r="B78" s="569"/>
      <c r="C78" s="568"/>
      <c r="D78" s="568"/>
      <c r="E78" s="757" t="str">
        <f>E9</f>
        <v>IO 100 - Příprava území, terénní úpravy</v>
      </c>
      <c r="F78" s="758"/>
      <c r="G78" s="758"/>
      <c r="H78" s="758"/>
      <c r="I78" s="568"/>
      <c r="J78" s="568"/>
      <c r="K78" s="568"/>
      <c r="L78" s="570"/>
      <c r="S78" s="568"/>
      <c r="T78" s="568"/>
      <c r="U78" s="568"/>
      <c r="V78" s="568"/>
      <c r="W78" s="568"/>
      <c r="X78" s="568"/>
      <c r="Y78" s="568"/>
      <c r="Z78" s="568"/>
      <c r="AA78" s="568"/>
      <c r="AB78" s="568"/>
      <c r="AC78" s="568"/>
      <c r="AD78" s="568"/>
      <c r="AE78" s="568"/>
    </row>
    <row r="79" spans="1:31" s="571" customFormat="1" ht="6.95" customHeight="1">
      <c r="A79" s="568"/>
      <c r="B79" s="569"/>
      <c r="C79" s="568"/>
      <c r="D79" s="568"/>
      <c r="E79" s="568"/>
      <c r="F79" s="568"/>
      <c r="G79" s="568"/>
      <c r="H79" s="568"/>
      <c r="I79" s="568"/>
      <c r="J79" s="568"/>
      <c r="K79" s="568"/>
      <c r="L79" s="570"/>
      <c r="S79" s="568"/>
      <c r="T79" s="568"/>
      <c r="U79" s="568"/>
      <c r="V79" s="568"/>
      <c r="W79" s="568"/>
      <c r="X79" s="568"/>
      <c r="Y79" s="568"/>
      <c r="Z79" s="568"/>
      <c r="AA79" s="568"/>
      <c r="AB79" s="568"/>
      <c r="AC79" s="568"/>
      <c r="AD79" s="568"/>
      <c r="AE79" s="568"/>
    </row>
    <row r="80" spans="1:31" s="571" customFormat="1" ht="12" customHeight="1">
      <c r="A80" s="568"/>
      <c r="B80" s="569"/>
      <c r="C80" s="567" t="s">
        <v>21</v>
      </c>
      <c r="D80" s="568"/>
      <c r="E80" s="568"/>
      <c r="F80" s="572" t="str">
        <f>F12</f>
        <v>Do Nového 1131, Pardubice</v>
      </c>
      <c r="G80" s="568"/>
      <c r="H80" s="568"/>
      <c r="I80" s="567" t="s">
        <v>23</v>
      </c>
      <c r="J80" s="573" t="str">
        <f>IF(J12="","",J12)</f>
        <v>7. 8. 2020</v>
      </c>
      <c r="K80" s="568"/>
      <c r="L80" s="570"/>
      <c r="S80" s="568"/>
      <c r="T80" s="568"/>
      <c r="U80" s="568"/>
      <c r="V80" s="568"/>
      <c r="W80" s="568"/>
      <c r="X80" s="568"/>
      <c r="Y80" s="568"/>
      <c r="Z80" s="568"/>
      <c r="AA80" s="568"/>
      <c r="AB80" s="568"/>
      <c r="AC80" s="568"/>
      <c r="AD80" s="568"/>
      <c r="AE80" s="568"/>
    </row>
    <row r="81" spans="1:31" s="571" customFormat="1" ht="6.95" customHeight="1">
      <c r="A81" s="568"/>
      <c r="B81" s="569"/>
      <c r="C81" s="568"/>
      <c r="D81" s="568"/>
      <c r="E81" s="568"/>
      <c r="F81" s="568"/>
      <c r="G81" s="568"/>
      <c r="H81" s="568"/>
      <c r="I81" s="568"/>
      <c r="J81" s="568"/>
      <c r="K81" s="568"/>
      <c r="L81" s="570"/>
      <c r="S81" s="568"/>
      <c r="T81" s="568"/>
      <c r="U81" s="568"/>
      <c r="V81" s="568"/>
      <c r="W81" s="568"/>
      <c r="X81" s="568"/>
      <c r="Y81" s="568"/>
      <c r="Z81" s="568"/>
      <c r="AA81" s="568"/>
      <c r="AB81" s="568"/>
      <c r="AC81" s="568"/>
      <c r="AD81" s="568"/>
      <c r="AE81" s="568"/>
    </row>
    <row r="82" spans="1:31" s="571" customFormat="1" ht="25.7" customHeight="1">
      <c r="A82" s="568"/>
      <c r="B82" s="569"/>
      <c r="C82" s="567" t="s">
        <v>25</v>
      </c>
      <c r="D82" s="568"/>
      <c r="E82" s="568"/>
      <c r="F82" s="572" t="str">
        <f>E15</f>
        <v>Pardubický kraj</v>
      </c>
      <c r="G82" s="568"/>
      <c r="H82" s="568"/>
      <c r="I82" s="567" t="s">
        <v>31</v>
      </c>
      <c r="J82" s="596" t="str">
        <f>E21</f>
        <v>Atelier 99 s.r.o. Brno</v>
      </c>
      <c r="K82" s="568"/>
      <c r="L82" s="570"/>
      <c r="S82" s="568"/>
      <c r="T82" s="568"/>
      <c r="U82" s="568"/>
      <c r="V82" s="568"/>
      <c r="W82" s="568"/>
      <c r="X82" s="568"/>
      <c r="Y82" s="568"/>
      <c r="Z82" s="568"/>
      <c r="AA82" s="568"/>
      <c r="AB82" s="568"/>
      <c r="AC82" s="568"/>
      <c r="AD82" s="568"/>
      <c r="AE82" s="568"/>
    </row>
    <row r="83" spans="1:31" s="571" customFormat="1" ht="15.2" customHeight="1">
      <c r="A83" s="568"/>
      <c r="B83" s="569"/>
      <c r="C83" s="567" t="s">
        <v>29</v>
      </c>
      <c r="D83" s="568"/>
      <c r="E83" s="568"/>
      <c r="F83" s="572" t="str">
        <f>IF(E18="","",E18)</f>
        <v>Vyplň údaj</v>
      </c>
      <c r="G83" s="568"/>
      <c r="H83" s="568"/>
      <c r="I83" s="567" t="s">
        <v>34</v>
      </c>
      <c r="J83" s="596" t="str">
        <f>E24</f>
        <v xml:space="preserve"> </v>
      </c>
      <c r="K83" s="568"/>
      <c r="L83" s="570"/>
      <c r="S83" s="568"/>
      <c r="T83" s="568"/>
      <c r="U83" s="568"/>
      <c r="V83" s="568"/>
      <c r="W83" s="568"/>
      <c r="X83" s="568"/>
      <c r="Y83" s="568"/>
      <c r="Z83" s="568"/>
      <c r="AA83" s="568"/>
      <c r="AB83" s="568"/>
      <c r="AC83" s="568"/>
      <c r="AD83" s="568"/>
      <c r="AE83" s="568"/>
    </row>
    <row r="84" spans="1:31" s="571" customFormat="1" ht="10.35" customHeight="1">
      <c r="A84" s="568"/>
      <c r="B84" s="569"/>
      <c r="C84" s="568"/>
      <c r="D84" s="568"/>
      <c r="E84" s="568"/>
      <c r="F84" s="568"/>
      <c r="G84" s="568"/>
      <c r="H84" s="568"/>
      <c r="I84" s="568"/>
      <c r="J84" s="568"/>
      <c r="K84" s="568"/>
      <c r="L84" s="570"/>
      <c r="S84" s="568"/>
      <c r="T84" s="568"/>
      <c r="U84" s="568"/>
      <c r="V84" s="568"/>
      <c r="W84" s="568"/>
      <c r="X84" s="568"/>
      <c r="Y84" s="568"/>
      <c r="Z84" s="568"/>
      <c r="AA84" s="568"/>
      <c r="AB84" s="568"/>
      <c r="AC84" s="568"/>
      <c r="AD84" s="568"/>
      <c r="AE84" s="568"/>
    </row>
    <row r="85" spans="1:31" s="619" customFormat="1" ht="29.25" customHeight="1">
      <c r="A85" s="610"/>
      <c r="B85" s="611"/>
      <c r="C85" s="612" t="s">
        <v>111</v>
      </c>
      <c r="D85" s="613" t="s">
        <v>57</v>
      </c>
      <c r="E85" s="613" t="s">
        <v>53</v>
      </c>
      <c r="F85" s="613" t="s">
        <v>54</v>
      </c>
      <c r="G85" s="613" t="s">
        <v>112</v>
      </c>
      <c r="H85" s="613" t="s">
        <v>113</v>
      </c>
      <c r="I85" s="613" t="s">
        <v>114</v>
      </c>
      <c r="J85" s="613" t="s">
        <v>103</v>
      </c>
      <c r="K85" s="614" t="s">
        <v>115</v>
      </c>
      <c r="L85" s="615"/>
      <c r="M85" s="616" t="s">
        <v>3</v>
      </c>
      <c r="N85" s="617" t="s">
        <v>42</v>
      </c>
      <c r="O85" s="617" t="s">
        <v>116</v>
      </c>
      <c r="P85" s="617" t="s">
        <v>117</v>
      </c>
      <c r="Q85" s="617" t="s">
        <v>118</v>
      </c>
      <c r="R85" s="617" t="s">
        <v>119</v>
      </c>
      <c r="S85" s="617" t="s">
        <v>120</v>
      </c>
      <c r="T85" s="618" t="s">
        <v>121</v>
      </c>
      <c r="U85" s="610"/>
      <c r="V85" s="610"/>
      <c r="W85" s="610"/>
      <c r="X85" s="610"/>
      <c r="Y85" s="610"/>
      <c r="Z85" s="610"/>
      <c r="AA85" s="610"/>
      <c r="AB85" s="610"/>
      <c r="AC85" s="610"/>
      <c r="AD85" s="610"/>
      <c r="AE85" s="610"/>
    </row>
    <row r="86" spans="1:63" s="571" customFormat="1" ht="22.9" customHeight="1">
      <c r="A86" s="568"/>
      <c r="B86" s="569"/>
      <c r="C86" s="620" t="s">
        <v>122</v>
      </c>
      <c r="D86" s="568"/>
      <c r="E86" s="568"/>
      <c r="F86" s="568"/>
      <c r="G86" s="568"/>
      <c r="H86" s="568"/>
      <c r="I86" s="568"/>
      <c r="J86" s="621">
        <f>BK86</f>
        <v>0</v>
      </c>
      <c r="K86" s="568"/>
      <c r="L86" s="569"/>
      <c r="M86" s="622"/>
      <c r="N86" s="623"/>
      <c r="O86" s="578"/>
      <c r="P86" s="624">
        <f>P87</f>
        <v>0</v>
      </c>
      <c r="Q86" s="578"/>
      <c r="R86" s="624">
        <f>R87</f>
        <v>11.57846</v>
      </c>
      <c r="S86" s="578"/>
      <c r="T86" s="625">
        <f>T87</f>
        <v>362.50265</v>
      </c>
      <c r="U86" s="568"/>
      <c r="V86" s="568"/>
      <c r="W86" s="568"/>
      <c r="X86" s="568"/>
      <c r="Y86" s="568"/>
      <c r="Z86" s="568"/>
      <c r="AA86" s="568"/>
      <c r="AB86" s="568"/>
      <c r="AC86" s="568"/>
      <c r="AD86" s="568"/>
      <c r="AE86" s="568"/>
      <c r="AT86" s="561" t="s">
        <v>71</v>
      </c>
      <c r="AU86" s="561" t="s">
        <v>104</v>
      </c>
      <c r="BK86" s="626">
        <f>BK87</f>
        <v>0</v>
      </c>
    </row>
    <row r="87" spans="2:63" s="627" customFormat="1" ht="25.9" customHeight="1">
      <c r="B87" s="628"/>
      <c r="D87" s="629" t="s">
        <v>71</v>
      </c>
      <c r="E87" s="630" t="s">
        <v>123</v>
      </c>
      <c r="F87" s="630" t="s">
        <v>124</v>
      </c>
      <c r="J87" s="631">
        <f>BK87</f>
        <v>0</v>
      </c>
      <c r="L87" s="628"/>
      <c r="M87" s="632"/>
      <c r="N87" s="633"/>
      <c r="O87" s="633"/>
      <c r="P87" s="634">
        <f>P88+P129+P132+P135+P149+P159</f>
        <v>0</v>
      </c>
      <c r="Q87" s="633"/>
      <c r="R87" s="634">
        <f>R88+R129+R132+R135+R149+R159</f>
        <v>11.57846</v>
      </c>
      <c r="S87" s="633"/>
      <c r="T87" s="635">
        <f>T88+T129+T132+T135+T149+T159</f>
        <v>362.50265</v>
      </c>
      <c r="AR87" s="629" t="s">
        <v>80</v>
      </c>
      <c r="AT87" s="636" t="s">
        <v>71</v>
      </c>
      <c r="AU87" s="636" t="s">
        <v>72</v>
      </c>
      <c r="AY87" s="629" t="s">
        <v>125</v>
      </c>
      <c r="BK87" s="637">
        <f>BK88+BK129+BK132+BK135+BK149+BK159</f>
        <v>0</v>
      </c>
    </row>
    <row r="88" spans="2:63" s="627" customFormat="1" ht="22.9" customHeight="1">
      <c r="B88" s="628"/>
      <c r="D88" s="629" t="s">
        <v>71</v>
      </c>
      <c r="E88" s="638" t="s">
        <v>80</v>
      </c>
      <c r="F88" s="638" t="s">
        <v>170</v>
      </c>
      <c r="J88" s="639">
        <f>BK88</f>
        <v>0</v>
      </c>
      <c r="L88" s="628"/>
      <c r="M88" s="632"/>
      <c r="N88" s="633"/>
      <c r="O88" s="633"/>
      <c r="P88" s="634">
        <f>SUM(P89:P128)</f>
        <v>0</v>
      </c>
      <c r="Q88" s="633"/>
      <c r="R88" s="634">
        <f>SUM(R89:R128)</f>
        <v>0.09797499999999999</v>
      </c>
      <c r="S88" s="633"/>
      <c r="T88" s="635">
        <f>SUM(T89:T128)</f>
        <v>324.5475</v>
      </c>
      <c r="AR88" s="629" t="s">
        <v>80</v>
      </c>
      <c r="AT88" s="636" t="s">
        <v>71</v>
      </c>
      <c r="AU88" s="636" t="s">
        <v>80</v>
      </c>
      <c r="AY88" s="629" t="s">
        <v>125</v>
      </c>
      <c r="BK88" s="637">
        <f>SUM(BK89:BK128)</f>
        <v>0</v>
      </c>
    </row>
    <row r="89" spans="1:65" s="571" customFormat="1" ht="14.45" customHeight="1">
      <c r="A89" s="568"/>
      <c r="B89" s="569"/>
      <c r="C89" s="640" t="s">
        <v>80</v>
      </c>
      <c r="D89" s="640" t="s">
        <v>128</v>
      </c>
      <c r="E89" s="641" t="s">
        <v>171</v>
      </c>
      <c r="F89" s="642" t="s">
        <v>172</v>
      </c>
      <c r="G89" s="643" t="s">
        <v>173</v>
      </c>
      <c r="H89" s="644">
        <v>2</v>
      </c>
      <c r="I89" s="77"/>
      <c r="J89" s="645">
        <f>ROUND(I89*H89,2)</f>
        <v>0</v>
      </c>
      <c r="K89" s="642" t="s">
        <v>132</v>
      </c>
      <c r="L89" s="569"/>
      <c r="M89" s="646" t="s">
        <v>3</v>
      </c>
      <c r="N89" s="647" t="s">
        <v>43</v>
      </c>
      <c r="O89" s="648"/>
      <c r="P89" s="649">
        <f>O89*H89</f>
        <v>0</v>
      </c>
      <c r="Q89" s="649">
        <v>0</v>
      </c>
      <c r="R89" s="649">
        <f>Q89*H89</f>
        <v>0</v>
      </c>
      <c r="S89" s="649">
        <v>0</v>
      </c>
      <c r="T89" s="650">
        <f>S89*H89</f>
        <v>0</v>
      </c>
      <c r="U89" s="568"/>
      <c r="V89" s="568"/>
      <c r="W89" s="568"/>
      <c r="X89" s="568"/>
      <c r="Y89" s="568"/>
      <c r="Z89" s="568"/>
      <c r="AA89" s="568"/>
      <c r="AB89" s="568"/>
      <c r="AC89" s="568"/>
      <c r="AD89" s="568"/>
      <c r="AE89" s="568"/>
      <c r="AR89" s="651" t="s">
        <v>133</v>
      </c>
      <c r="AT89" s="651" t="s">
        <v>128</v>
      </c>
      <c r="AU89" s="651" t="s">
        <v>82</v>
      </c>
      <c r="AY89" s="561" t="s">
        <v>125</v>
      </c>
      <c r="BE89" s="652">
        <f>IF(N89="základní",J89,0)</f>
        <v>0</v>
      </c>
      <c r="BF89" s="652">
        <f>IF(N89="snížená",J89,0)</f>
        <v>0</v>
      </c>
      <c r="BG89" s="652">
        <f>IF(N89="zákl. přenesená",J89,0)</f>
        <v>0</v>
      </c>
      <c r="BH89" s="652">
        <f>IF(N89="sníž. přenesená",J89,0)</f>
        <v>0</v>
      </c>
      <c r="BI89" s="652">
        <f>IF(N89="nulová",J89,0)</f>
        <v>0</v>
      </c>
      <c r="BJ89" s="561" t="s">
        <v>80</v>
      </c>
      <c r="BK89" s="652">
        <f>ROUND(I89*H89,2)</f>
        <v>0</v>
      </c>
      <c r="BL89" s="561" t="s">
        <v>133</v>
      </c>
      <c r="BM89" s="651" t="s">
        <v>174</v>
      </c>
    </row>
    <row r="90" spans="1:65" s="571" customFormat="1" ht="14.45" customHeight="1">
      <c r="A90" s="568"/>
      <c r="B90" s="569"/>
      <c r="C90" s="640" t="s">
        <v>82</v>
      </c>
      <c r="D90" s="640" t="s">
        <v>128</v>
      </c>
      <c r="E90" s="641" t="s">
        <v>175</v>
      </c>
      <c r="F90" s="642" t="s">
        <v>176</v>
      </c>
      <c r="G90" s="643" t="s">
        <v>173</v>
      </c>
      <c r="H90" s="644">
        <v>2</v>
      </c>
      <c r="I90" s="77"/>
      <c r="J90" s="645">
        <f>ROUND(I90*H90,2)</f>
        <v>0</v>
      </c>
      <c r="K90" s="642" t="s">
        <v>132</v>
      </c>
      <c r="L90" s="569"/>
      <c r="M90" s="646" t="s">
        <v>3</v>
      </c>
      <c r="N90" s="647" t="s">
        <v>43</v>
      </c>
      <c r="O90" s="648"/>
      <c r="P90" s="649">
        <f>O90*H90</f>
        <v>0</v>
      </c>
      <c r="Q90" s="649">
        <v>0</v>
      </c>
      <c r="R90" s="649">
        <f>Q90*H90</f>
        <v>0</v>
      </c>
      <c r="S90" s="649">
        <v>0</v>
      </c>
      <c r="T90" s="650">
        <f>S90*H90</f>
        <v>0</v>
      </c>
      <c r="U90" s="568"/>
      <c r="V90" s="568"/>
      <c r="W90" s="568"/>
      <c r="X90" s="568"/>
      <c r="Y90" s="568"/>
      <c r="Z90" s="568"/>
      <c r="AA90" s="568"/>
      <c r="AB90" s="568"/>
      <c r="AC90" s="568"/>
      <c r="AD90" s="568"/>
      <c r="AE90" s="568"/>
      <c r="AR90" s="651" t="s">
        <v>133</v>
      </c>
      <c r="AT90" s="651" t="s">
        <v>128</v>
      </c>
      <c r="AU90" s="651" t="s">
        <v>82</v>
      </c>
      <c r="AY90" s="561" t="s">
        <v>125</v>
      </c>
      <c r="BE90" s="652">
        <f>IF(N90="základní",J90,0)</f>
        <v>0</v>
      </c>
      <c r="BF90" s="652">
        <f>IF(N90="snížená",J90,0)</f>
        <v>0</v>
      </c>
      <c r="BG90" s="652">
        <f>IF(N90="zákl. přenesená",J90,0)</f>
        <v>0</v>
      </c>
      <c r="BH90" s="652">
        <f>IF(N90="sníž. přenesená",J90,0)</f>
        <v>0</v>
      </c>
      <c r="BI90" s="652">
        <f>IF(N90="nulová",J90,0)</f>
        <v>0</v>
      </c>
      <c r="BJ90" s="561" t="s">
        <v>80</v>
      </c>
      <c r="BK90" s="652">
        <f>ROUND(I90*H90,2)</f>
        <v>0</v>
      </c>
      <c r="BL90" s="561" t="s">
        <v>133</v>
      </c>
      <c r="BM90" s="651" t="s">
        <v>177</v>
      </c>
    </row>
    <row r="91" spans="1:65" s="571" customFormat="1" ht="37.9" customHeight="1">
      <c r="A91" s="568"/>
      <c r="B91" s="569"/>
      <c r="C91" s="640" t="s">
        <v>145</v>
      </c>
      <c r="D91" s="640" t="s">
        <v>128</v>
      </c>
      <c r="E91" s="641" t="s">
        <v>178</v>
      </c>
      <c r="F91" s="642" t="s">
        <v>179</v>
      </c>
      <c r="G91" s="643" t="s">
        <v>180</v>
      </c>
      <c r="H91" s="644">
        <v>39.5</v>
      </c>
      <c r="I91" s="77"/>
      <c r="J91" s="645">
        <f>ROUND(I91*H91,2)</f>
        <v>0</v>
      </c>
      <c r="K91" s="642" t="s">
        <v>132</v>
      </c>
      <c r="L91" s="569"/>
      <c r="M91" s="646" t="s">
        <v>3</v>
      </c>
      <c r="N91" s="647" t="s">
        <v>43</v>
      </c>
      <c r="O91" s="648"/>
      <c r="P91" s="649">
        <f>O91*H91</f>
        <v>0</v>
      </c>
      <c r="Q91" s="649">
        <v>0</v>
      </c>
      <c r="R91" s="649">
        <f>Q91*H91</f>
        <v>0</v>
      </c>
      <c r="S91" s="649">
        <v>0.255</v>
      </c>
      <c r="T91" s="650">
        <f>S91*H91</f>
        <v>10.0725</v>
      </c>
      <c r="U91" s="568"/>
      <c r="V91" s="568"/>
      <c r="W91" s="568"/>
      <c r="X91" s="568"/>
      <c r="Y91" s="568"/>
      <c r="Z91" s="568"/>
      <c r="AA91" s="568"/>
      <c r="AB91" s="568"/>
      <c r="AC91" s="568"/>
      <c r="AD91" s="568"/>
      <c r="AE91" s="568"/>
      <c r="AR91" s="651" t="s">
        <v>133</v>
      </c>
      <c r="AT91" s="651" t="s">
        <v>128</v>
      </c>
      <c r="AU91" s="651" t="s">
        <v>82</v>
      </c>
      <c r="AY91" s="561" t="s">
        <v>125</v>
      </c>
      <c r="BE91" s="652">
        <f>IF(N91="základní",J91,0)</f>
        <v>0</v>
      </c>
      <c r="BF91" s="652">
        <f>IF(N91="snížená",J91,0)</f>
        <v>0</v>
      </c>
      <c r="BG91" s="652">
        <f>IF(N91="zákl. přenesená",J91,0)</f>
        <v>0</v>
      </c>
      <c r="BH91" s="652">
        <f>IF(N91="sníž. přenesená",J91,0)</f>
        <v>0</v>
      </c>
      <c r="BI91" s="652">
        <f>IF(N91="nulová",J91,0)</f>
        <v>0</v>
      </c>
      <c r="BJ91" s="561" t="s">
        <v>80</v>
      </c>
      <c r="BK91" s="652">
        <f>ROUND(I91*H91,2)</f>
        <v>0</v>
      </c>
      <c r="BL91" s="561" t="s">
        <v>133</v>
      </c>
      <c r="BM91" s="651" t="s">
        <v>181</v>
      </c>
    </row>
    <row r="92" spans="2:51" s="658" customFormat="1" ht="12">
      <c r="B92" s="659"/>
      <c r="D92" s="653" t="s">
        <v>137</v>
      </c>
      <c r="E92" s="660" t="s">
        <v>3</v>
      </c>
      <c r="F92" s="661" t="s">
        <v>182</v>
      </c>
      <c r="H92" s="662">
        <v>39.5</v>
      </c>
      <c r="L92" s="659"/>
      <c r="M92" s="663"/>
      <c r="N92" s="664"/>
      <c r="O92" s="664"/>
      <c r="P92" s="664"/>
      <c r="Q92" s="664"/>
      <c r="R92" s="664"/>
      <c r="S92" s="664"/>
      <c r="T92" s="665"/>
      <c r="AT92" s="660" t="s">
        <v>137</v>
      </c>
      <c r="AU92" s="660" t="s">
        <v>82</v>
      </c>
      <c r="AV92" s="658" t="s">
        <v>82</v>
      </c>
      <c r="AW92" s="658" t="s">
        <v>33</v>
      </c>
      <c r="AX92" s="658" t="s">
        <v>80</v>
      </c>
      <c r="AY92" s="660" t="s">
        <v>125</v>
      </c>
    </row>
    <row r="93" spans="1:65" s="571" customFormat="1" ht="37.9" customHeight="1">
      <c r="A93" s="568"/>
      <c r="B93" s="569"/>
      <c r="C93" s="640" t="s">
        <v>133</v>
      </c>
      <c r="D93" s="640" t="s">
        <v>128</v>
      </c>
      <c r="E93" s="641" t="s">
        <v>183</v>
      </c>
      <c r="F93" s="642" t="s">
        <v>184</v>
      </c>
      <c r="G93" s="643" t="s">
        <v>180</v>
      </c>
      <c r="H93" s="644">
        <v>82</v>
      </c>
      <c r="I93" s="77"/>
      <c r="J93" s="645">
        <f>ROUND(I93*H93,2)</f>
        <v>0</v>
      </c>
      <c r="K93" s="642" t="s">
        <v>132</v>
      </c>
      <c r="L93" s="569"/>
      <c r="M93" s="646" t="s">
        <v>3</v>
      </c>
      <c r="N93" s="647" t="s">
        <v>43</v>
      </c>
      <c r="O93" s="648"/>
      <c r="P93" s="649">
        <f>O93*H93</f>
        <v>0</v>
      </c>
      <c r="Q93" s="649">
        <v>0</v>
      </c>
      <c r="R93" s="649">
        <f>Q93*H93</f>
        <v>0</v>
      </c>
      <c r="S93" s="649">
        <v>0.255</v>
      </c>
      <c r="T93" s="650">
        <f>S93*H93</f>
        <v>20.91</v>
      </c>
      <c r="U93" s="568"/>
      <c r="V93" s="568"/>
      <c r="W93" s="568"/>
      <c r="X93" s="568"/>
      <c r="Y93" s="568"/>
      <c r="Z93" s="568"/>
      <c r="AA93" s="568"/>
      <c r="AB93" s="568"/>
      <c r="AC93" s="568"/>
      <c r="AD93" s="568"/>
      <c r="AE93" s="568"/>
      <c r="AR93" s="651" t="s">
        <v>133</v>
      </c>
      <c r="AT93" s="651" t="s">
        <v>128</v>
      </c>
      <c r="AU93" s="651" t="s">
        <v>82</v>
      </c>
      <c r="AY93" s="561" t="s">
        <v>125</v>
      </c>
      <c r="BE93" s="652">
        <f>IF(N93="základní",J93,0)</f>
        <v>0</v>
      </c>
      <c r="BF93" s="652">
        <f>IF(N93="snížená",J93,0)</f>
        <v>0</v>
      </c>
      <c r="BG93" s="652">
        <f>IF(N93="zákl. přenesená",J93,0)</f>
        <v>0</v>
      </c>
      <c r="BH93" s="652">
        <f>IF(N93="sníž. přenesená",J93,0)</f>
        <v>0</v>
      </c>
      <c r="BI93" s="652">
        <f>IF(N93="nulová",J93,0)</f>
        <v>0</v>
      </c>
      <c r="BJ93" s="561" t="s">
        <v>80</v>
      </c>
      <c r="BK93" s="652">
        <f>ROUND(I93*H93,2)</f>
        <v>0</v>
      </c>
      <c r="BL93" s="561" t="s">
        <v>133</v>
      </c>
      <c r="BM93" s="651" t="s">
        <v>185</v>
      </c>
    </row>
    <row r="94" spans="1:65" s="571" customFormat="1" ht="37.9" customHeight="1">
      <c r="A94" s="568"/>
      <c r="B94" s="569"/>
      <c r="C94" s="640" t="s">
        <v>153</v>
      </c>
      <c r="D94" s="640" t="s">
        <v>128</v>
      </c>
      <c r="E94" s="641" t="s">
        <v>186</v>
      </c>
      <c r="F94" s="642" t="s">
        <v>187</v>
      </c>
      <c r="G94" s="643" t="s">
        <v>180</v>
      </c>
      <c r="H94" s="644">
        <v>82</v>
      </c>
      <c r="I94" s="77"/>
      <c r="J94" s="645">
        <f>ROUND(I94*H94,2)</f>
        <v>0</v>
      </c>
      <c r="K94" s="642" t="s">
        <v>132</v>
      </c>
      <c r="L94" s="569"/>
      <c r="M94" s="646" t="s">
        <v>3</v>
      </c>
      <c r="N94" s="647" t="s">
        <v>43</v>
      </c>
      <c r="O94" s="648"/>
      <c r="P94" s="649">
        <f>O94*H94</f>
        <v>0</v>
      </c>
      <c r="Q94" s="649">
        <v>0</v>
      </c>
      <c r="R94" s="649">
        <f>Q94*H94</f>
        <v>0</v>
      </c>
      <c r="S94" s="649">
        <v>0.3</v>
      </c>
      <c r="T94" s="650">
        <f>S94*H94</f>
        <v>24.599999999999998</v>
      </c>
      <c r="U94" s="568"/>
      <c r="V94" s="568"/>
      <c r="W94" s="568"/>
      <c r="X94" s="568"/>
      <c r="Y94" s="568"/>
      <c r="Z94" s="568"/>
      <c r="AA94" s="568"/>
      <c r="AB94" s="568"/>
      <c r="AC94" s="568"/>
      <c r="AD94" s="568"/>
      <c r="AE94" s="568"/>
      <c r="AR94" s="651" t="s">
        <v>133</v>
      </c>
      <c r="AT94" s="651" t="s">
        <v>128</v>
      </c>
      <c r="AU94" s="651" t="s">
        <v>82</v>
      </c>
      <c r="AY94" s="561" t="s">
        <v>125</v>
      </c>
      <c r="BE94" s="652">
        <f>IF(N94="základní",J94,0)</f>
        <v>0</v>
      </c>
      <c r="BF94" s="652">
        <f>IF(N94="snížená",J94,0)</f>
        <v>0</v>
      </c>
      <c r="BG94" s="652">
        <f>IF(N94="zákl. přenesená",J94,0)</f>
        <v>0</v>
      </c>
      <c r="BH94" s="652">
        <f>IF(N94="sníž. přenesená",J94,0)</f>
        <v>0</v>
      </c>
      <c r="BI94" s="652">
        <f>IF(N94="nulová",J94,0)</f>
        <v>0</v>
      </c>
      <c r="BJ94" s="561" t="s">
        <v>80</v>
      </c>
      <c r="BK94" s="652">
        <f>ROUND(I94*H94,2)</f>
        <v>0</v>
      </c>
      <c r="BL94" s="561" t="s">
        <v>133</v>
      </c>
      <c r="BM94" s="651" t="s">
        <v>188</v>
      </c>
    </row>
    <row r="95" spans="1:65" s="571" customFormat="1" ht="37.9" customHeight="1">
      <c r="A95" s="568"/>
      <c r="B95" s="569"/>
      <c r="C95" s="640" t="s">
        <v>159</v>
      </c>
      <c r="D95" s="640" t="s">
        <v>128</v>
      </c>
      <c r="E95" s="641" t="s">
        <v>189</v>
      </c>
      <c r="F95" s="642" t="s">
        <v>190</v>
      </c>
      <c r="G95" s="643" t="s">
        <v>180</v>
      </c>
      <c r="H95" s="644">
        <v>281</v>
      </c>
      <c r="I95" s="77"/>
      <c r="J95" s="645">
        <f>ROUND(I95*H95,2)</f>
        <v>0</v>
      </c>
      <c r="K95" s="642" t="s">
        <v>132</v>
      </c>
      <c r="L95" s="569"/>
      <c r="M95" s="646" t="s">
        <v>3</v>
      </c>
      <c r="N95" s="647" t="s">
        <v>43</v>
      </c>
      <c r="O95" s="648"/>
      <c r="P95" s="649">
        <f>O95*H95</f>
        <v>0</v>
      </c>
      <c r="Q95" s="649">
        <v>0</v>
      </c>
      <c r="R95" s="649">
        <f>Q95*H95</f>
        <v>0</v>
      </c>
      <c r="S95" s="649">
        <v>0.29</v>
      </c>
      <c r="T95" s="650">
        <f>S95*H95</f>
        <v>81.49</v>
      </c>
      <c r="U95" s="568"/>
      <c r="V95" s="568"/>
      <c r="W95" s="568"/>
      <c r="X95" s="568"/>
      <c r="Y95" s="568"/>
      <c r="Z95" s="568"/>
      <c r="AA95" s="568"/>
      <c r="AB95" s="568"/>
      <c r="AC95" s="568"/>
      <c r="AD95" s="568"/>
      <c r="AE95" s="568"/>
      <c r="AR95" s="651" t="s">
        <v>133</v>
      </c>
      <c r="AT95" s="651" t="s">
        <v>128</v>
      </c>
      <c r="AU95" s="651" t="s">
        <v>82</v>
      </c>
      <c r="AY95" s="561" t="s">
        <v>125</v>
      </c>
      <c r="BE95" s="652">
        <f>IF(N95="základní",J95,0)</f>
        <v>0</v>
      </c>
      <c r="BF95" s="652">
        <f>IF(N95="snížená",J95,0)</f>
        <v>0</v>
      </c>
      <c r="BG95" s="652">
        <f>IF(N95="zákl. přenesená",J95,0)</f>
        <v>0</v>
      </c>
      <c r="BH95" s="652">
        <f>IF(N95="sníž. přenesená",J95,0)</f>
        <v>0</v>
      </c>
      <c r="BI95" s="652">
        <f>IF(N95="nulová",J95,0)</f>
        <v>0</v>
      </c>
      <c r="BJ95" s="561" t="s">
        <v>80</v>
      </c>
      <c r="BK95" s="652">
        <f>ROUND(I95*H95,2)</f>
        <v>0</v>
      </c>
      <c r="BL95" s="561" t="s">
        <v>133</v>
      </c>
      <c r="BM95" s="651" t="s">
        <v>191</v>
      </c>
    </row>
    <row r="96" spans="2:51" s="658" customFormat="1" ht="12">
      <c r="B96" s="659"/>
      <c r="D96" s="653" t="s">
        <v>137</v>
      </c>
      <c r="E96" s="660" t="s">
        <v>3</v>
      </c>
      <c r="F96" s="661" t="s">
        <v>192</v>
      </c>
      <c r="H96" s="662">
        <v>281</v>
      </c>
      <c r="L96" s="659"/>
      <c r="M96" s="663"/>
      <c r="N96" s="664"/>
      <c r="O96" s="664"/>
      <c r="P96" s="664"/>
      <c r="Q96" s="664"/>
      <c r="R96" s="664"/>
      <c r="S96" s="664"/>
      <c r="T96" s="665"/>
      <c r="AT96" s="660" t="s">
        <v>137</v>
      </c>
      <c r="AU96" s="660" t="s">
        <v>82</v>
      </c>
      <c r="AV96" s="658" t="s">
        <v>82</v>
      </c>
      <c r="AW96" s="658" t="s">
        <v>33</v>
      </c>
      <c r="AX96" s="658" t="s">
        <v>80</v>
      </c>
      <c r="AY96" s="660" t="s">
        <v>125</v>
      </c>
    </row>
    <row r="97" spans="1:65" s="571" customFormat="1" ht="37.9" customHeight="1">
      <c r="A97" s="568"/>
      <c r="B97" s="569"/>
      <c r="C97" s="640" t="s">
        <v>193</v>
      </c>
      <c r="D97" s="640" t="s">
        <v>128</v>
      </c>
      <c r="E97" s="641" t="s">
        <v>194</v>
      </c>
      <c r="F97" s="642" t="s">
        <v>195</v>
      </c>
      <c r="G97" s="643" t="s">
        <v>180</v>
      </c>
      <c r="H97" s="644">
        <v>281</v>
      </c>
      <c r="I97" s="77"/>
      <c r="J97" s="645">
        <f>ROUND(I97*H97,2)</f>
        <v>0</v>
      </c>
      <c r="K97" s="642" t="s">
        <v>132</v>
      </c>
      <c r="L97" s="569"/>
      <c r="M97" s="646" t="s">
        <v>3</v>
      </c>
      <c r="N97" s="647" t="s">
        <v>43</v>
      </c>
      <c r="O97" s="648"/>
      <c r="P97" s="649">
        <f>O97*H97</f>
        <v>0</v>
      </c>
      <c r="Q97" s="649">
        <v>0</v>
      </c>
      <c r="R97" s="649">
        <f>Q97*H97</f>
        <v>0</v>
      </c>
      <c r="S97" s="649">
        <v>0.625</v>
      </c>
      <c r="T97" s="650">
        <f>S97*H97</f>
        <v>175.625</v>
      </c>
      <c r="U97" s="568"/>
      <c r="V97" s="568"/>
      <c r="W97" s="568"/>
      <c r="X97" s="568"/>
      <c r="Y97" s="568"/>
      <c r="Z97" s="568"/>
      <c r="AA97" s="568"/>
      <c r="AB97" s="568"/>
      <c r="AC97" s="568"/>
      <c r="AD97" s="568"/>
      <c r="AE97" s="568"/>
      <c r="AR97" s="651" t="s">
        <v>133</v>
      </c>
      <c r="AT97" s="651" t="s">
        <v>128</v>
      </c>
      <c r="AU97" s="651" t="s">
        <v>82</v>
      </c>
      <c r="AY97" s="561" t="s">
        <v>125</v>
      </c>
      <c r="BE97" s="652">
        <f>IF(N97="základní",J97,0)</f>
        <v>0</v>
      </c>
      <c r="BF97" s="652">
        <f>IF(N97="snížená",J97,0)</f>
        <v>0</v>
      </c>
      <c r="BG97" s="652">
        <f>IF(N97="zákl. přenesená",J97,0)</f>
        <v>0</v>
      </c>
      <c r="BH97" s="652">
        <f>IF(N97="sníž. přenesená",J97,0)</f>
        <v>0</v>
      </c>
      <c r="BI97" s="652">
        <f>IF(N97="nulová",J97,0)</f>
        <v>0</v>
      </c>
      <c r="BJ97" s="561" t="s">
        <v>80</v>
      </c>
      <c r="BK97" s="652">
        <f>ROUND(I97*H97,2)</f>
        <v>0</v>
      </c>
      <c r="BL97" s="561" t="s">
        <v>133</v>
      </c>
      <c r="BM97" s="651" t="s">
        <v>196</v>
      </c>
    </row>
    <row r="98" spans="2:51" s="658" customFormat="1" ht="12">
      <c r="B98" s="659"/>
      <c r="D98" s="653" t="s">
        <v>137</v>
      </c>
      <c r="E98" s="660" t="s">
        <v>3</v>
      </c>
      <c r="F98" s="661" t="s">
        <v>192</v>
      </c>
      <c r="H98" s="662">
        <v>281</v>
      </c>
      <c r="L98" s="659"/>
      <c r="M98" s="663"/>
      <c r="N98" s="664"/>
      <c r="O98" s="664"/>
      <c r="P98" s="664"/>
      <c r="Q98" s="664"/>
      <c r="R98" s="664"/>
      <c r="S98" s="664"/>
      <c r="T98" s="665"/>
      <c r="AT98" s="660" t="s">
        <v>137</v>
      </c>
      <c r="AU98" s="660" t="s">
        <v>82</v>
      </c>
      <c r="AV98" s="658" t="s">
        <v>82</v>
      </c>
      <c r="AW98" s="658" t="s">
        <v>33</v>
      </c>
      <c r="AX98" s="658" t="s">
        <v>80</v>
      </c>
      <c r="AY98" s="660" t="s">
        <v>125</v>
      </c>
    </row>
    <row r="99" spans="1:65" s="571" customFormat="1" ht="37.9" customHeight="1">
      <c r="A99" s="568"/>
      <c r="B99" s="569"/>
      <c r="C99" s="640" t="s">
        <v>197</v>
      </c>
      <c r="D99" s="640" t="s">
        <v>128</v>
      </c>
      <c r="E99" s="641" t="s">
        <v>198</v>
      </c>
      <c r="F99" s="642" t="s">
        <v>199</v>
      </c>
      <c r="G99" s="643" t="s">
        <v>180</v>
      </c>
      <c r="H99" s="644">
        <v>39.5</v>
      </c>
      <c r="I99" s="77"/>
      <c r="J99" s="645">
        <f>ROUND(I99*H99,2)</f>
        <v>0</v>
      </c>
      <c r="K99" s="642" t="s">
        <v>132</v>
      </c>
      <c r="L99" s="569"/>
      <c r="M99" s="646" t="s">
        <v>3</v>
      </c>
      <c r="N99" s="647" t="s">
        <v>43</v>
      </c>
      <c r="O99" s="648"/>
      <c r="P99" s="649">
        <f>O99*H99</f>
        <v>0</v>
      </c>
      <c r="Q99" s="649">
        <v>0</v>
      </c>
      <c r="R99" s="649">
        <f>Q99*H99</f>
        <v>0</v>
      </c>
      <c r="S99" s="649">
        <v>0.3</v>
      </c>
      <c r="T99" s="650">
        <f>S99*H99</f>
        <v>11.85</v>
      </c>
      <c r="U99" s="568"/>
      <c r="V99" s="568"/>
      <c r="W99" s="568"/>
      <c r="X99" s="568"/>
      <c r="Y99" s="568"/>
      <c r="Z99" s="568"/>
      <c r="AA99" s="568"/>
      <c r="AB99" s="568"/>
      <c r="AC99" s="568"/>
      <c r="AD99" s="568"/>
      <c r="AE99" s="568"/>
      <c r="AR99" s="651" t="s">
        <v>133</v>
      </c>
      <c r="AT99" s="651" t="s">
        <v>128</v>
      </c>
      <c r="AU99" s="651" t="s">
        <v>82</v>
      </c>
      <c r="AY99" s="561" t="s">
        <v>125</v>
      </c>
      <c r="BE99" s="652">
        <f>IF(N99="základní",J99,0)</f>
        <v>0</v>
      </c>
      <c r="BF99" s="652">
        <f>IF(N99="snížená",J99,0)</f>
        <v>0</v>
      </c>
      <c r="BG99" s="652">
        <f>IF(N99="zákl. přenesená",J99,0)</f>
        <v>0</v>
      </c>
      <c r="BH99" s="652">
        <f>IF(N99="sníž. přenesená",J99,0)</f>
        <v>0</v>
      </c>
      <c r="BI99" s="652">
        <f>IF(N99="nulová",J99,0)</f>
        <v>0</v>
      </c>
      <c r="BJ99" s="561" t="s">
        <v>80</v>
      </c>
      <c r="BK99" s="652">
        <f>ROUND(I99*H99,2)</f>
        <v>0</v>
      </c>
      <c r="BL99" s="561" t="s">
        <v>133</v>
      </c>
      <c r="BM99" s="651" t="s">
        <v>200</v>
      </c>
    </row>
    <row r="100" spans="2:51" s="658" customFormat="1" ht="12">
      <c r="B100" s="659"/>
      <c r="D100" s="653" t="s">
        <v>137</v>
      </c>
      <c r="E100" s="660" t="s">
        <v>3</v>
      </c>
      <c r="F100" s="661" t="s">
        <v>182</v>
      </c>
      <c r="H100" s="662">
        <v>39.5</v>
      </c>
      <c r="L100" s="659"/>
      <c r="M100" s="663"/>
      <c r="N100" s="664"/>
      <c r="O100" s="664"/>
      <c r="P100" s="664"/>
      <c r="Q100" s="664"/>
      <c r="R100" s="664"/>
      <c r="S100" s="664"/>
      <c r="T100" s="665"/>
      <c r="AT100" s="660" t="s">
        <v>137</v>
      </c>
      <c r="AU100" s="660" t="s">
        <v>82</v>
      </c>
      <c r="AV100" s="658" t="s">
        <v>82</v>
      </c>
      <c r="AW100" s="658" t="s">
        <v>33</v>
      </c>
      <c r="AX100" s="658" t="s">
        <v>80</v>
      </c>
      <c r="AY100" s="660" t="s">
        <v>125</v>
      </c>
    </row>
    <row r="101" spans="1:65" s="571" customFormat="1" ht="14.45" customHeight="1">
      <c r="A101" s="568"/>
      <c r="B101" s="569"/>
      <c r="C101" s="640" t="s">
        <v>126</v>
      </c>
      <c r="D101" s="640" t="s">
        <v>128</v>
      </c>
      <c r="E101" s="641" t="s">
        <v>201</v>
      </c>
      <c r="F101" s="642" t="s">
        <v>202</v>
      </c>
      <c r="G101" s="643" t="s">
        <v>180</v>
      </c>
      <c r="H101" s="644">
        <v>643</v>
      </c>
      <c r="I101" s="77"/>
      <c r="J101" s="645">
        <f>ROUND(I101*H101,2)</f>
        <v>0</v>
      </c>
      <c r="K101" s="642" t="s">
        <v>132</v>
      </c>
      <c r="L101" s="569"/>
      <c r="M101" s="646" t="s">
        <v>3</v>
      </c>
      <c r="N101" s="647" t="s">
        <v>43</v>
      </c>
      <c r="O101" s="648"/>
      <c r="P101" s="649">
        <f>O101*H101</f>
        <v>0</v>
      </c>
      <c r="Q101" s="649">
        <v>0</v>
      </c>
      <c r="R101" s="649">
        <f>Q101*H101</f>
        <v>0</v>
      </c>
      <c r="S101" s="649">
        <v>0</v>
      </c>
      <c r="T101" s="650">
        <f>S101*H101</f>
        <v>0</v>
      </c>
      <c r="U101" s="568"/>
      <c r="V101" s="568"/>
      <c r="W101" s="568"/>
      <c r="X101" s="568"/>
      <c r="Y101" s="568"/>
      <c r="Z101" s="568"/>
      <c r="AA101" s="568"/>
      <c r="AB101" s="568"/>
      <c r="AC101" s="568"/>
      <c r="AD101" s="568"/>
      <c r="AE101" s="568"/>
      <c r="AR101" s="651" t="s">
        <v>133</v>
      </c>
      <c r="AT101" s="651" t="s">
        <v>128</v>
      </c>
      <c r="AU101" s="651" t="s">
        <v>82</v>
      </c>
      <c r="AY101" s="561" t="s">
        <v>125</v>
      </c>
      <c r="BE101" s="652">
        <f>IF(N101="základní",J101,0)</f>
        <v>0</v>
      </c>
      <c r="BF101" s="652">
        <f>IF(N101="snížená",J101,0)</f>
        <v>0</v>
      </c>
      <c r="BG101" s="652">
        <f>IF(N101="zákl. přenesená",J101,0)</f>
        <v>0</v>
      </c>
      <c r="BH101" s="652">
        <f>IF(N101="sníž. přenesená",J101,0)</f>
        <v>0</v>
      </c>
      <c r="BI101" s="652">
        <f>IF(N101="nulová",J101,0)</f>
        <v>0</v>
      </c>
      <c r="BJ101" s="561" t="s">
        <v>80</v>
      </c>
      <c r="BK101" s="652">
        <f>ROUND(I101*H101,2)</f>
        <v>0</v>
      </c>
      <c r="BL101" s="561" t="s">
        <v>133</v>
      </c>
      <c r="BM101" s="651" t="s">
        <v>203</v>
      </c>
    </row>
    <row r="102" spans="2:51" s="658" customFormat="1" ht="12">
      <c r="B102" s="659"/>
      <c r="D102" s="653" t="s">
        <v>137</v>
      </c>
      <c r="E102" s="660" t="s">
        <v>3</v>
      </c>
      <c r="F102" s="661" t="s">
        <v>204</v>
      </c>
      <c r="H102" s="662">
        <v>643</v>
      </c>
      <c r="L102" s="659"/>
      <c r="M102" s="663"/>
      <c r="N102" s="664"/>
      <c r="O102" s="664"/>
      <c r="P102" s="664"/>
      <c r="Q102" s="664"/>
      <c r="R102" s="664"/>
      <c r="S102" s="664"/>
      <c r="T102" s="665"/>
      <c r="AT102" s="660" t="s">
        <v>137</v>
      </c>
      <c r="AU102" s="660" t="s">
        <v>82</v>
      </c>
      <c r="AV102" s="658" t="s">
        <v>82</v>
      </c>
      <c r="AW102" s="658" t="s">
        <v>33</v>
      </c>
      <c r="AX102" s="658" t="s">
        <v>80</v>
      </c>
      <c r="AY102" s="660" t="s">
        <v>125</v>
      </c>
    </row>
    <row r="103" spans="1:65" s="571" customFormat="1" ht="24.2" customHeight="1">
      <c r="A103" s="568"/>
      <c r="B103" s="569"/>
      <c r="C103" s="640" t="s">
        <v>205</v>
      </c>
      <c r="D103" s="640" t="s">
        <v>128</v>
      </c>
      <c r="E103" s="641" t="s">
        <v>206</v>
      </c>
      <c r="F103" s="642" t="s">
        <v>207</v>
      </c>
      <c r="G103" s="643" t="s">
        <v>173</v>
      </c>
      <c r="H103" s="644">
        <v>2</v>
      </c>
      <c r="I103" s="77"/>
      <c r="J103" s="645">
        <f>ROUND(I103*H103,2)</f>
        <v>0</v>
      </c>
      <c r="K103" s="642" t="s">
        <v>132</v>
      </c>
      <c r="L103" s="569"/>
      <c r="M103" s="646" t="s">
        <v>3</v>
      </c>
      <c r="N103" s="647" t="s">
        <v>43</v>
      </c>
      <c r="O103" s="648"/>
      <c r="P103" s="649">
        <f>O103*H103</f>
        <v>0</v>
      </c>
      <c r="Q103" s="649">
        <v>0</v>
      </c>
      <c r="R103" s="649">
        <f>Q103*H103</f>
        <v>0</v>
      </c>
      <c r="S103" s="649">
        <v>0</v>
      </c>
      <c r="T103" s="650">
        <f>S103*H103</f>
        <v>0</v>
      </c>
      <c r="U103" s="568"/>
      <c r="V103" s="568"/>
      <c r="W103" s="568"/>
      <c r="X103" s="568"/>
      <c r="Y103" s="568"/>
      <c r="Z103" s="568"/>
      <c r="AA103" s="568"/>
      <c r="AB103" s="568"/>
      <c r="AC103" s="568"/>
      <c r="AD103" s="568"/>
      <c r="AE103" s="568"/>
      <c r="AR103" s="651" t="s">
        <v>133</v>
      </c>
      <c r="AT103" s="651" t="s">
        <v>128</v>
      </c>
      <c r="AU103" s="651" t="s">
        <v>82</v>
      </c>
      <c r="AY103" s="561" t="s">
        <v>125</v>
      </c>
      <c r="BE103" s="652">
        <f>IF(N103="základní",J103,0)</f>
        <v>0</v>
      </c>
      <c r="BF103" s="652">
        <f>IF(N103="snížená",J103,0)</f>
        <v>0</v>
      </c>
      <c r="BG103" s="652">
        <f>IF(N103="zákl. přenesená",J103,0)</f>
        <v>0</v>
      </c>
      <c r="BH103" s="652">
        <f>IF(N103="sníž. přenesená",J103,0)</f>
        <v>0</v>
      </c>
      <c r="BI103" s="652">
        <f>IF(N103="nulová",J103,0)</f>
        <v>0</v>
      </c>
      <c r="BJ103" s="561" t="s">
        <v>80</v>
      </c>
      <c r="BK103" s="652">
        <f>ROUND(I103*H103,2)</f>
        <v>0</v>
      </c>
      <c r="BL103" s="561" t="s">
        <v>133</v>
      </c>
      <c r="BM103" s="651" t="s">
        <v>208</v>
      </c>
    </row>
    <row r="104" spans="1:65" s="571" customFormat="1" ht="24.2" customHeight="1">
      <c r="A104" s="568"/>
      <c r="B104" s="569"/>
      <c r="C104" s="640" t="s">
        <v>209</v>
      </c>
      <c r="D104" s="640" t="s">
        <v>128</v>
      </c>
      <c r="E104" s="641" t="s">
        <v>210</v>
      </c>
      <c r="F104" s="642" t="s">
        <v>211</v>
      </c>
      <c r="G104" s="643" t="s">
        <v>173</v>
      </c>
      <c r="H104" s="644">
        <v>2</v>
      </c>
      <c r="I104" s="77"/>
      <c r="J104" s="645">
        <f>ROUND(I104*H104,2)</f>
        <v>0</v>
      </c>
      <c r="K104" s="642" t="s">
        <v>132</v>
      </c>
      <c r="L104" s="569"/>
      <c r="M104" s="646" t="s">
        <v>3</v>
      </c>
      <c r="N104" s="647" t="s">
        <v>43</v>
      </c>
      <c r="O104" s="648"/>
      <c r="P104" s="649">
        <f>O104*H104</f>
        <v>0</v>
      </c>
      <c r="Q104" s="649">
        <v>0</v>
      </c>
      <c r="R104" s="649">
        <f>Q104*H104</f>
        <v>0</v>
      </c>
      <c r="S104" s="649">
        <v>0</v>
      </c>
      <c r="T104" s="650">
        <f>S104*H104</f>
        <v>0</v>
      </c>
      <c r="U104" s="568"/>
      <c r="V104" s="568"/>
      <c r="W104" s="568"/>
      <c r="X104" s="568"/>
      <c r="Y104" s="568"/>
      <c r="Z104" s="568"/>
      <c r="AA104" s="568"/>
      <c r="AB104" s="568"/>
      <c r="AC104" s="568"/>
      <c r="AD104" s="568"/>
      <c r="AE104" s="568"/>
      <c r="AR104" s="651" t="s">
        <v>133</v>
      </c>
      <c r="AT104" s="651" t="s">
        <v>128</v>
      </c>
      <c r="AU104" s="651" t="s">
        <v>82</v>
      </c>
      <c r="AY104" s="561" t="s">
        <v>125</v>
      </c>
      <c r="BE104" s="652">
        <f>IF(N104="základní",J104,0)</f>
        <v>0</v>
      </c>
      <c r="BF104" s="652">
        <f>IF(N104="snížená",J104,0)</f>
        <v>0</v>
      </c>
      <c r="BG104" s="652">
        <f>IF(N104="zákl. přenesená",J104,0)</f>
        <v>0</v>
      </c>
      <c r="BH104" s="652">
        <f>IF(N104="sníž. přenesená",J104,0)</f>
        <v>0</v>
      </c>
      <c r="BI104" s="652">
        <f>IF(N104="nulová",J104,0)</f>
        <v>0</v>
      </c>
      <c r="BJ104" s="561" t="s">
        <v>80</v>
      </c>
      <c r="BK104" s="652">
        <f>ROUND(I104*H104,2)</f>
        <v>0</v>
      </c>
      <c r="BL104" s="561" t="s">
        <v>133</v>
      </c>
      <c r="BM104" s="651" t="s">
        <v>212</v>
      </c>
    </row>
    <row r="105" spans="1:65" s="571" customFormat="1" ht="24.2" customHeight="1">
      <c r="A105" s="568"/>
      <c r="B105" s="569"/>
      <c r="C105" s="640" t="s">
        <v>213</v>
      </c>
      <c r="D105" s="640" t="s">
        <v>128</v>
      </c>
      <c r="E105" s="641" t="s">
        <v>214</v>
      </c>
      <c r="F105" s="642" t="s">
        <v>215</v>
      </c>
      <c r="G105" s="643" t="s">
        <v>173</v>
      </c>
      <c r="H105" s="644">
        <v>2</v>
      </c>
      <c r="I105" s="77"/>
      <c r="J105" s="645">
        <f>ROUND(I105*H105,2)</f>
        <v>0</v>
      </c>
      <c r="K105" s="642" t="s">
        <v>132</v>
      </c>
      <c r="L105" s="569"/>
      <c r="M105" s="646" t="s">
        <v>3</v>
      </c>
      <c r="N105" s="647" t="s">
        <v>43</v>
      </c>
      <c r="O105" s="648"/>
      <c r="P105" s="649">
        <f>O105*H105</f>
        <v>0</v>
      </c>
      <c r="Q105" s="649">
        <v>0</v>
      </c>
      <c r="R105" s="649">
        <f>Q105*H105</f>
        <v>0</v>
      </c>
      <c r="S105" s="649">
        <v>0</v>
      </c>
      <c r="T105" s="650">
        <f>S105*H105</f>
        <v>0</v>
      </c>
      <c r="U105" s="568"/>
      <c r="V105" s="568"/>
      <c r="W105" s="568"/>
      <c r="X105" s="568"/>
      <c r="Y105" s="568"/>
      <c r="Z105" s="568"/>
      <c r="AA105" s="568"/>
      <c r="AB105" s="568"/>
      <c r="AC105" s="568"/>
      <c r="AD105" s="568"/>
      <c r="AE105" s="568"/>
      <c r="AR105" s="651" t="s">
        <v>133</v>
      </c>
      <c r="AT105" s="651" t="s">
        <v>128</v>
      </c>
      <c r="AU105" s="651" t="s">
        <v>82</v>
      </c>
      <c r="AY105" s="561" t="s">
        <v>125</v>
      </c>
      <c r="BE105" s="652">
        <f>IF(N105="základní",J105,0)</f>
        <v>0</v>
      </c>
      <c r="BF105" s="652">
        <f>IF(N105="snížená",J105,0)</f>
        <v>0</v>
      </c>
      <c r="BG105" s="652">
        <f>IF(N105="zákl. přenesená",J105,0)</f>
        <v>0</v>
      </c>
      <c r="BH105" s="652">
        <f>IF(N105="sníž. přenesená",J105,0)</f>
        <v>0</v>
      </c>
      <c r="BI105" s="652">
        <f>IF(N105="nulová",J105,0)</f>
        <v>0</v>
      </c>
      <c r="BJ105" s="561" t="s">
        <v>80</v>
      </c>
      <c r="BK105" s="652">
        <f>ROUND(I105*H105,2)</f>
        <v>0</v>
      </c>
      <c r="BL105" s="561" t="s">
        <v>133</v>
      </c>
      <c r="BM105" s="651" t="s">
        <v>216</v>
      </c>
    </row>
    <row r="106" spans="1:65" s="571" customFormat="1" ht="37.9" customHeight="1">
      <c r="A106" s="568"/>
      <c r="B106" s="569"/>
      <c r="C106" s="640" t="s">
        <v>217</v>
      </c>
      <c r="D106" s="640" t="s">
        <v>128</v>
      </c>
      <c r="E106" s="641" t="s">
        <v>218</v>
      </c>
      <c r="F106" s="642" t="s">
        <v>219</v>
      </c>
      <c r="G106" s="643" t="s">
        <v>131</v>
      </c>
      <c r="H106" s="644">
        <v>192.9</v>
      </c>
      <c r="I106" s="77"/>
      <c r="J106" s="645">
        <f>ROUND(I106*H106,2)</f>
        <v>0</v>
      </c>
      <c r="K106" s="642" t="s">
        <v>132</v>
      </c>
      <c r="L106" s="569"/>
      <c r="M106" s="646" t="s">
        <v>3</v>
      </c>
      <c r="N106" s="647" t="s">
        <v>43</v>
      </c>
      <c r="O106" s="648"/>
      <c r="P106" s="649">
        <f>O106*H106</f>
        <v>0</v>
      </c>
      <c r="Q106" s="649">
        <v>0</v>
      </c>
      <c r="R106" s="649">
        <f>Q106*H106</f>
        <v>0</v>
      </c>
      <c r="S106" s="649">
        <v>0</v>
      </c>
      <c r="T106" s="650">
        <f>S106*H106</f>
        <v>0</v>
      </c>
      <c r="U106" s="568"/>
      <c r="V106" s="568"/>
      <c r="W106" s="568"/>
      <c r="X106" s="568"/>
      <c r="Y106" s="568"/>
      <c r="Z106" s="568"/>
      <c r="AA106" s="568"/>
      <c r="AB106" s="568"/>
      <c r="AC106" s="568"/>
      <c r="AD106" s="568"/>
      <c r="AE106" s="568"/>
      <c r="AR106" s="651" t="s">
        <v>133</v>
      </c>
      <c r="AT106" s="651" t="s">
        <v>128</v>
      </c>
      <c r="AU106" s="651" t="s">
        <v>82</v>
      </c>
      <c r="AY106" s="561" t="s">
        <v>125</v>
      </c>
      <c r="BE106" s="652">
        <f>IF(N106="základní",J106,0)</f>
        <v>0</v>
      </c>
      <c r="BF106" s="652">
        <f>IF(N106="snížená",J106,0)</f>
        <v>0</v>
      </c>
      <c r="BG106" s="652">
        <f>IF(N106="zákl. přenesená",J106,0)</f>
        <v>0</v>
      </c>
      <c r="BH106" s="652">
        <f>IF(N106="sníž. přenesená",J106,0)</f>
        <v>0</v>
      </c>
      <c r="BI106" s="652">
        <f>IF(N106="nulová",J106,0)</f>
        <v>0</v>
      </c>
      <c r="BJ106" s="561" t="s">
        <v>80</v>
      </c>
      <c r="BK106" s="652">
        <f>ROUND(I106*H106,2)</f>
        <v>0</v>
      </c>
      <c r="BL106" s="561" t="s">
        <v>133</v>
      </c>
      <c r="BM106" s="651" t="s">
        <v>220</v>
      </c>
    </row>
    <row r="107" spans="2:51" s="658" customFormat="1" ht="12">
      <c r="B107" s="659"/>
      <c r="D107" s="653" t="s">
        <v>137</v>
      </c>
      <c r="E107" s="660" t="s">
        <v>3</v>
      </c>
      <c r="F107" s="661" t="s">
        <v>221</v>
      </c>
      <c r="H107" s="662">
        <v>192.9</v>
      </c>
      <c r="L107" s="659"/>
      <c r="M107" s="663"/>
      <c r="N107" s="664"/>
      <c r="O107" s="664"/>
      <c r="P107" s="664"/>
      <c r="Q107" s="664"/>
      <c r="R107" s="664"/>
      <c r="S107" s="664"/>
      <c r="T107" s="665"/>
      <c r="AT107" s="660" t="s">
        <v>137</v>
      </c>
      <c r="AU107" s="660" t="s">
        <v>82</v>
      </c>
      <c r="AV107" s="658" t="s">
        <v>82</v>
      </c>
      <c r="AW107" s="658" t="s">
        <v>33</v>
      </c>
      <c r="AX107" s="658" t="s">
        <v>80</v>
      </c>
      <c r="AY107" s="660" t="s">
        <v>125</v>
      </c>
    </row>
    <row r="108" spans="1:65" s="571" customFormat="1" ht="24.2" customHeight="1">
      <c r="A108" s="568"/>
      <c r="B108" s="569"/>
      <c r="C108" s="640" t="s">
        <v>222</v>
      </c>
      <c r="D108" s="640" t="s">
        <v>128</v>
      </c>
      <c r="E108" s="641" t="s">
        <v>223</v>
      </c>
      <c r="F108" s="642" t="s">
        <v>224</v>
      </c>
      <c r="G108" s="643" t="s">
        <v>131</v>
      </c>
      <c r="H108" s="644">
        <v>192.9</v>
      </c>
      <c r="I108" s="77"/>
      <c r="J108" s="645">
        <f>ROUND(I108*H108,2)</f>
        <v>0</v>
      </c>
      <c r="K108" s="642" t="s">
        <v>132</v>
      </c>
      <c r="L108" s="569"/>
      <c r="M108" s="646" t="s">
        <v>3</v>
      </c>
      <c r="N108" s="647" t="s">
        <v>43</v>
      </c>
      <c r="O108" s="648"/>
      <c r="P108" s="649">
        <f>O108*H108</f>
        <v>0</v>
      </c>
      <c r="Q108" s="649">
        <v>0</v>
      </c>
      <c r="R108" s="649">
        <f>Q108*H108</f>
        <v>0</v>
      </c>
      <c r="S108" s="649">
        <v>0</v>
      </c>
      <c r="T108" s="650">
        <f>S108*H108</f>
        <v>0</v>
      </c>
      <c r="U108" s="568"/>
      <c r="V108" s="568"/>
      <c r="W108" s="568"/>
      <c r="X108" s="568"/>
      <c r="Y108" s="568"/>
      <c r="Z108" s="568"/>
      <c r="AA108" s="568"/>
      <c r="AB108" s="568"/>
      <c r="AC108" s="568"/>
      <c r="AD108" s="568"/>
      <c r="AE108" s="568"/>
      <c r="AR108" s="651" t="s">
        <v>133</v>
      </c>
      <c r="AT108" s="651" t="s">
        <v>128</v>
      </c>
      <c r="AU108" s="651" t="s">
        <v>82</v>
      </c>
      <c r="AY108" s="561" t="s">
        <v>125</v>
      </c>
      <c r="BE108" s="652">
        <f>IF(N108="základní",J108,0)</f>
        <v>0</v>
      </c>
      <c r="BF108" s="652">
        <f>IF(N108="snížená",J108,0)</f>
        <v>0</v>
      </c>
      <c r="BG108" s="652">
        <f>IF(N108="zákl. přenesená",J108,0)</f>
        <v>0</v>
      </c>
      <c r="BH108" s="652">
        <f>IF(N108="sníž. přenesená",J108,0)</f>
        <v>0</v>
      </c>
      <c r="BI108" s="652">
        <f>IF(N108="nulová",J108,0)</f>
        <v>0</v>
      </c>
      <c r="BJ108" s="561" t="s">
        <v>80</v>
      </c>
      <c r="BK108" s="652">
        <f>ROUND(I108*H108,2)</f>
        <v>0</v>
      </c>
      <c r="BL108" s="561" t="s">
        <v>133</v>
      </c>
      <c r="BM108" s="651" t="s">
        <v>225</v>
      </c>
    </row>
    <row r="109" spans="2:51" s="658" customFormat="1" ht="12">
      <c r="B109" s="659"/>
      <c r="D109" s="653" t="s">
        <v>137</v>
      </c>
      <c r="E109" s="660" t="s">
        <v>3</v>
      </c>
      <c r="F109" s="661" t="s">
        <v>221</v>
      </c>
      <c r="H109" s="662">
        <v>192.9</v>
      </c>
      <c r="L109" s="659"/>
      <c r="M109" s="663"/>
      <c r="N109" s="664"/>
      <c r="O109" s="664"/>
      <c r="P109" s="664"/>
      <c r="Q109" s="664"/>
      <c r="R109" s="664"/>
      <c r="S109" s="664"/>
      <c r="T109" s="665"/>
      <c r="AT109" s="660" t="s">
        <v>137</v>
      </c>
      <c r="AU109" s="660" t="s">
        <v>82</v>
      </c>
      <c r="AV109" s="658" t="s">
        <v>82</v>
      </c>
      <c r="AW109" s="658" t="s">
        <v>33</v>
      </c>
      <c r="AX109" s="658" t="s">
        <v>80</v>
      </c>
      <c r="AY109" s="660" t="s">
        <v>125</v>
      </c>
    </row>
    <row r="110" spans="1:65" s="571" customFormat="1" ht="24.2" customHeight="1">
      <c r="A110" s="568"/>
      <c r="B110" s="569"/>
      <c r="C110" s="640" t="s">
        <v>9</v>
      </c>
      <c r="D110" s="640" t="s">
        <v>128</v>
      </c>
      <c r="E110" s="641" t="s">
        <v>226</v>
      </c>
      <c r="F110" s="642" t="s">
        <v>227</v>
      </c>
      <c r="G110" s="643" t="s">
        <v>180</v>
      </c>
      <c r="H110" s="644">
        <v>82</v>
      </c>
      <c r="I110" s="77"/>
      <c r="J110" s="645">
        <f>ROUND(I110*H110,2)</f>
        <v>0</v>
      </c>
      <c r="K110" s="642" t="s">
        <v>132</v>
      </c>
      <c r="L110" s="569"/>
      <c r="M110" s="646" t="s">
        <v>3</v>
      </c>
      <c r="N110" s="647" t="s">
        <v>43</v>
      </c>
      <c r="O110" s="648"/>
      <c r="P110" s="649">
        <f>O110*H110</f>
        <v>0</v>
      </c>
      <c r="Q110" s="649">
        <v>0</v>
      </c>
      <c r="R110" s="649">
        <f>Q110*H110</f>
        <v>0</v>
      </c>
      <c r="S110" s="649">
        <v>0</v>
      </c>
      <c r="T110" s="650">
        <f>S110*H110</f>
        <v>0</v>
      </c>
      <c r="U110" s="568"/>
      <c r="V110" s="568"/>
      <c r="W110" s="568"/>
      <c r="X110" s="568"/>
      <c r="Y110" s="568"/>
      <c r="Z110" s="568"/>
      <c r="AA110" s="568"/>
      <c r="AB110" s="568"/>
      <c r="AC110" s="568"/>
      <c r="AD110" s="568"/>
      <c r="AE110" s="568"/>
      <c r="AR110" s="651" t="s">
        <v>133</v>
      </c>
      <c r="AT110" s="651" t="s">
        <v>128</v>
      </c>
      <c r="AU110" s="651" t="s">
        <v>82</v>
      </c>
      <c r="AY110" s="561" t="s">
        <v>125</v>
      </c>
      <c r="BE110" s="652">
        <f>IF(N110="základní",J110,0)</f>
        <v>0</v>
      </c>
      <c r="BF110" s="652">
        <f>IF(N110="snížená",J110,0)</f>
        <v>0</v>
      </c>
      <c r="BG110" s="652">
        <f>IF(N110="zákl. přenesená",J110,0)</f>
        <v>0</v>
      </c>
      <c r="BH110" s="652">
        <f>IF(N110="sníž. přenesená",J110,0)</f>
        <v>0</v>
      </c>
      <c r="BI110" s="652">
        <f>IF(N110="nulová",J110,0)</f>
        <v>0</v>
      </c>
      <c r="BJ110" s="561" t="s">
        <v>80</v>
      </c>
      <c r="BK110" s="652">
        <f>ROUND(I110*H110,2)</f>
        <v>0</v>
      </c>
      <c r="BL110" s="561" t="s">
        <v>133</v>
      </c>
      <c r="BM110" s="651" t="s">
        <v>228</v>
      </c>
    </row>
    <row r="111" spans="1:65" s="571" customFormat="1" ht="24.2" customHeight="1">
      <c r="A111" s="568"/>
      <c r="B111" s="569"/>
      <c r="C111" s="640" t="s">
        <v>229</v>
      </c>
      <c r="D111" s="640" t="s">
        <v>128</v>
      </c>
      <c r="E111" s="641" t="s">
        <v>230</v>
      </c>
      <c r="F111" s="642" t="s">
        <v>231</v>
      </c>
      <c r="G111" s="643" t="s">
        <v>180</v>
      </c>
      <c r="H111" s="644">
        <v>555</v>
      </c>
      <c r="I111" s="77"/>
      <c r="J111" s="645">
        <f>ROUND(I111*H111,2)</f>
        <v>0</v>
      </c>
      <c r="K111" s="642" t="s">
        <v>132</v>
      </c>
      <c r="L111" s="569"/>
      <c r="M111" s="646" t="s">
        <v>3</v>
      </c>
      <c r="N111" s="647" t="s">
        <v>43</v>
      </c>
      <c r="O111" s="648"/>
      <c r="P111" s="649">
        <f>O111*H111</f>
        <v>0</v>
      </c>
      <c r="Q111" s="649">
        <v>0</v>
      </c>
      <c r="R111" s="649">
        <f>Q111*H111</f>
        <v>0</v>
      </c>
      <c r="S111" s="649">
        <v>0</v>
      </c>
      <c r="T111" s="650">
        <f>S111*H111</f>
        <v>0</v>
      </c>
      <c r="U111" s="568"/>
      <c r="V111" s="568"/>
      <c r="W111" s="568"/>
      <c r="X111" s="568"/>
      <c r="Y111" s="568"/>
      <c r="Z111" s="568"/>
      <c r="AA111" s="568"/>
      <c r="AB111" s="568"/>
      <c r="AC111" s="568"/>
      <c r="AD111" s="568"/>
      <c r="AE111" s="568"/>
      <c r="AR111" s="651" t="s">
        <v>133</v>
      </c>
      <c r="AT111" s="651" t="s">
        <v>128</v>
      </c>
      <c r="AU111" s="651" t="s">
        <v>82</v>
      </c>
      <c r="AY111" s="561" t="s">
        <v>125</v>
      </c>
      <c r="BE111" s="652">
        <f>IF(N111="základní",J111,0)</f>
        <v>0</v>
      </c>
      <c r="BF111" s="652">
        <f>IF(N111="snížená",J111,0)</f>
        <v>0</v>
      </c>
      <c r="BG111" s="652">
        <f>IF(N111="zákl. přenesená",J111,0)</f>
        <v>0</v>
      </c>
      <c r="BH111" s="652">
        <f>IF(N111="sníž. přenesená",J111,0)</f>
        <v>0</v>
      </c>
      <c r="BI111" s="652">
        <f>IF(N111="nulová",J111,0)</f>
        <v>0</v>
      </c>
      <c r="BJ111" s="561" t="s">
        <v>80</v>
      </c>
      <c r="BK111" s="652">
        <f>ROUND(I111*H111,2)</f>
        <v>0</v>
      </c>
      <c r="BL111" s="561" t="s">
        <v>133</v>
      </c>
      <c r="BM111" s="651" t="s">
        <v>232</v>
      </c>
    </row>
    <row r="112" spans="1:65" s="571" customFormat="1" ht="24.2" customHeight="1">
      <c r="A112" s="568"/>
      <c r="B112" s="569"/>
      <c r="C112" s="640" t="s">
        <v>233</v>
      </c>
      <c r="D112" s="640" t="s">
        <v>128</v>
      </c>
      <c r="E112" s="641" t="s">
        <v>234</v>
      </c>
      <c r="F112" s="642" t="s">
        <v>235</v>
      </c>
      <c r="G112" s="643" t="s">
        <v>180</v>
      </c>
      <c r="H112" s="644">
        <v>637</v>
      </c>
      <c r="I112" s="77"/>
      <c r="J112" s="645">
        <f>ROUND(I112*H112,2)</f>
        <v>0</v>
      </c>
      <c r="K112" s="642" t="s">
        <v>132</v>
      </c>
      <c r="L112" s="569"/>
      <c r="M112" s="646" t="s">
        <v>3</v>
      </c>
      <c r="N112" s="647" t="s">
        <v>43</v>
      </c>
      <c r="O112" s="648"/>
      <c r="P112" s="649">
        <f>O112*H112</f>
        <v>0</v>
      </c>
      <c r="Q112" s="649">
        <v>0</v>
      </c>
      <c r="R112" s="649">
        <f>Q112*H112</f>
        <v>0</v>
      </c>
      <c r="S112" s="649">
        <v>0</v>
      </c>
      <c r="T112" s="650">
        <f>S112*H112</f>
        <v>0</v>
      </c>
      <c r="U112" s="568"/>
      <c r="V112" s="568"/>
      <c r="W112" s="568"/>
      <c r="X112" s="568"/>
      <c r="Y112" s="568"/>
      <c r="Z112" s="568"/>
      <c r="AA112" s="568"/>
      <c r="AB112" s="568"/>
      <c r="AC112" s="568"/>
      <c r="AD112" s="568"/>
      <c r="AE112" s="568"/>
      <c r="AR112" s="651" t="s">
        <v>133</v>
      </c>
      <c r="AT112" s="651" t="s">
        <v>128</v>
      </c>
      <c r="AU112" s="651" t="s">
        <v>82</v>
      </c>
      <c r="AY112" s="561" t="s">
        <v>125</v>
      </c>
      <c r="BE112" s="652">
        <f>IF(N112="základní",J112,0)</f>
        <v>0</v>
      </c>
      <c r="BF112" s="652">
        <f>IF(N112="snížená",J112,0)</f>
        <v>0</v>
      </c>
      <c r="BG112" s="652">
        <f>IF(N112="zákl. přenesená",J112,0)</f>
        <v>0</v>
      </c>
      <c r="BH112" s="652">
        <f>IF(N112="sníž. přenesená",J112,0)</f>
        <v>0</v>
      </c>
      <c r="BI112" s="652">
        <f>IF(N112="nulová",J112,0)</f>
        <v>0</v>
      </c>
      <c r="BJ112" s="561" t="s">
        <v>80</v>
      </c>
      <c r="BK112" s="652">
        <f>ROUND(I112*H112,2)</f>
        <v>0</v>
      </c>
      <c r="BL112" s="561" t="s">
        <v>133</v>
      </c>
      <c r="BM112" s="651" t="s">
        <v>236</v>
      </c>
    </row>
    <row r="113" spans="2:51" s="658" customFormat="1" ht="12">
      <c r="B113" s="659"/>
      <c r="D113" s="653" t="s">
        <v>137</v>
      </c>
      <c r="E113" s="660" t="s">
        <v>3</v>
      </c>
      <c r="F113" s="661" t="s">
        <v>237</v>
      </c>
      <c r="H113" s="662">
        <v>637</v>
      </c>
      <c r="L113" s="659"/>
      <c r="M113" s="663"/>
      <c r="N113" s="664"/>
      <c r="O113" s="664"/>
      <c r="P113" s="664"/>
      <c r="Q113" s="664"/>
      <c r="R113" s="664"/>
      <c r="S113" s="664"/>
      <c r="T113" s="665"/>
      <c r="AT113" s="660" t="s">
        <v>137</v>
      </c>
      <c r="AU113" s="660" t="s">
        <v>82</v>
      </c>
      <c r="AV113" s="658" t="s">
        <v>82</v>
      </c>
      <c r="AW113" s="658" t="s">
        <v>33</v>
      </c>
      <c r="AX113" s="658" t="s">
        <v>80</v>
      </c>
      <c r="AY113" s="660" t="s">
        <v>125</v>
      </c>
    </row>
    <row r="114" spans="1:65" s="571" customFormat="1" ht="14.45" customHeight="1">
      <c r="A114" s="568"/>
      <c r="B114" s="569"/>
      <c r="C114" s="671" t="s">
        <v>238</v>
      </c>
      <c r="D114" s="671" t="s">
        <v>239</v>
      </c>
      <c r="E114" s="672" t="s">
        <v>240</v>
      </c>
      <c r="F114" s="673" t="s">
        <v>241</v>
      </c>
      <c r="G114" s="674" t="s">
        <v>242</v>
      </c>
      <c r="H114" s="675">
        <v>9.555</v>
      </c>
      <c r="I114" s="80"/>
      <c r="J114" s="676">
        <f>ROUND(I114*H114,2)</f>
        <v>0</v>
      </c>
      <c r="K114" s="673" t="s">
        <v>132</v>
      </c>
      <c r="L114" s="677"/>
      <c r="M114" s="678" t="s">
        <v>3</v>
      </c>
      <c r="N114" s="679" t="s">
        <v>43</v>
      </c>
      <c r="O114" s="648"/>
      <c r="P114" s="649">
        <f>O114*H114</f>
        <v>0</v>
      </c>
      <c r="Q114" s="649">
        <v>0.001</v>
      </c>
      <c r="R114" s="649">
        <f>Q114*H114</f>
        <v>0.009555</v>
      </c>
      <c r="S114" s="649">
        <v>0</v>
      </c>
      <c r="T114" s="650">
        <f>S114*H114</f>
        <v>0</v>
      </c>
      <c r="U114" s="568"/>
      <c r="V114" s="568"/>
      <c r="W114" s="568"/>
      <c r="X114" s="568"/>
      <c r="Y114" s="568"/>
      <c r="Z114" s="568"/>
      <c r="AA114" s="568"/>
      <c r="AB114" s="568"/>
      <c r="AC114" s="568"/>
      <c r="AD114" s="568"/>
      <c r="AE114" s="568"/>
      <c r="AR114" s="651" t="s">
        <v>197</v>
      </c>
      <c r="AT114" s="651" t="s">
        <v>239</v>
      </c>
      <c r="AU114" s="651" t="s">
        <v>82</v>
      </c>
      <c r="AY114" s="561" t="s">
        <v>125</v>
      </c>
      <c r="BE114" s="652">
        <f>IF(N114="základní",J114,0)</f>
        <v>0</v>
      </c>
      <c r="BF114" s="652">
        <f>IF(N114="snížená",J114,0)</f>
        <v>0</v>
      </c>
      <c r="BG114" s="652">
        <f>IF(N114="zákl. přenesená",J114,0)</f>
        <v>0</v>
      </c>
      <c r="BH114" s="652">
        <f>IF(N114="sníž. přenesená",J114,0)</f>
        <v>0</v>
      </c>
      <c r="BI114" s="652">
        <f>IF(N114="nulová",J114,0)</f>
        <v>0</v>
      </c>
      <c r="BJ114" s="561" t="s">
        <v>80</v>
      </c>
      <c r="BK114" s="652">
        <f>ROUND(I114*H114,2)</f>
        <v>0</v>
      </c>
      <c r="BL114" s="561" t="s">
        <v>133</v>
      </c>
      <c r="BM114" s="651" t="s">
        <v>243</v>
      </c>
    </row>
    <row r="115" spans="2:51" s="658" customFormat="1" ht="12">
      <c r="B115" s="659"/>
      <c r="D115" s="653" t="s">
        <v>137</v>
      </c>
      <c r="F115" s="661" t="s">
        <v>244</v>
      </c>
      <c r="H115" s="662">
        <v>9.555</v>
      </c>
      <c r="L115" s="659"/>
      <c r="M115" s="663"/>
      <c r="N115" s="664"/>
      <c r="O115" s="664"/>
      <c r="P115" s="664"/>
      <c r="Q115" s="664"/>
      <c r="R115" s="664"/>
      <c r="S115" s="664"/>
      <c r="T115" s="665"/>
      <c r="AT115" s="660" t="s">
        <v>137</v>
      </c>
      <c r="AU115" s="660" t="s">
        <v>82</v>
      </c>
      <c r="AV115" s="658" t="s">
        <v>82</v>
      </c>
      <c r="AW115" s="658" t="s">
        <v>4</v>
      </c>
      <c r="AX115" s="658" t="s">
        <v>80</v>
      </c>
      <c r="AY115" s="660" t="s">
        <v>125</v>
      </c>
    </row>
    <row r="116" spans="1:65" s="571" customFormat="1" ht="14.45" customHeight="1">
      <c r="A116" s="568"/>
      <c r="B116" s="569"/>
      <c r="C116" s="640" t="s">
        <v>245</v>
      </c>
      <c r="D116" s="640" t="s">
        <v>128</v>
      </c>
      <c r="E116" s="641" t="s">
        <v>246</v>
      </c>
      <c r="F116" s="642" t="s">
        <v>247</v>
      </c>
      <c r="G116" s="643" t="s">
        <v>180</v>
      </c>
      <c r="H116" s="644">
        <v>637</v>
      </c>
      <c r="I116" s="77"/>
      <c r="J116" s="645">
        <f>ROUND(I116*H116,2)</f>
        <v>0</v>
      </c>
      <c r="K116" s="642" t="s">
        <v>132</v>
      </c>
      <c r="L116" s="569"/>
      <c r="M116" s="646" t="s">
        <v>3</v>
      </c>
      <c r="N116" s="647" t="s">
        <v>43</v>
      </c>
      <c r="O116" s="648"/>
      <c r="P116" s="649">
        <f>O116*H116</f>
        <v>0</v>
      </c>
      <c r="Q116" s="649">
        <v>0</v>
      </c>
      <c r="R116" s="649">
        <f>Q116*H116</f>
        <v>0</v>
      </c>
      <c r="S116" s="649">
        <v>0</v>
      </c>
      <c r="T116" s="650">
        <f>S116*H116</f>
        <v>0</v>
      </c>
      <c r="U116" s="568"/>
      <c r="V116" s="568"/>
      <c r="W116" s="568"/>
      <c r="X116" s="568"/>
      <c r="Y116" s="568"/>
      <c r="Z116" s="568"/>
      <c r="AA116" s="568"/>
      <c r="AB116" s="568"/>
      <c r="AC116" s="568"/>
      <c r="AD116" s="568"/>
      <c r="AE116" s="568"/>
      <c r="AR116" s="651" t="s">
        <v>133</v>
      </c>
      <c r="AT116" s="651" t="s">
        <v>128</v>
      </c>
      <c r="AU116" s="651" t="s">
        <v>82</v>
      </c>
      <c r="AY116" s="561" t="s">
        <v>125</v>
      </c>
      <c r="BE116" s="652">
        <f>IF(N116="základní",J116,0)</f>
        <v>0</v>
      </c>
      <c r="BF116" s="652">
        <f>IF(N116="snížená",J116,0)</f>
        <v>0</v>
      </c>
      <c r="BG116" s="652">
        <f>IF(N116="zákl. přenesená",J116,0)</f>
        <v>0</v>
      </c>
      <c r="BH116" s="652">
        <f>IF(N116="sníž. přenesená",J116,0)</f>
        <v>0</v>
      </c>
      <c r="BI116" s="652">
        <f>IF(N116="nulová",J116,0)</f>
        <v>0</v>
      </c>
      <c r="BJ116" s="561" t="s">
        <v>80</v>
      </c>
      <c r="BK116" s="652">
        <f>ROUND(I116*H116,2)</f>
        <v>0</v>
      </c>
      <c r="BL116" s="561" t="s">
        <v>133</v>
      </c>
      <c r="BM116" s="651" t="s">
        <v>248</v>
      </c>
    </row>
    <row r="117" spans="2:51" s="658" customFormat="1" ht="12">
      <c r="B117" s="659"/>
      <c r="D117" s="653" t="s">
        <v>137</v>
      </c>
      <c r="E117" s="660" t="s">
        <v>3</v>
      </c>
      <c r="F117" s="661" t="s">
        <v>237</v>
      </c>
      <c r="H117" s="662">
        <v>637</v>
      </c>
      <c r="L117" s="659"/>
      <c r="M117" s="663"/>
      <c r="N117" s="664"/>
      <c r="O117" s="664"/>
      <c r="P117" s="664"/>
      <c r="Q117" s="664"/>
      <c r="R117" s="664"/>
      <c r="S117" s="664"/>
      <c r="T117" s="665"/>
      <c r="AT117" s="660" t="s">
        <v>137</v>
      </c>
      <c r="AU117" s="660" t="s">
        <v>82</v>
      </c>
      <c r="AV117" s="658" t="s">
        <v>82</v>
      </c>
      <c r="AW117" s="658" t="s">
        <v>33</v>
      </c>
      <c r="AX117" s="658" t="s">
        <v>80</v>
      </c>
      <c r="AY117" s="660" t="s">
        <v>125</v>
      </c>
    </row>
    <row r="118" spans="1:65" s="571" customFormat="1" ht="24.2" customHeight="1">
      <c r="A118" s="568"/>
      <c r="B118" s="569"/>
      <c r="C118" s="640" t="s">
        <v>249</v>
      </c>
      <c r="D118" s="640" t="s">
        <v>128</v>
      </c>
      <c r="E118" s="641" t="s">
        <v>250</v>
      </c>
      <c r="F118" s="642" t="s">
        <v>251</v>
      </c>
      <c r="G118" s="643" t="s">
        <v>173</v>
      </c>
      <c r="H118" s="644">
        <v>2</v>
      </c>
      <c r="I118" s="77"/>
      <c r="J118" s="645">
        <f>ROUND(I118*H118,2)</f>
        <v>0</v>
      </c>
      <c r="K118" s="642" t="s">
        <v>132</v>
      </c>
      <c r="L118" s="569"/>
      <c r="M118" s="646" t="s">
        <v>3</v>
      </c>
      <c r="N118" s="647" t="s">
        <v>43</v>
      </c>
      <c r="O118" s="648"/>
      <c r="P118" s="649">
        <f>O118*H118</f>
        <v>0</v>
      </c>
      <c r="Q118" s="649">
        <v>0</v>
      </c>
      <c r="R118" s="649">
        <f>Q118*H118</f>
        <v>0</v>
      </c>
      <c r="S118" s="649">
        <v>0</v>
      </c>
      <c r="T118" s="650">
        <f>S118*H118</f>
        <v>0</v>
      </c>
      <c r="U118" s="568"/>
      <c r="V118" s="568"/>
      <c r="W118" s="568"/>
      <c r="X118" s="568"/>
      <c r="Y118" s="568"/>
      <c r="Z118" s="568"/>
      <c r="AA118" s="568"/>
      <c r="AB118" s="568"/>
      <c r="AC118" s="568"/>
      <c r="AD118" s="568"/>
      <c r="AE118" s="568"/>
      <c r="AR118" s="651" t="s">
        <v>133</v>
      </c>
      <c r="AT118" s="651" t="s">
        <v>128</v>
      </c>
      <c r="AU118" s="651" t="s">
        <v>82</v>
      </c>
      <c r="AY118" s="561" t="s">
        <v>125</v>
      </c>
      <c r="BE118" s="652">
        <f>IF(N118="základní",J118,0)</f>
        <v>0</v>
      </c>
      <c r="BF118" s="652">
        <f>IF(N118="snížená",J118,0)</f>
        <v>0</v>
      </c>
      <c r="BG118" s="652">
        <f>IF(N118="zákl. přenesená",J118,0)</f>
        <v>0</v>
      </c>
      <c r="BH118" s="652">
        <f>IF(N118="sníž. přenesená",J118,0)</f>
        <v>0</v>
      </c>
      <c r="BI118" s="652">
        <f>IF(N118="nulová",J118,0)</f>
        <v>0</v>
      </c>
      <c r="BJ118" s="561" t="s">
        <v>80</v>
      </c>
      <c r="BK118" s="652">
        <f>ROUND(I118*H118,2)</f>
        <v>0</v>
      </c>
      <c r="BL118" s="561" t="s">
        <v>133</v>
      </c>
      <c r="BM118" s="651" t="s">
        <v>252</v>
      </c>
    </row>
    <row r="119" spans="1:65" s="571" customFormat="1" ht="24.2" customHeight="1">
      <c r="A119" s="568"/>
      <c r="B119" s="569"/>
      <c r="C119" s="640" t="s">
        <v>8</v>
      </c>
      <c r="D119" s="640" t="s">
        <v>128</v>
      </c>
      <c r="E119" s="641" t="s">
        <v>253</v>
      </c>
      <c r="F119" s="642" t="s">
        <v>254</v>
      </c>
      <c r="G119" s="643" t="s">
        <v>173</v>
      </c>
      <c r="H119" s="644">
        <v>2</v>
      </c>
      <c r="I119" s="77"/>
      <c r="J119" s="645">
        <f>ROUND(I119*H119,2)</f>
        <v>0</v>
      </c>
      <c r="K119" s="642" t="s">
        <v>132</v>
      </c>
      <c r="L119" s="569"/>
      <c r="M119" s="646" t="s">
        <v>3</v>
      </c>
      <c r="N119" s="647" t="s">
        <v>43</v>
      </c>
      <c r="O119" s="648"/>
      <c r="P119" s="649">
        <f>O119*H119</f>
        <v>0</v>
      </c>
      <c r="Q119" s="649">
        <v>0</v>
      </c>
      <c r="R119" s="649">
        <f>Q119*H119</f>
        <v>0</v>
      </c>
      <c r="S119" s="649">
        <v>0</v>
      </c>
      <c r="T119" s="650">
        <f>S119*H119</f>
        <v>0</v>
      </c>
      <c r="U119" s="568"/>
      <c r="V119" s="568"/>
      <c r="W119" s="568"/>
      <c r="X119" s="568"/>
      <c r="Y119" s="568"/>
      <c r="Z119" s="568"/>
      <c r="AA119" s="568"/>
      <c r="AB119" s="568"/>
      <c r="AC119" s="568"/>
      <c r="AD119" s="568"/>
      <c r="AE119" s="568"/>
      <c r="AR119" s="651" t="s">
        <v>133</v>
      </c>
      <c r="AT119" s="651" t="s">
        <v>128</v>
      </c>
      <c r="AU119" s="651" t="s">
        <v>82</v>
      </c>
      <c r="AY119" s="561" t="s">
        <v>125</v>
      </c>
      <c r="BE119" s="652">
        <f>IF(N119="základní",J119,0)</f>
        <v>0</v>
      </c>
      <c r="BF119" s="652">
        <f>IF(N119="snížená",J119,0)</f>
        <v>0</v>
      </c>
      <c r="BG119" s="652">
        <f>IF(N119="zákl. přenesená",J119,0)</f>
        <v>0</v>
      </c>
      <c r="BH119" s="652">
        <f>IF(N119="sníž. přenesená",J119,0)</f>
        <v>0</v>
      </c>
      <c r="BI119" s="652">
        <f>IF(N119="nulová",J119,0)</f>
        <v>0</v>
      </c>
      <c r="BJ119" s="561" t="s">
        <v>80</v>
      </c>
      <c r="BK119" s="652">
        <f>ROUND(I119*H119,2)</f>
        <v>0</v>
      </c>
      <c r="BL119" s="561" t="s">
        <v>133</v>
      </c>
      <c r="BM119" s="651" t="s">
        <v>255</v>
      </c>
    </row>
    <row r="120" spans="1:65" s="571" customFormat="1" ht="14.45" customHeight="1">
      <c r="A120" s="568"/>
      <c r="B120" s="569"/>
      <c r="C120" s="671" t="s">
        <v>256</v>
      </c>
      <c r="D120" s="671" t="s">
        <v>239</v>
      </c>
      <c r="E120" s="672" t="s">
        <v>257</v>
      </c>
      <c r="F120" s="673" t="s">
        <v>258</v>
      </c>
      <c r="G120" s="674" t="s">
        <v>173</v>
      </c>
      <c r="H120" s="675">
        <v>2</v>
      </c>
      <c r="I120" s="80"/>
      <c r="J120" s="676">
        <f>ROUND(I120*H120,2)</f>
        <v>0</v>
      </c>
      <c r="K120" s="673" t="s">
        <v>259</v>
      </c>
      <c r="L120" s="677"/>
      <c r="M120" s="678" t="s">
        <v>3</v>
      </c>
      <c r="N120" s="679" t="s">
        <v>43</v>
      </c>
      <c r="O120" s="648"/>
      <c r="P120" s="649">
        <f>O120*H120</f>
        <v>0</v>
      </c>
      <c r="Q120" s="649">
        <v>0.03</v>
      </c>
      <c r="R120" s="649">
        <f>Q120*H120</f>
        <v>0.06</v>
      </c>
      <c r="S120" s="649">
        <v>0</v>
      </c>
      <c r="T120" s="650">
        <f>S120*H120</f>
        <v>0</v>
      </c>
      <c r="U120" s="568"/>
      <c r="V120" s="568"/>
      <c r="W120" s="568"/>
      <c r="X120" s="568"/>
      <c r="Y120" s="568"/>
      <c r="Z120" s="568"/>
      <c r="AA120" s="568"/>
      <c r="AB120" s="568"/>
      <c r="AC120" s="568"/>
      <c r="AD120" s="568"/>
      <c r="AE120" s="568"/>
      <c r="AR120" s="651" t="s">
        <v>197</v>
      </c>
      <c r="AT120" s="651" t="s">
        <v>239</v>
      </c>
      <c r="AU120" s="651" t="s">
        <v>82</v>
      </c>
      <c r="AY120" s="561" t="s">
        <v>125</v>
      </c>
      <c r="BE120" s="652">
        <f>IF(N120="základní",J120,0)</f>
        <v>0</v>
      </c>
      <c r="BF120" s="652">
        <f>IF(N120="snížená",J120,0)</f>
        <v>0</v>
      </c>
      <c r="BG120" s="652">
        <f>IF(N120="zákl. přenesená",J120,0)</f>
        <v>0</v>
      </c>
      <c r="BH120" s="652">
        <f>IF(N120="sníž. přenesená",J120,0)</f>
        <v>0</v>
      </c>
      <c r="BI120" s="652">
        <f>IF(N120="nulová",J120,0)</f>
        <v>0</v>
      </c>
      <c r="BJ120" s="561" t="s">
        <v>80</v>
      </c>
      <c r="BK120" s="652">
        <f>ROUND(I120*H120,2)</f>
        <v>0</v>
      </c>
      <c r="BL120" s="561" t="s">
        <v>133</v>
      </c>
      <c r="BM120" s="651" t="s">
        <v>260</v>
      </c>
    </row>
    <row r="121" spans="1:65" s="571" customFormat="1" ht="14.45" customHeight="1">
      <c r="A121" s="568"/>
      <c r="B121" s="569"/>
      <c r="C121" s="640" t="s">
        <v>261</v>
      </c>
      <c r="D121" s="640" t="s">
        <v>128</v>
      </c>
      <c r="E121" s="641" t="s">
        <v>262</v>
      </c>
      <c r="F121" s="642" t="s">
        <v>263</v>
      </c>
      <c r="G121" s="643" t="s">
        <v>173</v>
      </c>
      <c r="H121" s="644">
        <v>2</v>
      </c>
      <c r="I121" s="77"/>
      <c r="J121" s="645">
        <f>ROUND(I121*H121,2)</f>
        <v>0</v>
      </c>
      <c r="K121" s="642" t="s">
        <v>132</v>
      </c>
      <c r="L121" s="569"/>
      <c r="M121" s="646" t="s">
        <v>3</v>
      </c>
      <c r="N121" s="647" t="s">
        <v>43</v>
      </c>
      <c r="O121" s="648"/>
      <c r="P121" s="649">
        <f>O121*H121</f>
        <v>0</v>
      </c>
      <c r="Q121" s="649">
        <v>5E-05</v>
      </c>
      <c r="R121" s="649">
        <f>Q121*H121</f>
        <v>0.0001</v>
      </c>
      <c r="S121" s="649">
        <v>0</v>
      </c>
      <c r="T121" s="650">
        <f>S121*H121</f>
        <v>0</v>
      </c>
      <c r="U121" s="568"/>
      <c r="V121" s="568"/>
      <c r="W121" s="568"/>
      <c r="X121" s="568"/>
      <c r="Y121" s="568"/>
      <c r="Z121" s="568"/>
      <c r="AA121" s="568"/>
      <c r="AB121" s="568"/>
      <c r="AC121" s="568"/>
      <c r="AD121" s="568"/>
      <c r="AE121" s="568"/>
      <c r="AR121" s="651" t="s">
        <v>133</v>
      </c>
      <c r="AT121" s="651" t="s">
        <v>128</v>
      </c>
      <c r="AU121" s="651" t="s">
        <v>82</v>
      </c>
      <c r="AY121" s="561" t="s">
        <v>125</v>
      </c>
      <c r="BE121" s="652">
        <f>IF(N121="základní",J121,0)</f>
        <v>0</v>
      </c>
      <c r="BF121" s="652">
        <f>IF(N121="snížená",J121,0)</f>
        <v>0</v>
      </c>
      <c r="BG121" s="652">
        <f>IF(N121="zákl. přenesená",J121,0)</f>
        <v>0</v>
      </c>
      <c r="BH121" s="652">
        <f>IF(N121="sníž. přenesená",J121,0)</f>
        <v>0</v>
      </c>
      <c r="BI121" s="652">
        <f>IF(N121="nulová",J121,0)</f>
        <v>0</v>
      </c>
      <c r="BJ121" s="561" t="s">
        <v>80</v>
      </c>
      <c r="BK121" s="652">
        <f>ROUND(I121*H121,2)</f>
        <v>0</v>
      </c>
      <c r="BL121" s="561" t="s">
        <v>133</v>
      </c>
      <c r="BM121" s="651" t="s">
        <v>264</v>
      </c>
    </row>
    <row r="122" spans="1:65" s="571" customFormat="1" ht="14.45" customHeight="1">
      <c r="A122" s="568"/>
      <c r="B122" s="569"/>
      <c r="C122" s="671" t="s">
        <v>265</v>
      </c>
      <c r="D122" s="671" t="s">
        <v>239</v>
      </c>
      <c r="E122" s="672" t="s">
        <v>266</v>
      </c>
      <c r="F122" s="673" t="s">
        <v>267</v>
      </c>
      <c r="G122" s="674" t="s">
        <v>173</v>
      </c>
      <c r="H122" s="675">
        <v>6</v>
      </c>
      <c r="I122" s="80"/>
      <c r="J122" s="676">
        <f>ROUND(I122*H122,2)</f>
        <v>0</v>
      </c>
      <c r="K122" s="673" t="s">
        <v>132</v>
      </c>
      <c r="L122" s="677"/>
      <c r="M122" s="678" t="s">
        <v>3</v>
      </c>
      <c r="N122" s="679" t="s">
        <v>43</v>
      </c>
      <c r="O122" s="648"/>
      <c r="P122" s="649">
        <f>O122*H122</f>
        <v>0</v>
      </c>
      <c r="Q122" s="649">
        <v>0.00472</v>
      </c>
      <c r="R122" s="649">
        <f>Q122*H122</f>
        <v>0.02832</v>
      </c>
      <c r="S122" s="649">
        <v>0</v>
      </c>
      <c r="T122" s="650">
        <f>S122*H122</f>
        <v>0</v>
      </c>
      <c r="U122" s="568"/>
      <c r="V122" s="568"/>
      <c r="W122" s="568"/>
      <c r="X122" s="568"/>
      <c r="Y122" s="568"/>
      <c r="Z122" s="568"/>
      <c r="AA122" s="568"/>
      <c r="AB122" s="568"/>
      <c r="AC122" s="568"/>
      <c r="AD122" s="568"/>
      <c r="AE122" s="568"/>
      <c r="AR122" s="651" t="s">
        <v>197</v>
      </c>
      <c r="AT122" s="651" t="s">
        <v>239</v>
      </c>
      <c r="AU122" s="651" t="s">
        <v>82</v>
      </c>
      <c r="AY122" s="561" t="s">
        <v>125</v>
      </c>
      <c r="BE122" s="652">
        <f>IF(N122="základní",J122,0)</f>
        <v>0</v>
      </c>
      <c r="BF122" s="652">
        <f>IF(N122="snížená",J122,0)</f>
        <v>0</v>
      </c>
      <c r="BG122" s="652">
        <f>IF(N122="zákl. přenesená",J122,0)</f>
        <v>0</v>
      </c>
      <c r="BH122" s="652">
        <f>IF(N122="sníž. přenesená",J122,0)</f>
        <v>0</v>
      </c>
      <c r="BI122" s="652">
        <f>IF(N122="nulová",J122,0)</f>
        <v>0</v>
      </c>
      <c r="BJ122" s="561" t="s">
        <v>80</v>
      </c>
      <c r="BK122" s="652">
        <f>ROUND(I122*H122,2)</f>
        <v>0</v>
      </c>
      <c r="BL122" s="561" t="s">
        <v>133</v>
      </c>
      <c r="BM122" s="651" t="s">
        <v>268</v>
      </c>
    </row>
    <row r="123" spans="2:51" s="658" customFormat="1" ht="12">
      <c r="B123" s="659"/>
      <c r="D123" s="653" t="s">
        <v>137</v>
      </c>
      <c r="E123" s="660" t="s">
        <v>3</v>
      </c>
      <c r="F123" s="661" t="s">
        <v>269</v>
      </c>
      <c r="H123" s="662">
        <v>6</v>
      </c>
      <c r="L123" s="659"/>
      <c r="M123" s="663"/>
      <c r="N123" s="664"/>
      <c r="O123" s="664"/>
      <c r="P123" s="664"/>
      <c r="Q123" s="664"/>
      <c r="R123" s="664"/>
      <c r="S123" s="664"/>
      <c r="T123" s="665"/>
      <c r="AT123" s="660" t="s">
        <v>137</v>
      </c>
      <c r="AU123" s="660" t="s">
        <v>82</v>
      </c>
      <c r="AV123" s="658" t="s">
        <v>82</v>
      </c>
      <c r="AW123" s="658" t="s">
        <v>33</v>
      </c>
      <c r="AX123" s="658" t="s">
        <v>80</v>
      </c>
      <c r="AY123" s="660" t="s">
        <v>125</v>
      </c>
    </row>
    <row r="124" spans="1:65" s="571" customFormat="1" ht="14.45" customHeight="1">
      <c r="A124" s="568"/>
      <c r="B124" s="569"/>
      <c r="C124" s="640" t="s">
        <v>270</v>
      </c>
      <c r="D124" s="640" t="s">
        <v>128</v>
      </c>
      <c r="E124" s="641" t="s">
        <v>271</v>
      </c>
      <c r="F124" s="642" t="s">
        <v>272</v>
      </c>
      <c r="G124" s="643" t="s">
        <v>173</v>
      </c>
      <c r="H124" s="644">
        <v>2</v>
      </c>
      <c r="I124" s="77"/>
      <c r="J124" s="645">
        <f>ROUND(I124*H124,2)</f>
        <v>0</v>
      </c>
      <c r="K124" s="642" t="s">
        <v>132</v>
      </c>
      <c r="L124" s="569"/>
      <c r="M124" s="646" t="s">
        <v>3</v>
      </c>
      <c r="N124" s="647" t="s">
        <v>43</v>
      </c>
      <c r="O124" s="648"/>
      <c r="P124" s="649">
        <f>O124*H124</f>
        <v>0</v>
      </c>
      <c r="Q124" s="649">
        <v>0</v>
      </c>
      <c r="R124" s="649">
        <f>Q124*H124</f>
        <v>0</v>
      </c>
      <c r="S124" s="649">
        <v>0</v>
      </c>
      <c r="T124" s="650">
        <f>S124*H124</f>
        <v>0</v>
      </c>
      <c r="U124" s="568"/>
      <c r="V124" s="568"/>
      <c r="W124" s="568"/>
      <c r="X124" s="568"/>
      <c r="Y124" s="568"/>
      <c r="Z124" s="568"/>
      <c r="AA124" s="568"/>
      <c r="AB124" s="568"/>
      <c r="AC124" s="568"/>
      <c r="AD124" s="568"/>
      <c r="AE124" s="568"/>
      <c r="AR124" s="651" t="s">
        <v>133</v>
      </c>
      <c r="AT124" s="651" t="s">
        <v>128</v>
      </c>
      <c r="AU124" s="651" t="s">
        <v>82</v>
      </c>
      <c r="AY124" s="561" t="s">
        <v>125</v>
      </c>
      <c r="BE124" s="652">
        <f>IF(N124="základní",J124,0)</f>
        <v>0</v>
      </c>
      <c r="BF124" s="652">
        <f>IF(N124="snížená",J124,0)</f>
        <v>0</v>
      </c>
      <c r="BG124" s="652">
        <f>IF(N124="zákl. přenesená",J124,0)</f>
        <v>0</v>
      </c>
      <c r="BH124" s="652">
        <f>IF(N124="sníž. přenesená",J124,0)</f>
        <v>0</v>
      </c>
      <c r="BI124" s="652">
        <f>IF(N124="nulová",J124,0)</f>
        <v>0</v>
      </c>
      <c r="BJ124" s="561" t="s">
        <v>80</v>
      </c>
      <c r="BK124" s="652">
        <f>ROUND(I124*H124,2)</f>
        <v>0</v>
      </c>
      <c r="BL124" s="561" t="s">
        <v>133</v>
      </c>
      <c r="BM124" s="651" t="s">
        <v>273</v>
      </c>
    </row>
    <row r="125" spans="1:65" s="571" customFormat="1" ht="24.2" customHeight="1">
      <c r="A125" s="568"/>
      <c r="B125" s="569"/>
      <c r="C125" s="640" t="s">
        <v>274</v>
      </c>
      <c r="D125" s="640" t="s">
        <v>128</v>
      </c>
      <c r="E125" s="641" t="s">
        <v>275</v>
      </c>
      <c r="F125" s="642" t="s">
        <v>276</v>
      </c>
      <c r="G125" s="643" t="s">
        <v>180</v>
      </c>
      <c r="H125" s="644">
        <v>637</v>
      </c>
      <c r="I125" s="77"/>
      <c r="J125" s="645">
        <f>ROUND(I125*H125,2)</f>
        <v>0</v>
      </c>
      <c r="K125" s="642" t="s">
        <v>132</v>
      </c>
      <c r="L125" s="569"/>
      <c r="M125" s="646" t="s">
        <v>3</v>
      </c>
      <c r="N125" s="647" t="s">
        <v>43</v>
      </c>
      <c r="O125" s="648"/>
      <c r="P125" s="649">
        <f>O125*H125</f>
        <v>0</v>
      </c>
      <c r="Q125" s="649">
        <v>0</v>
      </c>
      <c r="R125" s="649">
        <f>Q125*H125</f>
        <v>0</v>
      </c>
      <c r="S125" s="649">
        <v>0</v>
      </c>
      <c r="T125" s="650">
        <f>S125*H125</f>
        <v>0</v>
      </c>
      <c r="U125" s="568"/>
      <c r="V125" s="568"/>
      <c r="W125" s="568"/>
      <c r="X125" s="568"/>
      <c r="Y125" s="568"/>
      <c r="Z125" s="568"/>
      <c r="AA125" s="568"/>
      <c r="AB125" s="568"/>
      <c r="AC125" s="568"/>
      <c r="AD125" s="568"/>
      <c r="AE125" s="568"/>
      <c r="AR125" s="651" t="s">
        <v>133</v>
      </c>
      <c r="AT125" s="651" t="s">
        <v>128</v>
      </c>
      <c r="AU125" s="651" t="s">
        <v>82</v>
      </c>
      <c r="AY125" s="561" t="s">
        <v>125</v>
      </c>
      <c r="BE125" s="652">
        <f>IF(N125="základní",J125,0)</f>
        <v>0</v>
      </c>
      <c r="BF125" s="652">
        <f>IF(N125="snížená",J125,0)</f>
        <v>0</v>
      </c>
      <c r="BG125" s="652">
        <f>IF(N125="zákl. přenesená",J125,0)</f>
        <v>0</v>
      </c>
      <c r="BH125" s="652">
        <f>IF(N125="sníž. přenesená",J125,0)</f>
        <v>0</v>
      </c>
      <c r="BI125" s="652">
        <f>IF(N125="nulová",J125,0)</f>
        <v>0</v>
      </c>
      <c r="BJ125" s="561" t="s">
        <v>80</v>
      </c>
      <c r="BK125" s="652">
        <f>ROUND(I125*H125,2)</f>
        <v>0</v>
      </c>
      <c r="BL125" s="561" t="s">
        <v>133</v>
      </c>
      <c r="BM125" s="651" t="s">
        <v>277</v>
      </c>
    </row>
    <row r="126" spans="2:51" s="658" customFormat="1" ht="12">
      <c r="B126" s="659"/>
      <c r="D126" s="653" t="s">
        <v>137</v>
      </c>
      <c r="E126" s="660" t="s">
        <v>3</v>
      </c>
      <c r="F126" s="661" t="s">
        <v>237</v>
      </c>
      <c r="H126" s="662">
        <v>637</v>
      </c>
      <c r="L126" s="659"/>
      <c r="M126" s="663"/>
      <c r="N126" s="664"/>
      <c r="O126" s="664"/>
      <c r="P126" s="664"/>
      <c r="Q126" s="664"/>
      <c r="R126" s="664"/>
      <c r="S126" s="664"/>
      <c r="T126" s="665"/>
      <c r="AT126" s="660" t="s">
        <v>137</v>
      </c>
      <c r="AU126" s="660" t="s">
        <v>82</v>
      </c>
      <c r="AV126" s="658" t="s">
        <v>82</v>
      </c>
      <c r="AW126" s="658" t="s">
        <v>33</v>
      </c>
      <c r="AX126" s="658" t="s">
        <v>80</v>
      </c>
      <c r="AY126" s="660" t="s">
        <v>125</v>
      </c>
    </row>
    <row r="127" spans="1:65" s="571" customFormat="1" ht="14.45" customHeight="1">
      <c r="A127" s="568"/>
      <c r="B127" s="569"/>
      <c r="C127" s="640" t="s">
        <v>278</v>
      </c>
      <c r="D127" s="640" t="s">
        <v>128</v>
      </c>
      <c r="E127" s="641" t="s">
        <v>279</v>
      </c>
      <c r="F127" s="642" t="s">
        <v>280</v>
      </c>
      <c r="G127" s="643" t="s">
        <v>180</v>
      </c>
      <c r="H127" s="644">
        <v>637</v>
      </c>
      <c r="I127" s="77"/>
      <c r="J127" s="645">
        <f>ROUND(I127*H127,2)</f>
        <v>0</v>
      </c>
      <c r="K127" s="642" t="s">
        <v>132</v>
      </c>
      <c r="L127" s="569"/>
      <c r="M127" s="646" t="s">
        <v>3</v>
      </c>
      <c r="N127" s="647" t="s">
        <v>43</v>
      </c>
      <c r="O127" s="648"/>
      <c r="P127" s="649">
        <f>O127*H127</f>
        <v>0</v>
      </c>
      <c r="Q127" s="649">
        <v>0</v>
      </c>
      <c r="R127" s="649">
        <f>Q127*H127</f>
        <v>0</v>
      </c>
      <c r="S127" s="649">
        <v>0</v>
      </c>
      <c r="T127" s="650">
        <f>S127*H127</f>
        <v>0</v>
      </c>
      <c r="U127" s="568"/>
      <c r="V127" s="568"/>
      <c r="W127" s="568"/>
      <c r="X127" s="568"/>
      <c r="Y127" s="568"/>
      <c r="Z127" s="568"/>
      <c r="AA127" s="568"/>
      <c r="AB127" s="568"/>
      <c r="AC127" s="568"/>
      <c r="AD127" s="568"/>
      <c r="AE127" s="568"/>
      <c r="AR127" s="651" t="s">
        <v>133</v>
      </c>
      <c r="AT127" s="651" t="s">
        <v>128</v>
      </c>
      <c r="AU127" s="651" t="s">
        <v>82</v>
      </c>
      <c r="AY127" s="561" t="s">
        <v>125</v>
      </c>
      <c r="BE127" s="652">
        <f>IF(N127="základní",J127,0)</f>
        <v>0</v>
      </c>
      <c r="BF127" s="652">
        <f>IF(N127="snížená",J127,0)</f>
        <v>0</v>
      </c>
      <c r="BG127" s="652">
        <f>IF(N127="zákl. přenesená",J127,0)</f>
        <v>0</v>
      </c>
      <c r="BH127" s="652">
        <f>IF(N127="sníž. přenesená",J127,0)</f>
        <v>0</v>
      </c>
      <c r="BI127" s="652">
        <f>IF(N127="nulová",J127,0)</f>
        <v>0</v>
      </c>
      <c r="BJ127" s="561" t="s">
        <v>80</v>
      </c>
      <c r="BK127" s="652">
        <f>ROUND(I127*H127,2)</f>
        <v>0</v>
      </c>
      <c r="BL127" s="561" t="s">
        <v>133</v>
      </c>
      <c r="BM127" s="651" t="s">
        <v>281</v>
      </c>
    </row>
    <row r="128" spans="2:51" s="658" customFormat="1" ht="12">
      <c r="B128" s="659"/>
      <c r="D128" s="653" t="s">
        <v>137</v>
      </c>
      <c r="E128" s="660" t="s">
        <v>3</v>
      </c>
      <c r="F128" s="661" t="s">
        <v>237</v>
      </c>
      <c r="H128" s="662">
        <v>637</v>
      </c>
      <c r="L128" s="659"/>
      <c r="M128" s="663"/>
      <c r="N128" s="664"/>
      <c r="O128" s="664"/>
      <c r="P128" s="664"/>
      <c r="Q128" s="664"/>
      <c r="R128" s="664"/>
      <c r="S128" s="664"/>
      <c r="T128" s="665"/>
      <c r="AT128" s="660" t="s">
        <v>137</v>
      </c>
      <c r="AU128" s="660" t="s">
        <v>82</v>
      </c>
      <c r="AV128" s="658" t="s">
        <v>82</v>
      </c>
      <c r="AW128" s="658" t="s">
        <v>33</v>
      </c>
      <c r="AX128" s="658" t="s">
        <v>80</v>
      </c>
      <c r="AY128" s="660" t="s">
        <v>125</v>
      </c>
    </row>
    <row r="129" spans="2:63" s="627" customFormat="1" ht="22.9" customHeight="1">
      <c r="B129" s="628"/>
      <c r="D129" s="629" t="s">
        <v>71</v>
      </c>
      <c r="E129" s="638" t="s">
        <v>145</v>
      </c>
      <c r="F129" s="638" t="s">
        <v>282</v>
      </c>
      <c r="J129" s="639">
        <f>BK129</f>
        <v>0</v>
      </c>
      <c r="L129" s="628"/>
      <c r="M129" s="632"/>
      <c r="N129" s="633"/>
      <c r="O129" s="633"/>
      <c r="P129" s="634">
        <f>SUM(P130:P131)</f>
        <v>0</v>
      </c>
      <c r="Q129" s="633"/>
      <c r="R129" s="634">
        <f>SUM(R130:R131)</f>
        <v>0</v>
      </c>
      <c r="S129" s="633"/>
      <c r="T129" s="635">
        <f>SUM(T130:T131)</f>
        <v>0</v>
      </c>
      <c r="AR129" s="629" t="s">
        <v>80</v>
      </c>
      <c r="AT129" s="636" t="s">
        <v>71</v>
      </c>
      <c r="AU129" s="636" t="s">
        <v>80</v>
      </c>
      <c r="AY129" s="629" t="s">
        <v>125</v>
      </c>
      <c r="BK129" s="637">
        <f>SUM(BK130:BK131)</f>
        <v>0</v>
      </c>
    </row>
    <row r="130" spans="1:65" s="571" customFormat="1" ht="24.2" customHeight="1">
      <c r="A130" s="568"/>
      <c r="B130" s="569"/>
      <c r="C130" s="640" t="s">
        <v>283</v>
      </c>
      <c r="D130" s="640" t="s">
        <v>128</v>
      </c>
      <c r="E130" s="641" t="s">
        <v>284</v>
      </c>
      <c r="F130" s="642" t="s">
        <v>285</v>
      </c>
      <c r="G130" s="643" t="s">
        <v>286</v>
      </c>
      <c r="H130" s="644">
        <v>10.7</v>
      </c>
      <c r="I130" s="77"/>
      <c r="J130" s="645">
        <f>ROUND(I130*H130,2)</f>
        <v>0</v>
      </c>
      <c r="K130" s="642" t="s">
        <v>259</v>
      </c>
      <c r="L130" s="569"/>
      <c r="M130" s="646" t="s">
        <v>3</v>
      </c>
      <c r="N130" s="647" t="s">
        <v>43</v>
      </c>
      <c r="O130" s="648"/>
      <c r="P130" s="649">
        <f>O130*H130</f>
        <v>0</v>
      </c>
      <c r="Q130" s="649">
        <v>0</v>
      </c>
      <c r="R130" s="649">
        <f>Q130*H130</f>
        <v>0</v>
      </c>
      <c r="S130" s="649">
        <v>0</v>
      </c>
      <c r="T130" s="650">
        <f>S130*H130</f>
        <v>0</v>
      </c>
      <c r="U130" s="568"/>
      <c r="V130" s="568"/>
      <c r="W130" s="568"/>
      <c r="X130" s="568"/>
      <c r="Y130" s="568"/>
      <c r="Z130" s="568"/>
      <c r="AA130" s="568"/>
      <c r="AB130" s="568"/>
      <c r="AC130" s="568"/>
      <c r="AD130" s="568"/>
      <c r="AE130" s="568"/>
      <c r="AR130" s="651" t="s">
        <v>133</v>
      </c>
      <c r="AT130" s="651" t="s">
        <v>128</v>
      </c>
      <c r="AU130" s="651" t="s">
        <v>82</v>
      </c>
      <c r="AY130" s="561" t="s">
        <v>125</v>
      </c>
      <c r="BE130" s="652">
        <f>IF(N130="základní",J130,0)</f>
        <v>0</v>
      </c>
      <c r="BF130" s="652">
        <f>IF(N130="snížená",J130,0)</f>
        <v>0</v>
      </c>
      <c r="BG130" s="652">
        <f>IF(N130="zákl. přenesená",J130,0)</f>
        <v>0</v>
      </c>
      <c r="BH130" s="652">
        <f>IF(N130="sníž. přenesená",J130,0)</f>
        <v>0</v>
      </c>
      <c r="BI130" s="652">
        <f>IF(N130="nulová",J130,0)</f>
        <v>0</v>
      </c>
      <c r="BJ130" s="561" t="s">
        <v>80</v>
      </c>
      <c r="BK130" s="652">
        <f>ROUND(I130*H130,2)</f>
        <v>0</v>
      </c>
      <c r="BL130" s="561" t="s">
        <v>133</v>
      </c>
      <c r="BM130" s="651" t="s">
        <v>287</v>
      </c>
    </row>
    <row r="131" spans="2:51" s="658" customFormat="1" ht="12">
      <c r="B131" s="659"/>
      <c r="D131" s="653" t="s">
        <v>137</v>
      </c>
      <c r="E131" s="660" t="s">
        <v>3</v>
      </c>
      <c r="F131" s="661" t="s">
        <v>288</v>
      </c>
      <c r="H131" s="662">
        <v>10.7</v>
      </c>
      <c r="L131" s="659"/>
      <c r="M131" s="663"/>
      <c r="N131" s="664"/>
      <c r="O131" s="664"/>
      <c r="P131" s="664"/>
      <c r="Q131" s="664"/>
      <c r="R131" s="664"/>
      <c r="S131" s="664"/>
      <c r="T131" s="665"/>
      <c r="AT131" s="660" t="s">
        <v>137</v>
      </c>
      <c r="AU131" s="660" t="s">
        <v>82</v>
      </c>
      <c r="AV131" s="658" t="s">
        <v>82</v>
      </c>
      <c r="AW131" s="658" t="s">
        <v>33</v>
      </c>
      <c r="AX131" s="658" t="s">
        <v>80</v>
      </c>
      <c r="AY131" s="660" t="s">
        <v>125</v>
      </c>
    </row>
    <row r="132" spans="2:63" s="627" customFormat="1" ht="22.9" customHeight="1">
      <c r="B132" s="628"/>
      <c r="D132" s="629" t="s">
        <v>71</v>
      </c>
      <c r="E132" s="638" t="s">
        <v>153</v>
      </c>
      <c r="F132" s="638" t="s">
        <v>289</v>
      </c>
      <c r="J132" s="639">
        <f>BK132</f>
        <v>0</v>
      </c>
      <c r="L132" s="628"/>
      <c r="M132" s="632"/>
      <c r="N132" s="633"/>
      <c r="O132" s="633"/>
      <c r="P132" s="634">
        <f>SUM(P133:P134)</f>
        <v>0</v>
      </c>
      <c r="Q132" s="633"/>
      <c r="R132" s="634">
        <f>SUM(R133:R134)</f>
        <v>11.365874999999999</v>
      </c>
      <c r="S132" s="633"/>
      <c r="T132" s="635">
        <f>SUM(T133:T134)</f>
        <v>0</v>
      </c>
      <c r="AR132" s="629" t="s">
        <v>80</v>
      </c>
      <c r="AT132" s="636" t="s">
        <v>71</v>
      </c>
      <c r="AU132" s="636" t="s">
        <v>80</v>
      </c>
      <c r="AY132" s="629" t="s">
        <v>125</v>
      </c>
      <c r="BK132" s="637">
        <f>SUM(BK133:BK134)</f>
        <v>0</v>
      </c>
    </row>
    <row r="133" spans="1:65" s="571" customFormat="1" ht="24.2" customHeight="1">
      <c r="A133" s="568"/>
      <c r="B133" s="569"/>
      <c r="C133" s="640" t="s">
        <v>290</v>
      </c>
      <c r="D133" s="640" t="s">
        <v>128</v>
      </c>
      <c r="E133" s="641" t="s">
        <v>291</v>
      </c>
      <c r="F133" s="642" t="s">
        <v>292</v>
      </c>
      <c r="G133" s="643" t="s">
        <v>180</v>
      </c>
      <c r="H133" s="644">
        <v>112.5</v>
      </c>
      <c r="I133" s="77"/>
      <c r="J133" s="645">
        <f>ROUND(I133*H133,2)</f>
        <v>0</v>
      </c>
      <c r="K133" s="642" t="s">
        <v>132</v>
      </c>
      <c r="L133" s="569"/>
      <c r="M133" s="646" t="s">
        <v>3</v>
      </c>
      <c r="N133" s="647" t="s">
        <v>43</v>
      </c>
      <c r="O133" s="648"/>
      <c r="P133" s="649">
        <f>O133*H133</f>
        <v>0</v>
      </c>
      <c r="Q133" s="649">
        <v>0.10103</v>
      </c>
      <c r="R133" s="649">
        <f>Q133*H133</f>
        <v>11.365874999999999</v>
      </c>
      <c r="S133" s="649">
        <v>0</v>
      </c>
      <c r="T133" s="650">
        <f>S133*H133</f>
        <v>0</v>
      </c>
      <c r="U133" s="568"/>
      <c r="V133" s="568"/>
      <c r="W133" s="568"/>
      <c r="X133" s="568"/>
      <c r="Y133" s="568"/>
      <c r="Z133" s="568"/>
      <c r="AA133" s="568"/>
      <c r="AB133" s="568"/>
      <c r="AC133" s="568"/>
      <c r="AD133" s="568"/>
      <c r="AE133" s="568"/>
      <c r="AR133" s="651" t="s">
        <v>133</v>
      </c>
      <c r="AT133" s="651" t="s">
        <v>128</v>
      </c>
      <c r="AU133" s="651" t="s">
        <v>82</v>
      </c>
      <c r="AY133" s="561" t="s">
        <v>125</v>
      </c>
      <c r="BE133" s="652">
        <f>IF(N133="základní",J133,0)</f>
        <v>0</v>
      </c>
      <c r="BF133" s="652">
        <f>IF(N133="snížená",J133,0)</f>
        <v>0</v>
      </c>
      <c r="BG133" s="652">
        <f>IF(N133="zákl. přenesená",J133,0)</f>
        <v>0</v>
      </c>
      <c r="BH133" s="652">
        <f>IF(N133="sníž. přenesená",J133,0)</f>
        <v>0</v>
      </c>
      <c r="BI133" s="652">
        <f>IF(N133="nulová",J133,0)</f>
        <v>0</v>
      </c>
      <c r="BJ133" s="561" t="s">
        <v>80</v>
      </c>
      <c r="BK133" s="652">
        <f>ROUND(I133*H133,2)</f>
        <v>0</v>
      </c>
      <c r="BL133" s="561" t="s">
        <v>133</v>
      </c>
      <c r="BM133" s="651" t="s">
        <v>293</v>
      </c>
    </row>
    <row r="134" spans="2:51" s="658" customFormat="1" ht="12">
      <c r="B134" s="659"/>
      <c r="D134" s="653" t="s">
        <v>137</v>
      </c>
      <c r="E134" s="660" t="s">
        <v>3</v>
      </c>
      <c r="F134" s="661" t="s">
        <v>294</v>
      </c>
      <c r="H134" s="662">
        <v>112.5</v>
      </c>
      <c r="L134" s="659"/>
      <c r="M134" s="663"/>
      <c r="N134" s="664"/>
      <c r="O134" s="664"/>
      <c r="P134" s="664"/>
      <c r="Q134" s="664"/>
      <c r="R134" s="664"/>
      <c r="S134" s="664"/>
      <c r="T134" s="665"/>
      <c r="AT134" s="660" t="s">
        <v>137</v>
      </c>
      <c r="AU134" s="660" t="s">
        <v>82</v>
      </c>
      <c r="AV134" s="658" t="s">
        <v>82</v>
      </c>
      <c r="AW134" s="658" t="s">
        <v>33</v>
      </c>
      <c r="AX134" s="658" t="s">
        <v>80</v>
      </c>
      <c r="AY134" s="660" t="s">
        <v>125</v>
      </c>
    </row>
    <row r="135" spans="2:63" s="627" customFormat="1" ht="22.9" customHeight="1">
      <c r="B135" s="628"/>
      <c r="D135" s="629" t="s">
        <v>71</v>
      </c>
      <c r="E135" s="638" t="s">
        <v>126</v>
      </c>
      <c r="F135" s="638" t="s">
        <v>127</v>
      </c>
      <c r="J135" s="639">
        <f>BK135</f>
        <v>0</v>
      </c>
      <c r="L135" s="628"/>
      <c r="M135" s="632"/>
      <c r="N135" s="633"/>
      <c r="O135" s="633"/>
      <c r="P135" s="634">
        <f>SUM(P136:P148)</f>
        <v>0</v>
      </c>
      <c r="Q135" s="633"/>
      <c r="R135" s="634">
        <f>SUM(R136:R148)</f>
        <v>0.11461</v>
      </c>
      <c r="S135" s="633"/>
      <c r="T135" s="635">
        <f>SUM(T136:T148)</f>
        <v>37.95515</v>
      </c>
      <c r="AR135" s="629" t="s">
        <v>80</v>
      </c>
      <c r="AT135" s="636" t="s">
        <v>71</v>
      </c>
      <c r="AU135" s="636" t="s">
        <v>80</v>
      </c>
      <c r="AY135" s="629" t="s">
        <v>125</v>
      </c>
      <c r="BK135" s="637">
        <f>SUM(BK136:BK148)</f>
        <v>0</v>
      </c>
    </row>
    <row r="136" spans="1:65" s="571" customFormat="1" ht="14.45" customHeight="1">
      <c r="A136" s="568"/>
      <c r="B136" s="569"/>
      <c r="C136" s="640" t="s">
        <v>295</v>
      </c>
      <c r="D136" s="640" t="s">
        <v>128</v>
      </c>
      <c r="E136" s="641" t="s">
        <v>296</v>
      </c>
      <c r="F136" s="642" t="s">
        <v>297</v>
      </c>
      <c r="G136" s="643" t="s">
        <v>173</v>
      </c>
      <c r="H136" s="644">
        <v>1</v>
      </c>
      <c r="I136" s="77"/>
      <c r="J136" s="645">
        <f>ROUND(I136*H136,2)</f>
        <v>0</v>
      </c>
      <c r="K136" s="642" t="s">
        <v>132</v>
      </c>
      <c r="L136" s="569"/>
      <c r="M136" s="646" t="s">
        <v>3</v>
      </c>
      <c r="N136" s="647" t="s">
        <v>43</v>
      </c>
      <c r="O136" s="648"/>
      <c r="P136" s="649">
        <f>O136*H136</f>
        <v>0</v>
      </c>
      <c r="Q136" s="649">
        <v>0.0007</v>
      </c>
      <c r="R136" s="649">
        <f>Q136*H136</f>
        <v>0.0007</v>
      </c>
      <c r="S136" s="649">
        <v>0</v>
      </c>
      <c r="T136" s="650">
        <f>S136*H136</f>
        <v>0</v>
      </c>
      <c r="U136" s="568"/>
      <c r="V136" s="568"/>
      <c r="W136" s="568"/>
      <c r="X136" s="568"/>
      <c r="Y136" s="568"/>
      <c r="Z136" s="568"/>
      <c r="AA136" s="568"/>
      <c r="AB136" s="568"/>
      <c r="AC136" s="568"/>
      <c r="AD136" s="568"/>
      <c r="AE136" s="568"/>
      <c r="AR136" s="651" t="s">
        <v>133</v>
      </c>
      <c r="AT136" s="651" t="s">
        <v>128</v>
      </c>
      <c r="AU136" s="651" t="s">
        <v>82</v>
      </c>
      <c r="AY136" s="561" t="s">
        <v>125</v>
      </c>
      <c r="BE136" s="652">
        <f>IF(N136="základní",J136,0)</f>
        <v>0</v>
      </c>
      <c r="BF136" s="652">
        <f>IF(N136="snížená",J136,0)</f>
        <v>0</v>
      </c>
      <c r="BG136" s="652">
        <f>IF(N136="zákl. přenesená",J136,0)</f>
        <v>0</v>
      </c>
      <c r="BH136" s="652">
        <f>IF(N136="sníž. přenesená",J136,0)</f>
        <v>0</v>
      </c>
      <c r="BI136" s="652">
        <f>IF(N136="nulová",J136,0)</f>
        <v>0</v>
      </c>
      <c r="BJ136" s="561" t="s">
        <v>80</v>
      </c>
      <c r="BK136" s="652">
        <f>ROUND(I136*H136,2)</f>
        <v>0</v>
      </c>
      <c r="BL136" s="561" t="s">
        <v>133</v>
      </c>
      <c r="BM136" s="651" t="s">
        <v>298</v>
      </c>
    </row>
    <row r="137" spans="2:51" s="658" customFormat="1" ht="12">
      <c r="B137" s="659"/>
      <c r="D137" s="653" t="s">
        <v>137</v>
      </c>
      <c r="E137" s="660" t="s">
        <v>3</v>
      </c>
      <c r="F137" s="661" t="s">
        <v>299</v>
      </c>
      <c r="H137" s="662">
        <v>1</v>
      </c>
      <c r="L137" s="659"/>
      <c r="M137" s="663"/>
      <c r="N137" s="664"/>
      <c r="O137" s="664"/>
      <c r="P137" s="664"/>
      <c r="Q137" s="664"/>
      <c r="R137" s="664"/>
      <c r="S137" s="664"/>
      <c r="T137" s="665"/>
      <c r="AT137" s="660" t="s">
        <v>137</v>
      </c>
      <c r="AU137" s="660" t="s">
        <v>82</v>
      </c>
      <c r="AV137" s="658" t="s">
        <v>82</v>
      </c>
      <c r="AW137" s="658" t="s">
        <v>33</v>
      </c>
      <c r="AX137" s="658" t="s">
        <v>80</v>
      </c>
      <c r="AY137" s="660" t="s">
        <v>125</v>
      </c>
    </row>
    <row r="138" spans="1:65" s="571" customFormat="1" ht="14.45" customHeight="1">
      <c r="A138" s="568"/>
      <c r="B138" s="569"/>
      <c r="C138" s="640" t="s">
        <v>300</v>
      </c>
      <c r="D138" s="640" t="s">
        <v>128</v>
      </c>
      <c r="E138" s="641" t="s">
        <v>301</v>
      </c>
      <c r="F138" s="642" t="s">
        <v>302</v>
      </c>
      <c r="G138" s="643" t="s">
        <v>173</v>
      </c>
      <c r="H138" s="644">
        <v>1</v>
      </c>
      <c r="I138" s="77"/>
      <c r="J138" s="645">
        <f>ROUND(I138*H138,2)</f>
        <v>0</v>
      </c>
      <c r="K138" s="642" t="s">
        <v>132</v>
      </c>
      <c r="L138" s="569"/>
      <c r="M138" s="646" t="s">
        <v>3</v>
      </c>
      <c r="N138" s="647" t="s">
        <v>43</v>
      </c>
      <c r="O138" s="648"/>
      <c r="P138" s="649">
        <f>O138*H138</f>
        <v>0</v>
      </c>
      <c r="Q138" s="649">
        <v>0.11241</v>
      </c>
      <c r="R138" s="649">
        <f>Q138*H138</f>
        <v>0.11241</v>
      </c>
      <c r="S138" s="649">
        <v>0</v>
      </c>
      <c r="T138" s="650">
        <f>S138*H138</f>
        <v>0</v>
      </c>
      <c r="U138" s="568"/>
      <c r="V138" s="568"/>
      <c r="W138" s="568"/>
      <c r="X138" s="568"/>
      <c r="Y138" s="568"/>
      <c r="Z138" s="568"/>
      <c r="AA138" s="568"/>
      <c r="AB138" s="568"/>
      <c r="AC138" s="568"/>
      <c r="AD138" s="568"/>
      <c r="AE138" s="568"/>
      <c r="AR138" s="651" t="s">
        <v>133</v>
      </c>
      <c r="AT138" s="651" t="s">
        <v>128</v>
      </c>
      <c r="AU138" s="651" t="s">
        <v>82</v>
      </c>
      <c r="AY138" s="561" t="s">
        <v>125</v>
      </c>
      <c r="BE138" s="652">
        <f>IF(N138="základní",J138,0)</f>
        <v>0</v>
      </c>
      <c r="BF138" s="652">
        <f>IF(N138="snížená",J138,0)</f>
        <v>0</v>
      </c>
      <c r="BG138" s="652">
        <f>IF(N138="zákl. přenesená",J138,0)</f>
        <v>0</v>
      </c>
      <c r="BH138" s="652">
        <f>IF(N138="sníž. přenesená",J138,0)</f>
        <v>0</v>
      </c>
      <c r="BI138" s="652">
        <f>IF(N138="nulová",J138,0)</f>
        <v>0</v>
      </c>
      <c r="BJ138" s="561" t="s">
        <v>80</v>
      </c>
      <c r="BK138" s="652">
        <f>ROUND(I138*H138,2)</f>
        <v>0</v>
      </c>
      <c r="BL138" s="561" t="s">
        <v>133</v>
      </c>
      <c r="BM138" s="651" t="s">
        <v>303</v>
      </c>
    </row>
    <row r="139" spans="2:51" s="658" customFormat="1" ht="12">
      <c r="B139" s="659"/>
      <c r="D139" s="653" t="s">
        <v>137</v>
      </c>
      <c r="E139" s="660" t="s">
        <v>3</v>
      </c>
      <c r="F139" s="661" t="s">
        <v>299</v>
      </c>
      <c r="H139" s="662">
        <v>1</v>
      </c>
      <c r="L139" s="659"/>
      <c r="M139" s="663"/>
      <c r="N139" s="664"/>
      <c r="O139" s="664"/>
      <c r="P139" s="664"/>
      <c r="Q139" s="664"/>
      <c r="R139" s="664"/>
      <c r="S139" s="664"/>
      <c r="T139" s="665"/>
      <c r="AT139" s="660" t="s">
        <v>137</v>
      </c>
      <c r="AU139" s="660" t="s">
        <v>82</v>
      </c>
      <c r="AV139" s="658" t="s">
        <v>82</v>
      </c>
      <c r="AW139" s="658" t="s">
        <v>33</v>
      </c>
      <c r="AX139" s="658" t="s">
        <v>80</v>
      </c>
      <c r="AY139" s="660" t="s">
        <v>125</v>
      </c>
    </row>
    <row r="140" spans="1:65" s="571" customFormat="1" ht="14.45" customHeight="1">
      <c r="A140" s="568"/>
      <c r="B140" s="569"/>
      <c r="C140" s="640" t="s">
        <v>304</v>
      </c>
      <c r="D140" s="640" t="s">
        <v>128</v>
      </c>
      <c r="E140" s="641" t="s">
        <v>305</v>
      </c>
      <c r="F140" s="642" t="s">
        <v>306</v>
      </c>
      <c r="G140" s="643" t="s">
        <v>180</v>
      </c>
      <c r="H140" s="644">
        <v>2.5</v>
      </c>
      <c r="I140" s="77"/>
      <c r="J140" s="645">
        <f>ROUND(I140*H140,2)</f>
        <v>0</v>
      </c>
      <c r="K140" s="642" t="s">
        <v>132</v>
      </c>
      <c r="L140" s="569"/>
      <c r="M140" s="646" t="s">
        <v>3</v>
      </c>
      <c r="N140" s="647" t="s">
        <v>43</v>
      </c>
      <c r="O140" s="648"/>
      <c r="P140" s="649">
        <f>O140*H140</f>
        <v>0</v>
      </c>
      <c r="Q140" s="649">
        <v>0.0006</v>
      </c>
      <c r="R140" s="649">
        <f>Q140*H140</f>
        <v>0.0014999999999999998</v>
      </c>
      <c r="S140" s="649">
        <v>0</v>
      </c>
      <c r="T140" s="650">
        <f>S140*H140</f>
        <v>0</v>
      </c>
      <c r="U140" s="568"/>
      <c r="V140" s="568"/>
      <c r="W140" s="568"/>
      <c r="X140" s="568"/>
      <c r="Y140" s="568"/>
      <c r="Z140" s="568"/>
      <c r="AA140" s="568"/>
      <c r="AB140" s="568"/>
      <c r="AC140" s="568"/>
      <c r="AD140" s="568"/>
      <c r="AE140" s="568"/>
      <c r="AR140" s="651" t="s">
        <v>133</v>
      </c>
      <c r="AT140" s="651" t="s">
        <v>128</v>
      </c>
      <c r="AU140" s="651" t="s">
        <v>82</v>
      </c>
      <c r="AY140" s="561" t="s">
        <v>125</v>
      </c>
      <c r="BE140" s="652">
        <f>IF(N140="základní",J140,0)</f>
        <v>0</v>
      </c>
      <c r="BF140" s="652">
        <f>IF(N140="snížená",J140,0)</f>
        <v>0</v>
      </c>
      <c r="BG140" s="652">
        <f>IF(N140="zákl. přenesená",J140,0)</f>
        <v>0</v>
      </c>
      <c r="BH140" s="652">
        <f>IF(N140="sníž. přenesená",J140,0)</f>
        <v>0</v>
      </c>
      <c r="BI140" s="652">
        <f>IF(N140="nulová",J140,0)</f>
        <v>0</v>
      </c>
      <c r="BJ140" s="561" t="s">
        <v>80</v>
      </c>
      <c r="BK140" s="652">
        <f>ROUND(I140*H140,2)</f>
        <v>0</v>
      </c>
      <c r="BL140" s="561" t="s">
        <v>133</v>
      </c>
      <c r="BM140" s="651" t="s">
        <v>307</v>
      </c>
    </row>
    <row r="141" spans="2:51" s="658" customFormat="1" ht="12">
      <c r="B141" s="659"/>
      <c r="D141" s="653" t="s">
        <v>137</v>
      </c>
      <c r="E141" s="660" t="s">
        <v>3</v>
      </c>
      <c r="F141" s="661" t="s">
        <v>308</v>
      </c>
      <c r="H141" s="662">
        <v>2.5</v>
      </c>
      <c r="L141" s="659"/>
      <c r="M141" s="663"/>
      <c r="N141" s="664"/>
      <c r="O141" s="664"/>
      <c r="P141" s="664"/>
      <c r="Q141" s="664"/>
      <c r="R141" s="664"/>
      <c r="S141" s="664"/>
      <c r="T141" s="665"/>
      <c r="AT141" s="660" t="s">
        <v>137</v>
      </c>
      <c r="AU141" s="660" t="s">
        <v>82</v>
      </c>
      <c r="AV141" s="658" t="s">
        <v>82</v>
      </c>
      <c r="AW141" s="658" t="s">
        <v>33</v>
      </c>
      <c r="AX141" s="658" t="s">
        <v>80</v>
      </c>
      <c r="AY141" s="660" t="s">
        <v>125</v>
      </c>
    </row>
    <row r="142" spans="1:65" s="571" customFormat="1" ht="14.45" customHeight="1">
      <c r="A142" s="568"/>
      <c r="B142" s="569"/>
      <c r="C142" s="640" t="s">
        <v>309</v>
      </c>
      <c r="D142" s="640" t="s">
        <v>128</v>
      </c>
      <c r="E142" s="641" t="s">
        <v>310</v>
      </c>
      <c r="F142" s="642" t="s">
        <v>311</v>
      </c>
      <c r="G142" s="643" t="s">
        <v>131</v>
      </c>
      <c r="H142" s="644">
        <v>18.5</v>
      </c>
      <c r="I142" s="77"/>
      <c r="J142" s="645">
        <f>ROUND(I142*H142,2)</f>
        <v>0</v>
      </c>
      <c r="K142" s="642" t="s">
        <v>132</v>
      </c>
      <c r="L142" s="569"/>
      <c r="M142" s="646" t="s">
        <v>3</v>
      </c>
      <c r="N142" s="647" t="s">
        <v>43</v>
      </c>
      <c r="O142" s="648"/>
      <c r="P142" s="649">
        <f>O142*H142</f>
        <v>0</v>
      </c>
      <c r="Q142" s="649">
        <v>0</v>
      </c>
      <c r="R142" s="649">
        <f>Q142*H142</f>
        <v>0</v>
      </c>
      <c r="S142" s="649">
        <v>2</v>
      </c>
      <c r="T142" s="650">
        <f>S142*H142</f>
        <v>37</v>
      </c>
      <c r="U142" s="568"/>
      <c r="V142" s="568"/>
      <c r="W142" s="568"/>
      <c r="X142" s="568"/>
      <c r="Y142" s="568"/>
      <c r="Z142" s="568"/>
      <c r="AA142" s="568"/>
      <c r="AB142" s="568"/>
      <c r="AC142" s="568"/>
      <c r="AD142" s="568"/>
      <c r="AE142" s="568"/>
      <c r="AR142" s="651" t="s">
        <v>133</v>
      </c>
      <c r="AT142" s="651" t="s">
        <v>128</v>
      </c>
      <c r="AU142" s="651" t="s">
        <v>82</v>
      </c>
      <c r="AY142" s="561" t="s">
        <v>125</v>
      </c>
      <c r="BE142" s="652">
        <f>IF(N142="základní",J142,0)</f>
        <v>0</v>
      </c>
      <c r="BF142" s="652">
        <f>IF(N142="snížená",J142,0)</f>
        <v>0</v>
      </c>
      <c r="BG142" s="652">
        <f>IF(N142="zákl. přenesená",J142,0)</f>
        <v>0</v>
      </c>
      <c r="BH142" s="652">
        <f>IF(N142="sníž. přenesená",J142,0)</f>
        <v>0</v>
      </c>
      <c r="BI142" s="652">
        <f>IF(N142="nulová",J142,0)</f>
        <v>0</v>
      </c>
      <c r="BJ142" s="561" t="s">
        <v>80</v>
      </c>
      <c r="BK142" s="652">
        <f>ROUND(I142*H142,2)</f>
        <v>0</v>
      </c>
      <c r="BL142" s="561" t="s">
        <v>133</v>
      </c>
      <c r="BM142" s="651" t="s">
        <v>312</v>
      </c>
    </row>
    <row r="143" spans="2:51" s="680" customFormat="1" ht="12">
      <c r="B143" s="681"/>
      <c r="D143" s="653" t="s">
        <v>137</v>
      </c>
      <c r="E143" s="682" t="s">
        <v>3</v>
      </c>
      <c r="F143" s="683" t="s">
        <v>313</v>
      </c>
      <c r="H143" s="682" t="s">
        <v>3</v>
      </c>
      <c r="L143" s="681"/>
      <c r="M143" s="684"/>
      <c r="N143" s="685"/>
      <c r="O143" s="685"/>
      <c r="P143" s="685"/>
      <c r="Q143" s="685"/>
      <c r="R143" s="685"/>
      <c r="S143" s="685"/>
      <c r="T143" s="686"/>
      <c r="AT143" s="682" t="s">
        <v>137</v>
      </c>
      <c r="AU143" s="682" t="s">
        <v>82</v>
      </c>
      <c r="AV143" s="680" t="s">
        <v>80</v>
      </c>
      <c r="AW143" s="680" t="s">
        <v>33</v>
      </c>
      <c r="AX143" s="680" t="s">
        <v>72</v>
      </c>
      <c r="AY143" s="682" t="s">
        <v>125</v>
      </c>
    </row>
    <row r="144" spans="2:51" s="658" customFormat="1" ht="12">
      <c r="B144" s="659"/>
      <c r="D144" s="653" t="s">
        <v>137</v>
      </c>
      <c r="E144" s="660" t="s">
        <v>3</v>
      </c>
      <c r="F144" s="661" t="s">
        <v>314</v>
      </c>
      <c r="H144" s="662">
        <v>18.5</v>
      </c>
      <c r="L144" s="659"/>
      <c r="M144" s="663"/>
      <c r="N144" s="664"/>
      <c r="O144" s="664"/>
      <c r="P144" s="664"/>
      <c r="Q144" s="664"/>
      <c r="R144" s="664"/>
      <c r="S144" s="664"/>
      <c r="T144" s="665"/>
      <c r="AT144" s="660" t="s">
        <v>137</v>
      </c>
      <c r="AU144" s="660" t="s">
        <v>82</v>
      </c>
      <c r="AV144" s="658" t="s">
        <v>82</v>
      </c>
      <c r="AW144" s="658" t="s">
        <v>33</v>
      </c>
      <c r="AX144" s="658" t="s">
        <v>80</v>
      </c>
      <c r="AY144" s="660" t="s">
        <v>125</v>
      </c>
    </row>
    <row r="145" spans="1:65" s="571" customFormat="1" ht="24.2" customHeight="1">
      <c r="A145" s="568"/>
      <c r="B145" s="569"/>
      <c r="C145" s="640" t="s">
        <v>315</v>
      </c>
      <c r="D145" s="640" t="s">
        <v>128</v>
      </c>
      <c r="E145" s="641" t="s">
        <v>316</v>
      </c>
      <c r="F145" s="642" t="s">
        <v>317</v>
      </c>
      <c r="G145" s="643" t="s">
        <v>173</v>
      </c>
      <c r="H145" s="644">
        <v>1</v>
      </c>
      <c r="I145" s="77"/>
      <c r="J145" s="645">
        <f>ROUND(I145*H145,2)</f>
        <v>0</v>
      </c>
      <c r="K145" s="642" t="s">
        <v>132</v>
      </c>
      <c r="L145" s="569"/>
      <c r="M145" s="646" t="s">
        <v>3</v>
      </c>
      <c r="N145" s="647" t="s">
        <v>43</v>
      </c>
      <c r="O145" s="648"/>
      <c r="P145" s="649">
        <f>O145*H145</f>
        <v>0</v>
      </c>
      <c r="Q145" s="649">
        <v>0</v>
      </c>
      <c r="R145" s="649">
        <f>Q145*H145</f>
        <v>0</v>
      </c>
      <c r="S145" s="649">
        <v>0.082</v>
      </c>
      <c r="T145" s="650">
        <f>S145*H145</f>
        <v>0.082</v>
      </c>
      <c r="U145" s="568"/>
      <c r="V145" s="568"/>
      <c r="W145" s="568"/>
      <c r="X145" s="568"/>
      <c r="Y145" s="568"/>
      <c r="Z145" s="568"/>
      <c r="AA145" s="568"/>
      <c r="AB145" s="568"/>
      <c r="AC145" s="568"/>
      <c r="AD145" s="568"/>
      <c r="AE145" s="568"/>
      <c r="AR145" s="651" t="s">
        <v>133</v>
      </c>
      <c r="AT145" s="651" t="s">
        <v>128</v>
      </c>
      <c r="AU145" s="651" t="s">
        <v>82</v>
      </c>
      <c r="AY145" s="561" t="s">
        <v>125</v>
      </c>
      <c r="BE145" s="652">
        <f>IF(N145="základní",J145,0)</f>
        <v>0</v>
      </c>
      <c r="BF145" s="652">
        <f>IF(N145="snížená",J145,0)</f>
        <v>0</v>
      </c>
      <c r="BG145" s="652">
        <f>IF(N145="zákl. přenesená",J145,0)</f>
        <v>0</v>
      </c>
      <c r="BH145" s="652">
        <f>IF(N145="sníž. přenesená",J145,0)</f>
        <v>0</v>
      </c>
      <c r="BI145" s="652">
        <f>IF(N145="nulová",J145,0)</f>
        <v>0</v>
      </c>
      <c r="BJ145" s="561" t="s">
        <v>80</v>
      </c>
      <c r="BK145" s="652">
        <f>ROUND(I145*H145,2)</f>
        <v>0</v>
      </c>
      <c r="BL145" s="561" t="s">
        <v>133</v>
      </c>
      <c r="BM145" s="651" t="s">
        <v>318</v>
      </c>
    </row>
    <row r="146" spans="1:65" s="571" customFormat="1" ht="14.45" customHeight="1">
      <c r="A146" s="568"/>
      <c r="B146" s="569"/>
      <c r="C146" s="640" t="s">
        <v>319</v>
      </c>
      <c r="D146" s="640" t="s">
        <v>128</v>
      </c>
      <c r="E146" s="641" t="s">
        <v>320</v>
      </c>
      <c r="F146" s="642" t="s">
        <v>321</v>
      </c>
      <c r="G146" s="643" t="s">
        <v>173</v>
      </c>
      <c r="H146" s="644">
        <v>45</v>
      </c>
      <c r="I146" s="77"/>
      <c r="J146" s="645">
        <f>ROUND(I146*H146,2)</f>
        <v>0</v>
      </c>
      <c r="K146" s="642" t="s">
        <v>132</v>
      </c>
      <c r="L146" s="569"/>
      <c r="M146" s="646" t="s">
        <v>3</v>
      </c>
      <c r="N146" s="647" t="s">
        <v>43</v>
      </c>
      <c r="O146" s="648"/>
      <c r="P146" s="649">
        <f>O146*H146</f>
        <v>0</v>
      </c>
      <c r="Q146" s="649">
        <v>0</v>
      </c>
      <c r="R146" s="649">
        <f>Q146*H146</f>
        <v>0</v>
      </c>
      <c r="S146" s="649">
        <v>0.006</v>
      </c>
      <c r="T146" s="650">
        <f>S146*H146</f>
        <v>0.27</v>
      </c>
      <c r="U146" s="568"/>
      <c r="V146" s="568"/>
      <c r="W146" s="568"/>
      <c r="X146" s="568"/>
      <c r="Y146" s="568"/>
      <c r="Z146" s="568"/>
      <c r="AA146" s="568"/>
      <c r="AB146" s="568"/>
      <c r="AC146" s="568"/>
      <c r="AD146" s="568"/>
      <c r="AE146" s="568"/>
      <c r="AR146" s="651" t="s">
        <v>133</v>
      </c>
      <c r="AT146" s="651" t="s">
        <v>128</v>
      </c>
      <c r="AU146" s="651" t="s">
        <v>82</v>
      </c>
      <c r="AY146" s="561" t="s">
        <v>125</v>
      </c>
      <c r="BE146" s="652">
        <f>IF(N146="základní",J146,0)</f>
        <v>0</v>
      </c>
      <c r="BF146" s="652">
        <f>IF(N146="snížená",J146,0)</f>
        <v>0</v>
      </c>
      <c r="BG146" s="652">
        <f>IF(N146="zákl. přenesená",J146,0)</f>
        <v>0</v>
      </c>
      <c r="BH146" s="652">
        <f>IF(N146="sníž. přenesená",J146,0)</f>
        <v>0</v>
      </c>
      <c r="BI146" s="652">
        <f>IF(N146="nulová",J146,0)</f>
        <v>0</v>
      </c>
      <c r="BJ146" s="561" t="s">
        <v>80</v>
      </c>
      <c r="BK146" s="652">
        <f>ROUND(I146*H146,2)</f>
        <v>0</v>
      </c>
      <c r="BL146" s="561" t="s">
        <v>133</v>
      </c>
      <c r="BM146" s="651" t="s">
        <v>322</v>
      </c>
    </row>
    <row r="147" spans="1:65" s="571" customFormat="1" ht="14.45" customHeight="1">
      <c r="A147" s="568"/>
      <c r="B147" s="569"/>
      <c r="C147" s="640" t="s">
        <v>323</v>
      </c>
      <c r="D147" s="640" t="s">
        <v>128</v>
      </c>
      <c r="E147" s="641" t="s">
        <v>324</v>
      </c>
      <c r="F147" s="642" t="s">
        <v>325</v>
      </c>
      <c r="G147" s="643" t="s">
        <v>286</v>
      </c>
      <c r="H147" s="644">
        <v>92.5</v>
      </c>
      <c r="I147" s="77"/>
      <c r="J147" s="645">
        <f>ROUND(I147*H147,2)</f>
        <v>0</v>
      </c>
      <c r="K147" s="642" t="s">
        <v>132</v>
      </c>
      <c r="L147" s="569"/>
      <c r="M147" s="646" t="s">
        <v>3</v>
      </c>
      <c r="N147" s="647" t="s">
        <v>43</v>
      </c>
      <c r="O147" s="648"/>
      <c r="P147" s="649">
        <f>O147*H147</f>
        <v>0</v>
      </c>
      <c r="Q147" s="649">
        <v>0</v>
      </c>
      <c r="R147" s="649">
        <f>Q147*H147</f>
        <v>0</v>
      </c>
      <c r="S147" s="649">
        <v>0.00198</v>
      </c>
      <c r="T147" s="650">
        <f>S147*H147</f>
        <v>0.18315</v>
      </c>
      <c r="U147" s="568"/>
      <c r="V147" s="568"/>
      <c r="W147" s="568"/>
      <c r="X147" s="568"/>
      <c r="Y147" s="568"/>
      <c r="Z147" s="568"/>
      <c r="AA147" s="568"/>
      <c r="AB147" s="568"/>
      <c r="AC147" s="568"/>
      <c r="AD147" s="568"/>
      <c r="AE147" s="568"/>
      <c r="AR147" s="651" t="s">
        <v>133</v>
      </c>
      <c r="AT147" s="651" t="s">
        <v>128</v>
      </c>
      <c r="AU147" s="651" t="s">
        <v>82</v>
      </c>
      <c r="AY147" s="561" t="s">
        <v>125</v>
      </c>
      <c r="BE147" s="652">
        <f>IF(N147="základní",J147,0)</f>
        <v>0</v>
      </c>
      <c r="BF147" s="652">
        <f>IF(N147="snížená",J147,0)</f>
        <v>0</v>
      </c>
      <c r="BG147" s="652">
        <f>IF(N147="zákl. přenesená",J147,0)</f>
        <v>0</v>
      </c>
      <c r="BH147" s="652">
        <f>IF(N147="sníž. přenesená",J147,0)</f>
        <v>0</v>
      </c>
      <c r="BI147" s="652">
        <f>IF(N147="nulová",J147,0)</f>
        <v>0</v>
      </c>
      <c r="BJ147" s="561" t="s">
        <v>80</v>
      </c>
      <c r="BK147" s="652">
        <f>ROUND(I147*H147,2)</f>
        <v>0</v>
      </c>
      <c r="BL147" s="561" t="s">
        <v>133</v>
      </c>
      <c r="BM147" s="651" t="s">
        <v>326</v>
      </c>
    </row>
    <row r="148" spans="1:65" s="571" customFormat="1" ht="14.45" customHeight="1">
      <c r="A148" s="568"/>
      <c r="B148" s="569"/>
      <c r="C148" s="640" t="s">
        <v>327</v>
      </c>
      <c r="D148" s="640" t="s">
        <v>128</v>
      </c>
      <c r="E148" s="641" t="s">
        <v>328</v>
      </c>
      <c r="F148" s="642" t="s">
        <v>329</v>
      </c>
      <c r="G148" s="643" t="s">
        <v>173</v>
      </c>
      <c r="H148" s="644">
        <v>2</v>
      </c>
      <c r="I148" s="77"/>
      <c r="J148" s="645">
        <f>ROUND(I148*H148,2)</f>
        <v>0</v>
      </c>
      <c r="K148" s="642" t="s">
        <v>132</v>
      </c>
      <c r="L148" s="569"/>
      <c r="M148" s="646" t="s">
        <v>3</v>
      </c>
      <c r="N148" s="647" t="s">
        <v>43</v>
      </c>
      <c r="O148" s="648"/>
      <c r="P148" s="649">
        <f>O148*H148</f>
        <v>0</v>
      </c>
      <c r="Q148" s="649">
        <v>0</v>
      </c>
      <c r="R148" s="649">
        <f>Q148*H148</f>
        <v>0</v>
      </c>
      <c r="S148" s="649">
        <v>0.21</v>
      </c>
      <c r="T148" s="650">
        <f>S148*H148</f>
        <v>0.42</v>
      </c>
      <c r="U148" s="568"/>
      <c r="V148" s="568"/>
      <c r="W148" s="568"/>
      <c r="X148" s="568"/>
      <c r="Y148" s="568"/>
      <c r="Z148" s="568"/>
      <c r="AA148" s="568"/>
      <c r="AB148" s="568"/>
      <c r="AC148" s="568"/>
      <c r="AD148" s="568"/>
      <c r="AE148" s="568"/>
      <c r="AR148" s="651" t="s">
        <v>133</v>
      </c>
      <c r="AT148" s="651" t="s">
        <v>128</v>
      </c>
      <c r="AU148" s="651" t="s">
        <v>82</v>
      </c>
      <c r="AY148" s="561" t="s">
        <v>125</v>
      </c>
      <c r="BE148" s="652">
        <f>IF(N148="základní",J148,0)</f>
        <v>0</v>
      </c>
      <c r="BF148" s="652">
        <f>IF(N148="snížená",J148,0)</f>
        <v>0</v>
      </c>
      <c r="BG148" s="652">
        <f>IF(N148="zákl. přenesená",J148,0)</f>
        <v>0</v>
      </c>
      <c r="BH148" s="652">
        <f>IF(N148="sníž. přenesená",J148,0)</f>
        <v>0</v>
      </c>
      <c r="BI148" s="652">
        <f>IF(N148="nulová",J148,0)</f>
        <v>0</v>
      </c>
      <c r="BJ148" s="561" t="s">
        <v>80</v>
      </c>
      <c r="BK148" s="652">
        <f>ROUND(I148*H148,2)</f>
        <v>0</v>
      </c>
      <c r="BL148" s="561" t="s">
        <v>133</v>
      </c>
      <c r="BM148" s="651" t="s">
        <v>330</v>
      </c>
    </row>
    <row r="149" spans="2:63" s="627" customFormat="1" ht="22.9" customHeight="1">
      <c r="B149" s="628"/>
      <c r="D149" s="629" t="s">
        <v>71</v>
      </c>
      <c r="E149" s="638" t="s">
        <v>139</v>
      </c>
      <c r="F149" s="638" t="s">
        <v>140</v>
      </c>
      <c r="J149" s="639">
        <f>BK149</f>
        <v>0</v>
      </c>
      <c r="L149" s="628"/>
      <c r="M149" s="632"/>
      <c r="N149" s="633"/>
      <c r="O149" s="633"/>
      <c r="P149" s="634">
        <f>SUM(P150:P158)</f>
        <v>0</v>
      </c>
      <c r="Q149" s="633"/>
      <c r="R149" s="634">
        <f>SUM(R150:R158)</f>
        <v>0</v>
      </c>
      <c r="S149" s="633"/>
      <c r="T149" s="635">
        <f>SUM(T150:T158)</f>
        <v>0</v>
      </c>
      <c r="AR149" s="629" t="s">
        <v>80</v>
      </c>
      <c r="AT149" s="636" t="s">
        <v>71</v>
      </c>
      <c r="AU149" s="636" t="s">
        <v>80</v>
      </c>
      <c r="AY149" s="629" t="s">
        <v>125</v>
      </c>
      <c r="BK149" s="637">
        <f>SUM(BK150:BK158)</f>
        <v>0</v>
      </c>
    </row>
    <row r="150" spans="1:65" s="571" customFormat="1" ht="24.2" customHeight="1">
      <c r="A150" s="568"/>
      <c r="B150" s="569"/>
      <c r="C150" s="640" t="s">
        <v>331</v>
      </c>
      <c r="D150" s="640" t="s">
        <v>128</v>
      </c>
      <c r="E150" s="641" t="s">
        <v>332</v>
      </c>
      <c r="F150" s="642" t="s">
        <v>333</v>
      </c>
      <c r="G150" s="643" t="s">
        <v>143</v>
      </c>
      <c r="H150" s="644">
        <v>0.955</v>
      </c>
      <c r="I150" s="77"/>
      <c r="J150" s="645">
        <f>ROUND(I150*H150,2)</f>
        <v>0</v>
      </c>
      <c r="K150" s="642" t="s">
        <v>132</v>
      </c>
      <c r="L150" s="569"/>
      <c r="M150" s="646" t="s">
        <v>3</v>
      </c>
      <c r="N150" s="647" t="s">
        <v>43</v>
      </c>
      <c r="O150" s="648"/>
      <c r="P150" s="649">
        <f>O150*H150</f>
        <v>0</v>
      </c>
      <c r="Q150" s="649">
        <v>0</v>
      </c>
      <c r="R150" s="649">
        <f>Q150*H150</f>
        <v>0</v>
      </c>
      <c r="S150" s="649">
        <v>0</v>
      </c>
      <c r="T150" s="650">
        <f>S150*H150</f>
        <v>0</v>
      </c>
      <c r="U150" s="568"/>
      <c r="V150" s="568"/>
      <c r="W150" s="568"/>
      <c r="X150" s="568"/>
      <c r="Y150" s="568"/>
      <c r="Z150" s="568"/>
      <c r="AA150" s="568"/>
      <c r="AB150" s="568"/>
      <c r="AC150" s="568"/>
      <c r="AD150" s="568"/>
      <c r="AE150" s="568"/>
      <c r="AR150" s="651" t="s">
        <v>133</v>
      </c>
      <c r="AT150" s="651" t="s">
        <v>128</v>
      </c>
      <c r="AU150" s="651" t="s">
        <v>82</v>
      </c>
      <c r="AY150" s="561" t="s">
        <v>125</v>
      </c>
      <c r="BE150" s="652">
        <f>IF(N150="základní",J150,0)</f>
        <v>0</v>
      </c>
      <c r="BF150" s="652">
        <f>IF(N150="snížená",J150,0)</f>
        <v>0</v>
      </c>
      <c r="BG150" s="652">
        <f>IF(N150="zákl. přenesená",J150,0)</f>
        <v>0</v>
      </c>
      <c r="BH150" s="652">
        <f>IF(N150="sníž. přenesená",J150,0)</f>
        <v>0</v>
      </c>
      <c r="BI150" s="652">
        <f>IF(N150="nulová",J150,0)</f>
        <v>0</v>
      </c>
      <c r="BJ150" s="561" t="s">
        <v>80</v>
      </c>
      <c r="BK150" s="652">
        <f>ROUND(I150*H150,2)</f>
        <v>0</v>
      </c>
      <c r="BL150" s="561" t="s">
        <v>133</v>
      </c>
      <c r="BM150" s="651" t="s">
        <v>334</v>
      </c>
    </row>
    <row r="151" spans="1:65" s="571" customFormat="1" ht="24.2" customHeight="1">
      <c r="A151" s="568"/>
      <c r="B151" s="569"/>
      <c r="C151" s="640" t="s">
        <v>335</v>
      </c>
      <c r="D151" s="640" t="s">
        <v>128</v>
      </c>
      <c r="E151" s="641" t="s">
        <v>336</v>
      </c>
      <c r="F151" s="642" t="s">
        <v>337</v>
      </c>
      <c r="G151" s="643" t="s">
        <v>143</v>
      </c>
      <c r="H151" s="644">
        <v>117.94</v>
      </c>
      <c r="I151" s="77"/>
      <c r="J151" s="645">
        <f>ROUND(I151*H151,2)</f>
        <v>0</v>
      </c>
      <c r="K151" s="642" t="s">
        <v>132</v>
      </c>
      <c r="L151" s="569"/>
      <c r="M151" s="646" t="s">
        <v>3</v>
      </c>
      <c r="N151" s="647" t="s">
        <v>43</v>
      </c>
      <c r="O151" s="648"/>
      <c r="P151" s="649">
        <f>O151*H151</f>
        <v>0</v>
      </c>
      <c r="Q151" s="649">
        <v>0</v>
      </c>
      <c r="R151" s="649">
        <f>Q151*H151</f>
        <v>0</v>
      </c>
      <c r="S151" s="649">
        <v>0</v>
      </c>
      <c r="T151" s="650">
        <f>S151*H151</f>
        <v>0</v>
      </c>
      <c r="U151" s="568"/>
      <c r="V151" s="568"/>
      <c r="W151" s="568"/>
      <c r="X151" s="568"/>
      <c r="Y151" s="568"/>
      <c r="Z151" s="568"/>
      <c r="AA151" s="568"/>
      <c r="AB151" s="568"/>
      <c r="AC151" s="568"/>
      <c r="AD151" s="568"/>
      <c r="AE151" s="568"/>
      <c r="AR151" s="651" t="s">
        <v>133</v>
      </c>
      <c r="AT151" s="651" t="s">
        <v>128</v>
      </c>
      <c r="AU151" s="651" t="s">
        <v>82</v>
      </c>
      <c r="AY151" s="561" t="s">
        <v>125</v>
      </c>
      <c r="BE151" s="652">
        <f>IF(N151="základní",J151,0)</f>
        <v>0</v>
      </c>
      <c r="BF151" s="652">
        <f>IF(N151="snížená",J151,0)</f>
        <v>0</v>
      </c>
      <c r="BG151" s="652">
        <f>IF(N151="zákl. přenesená",J151,0)</f>
        <v>0</v>
      </c>
      <c r="BH151" s="652">
        <f>IF(N151="sníž. přenesená",J151,0)</f>
        <v>0</v>
      </c>
      <c r="BI151" s="652">
        <f>IF(N151="nulová",J151,0)</f>
        <v>0</v>
      </c>
      <c r="BJ151" s="561" t="s">
        <v>80</v>
      </c>
      <c r="BK151" s="652">
        <f>ROUND(I151*H151,2)</f>
        <v>0</v>
      </c>
      <c r="BL151" s="561" t="s">
        <v>133</v>
      </c>
      <c r="BM151" s="651" t="s">
        <v>338</v>
      </c>
    </row>
    <row r="152" spans="1:65" s="571" customFormat="1" ht="24.2" customHeight="1">
      <c r="A152" s="568"/>
      <c r="B152" s="569"/>
      <c r="C152" s="640" t="s">
        <v>339</v>
      </c>
      <c r="D152" s="640" t="s">
        <v>128</v>
      </c>
      <c r="E152" s="641" t="s">
        <v>340</v>
      </c>
      <c r="F152" s="642" t="s">
        <v>341</v>
      </c>
      <c r="G152" s="643" t="s">
        <v>143</v>
      </c>
      <c r="H152" s="644">
        <v>1179.4</v>
      </c>
      <c r="I152" s="77"/>
      <c r="J152" s="645">
        <f>ROUND(I152*H152,2)</f>
        <v>0</v>
      </c>
      <c r="K152" s="642" t="s">
        <v>132</v>
      </c>
      <c r="L152" s="569"/>
      <c r="M152" s="646" t="s">
        <v>3</v>
      </c>
      <c r="N152" s="647" t="s">
        <v>43</v>
      </c>
      <c r="O152" s="648"/>
      <c r="P152" s="649">
        <f>O152*H152</f>
        <v>0</v>
      </c>
      <c r="Q152" s="649">
        <v>0</v>
      </c>
      <c r="R152" s="649">
        <f>Q152*H152</f>
        <v>0</v>
      </c>
      <c r="S152" s="649">
        <v>0</v>
      </c>
      <c r="T152" s="650">
        <f>S152*H152</f>
        <v>0</v>
      </c>
      <c r="U152" s="568"/>
      <c r="V152" s="568"/>
      <c r="W152" s="568"/>
      <c r="X152" s="568"/>
      <c r="Y152" s="568"/>
      <c r="Z152" s="568"/>
      <c r="AA152" s="568"/>
      <c r="AB152" s="568"/>
      <c r="AC152" s="568"/>
      <c r="AD152" s="568"/>
      <c r="AE152" s="568"/>
      <c r="AR152" s="651" t="s">
        <v>133</v>
      </c>
      <c r="AT152" s="651" t="s">
        <v>128</v>
      </c>
      <c r="AU152" s="651" t="s">
        <v>82</v>
      </c>
      <c r="AY152" s="561" t="s">
        <v>125</v>
      </c>
      <c r="BE152" s="652">
        <f>IF(N152="základní",J152,0)</f>
        <v>0</v>
      </c>
      <c r="BF152" s="652">
        <f>IF(N152="snížená",J152,0)</f>
        <v>0</v>
      </c>
      <c r="BG152" s="652">
        <f>IF(N152="zákl. přenesená",J152,0)</f>
        <v>0</v>
      </c>
      <c r="BH152" s="652">
        <f>IF(N152="sníž. přenesená",J152,0)</f>
        <v>0</v>
      </c>
      <c r="BI152" s="652">
        <f>IF(N152="nulová",J152,0)</f>
        <v>0</v>
      </c>
      <c r="BJ152" s="561" t="s">
        <v>80</v>
      </c>
      <c r="BK152" s="652">
        <f>ROUND(I152*H152,2)</f>
        <v>0</v>
      </c>
      <c r="BL152" s="561" t="s">
        <v>133</v>
      </c>
      <c r="BM152" s="651" t="s">
        <v>342</v>
      </c>
    </row>
    <row r="153" spans="2:51" s="658" customFormat="1" ht="12">
      <c r="B153" s="659"/>
      <c r="D153" s="653" t="s">
        <v>137</v>
      </c>
      <c r="F153" s="661" t="s">
        <v>343</v>
      </c>
      <c r="H153" s="662">
        <v>1179.4</v>
      </c>
      <c r="L153" s="659"/>
      <c r="M153" s="663"/>
      <c r="N153" s="664"/>
      <c r="O153" s="664"/>
      <c r="P153" s="664"/>
      <c r="Q153" s="664"/>
      <c r="R153" s="664"/>
      <c r="S153" s="664"/>
      <c r="T153" s="665"/>
      <c r="AT153" s="660" t="s">
        <v>137</v>
      </c>
      <c r="AU153" s="660" t="s">
        <v>82</v>
      </c>
      <c r="AV153" s="658" t="s">
        <v>82</v>
      </c>
      <c r="AW153" s="658" t="s">
        <v>4</v>
      </c>
      <c r="AX153" s="658" t="s">
        <v>80</v>
      </c>
      <c r="AY153" s="660" t="s">
        <v>125</v>
      </c>
    </row>
    <row r="154" spans="1:65" s="571" customFormat="1" ht="24.2" customHeight="1">
      <c r="A154" s="568"/>
      <c r="B154" s="569"/>
      <c r="C154" s="640" t="s">
        <v>344</v>
      </c>
      <c r="D154" s="640" t="s">
        <v>128</v>
      </c>
      <c r="E154" s="641" t="s">
        <v>345</v>
      </c>
      <c r="F154" s="642" t="s">
        <v>346</v>
      </c>
      <c r="G154" s="643" t="s">
        <v>143</v>
      </c>
      <c r="H154" s="644">
        <v>244.563</v>
      </c>
      <c r="I154" s="77"/>
      <c r="J154" s="645">
        <f>ROUND(I154*H154,2)</f>
        <v>0</v>
      </c>
      <c r="K154" s="642" t="s">
        <v>132</v>
      </c>
      <c r="L154" s="569"/>
      <c r="M154" s="646" t="s">
        <v>3</v>
      </c>
      <c r="N154" s="647" t="s">
        <v>43</v>
      </c>
      <c r="O154" s="648"/>
      <c r="P154" s="649">
        <f>O154*H154</f>
        <v>0</v>
      </c>
      <c r="Q154" s="649">
        <v>0</v>
      </c>
      <c r="R154" s="649">
        <f>Q154*H154</f>
        <v>0</v>
      </c>
      <c r="S154" s="649">
        <v>0</v>
      </c>
      <c r="T154" s="650">
        <f>S154*H154</f>
        <v>0</v>
      </c>
      <c r="U154" s="568"/>
      <c r="V154" s="568"/>
      <c r="W154" s="568"/>
      <c r="X154" s="568"/>
      <c r="Y154" s="568"/>
      <c r="Z154" s="568"/>
      <c r="AA154" s="568"/>
      <c r="AB154" s="568"/>
      <c r="AC154" s="568"/>
      <c r="AD154" s="568"/>
      <c r="AE154" s="568"/>
      <c r="AR154" s="651" t="s">
        <v>133</v>
      </c>
      <c r="AT154" s="651" t="s">
        <v>128</v>
      </c>
      <c r="AU154" s="651" t="s">
        <v>82</v>
      </c>
      <c r="AY154" s="561" t="s">
        <v>125</v>
      </c>
      <c r="BE154" s="652">
        <f>IF(N154="základní",J154,0)</f>
        <v>0</v>
      </c>
      <c r="BF154" s="652">
        <f>IF(N154="snížená",J154,0)</f>
        <v>0</v>
      </c>
      <c r="BG154" s="652">
        <f>IF(N154="zákl. přenesená",J154,0)</f>
        <v>0</v>
      </c>
      <c r="BH154" s="652">
        <f>IF(N154="sníž. přenesená",J154,0)</f>
        <v>0</v>
      </c>
      <c r="BI154" s="652">
        <f>IF(N154="nulová",J154,0)</f>
        <v>0</v>
      </c>
      <c r="BJ154" s="561" t="s">
        <v>80</v>
      </c>
      <c r="BK154" s="652">
        <f>ROUND(I154*H154,2)</f>
        <v>0</v>
      </c>
      <c r="BL154" s="561" t="s">
        <v>133</v>
      </c>
      <c r="BM154" s="651" t="s">
        <v>347</v>
      </c>
    </row>
    <row r="155" spans="1:65" s="571" customFormat="1" ht="24.2" customHeight="1">
      <c r="A155" s="568"/>
      <c r="B155" s="569"/>
      <c r="C155" s="640" t="s">
        <v>348</v>
      </c>
      <c r="D155" s="640" t="s">
        <v>128</v>
      </c>
      <c r="E155" s="641" t="s">
        <v>349</v>
      </c>
      <c r="F155" s="642" t="s">
        <v>341</v>
      </c>
      <c r="G155" s="643" t="s">
        <v>143</v>
      </c>
      <c r="H155" s="644">
        <v>2445.63</v>
      </c>
      <c r="I155" s="77"/>
      <c r="J155" s="645">
        <f>ROUND(I155*H155,2)</f>
        <v>0</v>
      </c>
      <c r="K155" s="642" t="s">
        <v>132</v>
      </c>
      <c r="L155" s="569"/>
      <c r="M155" s="646" t="s">
        <v>3</v>
      </c>
      <c r="N155" s="647" t="s">
        <v>43</v>
      </c>
      <c r="O155" s="648"/>
      <c r="P155" s="649">
        <f>O155*H155</f>
        <v>0</v>
      </c>
      <c r="Q155" s="649">
        <v>0</v>
      </c>
      <c r="R155" s="649">
        <f>Q155*H155</f>
        <v>0</v>
      </c>
      <c r="S155" s="649">
        <v>0</v>
      </c>
      <c r="T155" s="650">
        <f>S155*H155</f>
        <v>0</v>
      </c>
      <c r="U155" s="568"/>
      <c r="V155" s="568"/>
      <c r="W155" s="568"/>
      <c r="X155" s="568"/>
      <c r="Y155" s="568"/>
      <c r="Z155" s="568"/>
      <c r="AA155" s="568"/>
      <c r="AB155" s="568"/>
      <c r="AC155" s="568"/>
      <c r="AD155" s="568"/>
      <c r="AE155" s="568"/>
      <c r="AR155" s="651" t="s">
        <v>133</v>
      </c>
      <c r="AT155" s="651" t="s">
        <v>128</v>
      </c>
      <c r="AU155" s="651" t="s">
        <v>82</v>
      </c>
      <c r="AY155" s="561" t="s">
        <v>125</v>
      </c>
      <c r="BE155" s="652">
        <f>IF(N155="základní",J155,0)</f>
        <v>0</v>
      </c>
      <c r="BF155" s="652">
        <f>IF(N155="snížená",J155,0)</f>
        <v>0</v>
      </c>
      <c r="BG155" s="652">
        <f>IF(N155="zákl. přenesená",J155,0)</f>
        <v>0</v>
      </c>
      <c r="BH155" s="652">
        <f>IF(N155="sníž. přenesená",J155,0)</f>
        <v>0</v>
      </c>
      <c r="BI155" s="652">
        <f>IF(N155="nulová",J155,0)</f>
        <v>0</v>
      </c>
      <c r="BJ155" s="561" t="s">
        <v>80</v>
      </c>
      <c r="BK155" s="652">
        <f>ROUND(I155*H155,2)</f>
        <v>0</v>
      </c>
      <c r="BL155" s="561" t="s">
        <v>133</v>
      </c>
      <c r="BM155" s="651" t="s">
        <v>350</v>
      </c>
    </row>
    <row r="156" spans="2:51" s="658" customFormat="1" ht="12">
      <c r="B156" s="659"/>
      <c r="D156" s="653" t="s">
        <v>137</v>
      </c>
      <c r="F156" s="661" t="s">
        <v>351</v>
      </c>
      <c r="H156" s="662">
        <v>2445.63</v>
      </c>
      <c r="L156" s="659"/>
      <c r="M156" s="663"/>
      <c r="N156" s="664"/>
      <c r="O156" s="664"/>
      <c r="P156" s="664"/>
      <c r="Q156" s="664"/>
      <c r="R156" s="664"/>
      <c r="S156" s="664"/>
      <c r="T156" s="665"/>
      <c r="AT156" s="660" t="s">
        <v>137</v>
      </c>
      <c r="AU156" s="660" t="s">
        <v>82</v>
      </c>
      <c r="AV156" s="658" t="s">
        <v>82</v>
      </c>
      <c r="AW156" s="658" t="s">
        <v>4</v>
      </c>
      <c r="AX156" s="658" t="s">
        <v>80</v>
      </c>
      <c r="AY156" s="660" t="s">
        <v>125</v>
      </c>
    </row>
    <row r="157" spans="1:65" s="571" customFormat="1" ht="24.2" customHeight="1">
      <c r="A157" s="568"/>
      <c r="B157" s="569"/>
      <c r="C157" s="640" t="s">
        <v>352</v>
      </c>
      <c r="D157" s="640" t="s">
        <v>128</v>
      </c>
      <c r="E157" s="641" t="s">
        <v>353</v>
      </c>
      <c r="F157" s="642" t="s">
        <v>354</v>
      </c>
      <c r="G157" s="643" t="s">
        <v>143</v>
      </c>
      <c r="H157" s="644">
        <v>243.608</v>
      </c>
      <c r="I157" s="77"/>
      <c r="J157" s="645">
        <f>ROUND(I157*H157,2)</f>
        <v>0</v>
      </c>
      <c r="K157" s="642" t="s">
        <v>132</v>
      </c>
      <c r="L157" s="569"/>
      <c r="M157" s="646" t="s">
        <v>3</v>
      </c>
      <c r="N157" s="647" t="s">
        <v>43</v>
      </c>
      <c r="O157" s="648"/>
      <c r="P157" s="649">
        <f>O157*H157</f>
        <v>0</v>
      </c>
      <c r="Q157" s="649">
        <v>0</v>
      </c>
      <c r="R157" s="649">
        <f>Q157*H157</f>
        <v>0</v>
      </c>
      <c r="S157" s="649">
        <v>0</v>
      </c>
      <c r="T157" s="650">
        <f>S157*H157</f>
        <v>0</v>
      </c>
      <c r="U157" s="568"/>
      <c r="V157" s="568"/>
      <c r="W157" s="568"/>
      <c r="X157" s="568"/>
      <c r="Y157" s="568"/>
      <c r="Z157" s="568"/>
      <c r="AA157" s="568"/>
      <c r="AB157" s="568"/>
      <c r="AC157" s="568"/>
      <c r="AD157" s="568"/>
      <c r="AE157" s="568"/>
      <c r="AR157" s="651" t="s">
        <v>133</v>
      </c>
      <c r="AT157" s="651" t="s">
        <v>128</v>
      </c>
      <c r="AU157" s="651" t="s">
        <v>82</v>
      </c>
      <c r="AY157" s="561" t="s">
        <v>125</v>
      </c>
      <c r="BE157" s="652">
        <f>IF(N157="základní",J157,0)</f>
        <v>0</v>
      </c>
      <c r="BF157" s="652">
        <f>IF(N157="snížená",J157,0)</f>
        <v>0</v>
      </c>
      <c r="BG157" s="652">
        <f>IF(N157="zákl. přenesená",J157,0)</f>
        <v>0</v>
      </c>
      <c r="BH157" s="652">
        <f>IF(N157="sníž. přenesená",J157,0)</f>
        <v>0</v>
      </c>
      <c r="BI157" s="652">
        <f>IF(N157="nulová",J157,0)</f>
        <v>0</v>
      </c>
      <c r="BJ157" s="561" t="s">
        <v>80</v>
      </c>
      <c r="BK157" s="652">
        <f>ROUND(I157*H157,2)</f>
        <v>0</v>
      </c>
      <c r="BL157" s="561" t="s">
        <v>133</v>
      </c>
      <c r="BM157" s="651" t="s">
        <v>355</v>
      </c>
    </row>
    <row r="158" spans="1:65" s="571" customFormat="1" ht="24.2" customHeight="1">
      <c r="A158" s="568"/>
      <c r="B158" s="569"/>
      <c r="C158" s="640" t="s">
        <v>356</v>
      </c>
      <c r="D158" s="640" t="s">
        <v>128</v>
      </c>
      <c r="E158" s="641" t="s">
        <v>357</v>
      </c>
      <c r="F158" s="642" t="s">
        <v>358</v>
      </c>
      <c r="G158" s="643" t="s">
        <v>143</v>
      </c>
      <c r="H158" s="644">
        <v>117.94</v>
      </c>
      <c r="I158" s="77"/>
      <c r="J158" s="645">
        <f>ROUND(I158*H158,2)</f>
        <v>0</v>
      </c>
      <c r="K158" s="642" t="s">
        <v>132</v>
      </c>
      <c r="L158" s="569"/>
      <c r="M158" s="646" t="s">
        <v>3</v>
      </c>
      <c r="N158" s="647" t="s">
        <v>43</v>
      </c>
      <c r="O158" s="648"/>
      <c r="P158" s="649">
        <f>O158*H158</f>
        <v>0</v>
      </c>
      <c r="Q158" s="649">
        <v>0</v>
      </c>
      <c r="R158" s="649">
        <f>Q158*H158</f>
        <v>0</v>
      </c>
      <c r="S158" s="649">
        <v>0</v>
      </c>
      <c r="T158" s="650">
        <f>S158*H158</f>
        <v>0</v>
      </c>
      <c r="U158" s="568"/>
      <c r="V158" s="568"/>
      <c r="W158" s="568"/>
      <c r="X158" s="568"/>
      <c r="Y158" s="568"/>
      <c r="Z158" s="568"/>
      <c r="AA158" s="568"/>
      <c r="AB158" s="568"/>
      <c r="AC158" s="568"/>
      <c r="AD158" s="568"/>
      <c r="AE158" s="568"/>
      <c r="AR158" s="651" t="s">
        <v>133</v>
      </c>
      <c r="AT158" s="651" t="s">
        <v>128</v>
      </c>
      <c r="AU158" s="651" t="s">
        <v>82</v>
      </c>
      <c r="AY158" s="561" t="s">
        <v>125</v>
      </c>
      <c r="BE158" s="652">
        <f>IF(N158="základní",J158,0)</f>
        <v>0</v>
      </c>
      <c r="BF158" s="652">
        <f>IF(N158="snížená",J158,0)</f>
        <v>0</v>
      </c>
      <c r="BG158" s="652">
        <f>IF(N158="zákl. přenesená",J158,0)</f>
        <v>0</v>
      </c>
      <c r="BH158" s="652">
        <f>IF(N158="sníž. přenesená",J158,0)</f>
        <v>0</v>
      </c>
      <c r="BI158" s="652">
        <f>IF(N158="nulová",J158,0)</f>
        <v>0</v>
      </c>
      <c r="BJ158" s="561" t="s">
        <v>80</v>
      </c>
      <c r="BK158" s="652">
        <f>ROUND(I158*H158,2)</f>
        <v>0</v>
      </c>
      <c r="BL158" s="561" t="s">
        <v>133</v>
      </c>
      <c r="BM158" s="651" t="s">
        <v>359</v>
      </c>
    </row>
    <row r="159" spans="2:63" s="627" customFormat="1" ht="22.9" customHeight="1">
      <c r="B159" s="628"/>
      <c r="D159" s="629" t="s">
        <v>71</v>
      </c>
      <c r="E159" s="638" t="s">
        <v>360</v>
      </c>
      <c r="F159" s="638" t="s">
        <v>361</v>
      </c>
      <c r="J159" s="639">
        <f>BK159</f>
        <v>0</v>
      </c>
      <c r="L159" s="628"/>
      <c r="M159" s="632"/>
      <c r="N159" s="633"/>
      <c r="O159" s="633"/>
      <c r="P159" s="634">
        <f>P160</f>
        <v>0</v>
      </c>
      <c r="Q159" s="633"/>
      <c r="R159" s="634">
        <f>R160</f>
        <v>0</v>
      </c>
      <c r="S159" s="633"/>
      <c r="T159" s="635">
        <f>T160</f>
        <v>0</v>
      </c>
      <c r="AR159" s="629" t="s">
        <v>80</v>
      </c>
      <c r="AT159" s="636" t="s">
        <v>71</v>
      </c>
      <c r="AU159" s="636" t="s">
        <v>80</v>
      </c>
      <c r="AY159" s="629" t="s">
        <v>125</v>
      </c>
      <c r="BK159" s="637">
        <f>BK160</f>
        <v>0</v>
      </c>
    </row>
    <row r="160" spans="1:65" s="571" customFormat="1" ht="24.2" customHeight="1">
      <c r="A160" s="568"/>
      <c r="B160" s="569"/>
      <c r="C160" s="640" t="s">
        <v>362</v>
      </c>
      <c r="D160" s="640" t="s">
        <v>128</v>
      </c>
      <c r="E160" s="641" t="s">
        <v>363</v>
      </c>
      <c r="F160" s="642" t="s">
        <v>364</v>
      </c>
      <c r="G160" s="643" t="s">
        <v>143</v>
      </c>
      <c r="H160" s="644">
        <v>11.578</v>
      </c>
      <c r="I160" s="77"/>
      <c r="J160" s="645">
        <f>ROUND(I160*H160,2)</f>
        <v>0</v>
      </c>
      <c r="K160" s="642" t="s">
        <v>132</v>
      </c>
      <c r="L160" s="569"/>
      <c r="M160" s="666" t="s">
        <v>3</v>
      </c>
      <c r="N160" s="667" t="s">
        <v>43</v>
      </c>
      <c r="O160" s="668"/>
      <c r="P160" s="669">
        <f>O160*H160</f>
        <v>0</v>
      </c>
      <c r="Q160" s="669">
        <v>0</v>
      </c>
      <c r="R160" s="669">
        <f>Q160*H160</f>
        <v>0</v>
      </c>
      <c r="S160" s="669">
        <v>0</v>
      </c>
      <c r="T160" s="670">
        <f>S160*H160</f>
        <v>0</v>
      </c>
      <c r="U160" s="568"/>
      <c r="V160" s="568"/>
      <c r="W160" s="568"/>
      <c r="X160" s="568"/>
      <c r="Y160" s="568"/>
      <c r="Z160" s="568"/>
      <c r="AA160" s="568"/>
      <c r="AB160" s="568"/>
      <c r="AC160" s="568"/>
      <c r="AD160" s="568"/>
      <c r="AE160" s="568"/>
      <c r="AR160" s="651" t="s">
        <v>133</v>
      </c>
      <c r="AT160" s="651" t="s">
        <v>128</v>
      </c>
      <c r="AU160" s="651" t="s">
        <v>82</v>
      </c>
      <c r="AY160" s="561" t="s">
        <v>125</v>
      </c>
      <c r="BE160" s="652">
        <f>IF(N160="základní",J160,0)</f>
        <v>0</v>
      </c>
      <c r="BF160" s="652">
        <f>IF(N160="snížená",J160,0)</f>
        <v>0</v>
      </c>
      <c r="BG160" s="652">
        <f>IF(N160="zákl. přenesená",J160,0)</f>
        <v>0</v>
      </c>
      <c r="BH160" s="652">
        <f>IF(N160="sníž. přenesená",J160,0)</f>
        <v>0</v>
      </c>
      <c r="BI160" s="652">
        <f>IF(N160="nulová",J160,0)</f>
        <v>0</v>
      </c>
      <c r="BJ160" s="561" t="s">
        <v>80</v>
      </c>
      <c r="BK160" s="652">
        <f>ROUND(I160*H160,2)</f>
        <v>0</v>
      </c>
      <c r="BL160" s="561" t="s">
        <v>133</v>
      </c>
      <c r="BM160" s="651" t="s">
        <v>365</v>
      </c>
    </row>
    <row r="161" spans="1:31" s="571" customFormat="1" ht="6.95" customHeight="1">
      <c r="A161" s="568"/>
      <c r="B161" s="592"/>
      <c r="C161" s="593"/>
      <c r="D161" s="593"/>
      <c r="E161" s="593"/>
      <c r="F161" s="593"/>
      <c r="G161" s="593"/>
      <c r="H161" s="593"/>
      <c r="I161" s="593"/>
      <c r="J161" s="593"/>
      <c r="K161" s="593"/>
      <c r="L161" s="569"/>
      <c r="M161" s="568"/>
      <c r="O161" s="568"/>
      <c r="P161" s="568"/>
      <c r="Q161" s="568"/>
      <c r="R161" s="568"/>
      <c r="S161" s="568"/>
      <c r="T161" s="568"/>
      <c r="U161" s="568"/>
      <c r="V161" s="568"/>
      <c r="W161" s="568"/>
      <c r="X161" s="568"/>
      <c r="Y161" s="568"/>
      <c r="Z161" s="568"/>
      <c r="AA161" s="568"/>
      <c r="AB161" s="568"/>
      <c r="AC161" s="568"/>
      <c r="AD161" s="568"/>
      <c r="AE161" s="568"/>
    </row>
  </sheetData>
  <sheetProtection algorithmName="SHA-512" hashValue="wO779hmbIvdurrI089A5siODkIh7VRNhcdJeVehV6+fJhGjmfH4/c8qbhyV9UpL8Tg1jSCntdUXztorTbDBxsg==" saltValue="Bhx0LDb9wGSWSabn/4Bgng==" spinCount="100000" sheet="1" objects="1" scenarios="1"/>
  <autoFilter ref="C85:K160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4"/>
  <sheetViews>
    <sheetView showGridLines="0" workbookViewId="0" topLeftCell="A22">
      <selection activeCell="I89" sqref="I88:I89"/>
    </sheetView>
  </sheetViews>
  <sheetFormatPr defaultColWidth="9.140625" defaultRowHeight="12"/>
  <cols>
    <col min="1" max="1" width="8.28125" style="560" customWidth="1"/>
    <col min="2" max="2" width="1.1484375" style="560" customWidth="1"/>
    <col min="3" max="3" width="4.140625" style="560" customWidth="1"/>
    <col min="4" max="4" width="4.28125" style="560" customWidth="1"/>
    <col min="5" max="5" width="17.140625" style="560" customWidth="1"/>
    <col min="6" max="6" width="100.8515625" style="560" customWidth="1"/>
    <col min="7" max="7" width="7.421875" style="560" customWidth="1"/>
    <col min="8" max="8" width="11.421875" style="560" customWidth="1"/>
    <col min="9" max="11" width="20.140625" style="560" customWidth="1"/>
    <col min="12" max="12" width="9.28125" style="560" customWidth="1"/>
    <col min="13" max="13" width="10.8515625" style="560" hidden="1" customWidth="1"/>
    <col min="14" max="14" width="9.28125" style="560" hidden="1" customWidth="1"/>
    <col min="15" max="20" width="14.140625" style="560" hidden="1" customWidth="1"/>
    <col min="21" max="21" width="16.28125" style="560" hidden="1" customWidth="1"/>
    <col min="22" max="22" width="12.28125" style="560" customWidth="1"/>
    <col min="23" max="23" width="16.28125" style="560" customWidth="1"/>
    <col min="24" max="24" width="12.28125" style="560" customWidth="1"/>
    <col min="25" max="25" width="15.00390625" style="560" customWidth="1"/>
    <col min="26" max="26" width="11.00390625" style="560" customWidth="1"/>
    <col min="27" max="27" width="15.00390625" style="560" customWidth="1"/>
    <col min="28" max="28" width="16.28125" style="560" customWidth="1"/>
    <col min="29" max="29" width="11.00390625" style="560" customWidth="1"/>
    <col min="30" max="30" width="15.00390625" style="560" customWidth="1"/>
    <col min="31" max="31" width="16.28125" style="560" customWidth="1"/>
    <col min="32" max="43" width="9.28125" style="560" customWidth="1"/>
    <col min="44" max="65" width="9.28125" style="560" hidden="1" customWidth="1"/>
    <col min="66" max="16384" width="9.28125" style="560" customWidth="1"/>
  </cols>
  <sheetData>
    <row r="1" ht="12"/>
    <row r="2" spans="12:46" ht="36.95" customHeight="1">
      <c r="L2" s="761" t="s">
        <v>6</v>
      </c>
      <c r="M2" s="762"/>
      <c r="N2" s="762"/>
      <c r="O2" s="762"/>
      <c r="P2" s="762"/>
      <c r="Q2" s="762"/>
      <c r="R2" s="762"/>
      <c r="S2" s="762"/>
      <c r="T2" s="762"/>
      <c r="U2" s="762"/>
      <c r="V2" s="762"/>
      <c r="AT2" s="561" t="s">
        <v>88</v>
      </c>
    </row>
    <row r="3" spans="2:46" ht="6.95" customHeight="1">
      <c r="B3" s="562"/>
      <c r="C3" s="563"/>
      <c r="D3" s="563"/>
      <c r="E3" s="563"/>
      <c r="F3" s="563"/>
      <c r="G3" s="563"/>
      <c r="H3" s="563"/>
      <c r="I3" s="563"/>
      <c r="J3" s="563"/>
      <c r="K3" s="563"/>
      <c r="L3" s="564"/>
      <c r="AT3" s="561" t="s">
        <v>82</v>
      </c>
    </row>
    <row r="4" spans="2:46" ht="24.95" customHeight="1">
      <c r="B4" s="564"/>
      <c r="D4" s="565" t="s">
        <v>98</v>
      </c>
      <c r="L4" s="564"/>
      <c r="M4" s="566" t="s">
        <v>11</v>
      </c>
      <c r="AT4" s="561" t="s">
        <v>4</v>
      </c>
    </row>
    <row r="5" spans="2:12" ht="6.95" customHeight="1">
      <c r="B5" s="564"/>
      <c r="L5" s="564"/>
    </row>
    <row r="6" spans="2:12" ht="12" customHeight="1">
      <c r="B6" s="564"/>
      <c r="D6" s="567" t="s">
        <v>17</v>
      </c>
      <c r="L6" s="564"/>
    </row>
    <row r="7" spans="2:12" ht="16.5" customHeight="1">
      <c r="B7" s="564"/>
      <c r="E7" s="759" t="str">
        <f>'Rekapitulace stavby'!K6</f>
        <v>Speciální MŠ, ZŠ a praktická škola Pardubice</v>
      </c>
      <c r="F7" s="760"/>
      <c r="G7" s="760"/>
      <c r="H7" s="760"/>
      <c r="L7" s="564"/>
    </row>
    <row r="8" spans="1:31" s="571" customFormat="1" ht="12" customHeight="1">
      <c r="A8" s="568"/>
      <c r="B8" s="569"/>
      <c r="C8" s="568"/>
      <c r="D8" s="567" t="s">
        <v>99</v>
      </c>
      <c r="E8" s="568"/>
      <c r="F8" s="568"/>
      <c r="G8" s="568"/>
      <c r="H8" s="568"/>
      <c r="I8" s="568"/>
      <c r="J8" s="568"/>
      <c r="K8" s="568"/>
      <c r="L8" s="570"/>
      <c r="S8" s="568"/>
      <c r="T8" s="568"/>
      <c r="U8" s="568"/>
      <c r="V8" s="568"/>
      <c r="W8" s="568"/>
      <c r="X8" s="568"/>
      <c r="Y8" s="568"/>
      <c r="Z8" s="568"/>
      <c r="AA8" s="568"/>
      <c r="AB8" s="568"/>
      <c r="AC8" s="568"/>
      <c r="AD8" s="568"/>
      <c r="AE8" s="568"/>
    </row>
    <row r="9" spans="1:31" s="571" customFormat="1" ht="16.5" customHeight="1">
      <c r="A9" s="568"/>
      <c r="B9" s="569"/>
      <c r="C9" s="568"/>
      <c r="D9" s="568"/>
      <c r="E9" s="757" t="s">
        <v>366</v>
      </c>
      <c r="F9" s="758"/>
      <c r="G9" s="758"/>
      <c r="H9" s="758"/>
      <c r="I9" s="568"/>
      <c r="J9" s="568"/>
      <c r="K9" s="568"/>
      <c r="L9" s="570"/>
      <c r="S9" s="568"/>
      <c r="T9" s="568"/>
      <c r="U9" s="568"/>
      <c r="V9" s="568"/>
      <c r="W9" s="568"/>
      <c r="X9" s="568"/>
      <c r="Y9" s="568"/>
      <c r="Z9" s="568"/>
      <c r="AA9" s="568"/>
      <c r="AB9" s="568"/>
      <c r="AC9" s="568"/>
      <c r="AD9" s="568"/>
      <c r="AE9" s="568"/>
    </row>
    <row r="10" spans="1:31" s="571" customFormat="1" ht="12">
      <c r="A10" s="568"/>
      <c r="B10" s="569"/>
      <c r="C10" s="568"/>
      <c r="D10" s="568"/>
      <c r="E10" s="568"/>
      <c r="F10" s="568"/>
      <c r="G10" s="568"/>
      <c r="H10" s="568"/>
      <c r="I10" s="568"/>
      <c r="J10" s="568"/>
      <c r="K10" s="568"/>
      <c r="L10" s="570"/>
      <c r="S10" s="568"/>
      <c r="T10" s="568"/>
      <c r="U10" s="568"/>
      <c r="V10" s="568"/>
      <c r="W10" s="568"/>
      <c r="X10" s="568"/>
      <c r="Y10" s="568"/>
      <c r="Z10" s="568"/>
      <c r="AA10" s="568"/>
      <c r="AB10" s="568"/>
      <c r="AC10" s="568"/>
      <c r="AD10" s="568"/>
      <c r="AE10" s="568"/>
    </row>
    <row r="11" spans="1:31" s="571" customFormat="1" ht="12" customHeight="1">
      <c r="A11" s="568"/>
      <c r="B11" s="569"/>
      <c r="C11" s="568"/>
      <c r="D11" s="567" t="s">
        <v>19</v>
      </c>
      <c r="E11" s="568"/>
      <c r="F11" s="572" t="s">
        <v>3</v>
      </c>
      <c r="G11" s="568"/>
      <c r="H11" s="568"/>
      <c r="I11" s="567" t="s">
        <v>20</v>
      </c>
      <c r="J11" s="572" t="s">
        <v>3</v>
      </c>
      <c r="K11" s="568"/>
      <c r="L11" s="570"/>
      <c r="S11" s="568"/>
      <c r="T11" s="568"/>
      <c r="U11" s="568"/>
      <c r="V11" s="568"/>
      <c r="W11" s="568"/>
      <c r="X11" s="568"/>
      <c r="Y11" s="568"/>
      <c r="Z11" s="568"/>
      <c r="AA11" s="568"/>
      <c r="AB11" s="568"/>
      <c r="AC11" s="568"/>
      <c r="AD11" s="568"/>
      <c r="AE11" s="568"/>
    </row>
    <row r="12" spans="1:31" s="571" customFormat="1" ht="12" customHeight="1">
      <c r="A12" s="568"/>
      <c r="B12" s="569"/>
      <c r="C12" s="568"/>
      <c r="D12" s="567" t="s">
        <v>21</v>
      </c>
      <c r="E12" s="568"/>
      <c r="F12" s="572" t="s">
        <v>22</v>
      </c>
      <c r="G12" s="568"/>
      <c r="H12" s="568"/>
      <c r="I12" s="567" t="s">
        <v>23</v>
      </c>
      <c r="J12" s="573" t="str">
        <f>'Rekapitulace stavby'!AN8</f>
        <v>7. 8. 2020</v>
      </c>
      <c r="K12" s="568"/>
      <c r="L12" s="570"/>
      <c r="S12" s="568"/>
      <c r="T12" s="568"/>
      <c r="U12" s="568"/>
      <c r="V12" s="568"/>
      <c r="W12" s="568"/>
      <c r="X12" s="568"/>
      <c r="Y12" s="568"/>
      <c r="Z12" s="568"/>
      <c r="AA12" s="568"/>
      <c r="AB12" s="568"/>
      <c r="AC12" s="568"/>
      <c r="AD12" s="568"/>
      <c r="AE12" s="568"/>
    </row>
    <row r="13" spans="1:31" s="571" customFormat="1" ht="10.9" customHeight="1">
      <c r="A13" s="568"/>
      <c r="B13" s="569"/>
      <c r="C13" s="568"/>
      <c r="D13" s="568"/>
      <c r="E13" s="568"/>
      <c r="F13" s="568"/>
      <c r="G13" s="568"/>
      <c r="H13" s="568"/>
      <c r="I13" s="568"/>
      <c r="J13" s="568"/>
      <c r="K13" s="568"/>
      <c r="L13" s="570"/>
      <c r="S13" s="568"/>
      <c r="T13" s="568"/>
      <c r="U13" s="568"/>
      <c r="V13" s="568"/>
      <c r="W13" s="568"/>
      <c r="X13" s="568"/>
      <c r="Y13" s="568"/>
      <c r="Z13" s="568"/>
      <c r="AA13" s="568"/>
      <c r="AB13" s="568"/>
      <c r="AC13" s="568"/>
      <c r="AD13" s="568"/>
      <c r="AE13" s="568"/>
    </row>
    <row r="14" spans="1:31" s="571" customFormat="1" ht="12" customHeight="1">
      <c r="A14" s="568"/>
      <c r="B14" s="569"/>
      <c r="C14" s="568"/>
      <c r="D14" s="567" t="s">
        <v>25</v>
      </c>
      <c r="E14" s="568"/>
      <c r="F14" s="568"/>
      <c r="G14" s="568"/>
      <c r="H14" s="568"/>
      <c r="I14" s="567" t="s">
        <v>26</v>
      </c>
      <c r="J14" s="572" t="s">
        <v>3</v>
      </c>
      <c r="K14" s="568"/>
      <c r="L14" s="570"/>
      <c r="S14" s="568"/>
      <c r="T14" s="568"/>
      <c r="U14" s="568"/>
      <c r="V14" s="568"/>
      <c r="W14" s="568"/>
      <c r="X14" s="568"/>
      <c r="Y14" s="568"/>
      <c r="Z14" s="568"/>
      <c r="AA14" s="568"/>
      <c r="AB14" s="568"/>
      <c r="AC14" s="568"/>
      <c r="AD14" s="568"/>
      <c r="AE14" s="568"/>
    </row>
    <row r="15" spans="1:31" s="571" customFormat="1" ht="18" customHeight="1">
      <c r="A15" s="568"/>
      <c r="B15" s="569"/>
      <c r="C15" s="568"/>
      <c r="D15" s="568"/>
      <c r="E15" s="572" t="s">
        <v>27</v>
      </c>
      <c r="F15" s="568"/>
      <c r="G15" s="568"/>
      <c r="H15" s="568"/>
      <c r="I15" s="567" t="s">
        <v>28</v>
      </c>
      <c r="J15" s="572" t="s">
        <v>3</v>
      </c>
      <c r="K15" s="568"/>
      <c r="L15" s="570"/>
      <c r="S15" s="568"/>
      <c r="T15" s="568"/>
      <c r="U15" s="568"/>
      <c r="V15" s="568"/>
      <c r="W15" s="568"/>
      <c r="X15" s="568"/>
      <c r="Y15" s="568"/>
      <c r="Z15" s="568"/>
      <c r="AA15" s="568"/>
      <c r="AB15" s="568"/>
      <c r="AC15" s="568"/>
      <c r="AD15" s="568"/>
      <c r="AE15" s="568"/>
    </row>
    <row r="16" spans="1:31" s="571" customFormat="1" ht="6.95" customHeight="1">
      <c r="A16" s="568"/>
      <c r="B16" s="569"/>
      <c r="C16" s="568"/>
      <c r="D16" s="568"/>
      <c r="E16" s="568"/>
      <c r="F16" s="568"/>
      <c r="G16" s="568"/>
      <c r="H16" s="568"/>
      <c r="I16" s="568"/>
      <c r="J16" s="568"/>
      <c r="K16" s="568"/>
      <c r="L16" s="570"/>
      <c r="S16" s="568"/>
      <c r="T16" s="568"/>
      <c r="U16" s="568"/>
      <c r="V16" s="568"/>
      <c r="W16" s="568"/>
      <c r="X16" s="568"/>
      <c r="Y16" s="568"/>
      <c r="Z16" s="568"/>
      <c r="AA16" s="568"/>
      <c r="AB16" s="568"/>
      <c r="AC16" s="568"/>
      <c r="AD16" s="568"/>
      <c r="AE16" s="568"/>
    </row>
    <row r="17" spans="1:31" s="571" customFormat="1" ht="12" customHeight="1">
      <c r="A17" s="568"/>
      <c r="B17" s="569"/>
      <c r="C17" s="568"/>
      <c r="D17" s="567" t="s">
        <v>29</v>
      </c>
      <c r="E17" s="568"/>
      <c r="F17" s="568"/>
      <c r="G17" s="568"/>
      <c r="H17" s="568"/>
      <c r="I17" s="567" t="s">
        <v>26</v>
      </c>
      <c r="J17" s="162" t="str">
        <f>'Rekapitulace stavby'!AN13</f>
        <v>Vyplň údaj</v>
      </c>
      <c r="K17" s="568"/>
      <c r="L17" s="570"/>
      <c r="S17" s="568"/>
      <c r="T17" s="568"/>
      <c r="U17" s="568"/>
      <c r="V17" s="568"/>
      <c r="W17" s="568"/>
      <c r="X17" s="568"/>
      <c r="Y17" s="568"/>
      <c r="Z17" s="568"/>
      <c r="AA17" s="568"/>
      <c r="AB17" s="568"/>
      <c r="AC17" s="568"/>
      <c r="AD17" s="568"/>
      <c r="AE17" s="568"/>
    </row>
    <row r="18" spans="1:31" s="571" customFormat="1" ht="18" customHeight="1">
      <c r="A18" s="568"/>
      <c r="B18" s="569"/>
      <c r="C18" s="568"/>
      <c r="D18" s="568"/>
      <c r="E18" s="763" t="str">
        <f>'Rekapitulace stavby'!E14</f>
        <v>Vyplň údaj</v>
      </c>
      <c r="F18" s="764"/>
      <c r="G18" s="764"/>
      <c r="H18" s="764"/>
      <c r="I18" s="567" t="s">
        <v>28</v>
      </c>
      <c r="J18" s="162" t="str">
        <f>'Rekapitulace stavby'!AN14</f>
        <v>Vyplň údaj</v>
      </c>
      <c r="K18" s="568"/>
      <c r="L18" s="570"/>
      <c r="S18" s="568"/>
      <c r="T18" s="568"/>
      <c r="U18" s="568"/>
      <c r="V18" s="568"/>
      <c r="W18" s="568"/>
      <c r="X18" s="568"/>
      <c r="Y18" s="568"/>
      <c r="Z18" s="568"/>
      <c r="AA18" s="568"/>
      <c r="AB18" s="568"/>
      <c r="AC18" s="568"/>
      <c r="AD18" s="568"/>
      <c r="AE18" s="568"/>
    </row>
    <row r="19" spans="1:31" s="571" customFormat="1" ht="6.95" customHeight="1">
      <c r="A19" s="568"/>
      <c r="B19" s="569"/>
      <c r="C19" s="568"/>
      <c r="D19" s="568"/>
      <c r="E19" s="568"/>
      <c r="F19" s="568"/>
      <c r="G19" s="568"/>
      <c r="H19" s="568"/>
      <c r="I19" s="568"/>
      <c r="J19" s="568"/>
      <c r="K19" s="568"/>
      <c r="L19" s="570"/>
      <c r="S19" s="568"/>
      <c r="T19" s="568"/>
      <c r="U19" s="568"/>
      <c r="V19" s="568"/>
      <c r="W19" s="568"/>
      <c r="X19" s="568"/>
      <c r="Y19" s="568"/>
      <c r="Z19" s="568"/>
      <c r="AA19" s="568"/>
      <c r="AB19" s="568"/>
      <c r="AC19" s="568"/>
      <c r="AD19" s="568"/>
      <c r="AE19" s="568"/>
    </row>
    <row r="20" spans="1:31" s="571" customFormat="1" ht="12" customHeight="1">
      <c r="A20" s="568"/>
      <c r="B20" s="569"/>
      <c r="C20" s="568"/>
      <c r="D20" s="567" t="s">
        <v>31</v>
      </c>
      <c r="E20" s="568"/>
      <c r="F20" s="568"/>
      <c r="G20" s="568"/>
      <c r="H20" s="568"/>
      <c r="I20" s="567" t="s">
        <v>26</v>
      </c>
      <c r="J20" s="572" t="s">
        <v>3</v>
      </c>
      <c r="K20" s="568"/>
      <c r="L20" s="570"/>
      <c r="S20" s="568"/>
      <c r="T20" s="568"/>
      <c r="U20" s="568"/>
      <c r="V20" s="568"/>
      <c r="W20" s="568"/>
      <c r="X20" s="568"/>
      <c r="Y20" s="568"/>
      <c r="Z20" s="568"/>
      <c r="AA20" s="568"/>
      <c r="AB20" s="568"/>
      <c r="AC20" s="568"/>
      <c r="AD20" s="568"/>
      <c r="AE20" s="568"/>
    </row>
    <row r="21" spans="1:31" s="571" customFormat="1" ht="18" customHeight="1">
      <c r="A21" s="568"/>
      <c r="B21" s="569"/>
      <c r="C21" s="568"/>
      <c r="D21" s="568"/>
      <c r="E21" s="572" t="s">
        <v>32</v>
      </c>
      <c r="F21" s="568"/>
      <c r="G21" s="568"/>
      <c r="H21" s="568"/>
      <c r="I21" s="567" t="s">
        <v>28</v>
      </c>
      <c r="J21" s="572" t="s">
        <v>3</v>
      </c>
      <c r="K21" s="568"/>
      <c r="L21" s="570"/>
      <c r="S21" s="568"/>
      <c r="T21" s="568"/>
      <c r="U21" s="568"/>
      <c r="V21" s="568"/>
      <c r="W21" s="568"/>
      <c r="X21" s="568"/>
      <c r="Y21" s="568"/>
      <c r="Z21" s="568"/>
      <c r="AA21" s="568"/>
      <c r="AB21" s="568"/>
      <c r="AC21" s="568"/>
      <c r="AD21" s="568"/>
      <c r="AE21" s="568"/>
    </row>
    <row r="22" spans="1:31" s="571" customFormat="1" ht="6.95" customHeight="1">
      <c r="A22" s="568"/>
      <c r="B22" s="569"/>
      <c r="C22" s="568"/>
      <c r="D22" s="568"/>
      <c r="E22" s="568"/>
      <c r="F22" s="568"/>
      <c r="G22" s="568"/>
      <c r="H22" s="568"/>
      <c r="I22" s="568"/>
      <c r="J22" s="568"/>
      <c r="K22" s="568"/>
      <c r="L22" s="570"/>
      <c r="S22" s="568"/>
      <c r="T22" s="568"/>
      <c r="U22" s="568"/>
      <c r="V22" s="568"/>
      <c r="W22" s="568"/>
      <c r="X22" s="568"/>
      <c r="Y22" s="568"/>
      <c r="Z22" s="568"/>
      <c r="AA22" s="568"/>
      <c r="AB22" s="568"/>
      <c r="AC22" s="568"/>
      <c r="AD22" s="568"/>
      <c r="AE22" s="568"/>
    </row>
    <row r="23" spans="1:31" s="571" customFormat="1" ht="12" customHeight="1">
      <c r="A23" s="568"/>
      <c r="B23" s="569"/>
      <c r="C23" s="568"/>
      <c r="D23" s="567" t="s">
        <v>34</v>
      </c>
      <c r="E23" s="568"/>
      <c r="F23" s="568"/>
      <c r="G23" s="568"/>
      <c r="H23" s="568"/>
      <c r="I23" s="567" t="s">
        <v>26</v>
      </c>
      <c r="J23" s="572" t="str">
        <f>IF('Rekapitulace stavby'!AN19="","",'Rekapitulace stavby'!AN19)</f>
        <v/>
      </c>
      <c r="K23" s="568"/>
      <c r="L23" s="570"/>
      <c r="S23" s="568"/>
      <c r="T23" s="568"/>
      <c r="U23" s="568"/>
      <c r="V23" s="568"/>
      <c r="W23" s="568"/>
      <c r="X23" s="568"/>
      <c r="Y23" s="568"/>
      <c r="Z23" s="568"/>
      <c r="AA23" s="568"/>
      <c r="AB23" s="568"/>
      <c r="AC23" s="568"/>
      <c r="AD23" s="568"/>
      <c r="AE23" s="568"/>
    </row>
    <row r="24" spans="1:31" s="571" customFormat="1" ht="18" customHeight="1">
      <c r="A24" s="568"/>
      <c r="B24" s="569"/>
      <c r="C24" s="568"/>
      <c r="D24" s="568"/>
      <c r="E24" s="572" t="str">
        <f>IF('Rekapitulace stavby'!E20="","",'Rekapitulace stavby'!E20)</f>
        <v xml:space="preserve"> </v>
      </c>
      <c r="F24" s="568"/>
      <c r="G24" s="568"/>
      <c r="H24" s="568"/>
      <c r="I24" s="567" t="s">
        <v>28</v>
      </c>
      <c r="J24" s="572" t="str">
        <f>IF('Rekapitulace stavby'!AN20="","",'Rekapitulace stavby'!AN20)</f>
        <v/>
      </c>
      <c r="K24" s="568"/>
      <c r="L24" s="570"/>
      <c r="S24" s="568"/>
      <c r="T24" s="568"/>
      <c r="U24" s="568"/>
      <c r="V24" s="568"/>
      <c r="W24" s="568"/>
      <c r="X24" s="568"/>
      <c r="Y24" s="568"/>
      <c r="Z24" s="568"/>
      <c r="AA24" s="568"/>
      <c r="AB24" s="568"/>
      <c r="AC24" s="568"/>
      <c r="AD24" s="568"/>
      <c r="AE24" s="568"/>
    </row>
    <row r="25" spans="1:31" s="571" customFormat="1" ht="6.95" customHeight="1">
      <c r="A25" s="568"/>
      <c r="B25" s="569"/>
      <c r="C25" s="568"/>
      <c r="D25" s="568"/>
      <c r="E25" s="568"/>
      <c r="F25" s="568"/>
      <c r="G25" s="568"/>
      <c r="H25" s="568"/>
      <c r="I25" s="568"/>
      <c r="J25" s="568"/>
      <c r="K25" s="568"/>
      <c r="L25" s="570"/>
      <c r="S25" s="568"/>
      <c r="T25" s="568"/>
      <c r="U25" s="568"/>
      <c r="V25" s="568"/>
      <c r="W25" s="568"/>
      <c r="X25" s="568"/>
      <c r="Y25" s="568"/>
      <c r="Z25" s="568"/>
      <c r="AA25" s="568"/>
      <c r="AB25" s="568"/>
      <c r="AC25" s="568"/>
      <c r="AD25" s="568"/>
      <c r="AE25" s="568"/>
    </row>
    <row r="26" spans="1:31" s="571" customFormat="1" ht="12" customHeight="1">
      <c r="A26" s="568"/>
      <c r="B26" s="569"/>
      <c r="C26" s="568"/>
      <c r="D26" s="567" t="s">
        <v>36</v>
      </c>
      <c r="E26" s="568"/>
      <c r="F26" s="568"/>
      <c r="G26" s="568"/>
      <c r="H26" s="568"/>
      <c r="I26" s="568"/>
      <c r="J26" s="568"/>
      <c r="K26" s="568"/>
      <c r="L26" s="570"/>
      <c r="S26" s="568"/>
      <c r="T26" s="568"/>
      <c r="U26" s="568"/>
      <c r="V26" s="568"/>
      <c r="W26" s="568"/>
      <c r="X26" s="568"/>
      <c r="Y26" s="568"/>
      <c r="Z26" s="568"/>
      <c r="AA26" s="568"/>
      <c r="AB26" s="568"/>
      <c r="AC26" s="568"/>
      <c r="AD26" s="568"/>
      <c r="AE26" s="568"/>
    </row>
    <row r="27" spans="1:31" s="577" customFormat="1" ht="16.5" customHeight="1">
      <c r="A27" s="574"/>
      <c r="B27" s="575"/>
      <c r="C27" s="574"/>
      <c r="D27" s="574"/>
      <c r="E27" s="765" t="s">
        <v>3</v>
      </c>
      <c r="F27" s="765"/>
      <c r="G27" s="765"/>
      <c r="H27" s="765"/>
      <c r="I27" s="574"/>
      <c r="J27" s="574"/>
      <c r="K27" s="574"/>
      <c r="L27" s="576"/>
      <c r="S27" s="574"/>
      <c r="T27" s="574"/>
      <c r="U27" s="574"/>
      <c r="V27" s="574"/>
      <c r="W27" s="574"/>
      <c r="X27" s="574"/>
      <c r="Y27" s="574"/>
      <c r="Z27" s="574"/>
      <c r="AA27" s="574"/>
      <c r="AB27" s="574"/>
      <c r="AC27" s="574"/>
      <c r="AD27" s="574"/>
      <c r="AE27" s="574"/>
    </row>
    <row r="28" spans="1:31" s="571" customFormat="1" ht="6.95" customHeight="1">
      <c r="A28" s="568"/>
      <c r="B28" s="569"/>
      <c r="C28" s="568"/>
      <c r="D28" s="568"/>
      <c r="E28" s="568"/>
      <c r="F28" s="568"/>
      <c r="G28" s="568"/>
      <c r="H28" s="568"/>
      <c r="I28" s="568"/>
      <c r="J28" s="568"/>
      <c r="K28" s="568"/>
      <c r="L28" s="570"/>
      <c r="S28" s="568"/>
      <c r="T28" s="568"/>
      <c r="U28" s="568"/>
      <c r="V28" s="568"/>
      <c r="W28" s="568"/>
      <c r="X28" s="568"/>
      <c r="Y28" s="568"/>
      <c r="Z28" s="568"/>
      <c r="AA28" s="568"/>
      <c r="AB28" s="568"/>
      <c r="AC28" s="568"/>
      <c r="AD28" s="568"/>
      <c r="AE28" s="568"/>
    </row>
    <row r="29" spans="1:31" s="571" customFormat="1" ht="6.95" customHeight="1">
      <c r="A29" s="568"/>
      <c r="B29" s="569"/>
      <c r="C29" s="568"/>
      <c r="D29" s="578"/>
      <c r="E29" s="578"/>
      <c r="F29" s="578"/>
      <c r="G29" s="578"/>
      <c r="H29" s="578"/>
      <c r="I29" s="578"/>
      <c r="J29" s="578"/>
      <c r="K29" s="578"/>
      <c r="L29" s="570"/>
      <c r="S29" s="568"/>
      <c r="T29" s="568"/>
      <c r="U29" s="568"/>
      <c r="V29" s="568"/>
      <c r="W29" s="568"/>
      <c r="X29" s="568"/>
      <c r="Y29" s="568"/>
      <c r="Z29" s="568"/>
      <c r="AA29" s="568"/>
      <c r="AB29" s="568"/>
      <c r="AC29" s="568"/>
      <c r="AD29" s="568"/>
      <c r="AE29" s="568"/>
    </row>
    <row r="30" spans="1:31" s="571" customFormat="1" ht="25.35" customHeight="1">
      <c r="A30" s="568"/>
      <c r="B30" s="569"/>
      <c r="C30" s="568"/>
      <c r="D30" s="579" t="s">
        <v>38</v>
      </c>
      <c r="E30" s="568"/>
      <c r="F30" s="568"/>
      <c r="G30" s="568"/>
      <c r="H30" s="568"/>
      <c r="I30" s="568"/>
      <c r="J30" s="580">
        <f>ROUND(J85,2)</f>
        <v>0</v>
      </c>
      <c r="K30" s="568"/>
      <c r="L30" s="570"/>
      <c r="S30" s="568"/>
      <c r="T30" s="568"/>
      <c r="U30" s="568"/>
      <c r="V30" s="568"/>
      <c r="W30" s="568"/>
      <c r="X30" s="568"/>
      <c r="Y30" s="568"/>
      <c r="Z30" s="568"/>
      <c r="AA30" s="568"/>
      <c r="AB30" s="568"/>
      <c r="AC30" s="568"/>
      <c r="AD30" s="568"/>
      <c r="AE30" s="568"/>
    </row>
    <row r="31" spans="1:31" s="571" customFormat="1" ht="6.95" customHeight="1">
      <c r="A31" s="568"/>
      <c r="B31" s="569"/>
      <c r="C31" s="568"/>
      <c r="D31" s="578"/>
      <c r="E31" s="578"/>
      <c r="F31" s="578"/>
      <c r="G31" s="578"/>
      <c r="H31" s="578"/>
      <c r="I31" s="578"/>
      <c r="J31" s="578"/>
      <c r="K31" s="578"/>
      <c r="L31" s="570"/>
      <c r="S31" s="568"/>
      <c r="T31" s="568"/>
      <c r="U31" s="568"/>
      <c r="V31" s="568"/>
      <c r="W31" s="568"/>
      <c r="X31" s="568"/>
      <c r="Y31" s="568"/>
      <c r="Z31" s="568"/>
      <c r="AA31" s="568"/>
      <c r="AB31" s="568"/>
      <c r="AC31" s="568"/>
      <c r="AD31" s="568"/>
      <c r="AE31" s="568"/>
    </row>
    <row r="32" spans="1:31" s="571" customFormat="1" ht="14.45" customHeight="1">
      <c r="A32" s="568"/>
      <c r="B32" s="569"/>
      <c r="C32" s="568"/>
      <c r="D32" s="568"/>
      <c r="E32" s="568"/>
      <c r="F32" s="581" t="s">
        <v>40</v>
      </c>
      <c r="G32" s="568"/>
      <c r="H32" s="568"/>
      <c r="I32" s="581" t="s">
        <v>39</v>
      </c>
      <c r="J32" s="581" t="s">
        <v>41</v>
      </c>
      <c r="K32" s="568"/>
      <c r="L32" s="570"/>
      <c r="S32" s="568"/>
      <c r="T32" s="568"/>
      <c r="U32" s="568"/>
      <c r="V32" s="568"/>
      <c r="W32" s="568"/>
      <c r="X32" s="568"/>
      <c r="Y32" s="568"/>
      <c r="Z32" s="568"/>
      <c r="AA32" s="568"/>
      <c r="AB32" s="568"/>
      <c r="AC32" s="568"/>
      <c r="AD32" s="568"/>
      <c r="AE32" s="568"/>
    </row>
    <row r="33" spans="1:31" s="571" customFormat="1" ht="14.45" customHeight="1">
      <c r="A33" s="568"/>
      <c r="B33" s="569"/>
      <c r="C33" s="568"/>
      <c r="D33" s="582" t="s">
        <v>42</v>
      </c>
      <c r="E33" s="567" t="s">
        <v>43</v>
      </c>
      <c r="F33" s="583">
        <f>ROUND((SUM(BE85:BE133)),2)</f>
        <v>0</v>
      </c>
      <c r="G33" s="568"/>
      <c r="H33" s="568"/>
      <c r="I33" s="584">
        <v>0.21</v>
      </c>
      <c r="J33" s="583">
        <f>ROUND(((SUM(BE85:BE133))*I33),2)</f>
        <v>0</v>
      </c>
      <c r="K33" s="568"/>
      <c r="L33" s="570"/>
      <c r="S33" s="568"/>
      <c r="T33" s="568"/>
      <c r="U33" s="568"/>
      <c r="V33" s="568"/>
      <c r="W33" s="568"/>
      <c r="X33" s="568"/>
      <c r="Y33" s="568"/>
      <c r="Z33" s="568"/>
      <c r="AA33" s="568"/>
      <c r="AB33" s="568"/>
      <c r="AC33" s="568"/>
      <c r="AD33" s="568"/>
      <c r="AE33" s="568"/>
    </row>
    <row r="34" spans="1:31" s="571" customFormat="1" ht="14.45" customHeight="1">
      <c r="A34" s="568"/>
      <c r="B34" s="569"/>
      <c r="C34" s="568"/>
      <c r="D34" s="568"/>
      <c r="E34" s="567" t="s">
        <v>44</v>
      </c>
      <c r="F34" s="583">
        <f>ROUND((SUM(BF85:BF133)),2)</f>
        <v>0</v>
      </c>
      <c r="G34" s="568"/>
      <c r="H34" s="568"/>
      <c r="I34" s="584">
        <v>0.15</v>
      </c>
      <c r="J34" s="583">
        <f>ROUND(((SUM(BF85:BF133))*I34),2)</f>
        <v>0</v>
      </c>
      <c r="K34" s="568"/>
      <c r="L34" s="570"/>
      <c r="S34" s="568"/>
      <c r="T34" s="568"/>
      <c r="U34" s="568"/>
      <c r="V34" s="568"/>
      <c r="W34" s="568"/>
      <c r="X34" s="568"/>
      <c r="Y34" s="568"/>
      <c r="Z34" s="568"/>
      <c r="AA34" s="568"/>
      <c r="AB34" s="568"/>
      <c r="AC34" s="568"/>
      <c r="AD34" s="568"/>
      <c r="AE34" s="568"/>
    </row>
    <row r="35" spans="1:31" s="571" customFormat="1" ht="14.45" customHeight="1" hidden="1">
      <c r="A35" s="568"/>
      <c r="B35" s="569"/>
      <c r="C35" s="568"/>
      <c r="D35" s="568"/>
      <c r="E35" s="567" t="s">
        <v>45</v>
      </c>
      <c r="F35" s="583">
        <f>ROUND((SUM(BG85:BG133)),2)</f>
        <v>0</v>
      </c>
      <c r="G35" s="568"/>
      <c r="H35" s="568"/>
      <c r="I35" s="584">
        <v>0.21</v>
      </c>
      <c r="J35" s="583">
        <f>0</f>
        <v>0</v>
      </c>
      <c r="K35" s="568"/>
      <c r="L35" s="570"/>
      <c r="S35" s="568"/>
      <c r="T35" s="568"/>
      <c r="U35" s="568"/>
      <c r="V35" s="568"/>
      <c r="W35" s="568"/>
      <c r="X35" s="568"/>
      <c r="Y35" s="568"/>
      <c r="Z35" s="568"/>
      <c r="AA35" s="568"/>
      <c r="AB35" s="568"/>
      <c r="AC35" s="568"/>
      <c r="AD35" s="568"/>
      <c r="AE35" s="568"/>
    </row>
    <row r="36" spans="1:31" s="571" customFormat="1" ht="14.45" customHeight="1" hidden="1">
      <c r="A36" s="568"/>
      <c r="B36" s="569"/>
      <c r="C36" s="568"/>
      <c r="D36" s="568"/>
      <c r="E36" s="567" t="s">
        <v>46</v>
      </c>
      <c r="F36" s="583">
        <f>ROUND((SUM(BH85:BH133)),2)</f>
        <v>0</v>
      </c>
      <c r="G36" s="568"/>
      <c r="H36" s="568"/>
      <c r="I36" s="584">
        <v>0.15</v>
      </c>
      <c r="J36" s="583">
        <f>0</f>
        <v>0</v>
      </c>
      <c r="K36" s="568"/>
      <c r="L36" s="570"/>
      <c r="S36" s="568"/>
      <c r="T36" s="568"/>
      <c r="U36" s="568"/>
      <c r="V36" s="568"/>
      <c r="W36" s="568"/>
      <c r="X36" s="568"/>
      <c r="Y36" s="568"/>
      <c r="Z36" s="568"/>
      <c r="AA36" s="568"/>
      <c r="AB36" s="568"/>
      <c r="AC36" s="568"/>
      <c r="AD36" s="568"/>
      <c r="AE36" s="568"/>
    </row>
    <row r="37" spans="1:31" s="571" customFormat="1" ht="14.45" customHeight="1" hidden="1">
      <c r="A37" s="568"/>
      <c r="B37" s="569"/>
      <c r="C37" s="568"/>
      <c r="D37" s="568"/>
      <c r="E37" s="567" t="s">
        <v>47</v>
      </c>
      <c r="F37" s="583">
        <f>ROUND((SUM(BI85:BI133)),2)</f>
        <v>0</v>
      </c>
      <c r="G37" s="568"/>
      <c r="H37" s="568"/>
      <c r="I37" s="584">
        <v>0</v>
      </c>
      <c r="J37" s="583">
        <f>0</f>
        <v>0</v>
      </c>
      <c r="K37" s="568"/>
      <c r="L37" s="570"/>
      <c r="S37" s="568"/>
      <c r="T37" s="568"/>
      <c r="U37" s="568"/>
      <c r="V37" s="568"/>
      <c r="W37" s="568"/>
      <c r="X37" s="568"/>
      <c r="Y37" s="568"/>
      <c r="Z37" s="568"/>
      <c r="AA37" s="568"/>
      <c r="AB37" s="568"/>
      <c r="AC37" s="568"/>
      <c r="AD37" s="568"/>
      <c r="AE37" s="568"/>
    </row>
    <row r="38" spans="1:31" s="571" customFormat="1" ht="6.95" customHeight="1">
      <c r="A38" s="568"/>
      <c r="B38" s="569"/>
      <c r="C38" s="568"/>
      <c r="D38" s="568"/>
      <c r="E38" s="568"/>
      <c r="F38" s="568"/>
      <c r="G38" s="568"/>
      <c r="H38" s="568"/>
      <c r="I38" s="568"/>
      <c r="J38" s="568"/>
      <c r="K38" s="568"/>
      <c r="L38" s="570"/>
      <c r="S38" s="568"/>
      <c r="T38" s="568"/>
      <c r="U38" s="568"/>
      <c r="V38" s="568"/>
      <c r="W38" s="568"/>
      <c r="X38" s="568"/>
      <c r="Y38" s="568"/>
      <c r="Z38" s="568"/>
      <c r="AA38" s="568"/>
      <c r="AB38" s="568"/>
      <c r="AC38" s="568"/>
      <c r="AD38" s="568"/>
      <c r="AE38" s="568"/>
    </row>
    <row r="39" spans="1:31" s="571" customFormat="1" ht="25.35" customHeight="1">
      <c r="A39" s="568"/>
      <c r="B39" s="569"/>
      <c r="C39" s="585"/>
      <c r="D39" s="586" t="s">
        <v>48</v>
      </c>
      <c r="E39" s="587"/>
      <c r="F39" s="587"/>
      <c r="G39" s="588" t="s">
        <v>49</v>
      </c>
      <c r="H39" s="589" t="s">
        <v>50</v>
      </c>
      <c r="I39" s="587"/>
      <c r="J39" s="590">
        <f>SUM(J30:J37)</f>
        <v>0</v>
      </c>
      <c r="K39" s="591"/>
      <c r="L39" s="570"/>
      <c r="S39" s="568"/>
      <c r="T39" s="568"/>
      <c r="U39" s="568"/>
      <c r="V39" s="568"/>
      <c r="W39" s="568"/>
      <c r="X39" s="568"/>
      <c r="Y39" s="568"/>
      <c r="Z39" s="568"/>
      <c r="AA39" s="568"/>
      <c r="AB39" s="568"/>
      <c r="AC39" s="568"/>
      <c r="AD39" s="568"/>
      <c r="AE39" s="568"/>
    </row>
    <row r="40" spans="1:31" s="571" customFormat="1" ht="14.45" customHeight="1">
      <c r="A40" s="568"/>
      <c r="B40" s="592"/>
      <c r="C40" s="593"/>
      <c r="D40" s="593"/>
      <c r="E40" s="593"/>
      <c r="F40" s="593"/>
      <c r="G40" s="593"/>
      <c r="H40" s="593"/>
      <c r="I40" s="593"/>
      <c r="J40" s="593"/>
      <c r="K40" s="593"/>
      <c r="L40" s="570"/>
      <c r="S40" s="568"/>
      <c r="T40" s="568"/>
      <c r="U40" s="568"/>
      <c r="V40" s="568"/>
      <c r="W40" s="568"/>
      <c r="X40" s="568"/>
      <c r="Y40" s="568"/>
      <c r="Z40" s="568"/>
      <c r="AA40" s="568"/>
      <c r="AB40" s="568"/>
      <c r="AC40" s="568"/>
      <c r="AD40" s="568"/>
      <c r="AE40" s="568"/>
    </row>
    <row r="44" spans="1:31" s="571" customFormat="1" ht="6.95" customHeight="1">
      <c r="A44" s="568"/>
      <c r="B44" s="594"/>
      <c r="C44" s="595"/>
      <c r="D44" s="595"/>
      <c r="E44" s="595"/>
      <c r="F44" s="595"/>
      <c r="G44" s="595"/>
      <c r="H44" s="595"/>
      <c r="I44" s="595"/>
      <c r="J44" s="595"/>
      <c r="K44" s="595"/>
      <c r="L44" s="570"/>
      <c r="S44" s="568"/>
      <c r="T44" s="568"/>
      <c r="U44" s="568"/>
      <c r="V44" s="568"/>
      <c r="W44" s="568"/>
      <c r="X44" s="568"/>
      <c r="Y44" s="568"/>
      <c r="Z44" s="568"/>
      <c r="AA44" s="568"/>
      <c r="AB44" s="568"/>
      <c r="AC44" s="568"/>
      <c r="AD44" s="568"/>
      <c r="AE44" s="568"/>
    </row>
    <row r="45" spans="1:31" s="571" customFormat="1" ht="24.95" customHeight="1">
      <c r="A45" s="568"/>
      <c r="B45" s="569"/>
      <c r="C45" s="565" t="s">
        <v>101</v>
      </c>
      <c r="D45" s="568"/>
      <c r="E45" s="568"/>
      <c r="F45" s="568"/>
      <c r="G45" s="568"/>
      <c r="H45" s="568"/>
      <c r="I45" s="568"/>
      <c r="J45" s="568"/>
      <c r="K45" s="568"/>
      <c r="L45" s="570"/>
      <c r="S45" s="568"/>
      <c r="T45" s="568"/>
      <c r="U45" s="568"/>
      <c r="V45" s="568"/>
      <c r="W45" s="568"/>
      <c r="X45" s="568"/>
      <c r="Y45" s="568"/>
      <c r="Z45" s="568"/>
      <c r="AA45" s="568"/>
      <c r="AB45" s="568"/>
      <c r="AC45" s="568"/>
      <c r="AD45" s="568"/>
      <c r="AE45" s="568"/>
    </row>
    <row r="46" spans="1:31" s="571" customFormat="1" ht="6.95" customHeight="1">
      <c r="A46" s="568"/>
      <c r="B46" s="569"/>
      <c r="C46" s="568"/>
      <c r="D46" s="568"/>
      <c r="E46" s="568"/>
      <c r="F46" s="568"/>
      <c r="G46" s="568"/>
      <c r="H46" s="568"/>
      <c r="I46" s="568"/>
      <c r="J46" s="568"/>
      <c r="K46" s="568"/>
      <c r="L46" s="570"/>
      <c r="S46" s="568"/>
      <c r="T46" s="568"/>
      <c r="U46" s="568"/>
      <c r="V46" s="568"/>
      <c r="W46" s="568"/>
      <c r="X46" s="568"/>
      <c r="Y46" s="568"/>
      <c r="Z46" s="568"/>
      <c r="AA46" s="568"/>
      <c r="AB46" s="568"/>
      <c r="AC46" s="568"/>
      <c r="AD46" s="568"/>
      <c r="AE46" s="568"/>
    </row>
    <row r="47" spans="1:31" s="571" customFormat="1" ht="12" customHeight="1">
      <c r="A47" s="568"/>
      <c r="B47" s="569"/>
      <c r="C47" s="567" t="s">
        <v>17</v>
      </c>
      <c r="D47" s="568"/>
      <c r="E47" s="568"/>
      <c r="F47" s="568"/>
      <c r="G47" s="568"/>
      <c r="H47" s="568"/>
      <c r="I47" s="568"/>
      <c r="J47" s="568"/>
      <c r="K47" s="568"/>
      <c r="L47" s="570"/>
      <c r="S47" s="568"/>
      <c r="T47" s="568"/>
      <c r="U47" s="568"/>
      <c r="V47" s="568"/>
      <c r="W47" s="568"/>
      <c r="X47" s="568"/>
      <c r="Y47" s="568"/>
      <c r="Z47" s="568"/>
      <c r="AA47" s="568"/>
      <c r="AB47" s="568"/>
      <c r="AC47" s="568"/>
      <c r="AD47" s="568"/>
      <c r="AE47" s="568"/>
    </row>
    <row r="48" spans="1:31" s="571" customFormat="1" ht="16.5" customHeight="1">
      <c r="A48" s="568"/>
      <c r="B48" s="569"/>
      <c r="C48" s="568"/>
      <c r="D48" s="568"/>
      <c r="E48" s="759" t="str">
        <f>E7</f>
        <v>Speciální MŠ, ZŠ a praktická škola Pardubice</v>
      </c>
      <c r="F48" s="760"/>
      <c r="G48" s="760"/>
      <c r="H48" s="760"/>
      <c r="I48" s="568"/>
      <c r="J48" s="568"/>
      <c r="K48" s="568"/>
      <c r="L48" s="570"/>
      <c r="S48" s="568"/>
      <c r="T48" s="568"/>
      <c r="U48" s="568"/>
      <c r="V48" s="568"/>
      <c r="W48" s="568"/>
      <c r="X48" s="568"/>
      <c r="Y48" s="568"/>
      <c r="Z48" s="568"/>
      <c r="AA48" s="568"/>
      <c r="AB48" s="568"/>
      <c r="AC48" s="568"/>
      <c r="AD48" s="568"/>
      <c r="AE48" s="568"/>
    </row>
    <row r="49" spans="1:31" s="571" customFormat="1" ht="12" customHeight="1">
      <c r="A49" s="568"/>
      <c r="B49" s="569"/>
      <c r="C49" s="567" t="s">
        <v>99</v>
      </c>
      <c r="D49" s="568"/>
      <c r="E49" s="568"/>
      <c r="F49" s="568"/>
      <c r="G49" s="568"/>
      <c r="H49" s="568"/>
      <c r="I49" s="568"/>
      <c r="J49" s="568"/>
      <c r="K49" s="568"/>
      <c r="L49" s="570"/>
      <c r="S49" s="568"/>
      <c r="T49" s="568"/>
      <c r="U49" s="568"/>
      <c r="V49" s="568"/>
      <c r="W49" s="568"/>
      <c r="X49" s="568"/>
      <c r="Y49" s="568"/>
      <c r="Z49" s="568"/>
      <c r="AA49" s="568"/>
      <c r="AB49" s="568"/>
      <c r="AC49" s="568"/>
      <c r="AD49" s="568"/>
      <c r="AE49" s="568"/>
    </row>
    <row r="50" spans="1:31" s="571" customFormat="1" ht="16.5" customHeight="1">
      <c r="A50" s="568"/>
      <c r="B50" s="569"/>
      <c r="C50" s="568"/>
      <c r="D50" s="568"/>
      <c r="E50" s="757" t="str">
        <f>E9</f>
        <v>IO 301 - Areálové rozvody vodovodu</v>
      </c>
      <c r="F50" s="758"/>
      <c r="G50" s="758"/>
      <c r="H50" s="758"/>
      <c r="I50" s="568"/>
      <c r="J50" s="568"/>
      <c r="K50" s="568"/>
      <c r="L50" s="570"/>
      <c r="S50" s="568"/>
      <c r="T50" s="568"/>
      <c r="U50" s="568"/>
      <c r="V50" s="568"/>
      <c r="W50" s="568"/>
      <c r="X50" s="568"/>
      <c r="Y50" s="568"/>
      <c r="Z50" s="568"/>
      <c r="AA50" s="568"/>
      <c r="AB50" s="568"/>
      <c r="AC50" s="568"/>
      <c r="AD50" s="568"/>
      <c r="AE50" s="568"/>
    </row>
    <row r="51" spans="1:31" s="571" customFormat="1" ht="6.95" customHeight="1">
      <c r="A51" s="568"/>
      <c r="B51" s="569"/>
      <c r="C51" s="568"/>
      <c r="D51" s="568"/>
      <c r="E51" s="568"/>
      <c r="F51" s="568"/>
      <c r="G51" s="568"/>
      <c r="H51" s="568"/>
      <c r="I51" s="568"/>
      <c r="J51" s="568"/>
      <c r="K51" s="568"/>
      <c r="L51" s="570"/>
      <c r="S51" s="568"/>
      <c r="T51" s="568"/>
      <c r="U51" s="568"/>
      <c r="V51" s="568"/>
      <c r="W51" s="568"/>
      <c r="X51" s="568"/>
      <c r="Y51" s="568"/>
      <c r="Z51" s="568"/>
      <c r="AA51" s="568"/>
      <c r="AB51" s="568"/>
      <c r="AC51" s="568"/>
      <c r="AD51" s="568"/>
      <c r="AE51" s="568"/>
    </row>
    <row r="52" spans="1:31" s="571" customFormat="1" ht="12" customHeight="1">
      <c r="A52" s="568"/>
      <c r="B52" s="569"/>
      <c r="C52" s="567" t="s">
        <v>21</v>
      </c>
      <c r="D52" s="568"/>
      <c r="E52" s="568"/>
      <c r="F52" s="572" t="str">
        <f>F12</f>
        <v>Do Nového 1131, Pardubice</v>
      </c>
      <c r="G52" s="568"/>
      <c r="H52" s="568"/>
      <c r="I52" s="567" t="s">
        <v>23</v>
      </c>
      <c r="J52" s="573" t="str">
        <f>IF(J12="","",J12)</f>
        <v>7. 8. 2020</v>
      </c>
      <c r="K52" s="568"/>
      <c r="L52" s="570"/>
      <c r="S52" s="568"/>
      <c r="T52" s="568"/>
      <c r="U52" s="568"/>
      <c r="V52" s="568"/>
      <c r="W52" s="568"/>
      <c r="X52" s="568"/>
      <c r="Y52" s="568"/>
      <c r="Z52" s="568"/>
      <c r="AA52" s="568"/>
      <c r="AB52" s="568"/>
      <c r="AC52" s="568"/>
      <c r="AD52" s="568"/>
      <c r="AE52" s="568"/>
    </row>
    <row r="53" spans="1:31" s="571" customFormat="1" ht="6.95" customHeight="1">
      <c r="A53" s="568"/>
      <c r="B53" s="569"/>
      <c r="C53" s="568"/>
      <c r="D53" s="568"/>
      <c r="E53" s="568"/>
      <c r="F53" s="568"/>
      <c r="G53" s="568"/>
      <c r="H53" s="568"/>
      <c r="I53" s="568"/>
      <c r="J53" s="568"/>
      <c r="K53" s="568"/>
      <c r="L53" s="570"/>
      <c r="S53" s="568"/>
      <c r="T53" s="568"/>
      <c r="U53" s="568"/>
      <c r="V53" s="568"/>
      <c r="W53" s="568"/>
      <c r="X53" s="568"/>
      <c r="Y53" s="568"/>
      <c r="Z53" s="568"/>
      <c r="AA53" s="568"/>
      <c r="AB53" s="568"/>
      <c r="AC53" s="568"/>
      <c r="AD53" s="568"/>
      <c r="AE53" s="568"/>
    </row>
    <row r="54" spans="1:31" s="571" customFormat="1" ht="25.7" customHeight="1">
      <c r="A54" s="568"/>
      <c r="B54" s="569"/>
      <c r="C54" s="567" t="s">
        <v>25</v>
      </c>
      <c r="D54" s="568"/>
      <c r="E54" s="568"/>
      <c r="F54" s="572" t="str">
        <f>E15</f>
        <v>Pardubický kraj</v>
      </c>
      <c r="G54" s="568"/>
      <c r="H54" s="568"/>
      <c r="I54" s="567" t="s">
        <v>31</v>
      </c>
      <c r="J54" s="596" t="str">
        <f>E21</f>
        <v>Atelier 99 s.r.o. Brno</v>
      </c>
      <c r="K54" s="568"/>
      <c r="L54" s="570"/>
      <c r="S54" s="568"/>
      <c r="T54" s="568"/>
      <c r="U54" s="568"/>
      <c r="V54" s="568"/>
      <c r="W54" s="568"/>
      <c r="X54" s="568"/>
      <c r="Y54" s="568"/>
      <c r="Z54" s="568"/>
      <c r="AA54" s="568"/>
      <c r="AB54" s="568"/>
      <c r="AC54" s="568"/>
      <c r="AD54" s="568"/>
      <c r="AE54" s="568"/>
    </row>
    <row r="55" spans="1:31" s="571" customFormat="1" ht="15.2" customHeight="1">
      <c r="A55" s="568"/>
      <c r="B55" s="569"/>
      <c r="C55" s="567" t="s">
        <v>29</v>
      </c>
      <c r="D55" s="568"/>
      <c r="E55" s="568"/>
      <c r="F55" s="572" t="str">
        <f>IF(E18="","",E18)</f>
        <v>Vyplň údaj</v>
      </c>
      <c r="G55" s="568"/>
      <c r="H55" s="568"/>
      <c r="I55" s="567" t="s">
        <v>34</v>
      </c>
      <c r="J55" s="596" t="str">
        <f>E24</f>
        <v xml:space="preserve"> </v>
      </c>
      <c r="K55" s="568"/>
      <c r="L55" s="570"/>
      <c r="S55" s="568"/>
      <c r="T55" s="568"/>
      <c r="U55" s="568"/>
      <c r="V55" s="568"/>
      <c r="W55" s="568"/>
      <c r="X55" s="568"/>
      <c r="Y55" s="568"/>
      <c r="Z55" s="568"/>
      <c r="AA55" s="568"/>
      <c r="AB55" s="568"/>
      <c r="AC55" s="568"/>
      <c r="AD55" s="568"/>
      <c r="AE55" s="568"/>
    </row>
    <row r="56" spans="1:31" s="571" customFormat="1" ht="10.35" customHeight="1">
      <c r="A56" s="568"/>
      <c r="B56" s="569"/>
      <c r="C56" s="568"/>
      <c r="D56" s="568"/>
      <c r="E56" s="568"/>
      <c r="F56" s="568"/>
      <c r="G56" s="568"/>
      <c r="H56" s="568"/>
      <c r="I56" s="568"/>
      <c r="J56" s="568"/>
      <c r="K56" s="568"/>
      <c r="L56" s="570"/>
      <c r="S56" s="568"/>
      <c r="T56" s="568"/>
      <c r="U56" s="568"/>
      <c r="V56" s="568"/>
      <c r="W56" s="568"/>
      <c r="X56" s="568"/>
      <c r="Y56" s="568"/>
      <c r="Z56" s="568"/>
      <c r="AA56" s="568"/>
      <c r="AB56" s="568"/>
      <c r="AC56" s="568"/>
      <c r="AD56" s="568"/>
      <c r="AE56" s="568"/>
    </row>
    <row r="57" spans="1:31" s="571" customFormat="1" ht="29.25" customHeight="1">
      <c r="A57" s="568"/>
      <c r="B57" s="569"/>
      <c r="C57" s="597" t="s">
        <v>102</v>
      </c>
      <c r="D57" s="585"/>
      <c r="E57" s="585"/>
      <c r="F57" s="585"/>
      <c r="G57" s="585"/>
      <c r="H57" s="585"/>
      <c r="I57" s="585"/>
      <c r="J57" s="598" t="s">
        <v>103</v>
      </c>
      <c r="K57" s="585"/>
      <c r="L57" s="570"/>
      <c r="S57" s="568"/>
      <c r="T57" s="568"/>
      <c r="U57" s="568"/>
      <c r="V57" s="568"/>
      <c r="W57" s="568"/>
      <c r="X57" s="568"/>
      <c r="Y57" s="568"/>
      <c r="Z57" s="568"/>
      <c r="AA57" s="568"/>
      <c r="AB57" s="568"/>
      <c r="AC57" s="568"/>
      <c r="AD57" s="568"/>
      <c r="AE57" s="568"/>
    </row>
    <row r="58" spans="1:31" s="571" customFormat="1" ht="10.35" customHeight="1">
      <c r="A58" s="568"/>
      <c r="B58" s="569"/>
      <c r="C58" s="568"/>
      <c r="D58" s="568"/>
      <c r="E58" s="568"/>
      <c r="F58" s="568"/>
      <c r="G58" s="568"/>
      <c r="H58" s="568"/>
      <c r="I58" s="568"/>
      <c r="J58" s="568"/>
      <c r="K58" s="568"/>
      <c r="L58" s="570"/>
      <c r="S58" s="568"/>
      <c r="T58" s="568"/>
      <c r="U58" s="568"/>
      <c r="V58" s="568"/>
      <c r="W58" s="568"/>
      <c r="X58" s="568"/>
      <c r="Y58" s="568"/>
      <c r="Z58" s="568"/>
      <c r="AA58" s="568"/>
      <c r="AB58" s="568"/>
      <c r="AC58" s="568"/>
      <c r="AD58" s="568"/>
      <c r="AE58" s="568"/>
    </row>
    <row r="59" spans="1:47" s="571" customFormat="1" ht="22.9" customHeight="1">
      <c r="A59" s="568"/>
      <c r="B59" s="569"/>
      <c r="C59" s="599" t="s">
        <v>70</v>
      </c>
      <c r="D59" s="568"/>
      <c r="E59" s="568"/>
      <c r="F59" s="568"/>
      <c r="G59" s="568"/>
      <c r="H59" s="568"/>
      <c r="I59" s="568"/>
      <c r="J59" s="580">
        <f>J85</f>
        <v>0</v>
      </c>
      <c r="K59" s="568"/>
      <c r="L59" s="570"/>
      <c r="S59" s="568"/>
      <c r="T59" s="568"/>
      <c r="U59" s="568"/>
      <c r="V59" s="568"/>
      <c r="W59" s="568"/>
      <c r="X59" s="568"/>
      <c r="Y59" s="568"/>
      <c r="Z59" s="568"/>
      <c r="AA59" s="568"/>
      <c r="AB59" s="568"/>
      <c r="AC59" s="568"/>
      <c r="AD59" s="568"/>
      <c r="AE59" s="568"/>
      <c r="AU59" s="561" t="s">
        <v>104</v>
      </c>
    </row>
    <row r="60" spans="2:12" s="600" customFormat="1" ht="24.95" customHeight="1">
      <c r="B60" s="601"/>
      <c r="D60" s="602" t="s">
        <v>105</v>
      </c>
      <c r="E60" s="603"/>
      <c r="F60" s="603"/>
      <c r="G60" s="603"/>
      <c r="H60" s="603"/>
      <c r="I60" s="603"/>
      <c r="J60" s="604">
        <f>J86</f>
        <v>0</v>
      </c>
      <c r="L60" s="601"/>
    </row>
    <row r="61" spans="2:12" s="605" customFormat="1" ht="19.9" customHeight="1">
      <c r="B61" s="606"/>
      <c r="D61" s="607" t="s">
        <v>166</v>
      </c>
      <c r="E61" s="608"/>
      <c r="F61" s="608"/>
      <c r="G61" s="608"/>
      <c r="H61" s="608"/>
      <c r="I61" s="608"/>
      <c r="J61" s="609">
        <f>J87</f>
        <v>0</v>
      </c>
      <c r="L61" s="606"/>
    </row>
    <row r="62" spans="2:12" s="605" customFormat="1" ht="19.9" customHeight="1">
      <c r="B62" s="606"/>
      <c r="D62" s="607" t="s">
        <v>167</v>
      </c>
      <c r="E62" s="608"/>
      <c r="F62" s="608"/>
      <c r="G62" s="608"/>
      <c r="H62" s="608"/>
      <c r="I62" s="608"/>
      <c r="J62" s="609">
        <f>J100</f>
        <v>0</v>
      </c>
      <c r="L62" s="606"/>
    </row>
    <row r="63" spans="2:12" s="605" customFormat="1" ht="19.9" customHeight="1">
      <c r="B63" s="606"/>
      <c r="D63" s="607" t="s">
        <v>367</v>
      </c>
      <c r="E63" s="608"/>
      <c r="F63" s="608"/>
      <c r="G63" s="608"/>
      <c r="H63" s="608"/>
      <c r="I63" s="608"/>
      <c r="J63" s="609">
        <f>J102</f>
        <v>0</v>
      </c>
      <c r="L63" s="606"/>
    </row>
    <row r="64" spans="2:12" s="605" customFormat="1" ht="19.9" customHeight="1">
      <c r="B64" s="606"/>
      <c r="D64" s="607" t="s">
        <v>368</v>
      </c>
      <c r="E64" s="608"/>
      <c r="F64" s="608"/>
      <c r="G64" s="608"/>
      <c r="H64" s="608"/>
      <c r="I64" s="608"/>
      <c r="J64" s="609">
        <f>J104</f>
        <v>0</v>
      </c>
      <c r="L64" s="606"/>
    </row>
    <row r="65" spans="2:12" s="605" customFormat="1" ht="19.9" customHeight="1">
      <c r="B65" s="606"/>
      <c r="D65" s="607" t="s">
        <v>169</v>
      </c>
      <c r="E65" s="608"/>
      <c r="F65" s="608"/>
      <c r="G65" s="608"/>
      <c r="H65" s="608"/>
      <c r="I65" s="608"/>
      <c r="J65" s="609">
        <f>J132</f>
        <v>0</v>
      </c>
      <c r="L65" s="606"/>
    </row>
    <row r="66" spans="1:31" s="571" customFormat="1" ht="21.75" customHeight="1">
      <c r="A66" s="568"/>
      <c r="B66" s="569"/>
      <c r="C66" s="568"/>
      <c r="D66" s="568"/>
      <c r="E66" s="568"/>
      <c r="F66" s="568"/>
      <c r="G66" s="568"/>
      <c r="H66" s="568"/>
      <c r="I66" s="568"/>
      <c r="J66" s="568"/>
      <c r="K66" s="568"/>
      <c r="L66" s="570"/>
      <c r="S66" s="568"/>
      <c r="T66" s="568"/>
      <c r="U66" s="568"/>
      <c r="V66" s="568"/>
      <c r="W66" s="568"/>
      <c r="X66" s="568"/>
      <c r="Y66" s="568"/>
      <c r="Z66" s="568"/>
      <c r="AA66" s="568"/>
      <c r="AB66" s="568"/>
      <c r="AC66" s="568"/>
      <c r="AD66" s="568"/>
      <c r="AE66" s="568"/>
    </row>
    <row r="67" spans="1:31" s="571" customFormat="1" ht="6.95" customHeight="1">
      <c r="A67" s="568"/>
      <c r="B67" s="592"/>
      <c r="C67" s="593"/>
      <c r="D67" s="593"/>
      <c r="E67" s="593"/>
      <c r="F67" s="593"/>
      <c r="G67" s="593"/>
      <c r="H67" s="593"/>
      <c r="I67" s="593"/>
      <c r="J67" s="593"/>
      <c r="K67" s="593"/>
      <c r="L67" s="570"/>
      <c r="S67" s="568"/>
      <c r="T67" s="568"/>
      <c r="U67" s="568"/>
      <c r="V67" s="568"/>
      <c r="W67" s="568"/>
      <c r="X67" s="568"/>
      <c r="Y67" s="568"/>
      <c r="Z67" s="568"/>
      <c r="AA67" s="568"/>
      <c r="AB67" s="568"/>
      <c r="AC67" s="568"/>
      <c r="AD67" s="568"/>
      <c r="AE67" s="568"/>
    </row>
    <row r="71" spans="1:31" s="571" customFormat="1" ht="6.95" customHeight="1">
      <c r="A71" s="568"/>
      <c r="B71" s="594"/>
      <c r="C71" s="595"/>
      <c r="D71" s="595"/>
      <c r="E71" s="595"/>
      <c r="F71" s="595"/>
      <c r="G71" s="595"/>
      <c r="H71" s="595"/>
      <c r="I71" s="595"/>
      <c r="J71" s="595"/>
      <c r="K71" s="595"/>
      <c r="L71" s="570"/>
      <c r="S71" s="568"/>
      <c r="T71" s="568"/>
      <c r="U71" s="568"/>
      <c r="V71" s="568"/>
      <c r="W71" s="568"/>
      <c r="X71" s="568"/>
      <c r="Y71" s="568"/>
      <c r="Z71" s="568"/>
      <c r="AA71" s="568"/>
      <c r="AB71" s="568"/>
      <c r="AC71" s="568"/>
      <c r="AD71" s="568"/>
      <c r="AE71" s="568"/>
    </row>
    <row r="72" spans="1:31" s="571" customFormat="1" ht="24.95" customHeight="1">
      <c r="A72" s="568"/>
      <c r="B72" s="569"/>
      <c r="C72" s="565" t="s">
        <v>110</v>
      </c>
      <c r="D72" s="568"/>
      <c r="E72" s="568"/>
      <c r="F72" s="568"/>
      <c r="G72" s="568"/>
      <c r="H72" s="568"/>
      <c r="I72" s="568"/>
      <c r="J72" s="568"/>
      <c r="K72" s="568"/>
      <c r="L72" s="570"/>
      <c r="S72" s="568"/>
      <c r="T72" s="568"/>
      <c r="U72" s="568"/>
      <c r="V72" s="568"/>
      <c r="W72" s="568"/>
      <c r="X72" s="568"/>
      <c r="Y72" s="568"/>
      <c r="Z72" s="568"/>
      <c r="AA72" s="568"/>
      <c r="AB72" s="568"/>
      <c r="AC72" s="568"/>
      <c r="AD72" s="568"/>
      <c r="AE72" s="568"/>
    </row>
    <row r="73" spans="1:31" s="571" customFormat="1" ht="6.95" customHeight="1">
      <c r="A73" s="568"/>
      <c r="B73" s="569"/>
      <c r="C73" s="568"/>
      <c r="D73" s="568"/>
      <c r="E73" s="568"/>
      <c r="F73" s="568"/>
      <c r="G73" s="568"/>
      <c r="H73" s="568"/>
      <c r="I73" s="568"/>
      <c r="J73" s="568"/>
      <c r="K73" s="568"/>
      <c r="L73" s="570"/>
      <c r="S73" s="568"/>
      <c r="T73" s="568"/>
      <c r="U73" s="568"/>
      <c r="V73" s="568"/>
      <c r="W73" s="568"/>
      <c r="X73" s="568"/>
      <c r="Y73" s="568"/>
      <c r="Z73" s="568"/>
      <c r="AA73" s="568"/>
      <c r="AB73" s="568"/>
      <c r="AC73" s="568"/>
      <c r="AD73" s="568"/>
      <c r="AE73" s="568"/>
    </row>
    <row r="74" spans="1:31" s="571" customFormat="1" ht="12" customHeight="1">
      <c r="A74" s="568"/>
      <c r="B74" s="569"/>
      <c r="C74" s="567" t="s">
        <v>17</v>
      </c>
      <c r="D74" s="568"/>
      <c r="E74" s="568"/>
      <c r="F74" s="568"/>
      <c r="G74" s="568"/>
      <c r="H74" s="568"/>
      <c r="I74" s="568"/>
      <c r="J74" s="568"/>
      <c r="K74" s="568"/>
      <c r="L74" s="570"/>
      <c r="S74" s="568"/>
      <c r="T74" s="568"/>
      <c r="U74" s="568"/>
      <c r="V74" s="568"/>
      <c r="W74" s="568"/>
      <c r="X74" s="568"/>
      <c r="Y74" s="568"/>
      <c r="Z74" s="568"/>
      <c r="AA74" s="568"/>
      <c r="AB74" s="568"/>
      <c r="AC74" s="568"/>
      <c r="AD74" s="568"/>
      <c r="AE74" s="568"/>
    </row>
    <row r="75" spans="1:31" s="571" customFormat="1" ht="16.5" customHeight="1">
      <c r="A75" s="568"/>
      <c r="B75" s="569"/>
      <c r="C75" s="568"/>
      <c r="D75" s="568"/>
      <c r="E75" s="759" t="str">
        <f>E7</f>
        <v>Speciální MŠ, ZŠ a praktická škola Pardubice</v>
      </c>
      <c r="F75" s="760"/>
      <c r="G75" s="760"/>
      <c r="H75" s="760"/>
      <c r="I75" s="568"/>
      <c r="J75" s="568"/>
      <c r="K75" s="568"/>
      <c r="L75" s="570"/>
      <c r="S75" s="568"/>
      <c r="T75" s="568"/>
      <c r="U75" s="568"/>
      <c r="V75" s="568"/>
      <c r="W75" s="568"/>
      <c r="X75" s="568"/>
      <c r="Y75" s="568"/>
      <c r="Z75" s="568"/>
      <c r="AA75" s="568"/>
      <c r="AB75" s="568"/>
      <c r="AC75" s="568"/>
      <c r="AD75" s="568"/>
      <c r="AE75" s="568"/>
    </row>
    <row r="76" spans="1:31" s="571" customFormat="1" ht="12" customHeight="1">
      <c r="A76" s="568"/>
      <c r="B76" s="569"/>
      <c r="C76" s="567" t="s">
        <v>99</v>
      </c>
      <c r="D76" s="568"/>
      <c r="E76" s="568"/>
      <c r="F76" s="568"/>
      <c r="G76" s="568"/>
      <c r="H76" s="568"/>
      <c r="I76" s="568"/>
      <c r="J76" s="568"/>
      <c r="K76" s="568"/>
      <c r="L76" s="570"/>
      <c r="S76" s="568"/>
      <c r="T76" s="568"/>
      <c r="U76" s="568"/>
      <c r="V76" s="568"/>
      <c r="W76" s="568"/>
      <c r="X76" s="568"/>
      <c r="Y76" s="568"/>
      <c r="Z76" s="568"/>
      <c r="AA76" s="568"/>
      <c r="AB76" s="568"/>
      <c r="AC76" s="568"/>
      <c r="AD76" s="568"/>
      <c r="AE76" s="568"/>
    </row>
    <row r="77" spans="1:31" s="571" customFormat="1" ht="16.5" customHeight="1">
      <c r="A77" s="568"/>
      <c r="B77" s="569"/>
      <c r="C77" s="568"/>
      <c r="D77" s="568"/>
      <c r="E77" s="757" t="str">
        <f>E9</f>
        <v>IO 301 - Areálové rozvody vodovodu</v>
      </c>
      <c r="F77" s="758"/>
      <c r="G77" s="758"/>
      <c r="H77" s="758"/>
      <c r="I77" s="568"/>
      <c r="J77" s="568"/>
      <c r="K77" s="568"/>
      <c r="L77" s="570"/>
      <c r="S77" s="568"/>
      <c r="T77" s="568"/>
      <c r="U77" s="568"/>
      <c r="V77" s="568"/>
      <c r="W77" s="568"/>
      <c r="X77" s="568"/>
      <c r="Y77" s="568"/>
      <c r="Z77" s="568"/>
      <c r="AA77" s="568"/>
      <c r="AB77" s="568"/>
      <c r="AC77" s="568"/>
      <c r="AD77" s="568"/>
      <c r="AE77" s="568"/>
    </row>
    <row r="78" spans="1:31" s="571" customFormat="1" ht="6.95" customHeight="1">
      <c r="A78" s="568"/>
      <c r="B78" s="569"/>
      <c r="C78" s="568"/>
      <c r="D78" s="568"/>
      <c r="E78" s="568"/>
      <c r="F78" s="568"/>
      <c r="G78" s="568"/>
      <c r="H78" s="568"/>
      <c r="I78" s="568"/>
      <c r="J78" s="568"/>
      <c r="K78" s="568"/>
      <c r="L78" s="570"/>
      <c r="S78" s="568"/>
      <c r="T78" s="568"/>
      <c r="U78" s="568"/>
      <c r="V78" s="568"/>
      <c r="W78" s="568"/>
      <c r="X78" s="568"/>
      <c r="Y78" s="568"/>
      <c r="Z78" s="568"/>
      <c r="AA78" s="568"/>
      <c r="AB78" s="568"/>
      <c r="AC78" s="568"/>
      <c r="AD78" s="568"/>
      <c r="AE78" s="568"/>
    </row>
    <row r="79" spans="1:31" s="571" customFormat="1" ht="12" customHeight="1">
      <c r="A79" s="568"/>
      <c r="B79" s="569"/>
      <c r="C79" s="567" t="s">
        <v>21</v>
      </c>
      <c r="D79" s="568"/>
      <c r="E79" s="568"/>
      <c r="F79" s="572" t="str">
        <f>F12</f>
        <v>Do Nového 1131, Pardubice</v>
      </c>
      <c r="G79" s="568"/>
      <c r="H79" s="568"/>
      <c r="I79" s="567" t="s">
        <v>23</v>
      </c>
      <c r="J79" s="573" t="str">
        <f>IF(J12="","",J12)</f>
        <v>7. 8. 2020</v>
      </c>
      <c r="K79" s="568"/>
      <c r="L79" s="570"/>
      <c r="S79" s="568"/>
      <c r="T79" s="568"/>
      <c r="U79" s="568"/>
      <c r="V79" s="568"/>
      <c r="W79" s="568"/>
      <c r="X79" s="568"/>
      <c r="Y79" s="568"/>
      <c r="Z79" s="568"/>
      <c r="AA79" s="568"/>
      <c r="AB79" s="568"/>
      <c r="AC79" s="568"/>
      <c r="AD79" s="568"/>
      <c r="AE79" s="568"/>
    </row>
    <row r="80" spans="1:31" s="571" customFormat="1" ht="6.95" customHeight="1">
      <c r="A80" s="568"/>
      <c r="B80" s="569"/>
      <c r="C80" s="568"/>
      <c r="D80" s="568"/>
      <c r="E80" s="568"/>
      <c r="F80" s="568"/>
      <c r="G80" s="568"/>
      <c r="H80" s="568"/>
      <c r="I80" s="568"/>
      <c r="J80" s="568"/>
      <c r="K80" s="568"/>
      <c r="L80" s="570"/>
      <c r="S80" s="568"/>
      <c r="T80" s="568"/>
      <c r="U80" s="568"/>
      <c r="V80" s="568"/>
      <c r="W80" s="568"/>
      <c r="X80" s="568"/>
      <c r="Y80" s="568"/>
      <c r="Z80" s="568"/>
      <c r="AA80" s="568"/>
      <c r="AB80" s="568"/>
      <c r="AC80" s="568"/>
      <c r="AD80" s="568"/>
      <c r="AE80" s="568"/>
    </row>
    <row r="81" spans="1:31" s="571" customFormat="1" ht="25.7" customHeight="1">
      <c r="A81" s="568"/>
      <c r="B81" s="569"/>
      <c r="C81" s="567" t="s">
        <v>25</v>
      </c>
      <c r="D81" s="568"/>
      <c r="E81" s="568"/>
      <c r="F81" s="572" t="str">
        <f>E15</f>
        <v>Pardubický kraj</v>
      </c>
      <c r="G81" s="568"/>
      <c r="H81" s="568"/>
      <c r="I81" s="567" t="s">
        <v>31</v>
      </c>
      <c r="J81" s="596" t="str">
        <f>E21</f>
        <v>Atelier 99 s.r.o. Brno</v>
      </c>
      <c r="K81" s="568"/>
      <c r="L81" s="570"/>
      <c r="S81" s="568"/>
      <c r="T81" s="568"/>
      <c r="U81" s="568"/>
      <c r="V81" s="568"/>
      <c r="W81" s="568"/>
      <c r="X81" s="568"/>
      <c r="Y81" s="568"/>
      <c r="Z81" s="568"/>
      <c r="AA81" s="568"/>
      <c r="AB81" s="568"/>
      <c r="AC81" s="568"/>
      <c r="AD81" s="568"/>
      <c r="AE81" s="568"/>
    </row>
    <row r="82" spans="1:31" s="571" customFormat="1" ht="15.2" customHeight="1">
      <c r="A82" s="568"/>
      <c r="B82" s="569"/>
      <c r="C82" s="567" t="s">
        <v>29</v>
      </c>
      <c r="D82" s="568"/>
      <c r="E82" s="568"/>
      <c r="F82" s="572" t="str">
        <f>IF(E18="","",E18)</f>
        <v>Vyplň údaj</v>
      </c>
      <c r="G82" s="568"/>
      <c r="H82" s="568"/>
      <c r="I82" s="567" t="s">
        <v>34</v>
      </c>
      <c r="J82" s="596" t="str">
        <f>E24</f>
        <v xml:space="preserve"> </v>
      </c>
      <c r="K82" s="568"/>
      <c r="L82" s="570"/>
      <c r="S82" s="568"/>
      <c r="T82" s="568"/>
      <c r="U82" s="568"/>
      <c r="V82" s="568"/>
      <c r="W82" s="568"/>
      <c r="X82" s="568"/>
      <c r="Y82" s="568"/>
      <c r="Z82" s="568"/>
      <c r="AA82" s="568"/>
      <c r="AB82" s="568"/>
      <c r="AC82" s="568"/>
      <c r="AD82" s="568"/>
      <c r="AE82" s="568"/>
    </row>
    <row r="83" spans="1:31" s="571" customFormat="1" ht="10.35" customHeight="1">
      <c r="A83" s="568"/>
      <c r="B83" s="569"/>
      <c r="C83" s="568"/>
      <c r="D83" s="568"/>
      <c r="E83" s="568"/>
      <c r="F83" s="568"/>
      <c r="G83" s="568"/>
      <c r="H83" s="568"/>
      <c r="I83" s="568"/>
      <c r="J83" s="568"/>
      <c r="K83" s="568"/>
      <c r="L83" s="570"/>
      <c r="S83" s="568"/>
      <c r="T83" s="568"/>
      <c r="U83" s="568"/>
      <c r="V83" s="568"/>
      <c r="W83" s="568"/>
      <c r="X83" s="568"/>
      <c r="Y83" s="568"/>
      <c r="Z83" s="568"/>
      <c r="AA83" s="568"/>
      <c r="AB83" s="568"/>
      <c r="AC83" s="568"/>
      <c r="AD83" s="568"/>
      <c r="AE83" s="568"/>
    </row>
    <row r="84" spans="1:31" s="619" customFormat="1" ht="29.25" customHeight="1">
      <c r="A84" s="610"/>
      <c r="B84" s="611"/>
      <c r="C84" s="612" t="s">
        <v>111</v>
      </c>
      <c r="D84" s="613" t="s">
        <v>57</v>
      </c>
      <c r="E84" s="613" t="s">
        <v>53</v>
      </c>
      <c r="F84" s="613" t="s">
        <v>54</v>
      </c>
      <c r="G84" s="613" t="s">
        <v>112</v>
      </c>
      <c r="H84" s="613" t="s">
        <v>113</v>
      </c>
      <c r="I84" s="613" t="s">
        <v>114</v>
      </c>
      <c r="J84" s="613" t="s">
        <v>103</v>
      </c>
      <c r="K84" s="614" t="s">
        <v>115</v>
      </c>
      <c r="L84" s="615"/>
      <c r="M84" s="616" t="s">
        <v>3</v>
      </c>
      <c r="N84" s="617" t="s">
        <v>42</v>
      </c>
      <c r="O84" s="617" t="s">
        <v>116</v>
      </c>
      <c r="P84" s="617" t="s">
        <v>117</v>
      </c>
      <c r="Q84" s="617" t="s">
        <v>118</v>
      </c>
      <c r="R84" s="617" t="s">
        <v>119</v>
      </c>
      <c r="S84" s="617" t="s">
        <v>120</v>
      </c>
      <c r="T84" s="618" t="s">
        <v>121</v>
      </c>
      <c r="U84" s="610"/>
      <c r="V84" s="610"/>
      <c r="W84" s="610"/>
      <c r="X84" s="610"/>
      <c r="Y84" s="610"/>
      <c r="Z84" s="610"/>
      <c r="AA84" s="610"/>
      <c r="AB84" s="610"/>
      <c r="AC84" s="610"/>
      <c r="AD84" s="610"/>
      <c r="AE84" s="610"/>
    </row>
    <row r="85" spans="1:63" s="571" customFormat="1" ht="22.9" customHeight="1">
      <c r="A85" s="568"/>
      <c r="B85" s="569"/>
      <c r="C85" s="620" t="s">
        <v>122</v>
      </c>
      <c r="D85" s="568"/>
      <c r="E85" s="568"/>
      <c r="F85" s="568"/>
      <c r="G85" s="568"/>
      <c r="H85" s="568"/>
      <c r="I85" s="568"/>
      <c r="J85" s="621">
        <f>BK85</f>
        <v>0</v>
      </c>
      <c r="K85" s="568"/>
      <c r="L85" s="569"/>
      <c r="M85" s="622"/>
      <c r="N85" s="623"/>
      <c r="O85" s="578"/>
      <c r="P85" s="624">
        <f>P86</f>
        <v>0</v>
      </c>
      <c r="Q85" s="578"/>
      <c r="R85" s="624">
        <f>R86</f>
        <v>23.025528900000005</v>
      </c>
      <c r="S85" s="578"/>
      <c r="T85" s="625">
        <f>T86</f>
        <v>0</v>
      </c>
      <c r="U85" s="568"/>
      <c r="V85" s="568"/>
      <c r="W85" s="568"/>
      <c r="X85" s="568"/>
      <c r="Y85" s="568"/>
      <c r="Z85" s="568"/>
      <c r="AA85" s="568"/>
      <c r="AB85" s="568"/>
      <c r="AC85" s="568"/>
      <c r="AD85" s="568"/>
      <c r="AE85" s="568"/>
      <c r="AT85" s="561" t="s">
        <v>71</v>
      </c>
      <c r="AU85" s="561" t="s">
        <v>104</v>
      </c>
      <c r="BK85" s="626">
        <f>BK86</f>
        <v>0</v>
      </c>
    </row>
    <row r="86" spans="2:63" s="627" customFormat="1" ht="25.9" customHeight="1">
      <c r="B86" s="628"/>
      <c r="D86" s="629" t="s">
        <v>71</v>
      </c>
      <c r="E86" s="630" t="s">
        <v>123</v>
      </c>
      <c r="F86" s="630" t="s">
        <v>124</v>
      </c>
      <c r="J86" s="631">
        <f>BK86</f>
        <v>0</v>
      </c>
      <c r="L86" s="628"/>
      <c r="M86" s="632"/>
      <c r="N86" s="633"/>
      <c r="O86" s="633"/>
      <c r="P86" s="634">
        <f>P87+P100+P102+P104+P132</f>
        <v>0</v>
      </c>
      <c r="Q86" s="633"/>
      <c r="R86" s="634">
        <f>R87+R100+R102+R104+R132</f>
        <v>23.025528900000005</v>
      </c>
      <c r="S86" s="633"/>
      <c r="T86" s="635">
        <f>T87+T100+T102+T104+T132</f>
        <v>0</v>
      </c>
      <c r="AR86" s="629" t="s">
        <v>80</v>
      </c>
      <c r="AT86" s="636" t="s">
        <v>71</v>
      </c>
      <c r="AU86" s="636" t="s">
        <v>72</v>
      </c>
      <c r="AY86" s="629" t="s">
        <v>125</v>
      </c>
      <c r="BK86" s="637">
        <f>BK87+BK100+BK102+BK104+BK132</f>
        <v>0</v>
      </c>
    </row>
    <row r="87" spans="2:63" s="627" customFormat="1" ht="22.9" customHeight="1">
      <c r="B87" s="628"/>
      <c r="D87" s="629" t="s">
        <v>71</v>
      </c>
      <c r="E87" s="638" t="s">
        <v>80</v>
      </c>
      <c r="F87" s="638" t="s">
        <v>170</v>
      </c>
      <c r="J87" s="639">
        <f>BK87</f>
        <v>0</v>
      </c>
      <c r="L87" s="628"/>
      <c r="M87" s="632"/>
      <c r="N87" s="633"/>
      <c r="O87" s="633"/>
      <c r="P87" s="634">
        <f>SUM(P88:P99)</f>
        <v>0</v>
      </c>
      <c r="Q87" s="633"/>
      <c r="R87" s="634">
        <f>SUM(R88:R99)</f>
        <v>17.32432</v>
      </c>
      <c r="S87" s="633"/>
      <c r="T87" s="635">
        <f>SUM(T88:T99)</f>
        <v>0</v>
      </c>
      <c r="AR87" s="629" t="s">
        <v>80</v>
      </c>
      <c r="AT87" s="636" t="s">
        <v>71</v>
      </c>
      <c r="AU87" s="636" t="s">
        <v>80</v>
      </c>
      <c r="AY87" s="629" t="s">
        <v>125</v>
      </c>
      <c r="BK87" s="637">
        <f>SUM(BK88:BK99)</f>
        <v>0</v>
      </c>
    </row>
    <row r="88" spans="1:65" s="571" customFormat="1" ht="24.2" customHeight="1">
      <c r="A88" s="568"/>
      <c r="B88" s="569"/>
      <c r="C88" s="640" t="s">
        <v>80</v>
      </c>
      <c r="D88" s="640" t="s">
        <v>128</v>
      </c>
      <c r="E88" s="641" t="s">
        <v>369</v>
      </c>
      <c r="F88" s="642" t="s">
        <v>370</v>
      </c>
      <c r="G88" s="643" t="s">
        <v>131</v>
      </c>
      <c r="H88" s="644">
        <v>44.3</v>
      </c>
      <c r="I88" s="77"/>
      <c r="J88" s="645">
        <f aca="true" t="shared" si="0" ref="J88:J93">ROUND(I88*H88,2)</f>
        <v>0</v>
      </c>
      <c r="K88" s="642" t="s">
        <v>132</v>
      </c>
      <c r="L88" s="569"/>
      <c r="M88" s="646" t="s">
        <v>3</v>
      </c>
      <c r="N88" s="647" t="s">
        <v>43</v>
      </c>
      <c r="O88" s="648"/>
      <c r="P88" s="649">
        <f aca="true" t="shared" si="1" ref="P88:P93">O88*H88</f>
        <v>0</v>
      </c>
      <c r="Q88" s="649">
        <v>0</v>
      </c>
      <c r="R88" s="649">
        <f aca="true" t="shared" si="2" ref="R88:R93">Q88*H88</f>
        <v>0</v>
      </c>
      <c r="S88" s="649">
        <v>0</v>
      </c>
      <c r="T88" s="650">
        <f aca="true" t="shared" si="3" ref="T88:T93">S88*H88</f>
        <v>0</v>
      </c>
      <c r="U88" s="568"/>
      <c r="V88" s="568"/>
      <c r="W88" s="568"/>
      <c r="X88" s="568"/>
      <c r="Y88" s="568"/>
      <c r="Z88" s="568"/>
      <c r="AA88" s="568"/>
      <c r="AB88" s="568"/>
      <c r="AC88" s="568"/>
      <c r="AD88" s="568"/>
      <c r="AE88" s="568"/>
      <c r="AR88" s="651" t="s">
        <v>133</v>
      </c>
      <c r="AT88" s="651" t="s">
        <v>128</v>
      </c>
      <c r="AU88" s="651" t="s">
        <v>82</v>
      </c>
      <c r="AY88" s="561" t="s">
        <v>125</v>
      </c>
      <c r="BE88" s="652">
        <f aca="true" t="shared" si="4" ref="BE88:BE93">IF(N88="základní",J88,0)</f>
        <v>0</v>
      </c>
      <c r="BF88" s="652">
        <f aca="true" t="shared" si="5" ref="BF88:BF93">IF(N88="snížená",J88,0)</f>
        <v>0</v>
      </c>
      <c r="BG88" s="652">
        <f aca="true" t="shared" si="6" ref="BG88:BG93">IF(N88="zákl. přenesená",J88,0)</f>
        <v>0</v>
      </c>
      <c r="BH88" s="652">
        <f aca="true" t="shared" si="7" ref="BH88:BH93">IF(N88="sníž. přenesená",J88,0)</f>
        <v>0</v>
      </c>
      <c r="BI88" s="652">
        <f aca="true" t="shared" si="8" ref="BI88:BI93">IF(N88="nulová",J88,0)</f>
        <v>0</v>
      </c>
      <c r="BJ88" s="561" t="s">
        <v>80</v>
      </c>
      <c r="BK88" s="652">
        <f aca="true" t="shared" si="9" ref="BK88:BK93">ROUND(I88*H88,2)</f>
        <v>0</v>
      </c>
      <c r="BL88" s="561" t="s">
        <v>133</v>
      </c>
      <c r="BM88" s="651" t="s">
        <v>371</v>
      </c>
    </row>
    <row r="89" spans="1:65" s="571" customFormat="1" ht="14.45" customHeight="1">
      <c r="A89" s="568"/>
      <c r="B89" s="569"/>
      <c r="C89" s="640" t="s">
        <v>82</v>
      </c>
      <c r="D89" s="640" t="s">
        <v>128</v>
      </c>
      <c r="E89" s="641" t="s">
        <v>372</v>
      </c>
      <c r="F89" s="642" t="s">
        <v>373</v>
      </c>
      <c r="G89" s="643" t="s">
        <v>180</v>
      </c>
      <c r="H89" s="644">
        <v>148</v>
      </c>
      <c r="I89" s="77"/>
      <c r="J89" s="645">
        <f t="shared" si="0"/>
        <v>0</v>
      </c>
      <c r="K89" s="642" t="s">
        <v>132</v>
      </c>
      <c r="L89" s="569"/>
      <c r="M89" s="646" t="s">
        <v>3</v>
      </c>
      <c r="N89" s="647" t="s">
        <v>43</v>
      </c>
      <c r="O89" s="648"/>
      <c r="P89" s="649">
        <f t="shared" si="1"/>
        <v>0</v>
      </c>
      <c r="Q89" s="649">
        <v>0.00084</v>
      </c>
      <c r="R89" s="649">
        <f t="shared" si="2"/>
        <v>0.12432</v>
      </c>
      <c r="S89" s="649">
        <v>0</v>
      </c>
      <c r="T89" s="650">
        <f t="shared" si="3"/>
        <v>0</v>
      </c>
      <c r="U89" s="568"/>
      <c r="V89" s="568"/>
      <c r="W89" s="568"/>
      <c r="X89" s="568"/>
      <c r="Y89" s="568"/>
      <c r="Z89" s="568"/>
      <c r="AA89" s="568"/>
      <c r="AB89" s="568"/>
      <c r="AC89" s="568"/>
      <c r="AD89" s="568"/>
      <c r="AE89" s="568"/>
      <c r="AR89" s="651" t="s">
        <v>133</v>
      </c>
      <c r="AT89" s="651" t="s">
        <v>128</v>
      </c>
      <c r="AU89" s="651" t="s">
        <v>82</v>
      </c>
      <c r="AY89" s="561" t="s">
        <v>125</v>
      </c>
      <c r="BE89" s="652">
        <f t="shared" si="4"/>
        <v>0</v>
      </c>
      <c r="BF89" s="652">
        <f t="shared" si="5"/>
        <v>0</v>
      </c>
      <c r="BG89" s="652">
        <f t="shared" si="6"/>
        <v>0</v>
      </c>
      <c r="BH89" s="652">
        <f t="shared" si="7"/>
        <v>0</v>
      </c>
      <c r="BI89" s="652">
        <f t="shared" si="8"/>
        <v>0</v>
      </c>
      <c r="BJ89" s="561" t="s">
        <v>80</v>
      </c>
      <c r="BK89" s="652">
        <f t="shared" si="9"/>
        <v>0</v>
      </c>
      <c r="BL89" s="561" t="s">
        <v>133</v>
      </c>
      <c r="BM89" s="651" t="s">
        <v>374</v>
      </c>
    </row>
    <row r="90" spans="1:65" s="571" customFormat="1" ht="24.2" customHeight="1">
      <c r="A90" s="568"/>
      <c r="B90" s="569"/>
      <c r="C90" s="640" t="s">
        <v>145</v>
      </c>
      <c r="D90" s="640" t="s">
        <v>128</v>
      </c>
      <c r="E90" s="641" t="s">
        <v>375</v>
      </c>
      <c r="F90" s="642" t="s">
        <v>376</v>
      </c>
      <c r="G90" s="643" t="s">
        <v>180</v>
      </c>
      <c r="H90" s="644">
        <v>148</v>
      </c>
      <c r="I90" s="77"/>
      <c r="J90" s="645">
        <f t="shared" si="0"/>
        <v>0</v>
      </c>
      <c r="K90" s="642" t="s">
        <v>132</v>
      </c>
      <c r="L90" s="569"/>
      <c r="M90" s="646" t="s">
        <v>3</v>
      </c>
      <c r="N90" s="647" t="s">
        <v>43</v>
      </c>
      <c r="O90" s="648"/>
      <c r="P90" s="649">
        <f t="shared" si="1"/>
        <v>0</v>
      </c>
      <c r="Q90" s="649">
        <v>0</v>
      </c>
      <c r="R90" s="649">
        <f t="shared" si="2"/>
        <v>0</v>
      </c>
      <c r="S90" s="649">
        <v>0</v>
      </c>
      <c r="T90" s="650">
        <f t="shared" si="3"/>
        <v>0</v>
      </c>
      <c r="U90" s="568"/>
      <c r="V90" s="568"/>
      <c r="W90" s="568"/>
      <c r="X90" s="568"/>
      <c r="Y90" s="568"/>
      <c r="Z90" s="568"/>
      <c r="AA90" s="568"/>
      <c r="AB90" s="568"/>
      <c r="AC90" s="568"/>
      <c r="AD90" s="568"/>
      <c r="AE90" s="568"/>
      <c r="AR90" s="651" t="s">
        <v>133</v>
      </c>
      <c r="AT90" s="651" t="s">
        <v>128</v>
      </c>
      <c r="AU90" s="651" t="s">
        <v>82</v>
      </c>
      <c r="AY90" s="561" t="s">
        <v>125</v>
      </c>
      <c r="BE90" s="652">
        <f t="shared" si="4"/>
        <v>0</v>
      </c>
      <c r="BF90" s="652">
        <f t="shared" si="5"/>
        <v>0</v>
      </c>
      <c r="BG90" s="652">
        <f t="shared" si="6"/>
        <v>0</v>
      </c>
      <c r="BH90" s="652">
        <f t="shared" si="7"/>
        <v>0</v>
      </c>
      <c r="BI90" s="652">
        <f t="shared" si="8"/>
        <v>0</v>
      </c>
      <c r="BJ90" s="561" t="s">
        <v>80</v>
      </c>
      <c r="BK90" s="652">
        <f t="shared" si="9"/>
        <v>0</v>
      </c>
      <c r="BL90" s="561" t="s">
        <v>133</v>
      </c>
      <c r="BM90" s="651" t="s">
        <v>377</v>
      </c>
    </row>
    <row r="91" spans="1:65" s="571" customFormat="1" ht="37.9" customHeight="1">
      <c r="A91" s="568"/>
      <c r="B91" s="569"/>
      <c r="C91" s="640" t="s">
        <v>133</v>
      </c>
      <c r="D91" s="640" t="s">
        <v>128</v>
      </c>
      <c r="E91" s="641" t="s">
        <v>378</v>
      </c>
      <c r="F91" s="642" t="s">
        <v>379</v>
      </c>
      <c r="G91" s="643" t="s">
        <v>131</v>
      </c>
      <c r="H91" s="644">
        <v>11.4</v>
      </c>
      <c r="I91" s="77"/>
      <c r="J91" s="645">
        <f t="shared" si="0"/>
        <v>0</v>
      </c>
      <c r="K91" s="642" t="s">
        <v>132</v>
      </c>
      <c r="L91" s="569"/>
      <c r="M91" s="646" t="s">
        <v>3</v>
      </c>
      <c r="N91" s="647" t="s">
        <v>43</v>
      </c>
      <c r="O91" s="648"/>
      <c r="P91" s="649">
        <f t="shared" si="1"/>
        <v>0</v>
      </c>
      <c r="Q91" s="649">
        <v>0</v>
      </c>
      <c r="R91" s="649">
        <f t="shared" si="2"/>
        <v>0</v>
      </c>
      <c r="S91" s="649">
        <v>0</v>
      </c>
      <c r="T91" s="650">
        <f t="shared" si="3"/>
        <v>0</v>
      </c>
      <c r="U91" s="568"/>
      <c r="V91" s="568"/>
      <c r="W91" s="568"/>
      <c r="X91" s="568"/>
      <c r="Y91" s="568"/>
      <c r="Z91" s="568"/>
      <c r="AA91" s="568"/>
      <c r="AB91" s="568"/>
      <c r="AC91" s="568"/>
      <c r="AD91" s="568"/>
      <c r="AE91" s="568"/>
      <c r="AR91" s="651" t="s">
        <v>133</v>
      </c>
      <c r="AT91" s="651" t="s">
        <v>128</v>
      </c>
      <c r="AU91" s="651" t="s">
        <v>82</v>
      </c>
      <c r="AY91" s="561" t="s">
        <v>125</v>
      </c>
      <c r="BE91" s="652">
        <f t="shared" si="4"/>
        <v>0</v>
      </c>
      <c r="BF91" s="652">
        <f t="shared" si="5"/>
        <v>0</v>
      </c>
      <c r="BG91" s="652">
        <f t="shared" si="6"/>
        <v>0</v>
      </c>
      <c r="BH91" s="652">
        <f t="shared" si="7"/>
        <v>0</v>
      </c>
      <c r="BI91" s="652">
        <f t="shared" si="8"/>
        <v>0</v>
      </c>
      <c r="BJ91" s="561" t="s">
        <v>80</v>
      </c>
      <c r="BK91" s="652">
        <f t="shared" si="9"/>
        <v>0</v>
      </c>
      <c r="BL91" s="561" t="s">
        <v>133</v>
      </c>
      <c r="BM91" s="651" t="s">
        <v>380</v>
      </c>
    </row>
    <row r="92" spans="1:65" s="571" customFormat="1" ht="24.2" customHeight="1">
      <c r="A92" s="568"/>
      <c r="B92" s="569"/>
      <c r="C92" s="640" t="s">
        <v>153</v>
      </c>
      <c r="D92" s="640" t="s">
        <v>128</v>
      </c>
      <c r="E92" s="641" t="s">
        <v>381</v>
      </c>
      <c r="F92" s="642" t="s">
        <v>382</v>
      </c>
      <c r="G92" s="643" t="s">
        <v>131</v>
      </c>
      <c r="H92" s="644">
        <v>11.4</v>
      </c>
      <c r="I92" s="77"/>
      <c r="J92" s="645">
        <f t="shared" si="0"/>
        <v>0</v>
      </c>
      <c r="K92" s="642" t="s">
        <v>132</v>
      </c>
      <c r="L92" s="569"/>
      <c r="M92" s="646" t="s">
        <v>3</v>
      </c>
      <c r="N92" s="647" t="s">
        <v>43</v>
      </c>
      <c r="O92" s="648"/>
      <c r="P92" s="649">
        <f t="shared" si="1"/>
        <v>0</v>
      </c>
      <c r="Q92" s="649">
        <v>0</v>
      </c>
      <c r="R92" s="649">
        <f t="shared" si="2"/>
        <v>0</v>
      </c>
      <c r="S92" s="649">
        <v>0</v>
      </c>
      <c r="T92" s="650">
        <f t="shared" si="3"/>
        <v>0</v>
      </c>
      <c r="U92" s="568"/>
      <c r="V92" s="568"/>
      <c r="W92" s="568"/>
      <c r="X92" s="568"/>
      <c r="Y92" s="568"/>
      <c r="Z92" s="568"/>
      <c r="AA92" s="568"/>
      <c r="AB92" s="568"/>
      <c r="AC92" s="568"/>
      <c r="AD92" s="568"/>
      <c r="AE92" s="568"/>
      <c r="AR92" s="651" t="s">
        <v>133</v>
      </c>
      <c r="AT92" s="651" t="s">
        <v>128</v>
      </c>
      <c r="AU92" s="651" t="s">
        <v>82</v>
      </c>
      <c r="AY92" s="561" t="s">
        <v>125</v>
      </c>
      <c r="BE92" s="652">
        <f t="shared" si="4"/>
        <v>0</v>
      </c>
      <c r="BF92" s="652">
        <f t="shared" si="5"/>
        <v>0</v>
      </c>
      <c r="BG92" s="652">
        <f t="shared" si="6"/>
        <v>0</v>
      </c>
      <c r="BH92" s="652">
        <f t="shared" si="7"/>
        <v>0</v>
      </c>
      <c r="BI92" s="652">
        <f t="shared" si="8"/>
        <v>0</v>
      </c>
      <c r="BJ92" s="561" t="s">
        <v>80</v>
      </c>
      <c r="BK92" s="652">
        <f t="shared" si="9"/>
        <v>0</v>
      </c>
      <c r="BL92" s="561" t="s">
        <v>133</v>
      </c>
      <c r="BM92" s="651" t="s">
        <v>383</v>
      </c>
    </row>
    <row r="93" spans="1:65" s="571" customFormat="1" ht="24.2" customHeight="1">
      <c r="A93" s="568"/>
      <c r="B93" s="569"/>
      <c r="C93" s="640" t="s">
        <v>159</v>
      </c>
      <c r="D93" s="640" t="s">
        <v>128</v>
      </c>
      <c r="E93" s="641" t="s">
        <v>384</v>
      </c>
      <c r="F93" s="642" t="s">
        <v>358</v>
      </c>
      <c r="G93" s="643" t="s">
        <v>143</v>
      </c>
      <c r="H93" s="644">
        <v>20.52</v>
      </c>
      <c r="I93" s="77"/>
      <c r="J93" s="645">
        <f t="shared" si="0"/>
        <v>0</v>
      </c>
      <c r="K93" s="642" t="s">
        <v>132</v>
      </c>
      <c r="L93" s="569"/>
      <c r="M93" s="646" t="s">
        <v>3</v>
      </c>
      <c r="N93" s="647" t="s">
        <v>43</v>
      </c>
      <c r="O93" s="648"/>
      <c r="P93" s="649">
        <f t="shared" si="1"/>
        <v>0</v>
      </c>
      <c r="Q93" s="649">
        <v>0</v>
      </c>
      <c r="R93" s="649">
        <f t="shared" si="2"/>
        <v>0</v>
      </c>
      <c r="S93" s="649">
        <v>0</v>
      </c>
      <c r="T93" s="650">
        <f t="shared" si="3"/>
        <v>0</v>
      </c>
      <c r="U93" s="568"/>
      <c r="V93" s="568"/>
      <c r="W93" s="568"/>
      <c r="X93" s="568"/>
      <c r="Y93" s="568"/>
      <c r="Z93" s="568"/>
      <c r="AA93" s="568"/>
      <c r="AB93" s="568"/>
      <c r="AC93" s="568"/>
      <c r="AD93" s="568"/>
      <c r="AE93" s="568"/>
      <c r="AR93" s="651" t="s">
        <v>133</v>
      </c>
      <c r="AT93" s="651" t="s">
        <v>128</v>
      </c>
      <c r="AU93" s="651" t="s">
        <v>82</v>
      </c>
      <c r="AY93" s="561" t="s">
        <v>125</v>
      </c>
      <c r="BE93" s="652">
        <f t="shared" si="4"/>
        <v>0</v>
      </c>
      <c r="BF93" s="652">
        <f t="shared" si="5"/>
        <v>0</v>
      </c>
      <c r="BG93" s="652">
        <f t="shared" si="6"/>
        <v>0</v>
      </c>
      <c r="BH93" s="652">
        <f t="shared" si="7"/>
        <v>0</v>
      </c>
      <c r="BI93" s="652">
        <f t="shared" si="8"/>
        <v>0</v>
      </c>
      <c r="BJ93" s="561" t="s">
        <v>80</v>
      </c>
      <c r="BK93" s="652">
        <f t="shared" si="9"/>
        <v>0</v>
      </c>
      <c r="BL93" s="561" t="s">
        <v>133</v>
      </c>
      <c r="BM93" s="651" t="s">
        <v>385</v>
      </c>
    </row>
    <row r="94" spans="2:51" s="658" customFormat="1" ht="12">
      <c r="B94" s="659"/>
      <c r="D94" s="653" t="s">
        <v>137</v>
      </c>
      <c r="E94" s="660" t="s">
        <v>3</v>
      </c>
      <c r="F94" s="661" t="s">
        <v>386</v>
      </c>
      <c r="H94" s="662">
        <v>20.52</v>
      </c>
      <c r="L94" s="659"/>
      <c r="M94" s="663"/>
      <c r="N94" s="664"/>
      <c r="O94" s="664"/>
      <c r="P94" s="664"/>
      <c r="Q94" s="664"/>
      <c r="R94" s="664"/>
      <c r="S94" s="664"/>
      <c r="T94" s="665"/>
      <c r="AT94" s="660" t="s">
        <v>137</v>
      </c>
      <c r="AU94" s="660" t="s">
        <v>82</v>
      </c>
      <c r="AV94" s="658" t="s">
        <v>82</v>
      </c>
      <c r="AW94" s="658" t="s">
        <v>33</v>
      </c>
      <c r="AX94" s="658" t="s">
        <v>80</v>
      </c>
      <c r="AY94" s="660" t="s">
        <v>125</v>
      </c>
    </row>
    <row r="95" spans="1:65" s="571" customFormat="1" ht="24.2" customHeight="1">
      <c r="A95" s="568"/>
      <c r="B95" s="569"/>
      <c r="C95" s="640" t="s">
        <v>193</v>
      </c>
      <c r="D95" s="640" t="s">
        <v>128</v>
      </c>
      <c r="E95" s="641" t="s">
        <v>223</v>
      </c>
      <c r="F95" s="642" t="s">
        <v>224</v>
      </c>
      <c r="G95" s="643" t="s">
        <v>131</v>
      </c>
      <c r="H95" s="644">
        <v>11.4</v>
      </c>
      <c r="I95" s="77"/>
      <c r="J95" s="645">
        <f>ROUND(I95*H95,2)</f>
        <v>0</v>
      </c>
      <c r="K95" s="642" t="s">
        <v>132</v>
      </c>
      <c r="L95" s="569"/>
      <c r="M95" s="646" t="s">
        <v>3</v>
      </c>
      <c r="N95" s="647" t="s">
        <v>43</v>
      </c>
      <c r="O95" s="648"/>
      <c r="P95" s="649">
        <f>O95*H95</f>
        <v>0</v>
      </c>
      <c r="Q95" s="649">
        <v>0</v>
      </c>
      <c r="R95" s="649">
        <f>Q95*H95</f>
        <v>0</v>
      </c>
      <c r="S95" s="649">
        <v>0</v>
      </c>
      <c r="T95" s="650">
        <f>S95*H95</f>
        <v>0</v>
      </c>
      <c r="U95" s="568"/>
      <c r="V95" s="568"/>
      <c r="W95" s="568"/>
      <c r="X95" s="568"/>
      <c r="Y95" s="568"/>
      <c r="Z95" s="568"/>
      <c r="AA95" s="568"/>
      <c r="AB95" s="568"/>
      <c r="AC95" s="568"/>
      <c r="AD95" s="568"/>
      <c r="AE95" s="568"/>
      <c r="AR95" s="651" t="s">
        <v>133</v>
      </c>
      <c r="AT95" s="651" t="s">
        <v>128</v>
      </c>
      <c r="AU95" s="651" t="s">
        <v>82</v>
      </c>
      <c r="AY95" s="561" t="s">
        <v>125</v>
      </c>
      <c r="BE95" s="652">
        <f>IF(N95="základní",J95,0)</f>
        <v>0</v>
      </c>
      <c r="BF95" s="652">
        <f>IF(N95="snížená",J95,0)</f>
        <v>0</v>
      </c>
      <c r="BG95" s="652">
        <f>IF(N95="zákl. přenesená",J95,0)</f>
        <v>0</v>
      </c>
      <c r="BH95" s="652">
        <f>IF(N95="sníž. přenesená",J95,0)</f>
        <v>0</v>
      </c>
      <c r="BI95" s="652">
        <f>IF(N95="nulová",J95,0)</f>
        <v>0</v>
      </c>
      <c r="BJ95" s="561" t="s">
        <v>80</v>
      </c>
      <c r="BK95" s="652">
        <f>ROUND(I95*H95,2)</f>
        <v>0</v>
      </c>
      <c r="BL95" s="561" t="s">
        <v>133</v>
      </c>
      <c r="BM95" s="651" t="s">
        <v>387</v>
      </c>
    </row>
    <row r="96" spans="1:65" s="571" customFormat="1" ht="24.2" customHeight="1">
      <c r="A96" s="568"/>
      <c r="B96" s="569"/>
      <c r="C96" s="640" t="s">
        <v>197</v>
      </c>
      <c r="D96" s="640" t="s">
        <v>128</v>
      </c>
      <c r="E96" s="641" t="s">
        <v>388</v>
      </c>
      <c r="F96" s="642" t="s">
        <v>389</v>
      </c>
      <c r="G96" s="643" t="s">
        <v>131</v>
      </c>
      <c r="H96" s="644">
        <v>32.9</v>
      </c>
      <c r="I96" s="77"/>
      <c r="J96" s="645">
        <f>ROUND(I96*H96,2)</f>
        <v>0</v>
      </c>
      <c r="K96" s="642" t="s">
        <v>132</v>
      </c>
      <c r="L96" s="569"/>
      <c r="M96" s="646" t="s">
        <v>3</v>
      </c>
      <c r="N96" s="647" t="s">
        <v>43</v>
      </c>
      <c r="O96" s="648"/>
      <c r="P96" s="649">
        <f>O96*H96</f>
        <v>0</v>
      </c>
      <c r="Q96" s="649">
        <v>0</v>
      </c>
      <c r="R96" s="649">
        <f>Q96*H96</f>
        <v>0</v>
      </c>
      <c r="S96" s="649">
        <v>0</v>
      </c>
      <c r="T96" s="650">
        <f>S96*H96</f>
        <v>0</v>
      </c>
      <c r="U96" s="568"/>
      <c r="V96" s="568"/>
      <c r="W96" s="568"/>
      <c r="X96" s="568"/>
      <c r="Y96" s="568"/>
      <c r="Z96" s="568"/>
      <c r="AA96" s="568"/>
      <c r="AB96" s="568"/>
      <c r="AC96" s="568"/>
      <c r="AD96" s="568"/>
      <c r="AE96" s="568"/>
      <c r="AR96" s="651" t="s">
        <v>133</v>
      </c>
      <c r="AT96" s="651" t="s">
        <v>128</v>
      </c>
      <c r="AU96" s="651" t="s">
        <v>82</v>
      </c>
      <c r="AY96" s="561" t="s">
        <v>125</v>
      </c>
      <c r="BE96" s="652">
        <f>IF(N96="základní",J96,0)</f>
        <v>0</v>
      </c>
      <c r="BF96" s="652">
        <f>IF(N96="snížená",J96,0)</f>
        <v>0</v>
      </c>
      <c r="BG96" s="652">
        <f>IF(N96="zákl. přenesená",J96,0)</f>
        <v>0</v>
      </c>
      <c r="BH96" s="652">
        <f>IF(N96="sníž. přenesená",J96,0)</f>
        <v>0</v>
      </c>
      <c r="BI96" s="652">
        <f>IF(N96="nulová",J96,0)</f>
        <v>0</v>
      </c>
      <c r="BJ96" s="561" t="s">
        <v>80</v>
      </c>
      <c r="BK96" s="652">
        <f>ROUND(I96*H96,2)</f>
        <v>0</v>
      </c>
      <c r="BL96" s="561" t="s">
        <v>133</v>
      </c>
      <c r="BM96" s="651" t="s">
        <v>390</v>
      </c>
    </row>
    <row r="97" spans="1:65" s="571" customFormat="1" ht="37.9" customHeight="1">
      <c r="A97" s="568"/>
      <c r="B97" s="569"/>
      <c r="C97" s="640" t="s">
        <v>126</v>
      </c>
      <c r="D97" s="640" t="s">
        <v>128</v>
      </c>
      <c r="E97" s="641" t="s">
        <v>391</v>
      </c>
      <c r="F97" s="642" t="s">
        <v>392</v>
      </c>
      <c r="G97" s="643" t="s">
        <v>131</v>
      </c>
      <c r="H97" s="644">
        <v>8.6</v>
      </c>
      <c r="I97" s="77"/>
      <c r="J97" s="645">
        <f>ROUND(I97*H97,2)</f>
        <v>0</v>
      </c>
      <c r="K97" s="642" t="s">
        <v>132</v>
      </c>
      <c r="L97" s="569"/>
      <c r="M97" s="646" t="s">
        <v>3</v>
      </c>
      <c r="N97" s="647" t="s">
        <v>43</v>
      </c>
      <c r="O97" s="648"/>
      <c r="P97" s="649">
        <f>O97*H97</f>
        <v>0</v>
      </c>
      <c r="Q97" s="649">
        <v>0</v>
      </c>
      <c r="R97" s="649">
        <f>Q97*H97</f>
        <v>0</v>
      </c>
      <c r="S97" s="649">
        <v>0</v>
      </c>
      <c r="T97" s="650">
        <f>S97*H97</f>
        <v>0</v>
      </c>
      <c r="U97" s="568"/>
      <c r="V97" s="568"/>
      <c r="W97" s="568"/>
      <c r="X97" s="568"/>
      <c r="Y97" s="568"/>
      <c r="Z97" s="568"/>
      <c r="AA97" s="568"/>
      <c r="AB97" s="568"/>
      <c r="AC97" s="568"/>
      <c r="AD97" s="568"/>
      <c r="AE97" s="568"/>
      <c r="AR97" s="651" t="s">
        <v>133</v>
      </c>
      <c r="AT97" s="651" t="s">
        <v>128</v>
      </c>
      <c r="AU97" s="651" t="s">
        <v>82</v>
      </c>
      <c r="AY97" s="561" t="s">
        <v>125</v>
      </c>
      <c r="BE97" s="652">
        <f>IF(N97="základní",J97,0)</f>
        <v>0</v>
      </c>
      <c r="BF97" s="652">
        <f>IF(N97="snížená",J97,0)</f>
        <v>0</v>
      </c>
      <c r="BG97" s="652">
        <f>IF(N97="zákl. přenesená",J97,0)</f>
        <v>0</v>
      </c>
      <c r="BH97" s="652">
        <f>IF(N97="sníž. přenesená",J97,0)</f>
        <v>0</v>
      </c>
      <c r="BI97" s="652">
        <f>IF(N97="nulová",J97,0)</f>
        <v>0</v>
      </c>
      <c r="BJ97" s="561" t="s">
        <v>80</v>
      </c>
      <c r="BK97" s="652">
        <f>ROUND(I97*H97,2)</f>
        <v>0</v>
      </c>
      <c r="BL97" s="561" t="s">
        <v>133</v>
      </c>
      <c r="BM97" s="651" t="s">
        <v>393</v>
      </c>
    </row>
    <row r="98" spans="1:65" s="571" customFormat="1" ht="14.45" customHeight="1">
      <c r="A98" s="568"/>
      <c r="B98" s="569"/>
      <c r="C98" s="671" t="s">
        <v>205</v>
      </c>
      <c r="D98" s="671" t="s">
        <v>239</v>
      </c>
      <c r="E98" s="672" t="s">
        <v>394</v>
      </c>
      <c r="F98" s="673" t="s">
        <v>395</v>
      </c>
      <c r="G98" s="674" t="s">
        <v>143</v>
      </c>
      <c r="H98" s="675">
        <v>17.2</v>
      </c>
      <c r="I98" s="80"/>
      <c r="J98" s="676">
        <f>ROUND(I98*H98,2)</f>
        <v>0</v>
      </c>
      <c r="K98" s="673" t="s">
        <v>132</v>
      </c>
      <c r="L98" s="677"/>
      <c r="M98" s="678" t="s">
        <v>3</v>
      </c>
      <c r="N98" s="679" t="s">
        <v>43</v>
      </c>
      <c r="O98" s="648"/>
      <c r="P98" s="649">
        <f>O98*H98</f>
        <v>0</v>
      </c>
      <c r="Q98" s="649">
        <v>1</v>
      </c>
      <c r="R98" s="649">
        <f>Q98*H98</f>
        <v>17.2</v>
      </c>
      <c r="S98" s="649">
        <v>0</v>
      </c>
      <c r="T98" s="650">
        <f>S98*H98</f>
        <v>0</v>
      </c>
      <c r="U98" s="568"/>
      <c r="V98" s="568"/>
      <c r="W98" s="568"/>
      <c r="X98" s="568"/>
      <c r="Y98" s="568"/>
      <c r="Z98" s="568"/>
      <c r="AA98" s="568"/>
      <c r="AB98" s="568"/>
      <c r="AC98" s="568"/>
      <c r="AD98" s="568"/>
      <c r="AE98" s="568"/>
      <c r="AR98" s="651" t="s">
        <v>197</v>
      </c>
      <c r="AT98" s="651" t="s">
        <v>239</v>
      </c>
      <c r="AU98" s="651" t="s">
        <v>82</v>
      </c>
      <c r="AY98" s="561" t="s">
        <v>125</v>
      </c>
      <c r="BE98" s="652">
        <f>IF(N98="základní",J98,0)</f>
        <v>0</v>
      </c>
      <c r="BF98" s="652">
        <f>IF(N98="snížená",J98,0)</f>
        <v>0</v>
      </c>
      <c r="BG98" s="652">
        <f>IF(N98="zákl. přenesená",J98,0)</f>
        <v>0</v>
      </c>
      <c r="BH98" s="652">
        <f>IF(N98="sníž. přenesená",J98,0)</f>
        <v>0</v>
      </c>
      <c r="BI98" s="652">
        <f>IF(N98="nulová",J98,0)</f>
        <v>0</v>
      </c>
      <c r="BJ98" s="561" t="s">
        <v>80</v>
      </c>
      <c r="BK98" s="652">
        <f>ROUND(I98*H98,2)</f>
        <v>0</v>
      </c>
      <c r="BL98" s="561" t="s">
        <v>133</v>
      </c>
      <c r="BM98" s="651" t="s">
        <v>396</v>
      </c>
    </row>
    <row r="99" spans="2:51" s="658" customFormat="1" ht="12">
      <c r="B99" s="659"/>
      <c r="D99" s="653" t="s">
        <v>137</v>
      </c>
      <c r="F99" s="661" t="s">
        <v>397</v>
      </c>
      <c r="H99" s="662">
        <v>17.2</v>
      </c>
      <c r="L99" s="659"/>
      <c r="M99" s="663"/>
      <c r="N99" s="664"/>
      <c r="O99" s="664"/>
      <c r="P99" s="664"/>
      <c r="Q99" s="664"/>
      <c r="R99" s="664"/>
      <c r="S99" s="664"/>
      <c r="T99" s="665"/>
      <c r="AT99" s="660" t="s">
        <v>137</v>
      </c>
      <c r="AU99" s="660" t="s">
        <v>82</v>
      </c>
      <c r="AV99" s="658" t="s">
        <v>82</v>
      </c>
      <c r="AW99" s="658" t="s">
        <v>4</v>
      </c>
      <c r="AX99" s="658" t="s">
        <v>80</v>
      </c>
      <c r="AY99" s="660" t="s">
        <v>125</v>
      </c>
    </row>
    <row r="100" spans="2:63" s="627" customFormat="1" ht="22.9" customHeight="1">
      <c r="B100" s="628"/>
      <c r="D100" s="629" t="s">
        <v>71</v>
      </c>
      <c r="E100" s="638" t="s">
        <v>145</v>
      </c>
      <c r="F100" s="638" t="s">
        <v>282</v>
      </c>
      <c r="J100" s="639">
        <f>BK100</f>
        <v>0</v>
      </c>
      <c r="L100" s="628"/>
      <c r="M100" s="632"/>
      <c r="N100" s="633"/>
      <c r="O100" s="633"/>
      <c r="P100" s="634">
        <f>P101</f>
        <v>0</v>
      </c>
      <c r="Q100" s="633"/>
      <c r="R100" s="634">
        <f>R101</f>
        <v>0.002835</v>
      </c>
      <c r="S100" s="633"/>
      <c r="T100" s="635">
        <f>T101</f>
        <v>0</v>
      </c>
      <c r="AR100" s="629" t="s">
        <v>80</v>
      </c>
      <c r="AT100" s="636" t="s">
        <v>71</v>
      </c>
      <c r="AU100" s="636" t="s">
        <v>80</v>
      </c>
      <c r="AY100" s="629" t="s">
        <v>125</v>
      </c>
      <c r="BK100" s="637">
        <f>BK101</f>
        <v>0</v>
      </c>
    </row>
    <row r="101" spans="1:65" s="571" customFormat="1" ht="14.45" customHeight="1">
      <c r="A101" s="568"/>
      <c r="B101" s="569"/>
      <c r="C101" s="640" t="s">
        <v>209</v>
      </c>
      <c r="D101" s="640" t="s">
        <v>128</v>
      </c>
      <c r="E101" s="641" t="s">
        <v>398</v>
      </c>
      <c r="F101" s="642" t="s">
        <v>399</v>
      </c>
      <c r="G101" s="643" t="s">
        <v>286</v>
      </c>
      <c r="H101" s="644">
        <v>3.5</v>
      </c>
      <c r="I101" s="77"/>
      <c r="J101" s="645">
        <f>ROUND(I101*H101,2)</f>
        <v>0</v>
      </c>
      <c r="K101" s="642" t="s">
        <v>259</v>
      </c>
      <c r="L101" s="569"/>
      <c r="M101" s="646" t="s">
        <v>3</v>
      </c>
      <c r="N101" s="647" t="s">
        <v>43</v>
      </c>
      <c r="O101" s="648"/>
      <c r="P101" s="649">
        <f>O101*H101</f>
        <v>0</v>
      </c>
      <c r="Q101" s="649">
        <v>0.00081</v>
      </c>
      <c r="R101" s="649">
        <f>Q101*H101</f>
        <v>0.002835</v>
      </c>
      <c r="S101" s="649">
        <v>0</v>
      </c>
      <c r="T101" s="650">
        <f>S101*H101</f>
        <v>0</v>
      </c>
      <c r="U101" s="568"/>
      <c r="V101" s="568"/>
      <c r="W101" s="568"/>
      <c r="X101" s="568"/>
      <c r="Y101" s="568"/>
      <c r="Z101" s="568"/>
      <c r="AA101" s="568"/>
      <c r="AB101" s="568"/>
      <c r="AC101" s="568"/>
      <c r="AD101" s="568"/>
      <c r="AE101" s="568"/>
      <c r="AR101" s="651" t="s">
        <v>133</v>
      </c>
      <c r="AT101" s="651" t="s">
        <v>128</v>
      </c>
      <c r="AU101" s="651" t="s">
        <v>82</v>
      </c>
      <c r="AY101" s="561" t="s">
        <v>125</v>
      </c>
      <c r="BE101" s="652">
        <f>IF(N101="základní",J101,0)</f>
        <v>0</v>
      </c>
      <c r="BF101" s="652">
        <f>IF(N101="snížená",J101,0)</f>
        <v>0</v>
      </c>
      <c r="BG101" s="652">
        <f>IF(N101="zákl. přenesená",J101,0)</f>
        <v>0</v>
      </c>
      <c r="BH101" s="652">
        <f>IF(N101="sníž. přenesená",J101,0)</f>
        <v>0</v>
      </c>
      <c r="BI101" s="652">
        <f>IF(N101="nulová",J101,0)</f>
        <v>0</v>
      </c>
      <c r="BJ101" s="561" t="s">
        <v>80</v>
      </c>
      <c r="BK101" s="652">
        <f>ROUND(I101*H101,2)</f>
        <v>0</v>
      </c>
      <c r="BL101" s="561" t="s">
        <v>133</v>
      </c>
      <c r="BM101" s="651" t="s">
        <v>400</v>
      </c>
    </row>
    <row r="102" spans="2:63" s="627" customFormat="1" ht="22.9" customHeight="1">
      <c r="B102" s="628"/>
      <c r="D102" s="629" t="s">
        <v>71</v>
      </c>
      <c r="E102" s="638" t="s">
        <v>133</v>
      </c>
      <c r="F102" s="638" t="s">
        <v>401</v>
      </c>
      <c r="J102" s="639">
        <f>BK102</f>
        <v>0</v>
      </c>
      <c r="L102" s="628"/>
      <c r="M102" s="632"/>
      <c r="N102" s="633"/>
      <c r="O102" s="633"/>
      <c r="P102" s="634">
        <f>P103</f>
        <v>0</v>
      </c>
      <c r="Q102" s="633"/>
      <c r="R102" s="634">
        <f>R103</f>
        <v>5.483233</v>
      </c>
      <c r="S102" s="633"/>
      <c r="T102" s="635">
        <f>T103</f>
        <v>0</v>
      </c>
      <c r="AR102" s="629" t="s">
        <v>80</v>
      </c>
      <c r="AT102" s="636" t="s">
        <v>71</v>
      </c>
      <c r="AU102" s="636" t="s">
        <v>80</v>
      </c>
      <c r="AY102" s="629" t="s">
        <v>125</v>
      </c>
      <c r="BK102" s="637">
        <f>BK103</f>
        <v>0</v>
      </c>
    </row>
    <row r="103" spans="1:65" s="571" customFormat="1" ht="14.45" customHeight="1">
      <c r="A103" s="568"/>
      <c r="B103" s="569"/>
      <c r="C103" s="640" t="s">
        <v>213</v>
      </c>
      <c r="D103" s="640" t="s">
        <v>128</v>
      </c>
      <c r="E103" s="641" t="s">
        <v>402</v>
      </c>
      <c r="F103" s="642" t="s">
        <v>403</v>
      </c>
      <c r="G103" s="643" t="s">
        <v>131</v>
      </c>
      <c r="H103" s="644">
        <v>2.9</v>
      </c>
      <c r="I103" s="77"/>
      <c r="J103" s="645">
        <f>ROUND(I103*H103,2)</f>
        <v>0</v>
      </c>
      <c r="K103" s="642" t="s">
        <v>132</v>
      </c>
      <c r="L103" s="569"/>
      <c r="M103" s="646" t="s">
        <v>3</v>
      </c>
      <c r="N103" s="647" t="s">
        <v>43</v>
      </c>
      <c r="O103" s="648"/>
      <c r="P103" s="649">
        <f>O103*H103</f>
        <v>0</v>
      </c>
      <c r="Q103" s="649">
        <v>1.89077</v>
      </c>
      <c r="R103" s="649">
        <f>Q103*H103</f>
        <v>5.483233</v>
      </c>
      <c r="S103" s="649">
        <v>0</v>
      </c>
      <c r="T103" s="650">
        <f>S103*H103</f>
        <v>0</v>
      </c>
      <c r="U103" s="568"/>
      <c r="V103" s="568"/>
      <c r="W103" s="568"/>
      <c r="X103" s="568"/>
      <c r="Y103" s="568"/>
      <c r="Z103" s="568"/>
      <c r="AA103" s="568"/>
      <c r="AB103" s="568"/>
      <c r="AC103" s="568"/>
      <c r="AD103" s="568"/>
      <c r="AE103" s="568"/>
      <c r="AR103" s="651" t="s">
        <v>133</v>
      </c>
      <c r="AT103" s="651" t="s">
        <v>128</v>
      </c>
      <c r="AU103" s="651" t="s">
        <v>82</v>
      </c>
      <c r="AY103" s="561" t="s">
        <v>125</v>
      </c>
      <c r="BE103" s="652">
        <f>IF(N103="základní",J103,0)</f>
        <v>0</v>
      </c>
      <c r="BF103" s="652">
        <f>IF(N103="snížená",J103,0)</f>
        <v>0</v>
      </c>
      <c r="BG103" s="652">
        <f>IF(N103="zákl. přenesená",J103,0)</f>
        <v>0</v>
      </c>
      <c r="BH103" s="652">
        <f>IF(N103="sníž. přenesená",J103,0)</f>
        <v>0</v>
      </c>
      <c r="BI103" s="652">
        <f>IF(N103="nulová",J103,0)</f>
        <v>0</v>
      </c>
      <c r="BJ103" s="561" t="s">
        <v>80</v>
      </c>
      <c r="BK103" s="652">
        <f>ROUND(I103*H103,2)</f>
        <v>0</v>
      </c>
      <c r="BL103" s="561" t="s">
        <v>133</v>
      </c>
      <c r="BM103" s="651" t="s">
        <v>404</v>
      </c>
    </row>
    <row r="104" spans="2:63" s="627" customFormat="1" ht="22.9" customHeight="1">
      <c r="B104" s="628"/>
      <c r="D104" s="629" t="s">
        <v>71</v>
      </c>
      <c r="E104" s="638" t="s">
        <v>197</v>
      </c>
      <c r="F104" s="638" t="s">
        <v>405</v>
      </c>
      <c r="J104" s="639">
        <f>BK104</f>
        <v>0</v>
      </c>
      <c r="L104" s="628"/>
      <c r="M104" s="632"/>
      <c r="N104" s="633"/>
      <c r="O104" s="633"/>
      <c r="P104" s="634">
        <f>SUM(P105:P131)</f>
        <v>0</v>
      </c>
      <c r="Q104" s="633"/>
      <c r="R104" s="634">
        <f>SUM(R105:R131)</f>
        <v>0.2151409</v>
      </c>
      <c r="S104" s="633"/>
      <c r="T104" s="635">
        <f>SUM(T105:T131)</f>
        <v>0</v>
      </c>
      <c r="AR104" s="629" t="s">
        <v>80</v>
      </c>
      <c r="AT104" s="636" t="s">
        <v>71</v>
      </c>
      <c r="AU104" s="636" t="s">
        <v>80</v>
      </c>
      <c r="AY104" s="629" t="s">
        <v>125</v>
      </c>
      <c r="BK104" s="637">
        <f>SUM(BK105:BK131)</f>
        <v>0</v>
      </c>
    </row>
    <row r="105" spans="1:65" s="571" customFormat="1" ht="24.2" customHeight="1">
      <c r="A105" s="568"/>
      <c r="B105" s="569"/>
      <c r="C105" s="640" t="s">
        <v>217</v>
      </c>
      <c r="D105" s="640" t="s">
        <v>128</v>
      </c>
      <c r="E105" s="641" t="s">
        <v>406</v>
      </c>
      <c r="F105" s="642" t="s">
        <v>407</v>
      </c>
      <c r="G105" s="643" t="s">
        <v>286</v>
      </c>
      <c r="H105" s="644">
        <v>6</v>
      </c>
      <c r="I105" s="77"/>
      <c r="J105" s="645">
        <f>ROUND(I105*H105,2)</f>
        <v>0</v>
      </c>
      <c r="K105" s="642" t="s">
        <v>132</v>
      </c>
      <c r="L105" s="569"/>
      <c r="M105" s="646" t="s">
        <v>3</v>
      </c>
      <c r="N105" s="647" t="s">
        <v>43</v>
      </c>
      <c r="O105" s="648"/>
      <c r="P105" s="649">
        <f>O105*H105</f>
        <v>0</v>
      </c>
      <c r="Q105" s="649">
        <v>0</v>
      </c>
      <c r="R105" s="649">
        <f>Q105*H105</f>
        <v>0</v>
      </c>
      <c r="S105" s="649">
        <v>0</v>
      </c>
      <c r="T105" s="650">
        <f>S105*H105</f>
        <v>0</v>
      </c>
      <c r="U105" s="568"/>
      <c r="V105" s="568"/>
      <c r="W105" s="568"/>
      <c r="X105" s="568"/>
      <c r="Y105" s="568"/>
      <c r="Z105" s="568"/>
      <c r="AA105" s="568"/>
      <c r="AB105" s="568"/>
      <c r="AC105" s="568"/>
      <c r="AD105" s="568"/>
      <c r="AE105" s="568"/>
      <c r="AR105" s="651" t="s">
        <v>133</v>
      </c>
      <c r="AT105" s="651" t="s">
        <v>128</v>
      </c>
      <c r="AU105" s="651" t="s">
        <v>82</v>
      </c>
      <c r="AY105" s="561" t="s">
        <v>125</v>
      </c>
      <c r="BE105" s="652">
        <f>IF(N105="základní",J105,0)</f>
        <v>0</v>
      </c>
      <c r="BF105" s="652">
        <f>IF(N105="snížená",J105,0)</f>
        <v>0</v>
      </c>
      <c r="BG105" s="652">
        <f>IF(N105="zákl. přenesená",J105,0)</f>
        <v>0</v>
      </c>
      <c r="BH105" s="652">
        <f>IF(N105="sníž. přenesená",J105,0)</f>
        <v>0</v>
      </c>
      <c r="BI105" s="652">
        <f>IF(N105="nulová",J105,0)</f>
        <v>0</v>
      </c>
      <c r="BJ105" s="561" t="s">
        <v>80</v>
      </c>
      <c r="BK105" s="652">
        <f>ROUND(I105*H105,2)</f>
        <v>0</v>
      </c>
      <c r="BL105" s="561" t="s">
        <v>133</v>
      </c>
      <c r="BM105" s="651" t="s">
        <v>408</v>
      </c>
    </row>
    <row r="106" spans="1:65" s="571" customFormat="1" ht="14.45" customHeight="1">
      <c r="A106" s="568"/>
      <c r="B106" s="569"/>
      <c r="C106" s="671" t="s">
        <v>222</v>
      </c>
      <c r="D106" s="671" t="s">
        <v>239</v>
      </c>
      <c r="E106" s="672" t="s">
        <v>409</v>
      </c>
      <c r="F106" s="673" t="s">
        <v>410</v>
      </c>
      <c r="G106" s="674" t="s">
        <v>286</v>
      </c>
      <c r="H106" s="675">
        <v>6.09</v>
      </c>
      <c r="I106" s="80"/>
      <c r="J106" s="676">
        <f>ROUND(I106*H106,2)</f>
        <v>0</v>
      </c>
      <c r="K106" s="673" t="s">
        <v>132</v>
      </c>
      <c r="L106" s="677"/>
      <c r="M106" s="678" t="s">
        <v>3</v>
      </c>
      <c r="N106" s="679" t="s">
        <v>43</v>
      </c>
      <c r="O106" s="648"/>
      <c r="P106" s="649">
        <f>O106*H106</f>
        <v>0</v>
      </c>
      <c r="Q106" s="649">
        <v>0.00043</v>
      </c>
      <c r="R106" s="649">
        <f>Q106*H106</f>
        <v>0.0026187</v>
      </c>
      <c r="S106" s="649">
        <v>0</v>
      </c>
      <c r="T106" s="650">
        <f>S106*H106</f>
        <v>0</v>
      </c>
      <c r="U106" s="568"/>
      <c r="V106" s="568"/>
      <c r="W106" s="568"/>
      <c r="X106" s="568"/>
      <c r="Y106" s="568"/>
      <c r="Z106" s="568"/>
      <c r="AA106" s="568"/>
      <c r="AB106" s="568"/>
      <c r="AC106" s="568"/>
      <c r="AD106" s="568"/>
      <c r="AE106" s="568"/>
      <c r="AR106" s="651" t="s">
        <v>197</v>
      </c>
      <c r="AT106" s="651" t="s">
        <v>239</v>
      </c>
      <c r="AU106" s="651" t="s">
        <v>82</v>
      </c>
      <c r="AY106" s="561" t="s">
        <v>125</v>
      </c>
      <c r="BE106" s="652">
        <f>IF(N106="základní",J106,0)</f>
        <v>0</v>
      </c>
      <c r="BF106" s="652">
        <f>IF(N106="snížená",J106,0)</f>
        <v>0</v>
      </c>
      <c r="BG106" s="652">
        <f>IF(N106="zákl. přenesená",J106,0)</f>
        <v>0</v>
      </c>
      <c r="BH106" s="652">
        <f>IF(N106="sníž. přenesená",J106,0)</f>
        <v>0</v>
      </c>
      <c r="BI106" s="652">
        <f>IF(N106="nulová",J106,0)</f>
        <v>0</v>
      </c>
      <c r="BJ106" s="561" t="s">
        <v>80</v>
      </c>
      <c r="BK106" s="652">
        <f>ROUND(I106*H106,2)</f>
        <v>0</v>
      </c>
      <c r="BL106" s="561" t="s">
        <v>133</v>
      </c>
      <c r="BM106" s="651" t="s">
        <v>411</v>
      </c>
    </row>
    <row r="107" spans="2:51" s="658" customFormat="1" ht="12">
      <c r="B107" s="659"/>
      <c r="D107" s="653" t="s">
        <v>137</v>
      </c>
      <c r="F107" s="661" t="s">
        <v>412</v>
      </c>
      <c r="H107" s="662">
        <v>6.09</v>
      </c>
      <c r="L107" s="659"/>
      <c r="M107" s="663"/>
      <c r="N107" s="664"/>
      <c r="O107" s="664"/>
      <c r="P107" s="664"/>
      <c r="Q107" s="664"/>
      <c r="R107" s="664"/>
      <c r="S107" s="664"/>
      <c r="T107" s="665"/>
      <c r="AT107" s="660" t="s">
        <v>137</v>
      </c>
      <c r="AU107" s="660" t="s">
        <v>82</v>
      </c>
      <c r="AV107" s="658" t="s">
        <v>82</v>
      </c>
      <c r="AW107" s="658" t="s">
        <v>4</v>
      </c>
      <c r="AX107" s="658" t="s">
        <v>80</v>
      </c>
      <c r="AY107" s="660" t="s">
        <v>125</v>
      </c>
    </row>
    <row r="108" spans="1:65" s="571" customFormat="1" ht="24.2" customHeight="1">
      <c r="A108" s="568"/>
      <c r="B108" s="569"/>
      <c r="C108" s="640" t="s">
        <v>9</v>
      </c>
      <c r="D108" s="640" t="s">
        <v>128</v>
      </c>
      <c r="E108" s="641" t="s">
        <v>413</v>
      </c>
      <c r="F108" s="642" t="s">
        <v>414</v>
      </c>
      <c r="G108" s="643" t="s">
        <v>286</v>
      </c>
      <c r="H108" s="644">
        <v>44</v>
      </c>
      <c r="I108" s="77"/>
      <c r="J108" s="645">
        <f>ROUND(I108*H108,2)</f>
        <v>0</v>
      </c>
      <c r="K108" s="642" t="s">
        <v>132</v>
      </c>
      <c r="L108" s="569"/>
      <c r="M108" s="646" t="s">
        <v>3</v>
      </c>
      <c r="N108" s="647" t="s">
        <v>43</v>
      </c>
      <c r="O108" s="648"/>
      <c r="P108" s="649">
        <f>O108*H108</f>
        <v>0</v>
      </c>
      <c r="Q108" s="649">
        <v>0</v>
      </c>
      <c r="R108" s="649">
        <f>Q108*H108</f>
        <v>0</v>
      </c>
      <c r="S108" s="649">
        <v>0</v>
      </c>
      <c r="T108" s="650">
        <f>S108*H108</f>
        <v>0</v>
      </c>
      <c r="U108" s="568"/>
      <c r="V108" s="568"/>
      <c r="W108" s="568"/>
      <c r="X108" s="568"/>
      <c r="Y108" s="568"/>
      <c r="Z108" s="568"/>
      <c r="AA108" s="568"/>
      <c r="AB108" s="568"/>
      <c r="AC108" s="568"/>
      <c r="AD108" s="568"/>
      <c r="AE108" s="568"/>
      <c r="AR108" s="651" t="s">
        <v>133</v>
      </c>
      <c r="AT108" s="651" t="s">
        <v>128</v>
      </c>
      <c r="AU108" s="651" t="s">
        <v>82</v>
      </c>
      <c r="AY108" s="561" t="s">
        <v>125</v>
      </c>
      <c r="BE108" s="652">
        <f>IF(N108="základní",J108,0)</f>
        <v>0</v>
      </c>
      <c r="BF108" s="652">
        <f>IF(N108="snížená",J108,0)</f>
        <v>0</v>
      </c>
      <c r="BG108" s="652">
        <f>IF(N108="zákl. přenesená",J108,0)</f>
        <v>0</v>
      </c>
      <c r="BH108" s="652">
        <f>IF(N108="sníž. přenesená",J108,0)</f>
        <v>0</v>
      </c>
      <c r="BI108" s="652">
        <f>IF(N108="nulová",J108,0)</f>
        <v>0</v>
      </c>
      <c r="BJ108" s="561" t="s">
        <v>80</v>
      </c>
      <c r="BK108" s="652">
        <f>ROUND(I108*H108,2)</f>
        <v>0</v>
      </c>
      <c r="BL108" s="561" t="s">
        <v>133</v>
      </c>
      <c r="BM108" s="651" t="s">
        <v>415</v>
      </c>
    </row>
    <row r="109" spans="1:65" s="571" customFormat="1" ht="14.45" customHeight="1">
      <c r="A109" s="568"/>
      <c r="B109" s="569"/>
      <c r="C109" s="671" t="s">
        <v>229</v>
      </c>
      <c r="D109" s="671" t="s">
        <v>239</v>
      </c>
      <c r="E109" s="672" t="s">
        <v>416</v>
      </c>
      <c r="F109" s="673" t="s">
        <v>417</v>
      </c>
      <c r="G109" s="674" t="s">
        <v>286</v>
      </c>
      <c r="H109" s="675">
        <v>44.66</v>
      </c>
      <c r="I109" s="80"/>
      <c r="J109" s="676">
        <f>ROUND(I109*H109,2)</f>
        <v>0</v>
      </c>
      <c r="K109" s="673" t="s">
        <v>132</v>
      </c>
      <c r="L109" s="677"/>
      <c r="M109" s="678" t="s">
        <v>3</v>
      </c>
      <c r="N109" s="679" t="s">
        <v>43</v>
      </c>
      <c r="O109" s="648"/>
      <c r="P109" s="649">
        <f>O109*H109</f>
        <v>0</v>
      </c>
      <c r="Q109" s="649">
        <v>0.00067</v>
      </c>
      <c r="R109" s="649">
        <f>Q109*H109</f>
        <v>0.0299222</v>
      </c>
      <c r="S109" s="649">
        <v>0</v>
      </c>
      <c r="T109" s="650">
        <f>S109*H109</f>
        <v>0</v>
      </c>
      <c r="U109" s="568"/>
      <c r="V109" s="568"/>
      <c r="W109" s="568"/>
      <c r="X109" s="568"/>
      <c r="Y109" s="568"/>
      <c r="Z109" s="568"/>
      <c r="AA109" s="568"/>
      <c r="AB109" s="568"/>
      <c r="AC109" s="568"/>
      <c r="AD109" s="568"/>
      <c r="AE109" s="568"/>
      <c r="AR109" s="651" t="s">
        <v>197</v>
      </c>
      <c r="AT109" s="651" t="s">
        <v>239</v>
      </c>
      <c r="AU109" s="651" t="s">
        <v>82</v>
      </c>
      <c r="AY109" s="561" t="s">
        <v>125</v>
      </c>
      <c r="BE109" s="652">
        <f>IF(N109="základní",J109,0)</f>
        <v>0</v>
      </c>
      <c r="BF109" s="652">
        <f>IF(N109="snížená",J109,0)</f>
        <v>0</v>
      </c>
      <c r="BG109" s="652">
        <f>IF(N109="zákl. přenesená",J109,0)</f>
        <v>0</v>
      </c>
      <c r="BH109" s="652">
        <f>IF(N109="sníž. přenesená",J109,0)</f>
        <v>0</v>
      </c>
      <c r="BI109" s="652">
        <f>IF(N109="nulová",J109,0)</f>
        <v>0</v>
      </c>
      <c r="BJ109" s="561" t="s">
        <v>80</v>
      </c>
      <c r="BK109" s="652">
        <f>ROUND(I109*H109,2)</f>
        <v>0</v>
      </c>
      <c r="BL109" s="561" t="s">
        <v>133</v>
      </c>
      <c r="BM109" s="651" t="s">
        <v>418</v>
      </c>
    </row>
    <row r="110" spans="2:51" s="658" customFormat="1" ht="12">
      <c r="B110" s="659"/>
      <c r="D110" s="653" t="s">
        <v>137</v>
      </c>
      <c r="F110" s="661" t="s">
        <v>419</v>
      </c>
      <c r="H110" s="662">
        <v>44.66</v>
      </c>
      <c r="L110" s="659"/>
      <c r="M110" s="663"/>
      <c r="N110" s="664"/>
      <c r="O110" s="664"/>
      <c r="P110" s="664"/>
      <c r="Q110" s="664"/>
      <c r="R110" s="664"/>
      <c r="S110" s="664"/>
      <c r="T110" s="665"/>
      <c r="AT110" s="660" t="s">
        <v>137</v>
      </c>
      <c r="AU110" s="660" t="s">
        <v>82</v>
      </c>
      <c r="AV110" s="658" t="s">
        <v>82</v>
      </c>
      <c r="AW110" s="658" t="s">
        <v>4</v>
      </c>
      <c r="AX110" s="658" t="s">
        <v>80</v>
      </c>
      <c r="AY110" s="660" t="s">
        <v>125</v>
      </c>
    </row>
    <row r="111" spans="1:65" s="571" customFormat="1" ht="24.2" customHeight="1">
      <c r="A111" s="568"/>
      <c r="B111" s="569"/>
      <c r="C111" s="640" t="s">
        <v>233</v>
      </c>
      <c r="D111" s="640" t="s">
        <v>128</v>
      </c>
      <c r="E111" s="641" t="s">
        <v>420</v>
      </c>
      <c r="F111" s="642" t="s">
        <v>421</v>
      </c>
      <c r="G111" s="643" t="s">
        <v>173</v>
      </c>
      <c r="H111" s="644">
        <v>1</v>
      </c>
      <c r="I111" s="77"/>
      <c r="J111" s="645">
        <f aca="true" t="shared" si="10" ref="J111:J123">ROUND(I111*H111,2)</f>
        <v>0</v>
      </c>
      <c r="K111" s="642" t="s">
        <v>132</v>
      </c>
      <c r="L111" s="569"/>
      <c r="M111" s="646" t="s">
        <v>3</v>
      </c>
      <c r="N111" s="647" t="s">
        <v>43</v>
      </c>
      <c r="O111" s="648"/>
      <c r="P111" s="649">
        <f aca="true" t="shared" si="11" ref="P111:P123">O111*H111</f>
        <v>0</v>
      </c>
      <c r="Q111" s="649">
        <v>0</v>
      </c>
      <c r="R111" s="649">
        <f aca="true" t="shared" si="12" ref="R111:R123">Q111*H111</f>
        <v>0</v>
      </c>
      <c r="S111" s="649">
        <v>0</v>
      </c>
      <c r="T111" s="650">
        <f aca="true" t="shared" si="13" ref="T111:T123">S111*H111</f>
        <v>0</v>
      </c>
      <c r="U111" s="568"/>
      <c r="V111" s="568"/>
      <c r="W111" s="568"/>
      <c r="X111" s="568"/>
      <c r="Y111" s="568"/>
      <c r="Z111" s="568"/>
      <c r="AA111" s="568"/>
      <c r="AB111" s="568"/>
      <c r="AC111" s="568"/>
      <c r="AD111" s="568"/>
      <c r="AE111" s="568"/>
      <c r="AR111" s="651" t="s">
        <v>133</v>
      </c>
      <c r="AT111" s="651" t="s">
        <v>128</v>
      </c>
      <c r="AU111" s="651" t="s">
        <v>82</v>
      </c>
      <c r="AY111" s="561" t="s">
        <v>125</v>
      </c>
      <c r="BE111" s="652">
        <f aca="true" t="shared" si="14" ref="BE111:BE123">IF(N111="základní",J111,0)</f>
        <v>0</v>
      </c>
      <c r="BF111" s="652">
        <f aca="true" t="shared" si="15" ref="BF111:BF123">IF(N111="snížená",J111,0)</f>
        <v>0</v>
      </c>
      <c r="BG111" s="652">
        <f aca="true" t="shared" si="16" ref="BG111:BG123">IF(N111="zákl. přenesená",J111,0)</f>
        <v>0</v>
      </c>
      <c r="BH111" s="652">
        <f aca="true" t="shared" si="17" ref="BH111:BH123">IF(N111="sníž. přenesená",J111,0)</f>
        <v>0</v>
      </c>
      <c r="BI111" s="652">
        <f aca="true" t="shared" si="18" ref="BI111:BI123">IF(N111="nulová",J111,0)</f>
        <v>0</v>
      </c>
      <c r="BJ111" s="561" t="s">
        <v>80</v>
      </c>
      <c r="BK111" s="652">
        <f aca="true" t="shared" si="19" ref="BK111:BK123">ROUND(I111*H111,2)</f>
        <v>0</v>
      </c>
      <c r="BL111" s="561" t="s">
        <v>133</v>
      </c>
      <c r="BM111" s="651" t="s">
        <v>422</v>
      </c>
    </row>
    <row r="112" spans="1:65" s="571" customFormat="1" ht="14.45" customHeight="1">
      <c r="A112" s="568"/>
      <c r="B112" s="569"/>
      <c r="C112" s="671" t="s">
        <v>238</v>
      </c>
      <c r="D112" s="671" t="s">
        <v>239</v>
      </c>
      <c r="E112" s="672" t="s">
        <v>423</v>
      </c>
      <c r="F112" s="673" t="s">
        <v>424</v>
      </c>
      <c r="G112" s="674" t="s">
        <v>173</v>
      </c>
      <c r="H112" s="675">
        <v>1</v>
      </c>
      <c r="I112" s="80"/>
      <c r="J112" s="676">
        <f t="shared" si="10"/>
        <v>0</v>
      </c>
      <c r="K112" s="673" t="s">
        <v>132</v>
      </c>
      <c r="L112" s="677"/>
      <c r="M112" s="678" t="s">
        <v>3</v>
      </c>
      <c r="N112" s="679" t="s">
        <v>43</v>
      </c>
      <c r="O112" s="648"/>
      <c r="P112" s="649">
        <f t="shared" si="11"/>
        <v>0</v>
      </c>
      <c r="Q112" s="649">
        <v>3E-05</v>
      </c>
      <c r="R112" s="649">
        <f t="shared" si="12"/>
        <v>3E-05</v>
      </c>
      <c r="S112" s="649">
        <v>0</v>
      </c>
      <c r="T112" s="650">
        <f t="shared" si="13"/>
        <v>0</v>
      </c>
      <c r="U112" s="568"/>
      <c r="V112" s="568"/>
      <c r="W112" s="568"/>
      <c r="X112" s="568"/>
      <c r="Y112" s="568"/>
      <c r="Z112" s="568"/>
      <c r="AA112" s="568"/>
      <c r="AB112" s="568"/>
      <c r="AC112" s="568"/>
      <c r="AD112" s="568"/>
      <c r="AE112" s="568"/>
      <c r="AR112" s="651" t="s">
        <v>197</v>
      </c>
      <c r="AT112" s="651" t="s">
        <v>239</v>
      </c>
      <c r="AU112" s="651" t="s">
        <v>82</v>
      </c>
      <c r="AY112" s="561" t="s">
        <v>125</v>
      </c>
      <c r="BE112" s="652">
        <f t="shared" si="14"/>
        <v>0</v>
      </c>
      <c r="BF112" s="652">
        <f t="shared" si="15"/>
        <v>0</v>
      </c>
      <c r="BG112" s="652">
        <f t="shared" si="16"/>
        <v>0</v>
      </c>
      <c r="BH112" s="652">
        <f t="shared" si="17"/>
        <v>0</v>
      </c>
      <c r="BI112" s="652">
        <f t="shared" si="18"/>
        <v>0</v>
      </c>
      <c r="BJ112" s="561" t="s">
        <v>80</v>
      </c>
      <c r="BK112" s="652">
        <f t="shared" si="19"/>
        <v>0</v>
      </c>
      <c r="BL112" s="561" t="s">
        <v>133</v>
      </c>
      <c r="BM112" s="651" t="s">
        <v>425</v>
      </c>
    </row>
    <row r="113" spans="1:65" s="571" customFormat="1" ht="14.45" customHeight="1">
      <c r="A113" s="568"/>
      <c r="B113" s="569"/>
      <c r="C113" s="640" t="s">
        <v>245</v>
      </c>
      <c r="D113" s="640" t="s">
        <v>128</v>
      </c>
      <c r="E113" s="641" t="s">
        <v>426</v>
      </c>
      <c r="F113" s="642" t="s">
        <v>427</v>
      </c>
      <c r="G113" s="643" t="s">
        <v>173</v>
      </c>
      <c r="H113" s="644">
        <v>1</v>
      </c>
      <c r="I113" s="77"/>
      <c r="J113" s="645">
        <f t="shared" si="10"/>
        <v>0</v>
      </c>
      <c r="K113" s="642" t="s">
        <v>259</v>
      </c>
      <c r="L113" s="569"/>
      <c r="M113" s="646" t="s">
        <v>3</v>
      </c>
      <c r="N113" s="647" t="s">
        <v>43</v>
      </c>
      <c r="O113" s="648"/>
      <c r="P113" s="649">
        <f t="shared" si="11"/>
        <v>0</v>
      </c>
      <c r="Q113" s="649">
        <v>0</v>
      </c>
      <c r="R113" s="649">
        <f t="shared" si="12"/>
        <v>0</v>
      </c>
      <c r="S113" s="649">
        <v>0</v>
      </c>
      <c r="T113" s="650">
        <f t="shared" si="13"/>
        <v>0</v>
      </c>
      <c r="U113" s="568"/>
      <c r="V113" s="568"/>
      <c r="W113" s="568"/>
      <c r="X113" s="568"/>
      <c r="Y113" s="568"/>
      <c r="Z113" s="568"/>
      <c r="AA113" s="568"/>
      <c r="AB113" s="568"/>
      <c r="AC113" s="568"/>
      <c r="AD113" s="568"/>
      <c r="AE113" s="568"/>
      <c r="AR113" s="651" t="s">
        <v>133</v>
      </c>
      <c r="AT113" s="651" t="s">
        <v>128</v>
      </c>
      <c r="AU113" s="651" t="s">
        <v>82</v>
      </c>
      <c r="AY113" s="561" t="s">
        <v>125</v>
      </c>
      <c r="BE113" s="652">
        <f t="shared" si="14"/>
        <v>0</v>
      </c>
      <c r="BF113" s="652">
        <f t="shared" si="15"/>
        <v>0</v>
      </c>
      <c r="BG113" s="652">
        <f t="shared" si="16"/>
        <v>0</v>
      </c>
      <c r="BH113" s="652">
        <f t="shared" si="17"/>
        <v>0</v>
      </c>
      <c r="BI113" s="652">
        <f t="shared" si="18"/>
        <v>0</v>
      </c>
      <c r="BJ113" s="561" t="s">
        <v>80</v>
      </c>
      <c r="BK113" s="652">
        <f t="shared" si="19"/>
        <v>0</v>
      </c>
      <c r="BL113" s="561" t="s">
        <v>133</v>
      </c>
      <c r="BM113" s="651" t="s">
        <v>428</v>
      </c>
    </row>
    <row r="114" spans="1:65" s="571" customFormat="1" ht="14.45" customHeight="1">
      <c r="A114" s="568"/>
      <c r="B114" s="569"/>
      <c r="C114" s="671" t="s">
        <v>249</v>
      </c>
      <c r="D114" s="671" t="s">
        <v>239</v>
      </c>
      <c r="E114" s="672" t="s">
        <v>429</v>
      </c>
      <c r="F114" s="673" t="s">
        <v>430</v>
      </c>
      <c r="G114" s="674" t="s">
        <v>173</v>
      </c>
      <c r="H114" s="675">
        <v>1</v>
      </c>
      <c r="I114" s="80"/>
      <c r="J114" s="676">
        <f t="shared" si="10"/>
        <v>0</v>
      </c>
      <c r="K114" s="673" t="s">
        <v>259</v>
      </c>
      <c r="L114" s="677"/>
      <c r="M114" s="678" t="s">
        <v>3</v>
      </c>
      <c r="N114" s="679" t="s">
        <v>43</v>
      </c>
      <c r="O114" s="648"/>
      <c r="P114" s="649">
        <f t="shared" si="11"/>
        <v>0</v>
      </c>
      <c r="Q114" s="649">
        <v>0.00044</v>
      </c>
      <c r="R114" s="649">
        <f t="shared" si="12"/>
        <v>0.00044</v>
      </c>
      <c r="S114" s="649">
        <v>0</v>
      </c>
      <c r="T114" s="650">
        <f t="shared" si="13"/>
        <v>0</v>
      </c>
      <c r="U114" s="568"/>
      <c r="V114" s="568"/>
      <c r="W114" s="568"/>
      <c r="X114" s="568"/>
      <c r="Y114" s="568"/>
      <c r="Z114" s="568"/>
      <c r="AA114" s="568"/>
      <c r="AB114" s="568"/>
      <c r="AC114" s="568"/>
      <c r="AD114" s="568"/>
      <c r="AE114" s="568"/>
      <c r="AR114" s="651" t="s">
        <v>197</v>
      </c>
      <c r="AT114" s="651" t="s">
        <v>239</v>
      </c>
      <c r="AU114" s="651" t="s">
        <v>82</v>
      </c>
      <c r="AY114" s="561" t="s">
        <v>125</v>
      </c>
      <c r="BE114" s="652">
        <f t="shared" si="14"/>
        <v>0</v>
      </c>
      <c r="BF114" s="652">
        <f t="shared" si="15"/>
        <v>0</v>
      </c>
      <c r="BG114" s="652">
        <f t="shared" si="16"/>
        <v>0</v>
      </c>
      <c r="BH114" s="652">
        <f t="shared" si="17"/>
        <v>0</v>
      </c>
      <c r="BI114" s="652">
        <f t="shared" si="18"/>
        <v>0</v>
      </c>
      <c r="BJ114" s="561" t="s">
        <v>80</v>
      </c>
      <c r="BK114" s="652">
        <f t="shared" si="19"/>
        <v>0</v>
      </c>
      <c r="BL114" s="561" t="s">
        <v>133</v>
      </c>
      <c r="BM114" s="651" t="s">
        <v>431</v>
      </c>
    </row>
    <row r="115" spans="1:65" s="571" customFormat="1" ht="14.45" customHeight="1">
      <c r="A115" s="568"/>
      <c r="B115" s="569"/>
      <c r="C115" s="640" t="s">
        <v>8</v>
      </c>
      <c r="D115" s="640" t="s">
        <v>128</v>
      </c>
      <c r="E115" s="641" t="s">
        <v>432</v>
      </c>
      <c r="F115" s="642" t="s">
        <v>433</v>
      </c>
      <c r="G115" s="643" t="s">
        <v>173</v>
      </c>
      <c r="H115" s="644">
        <v>1</v>
      </c>
      <c r="I115" s="77"/>
      <c r="J115" s="645">
        <f t="shared" si="10"/>
        <v>0</v>
      </c>
      <c r="K115" s="642" t="s">
        <v>132</v>
      </c>
      <c r="L115" s="569"/>
      <c r="M115" s="646" t="s">
        <v>3</v>
      </c>
      <c r="N115" s="647" t="s">
        <v>43</v>
      </c>
      <c r="O115" s="648"/>
      <c r="P115" s="649">
        <f t="shared" si="11"/>
        <v>0</v>
      </c>
      <c r="Q115" s="649">
        <v>0.00067</v>
      </c>
      <c r="R115" s="649">
        <f t="shared" si="12"/>
        <v>0.00067</v>
      </c>
      <c r="S115" s="649">
        <v>0</v>
      </c>
      <c r="T115" s="650">
        <f t="shared" si="13"/>
        <v>0</v>
      </c>
      <c r="U115" s="568"/>
      <c r="V115" s="568"/>
      <c r="W115" s="568"/>
      <c r="X115" s="568"/>
      <c r="Y115" s="568"/>
      <c r="Z115" s="568"/>
      <c r="AA115" s="568"/>
      <c r="AB115" s="568"/>
      <c r="AC115" s="568"/>
      <c r="AD115" s="568"/>
      <c r="AE115" s="568"/>
      <c r="AR115" s="651" t="s">
        <v>133</v>
      </c>
      <c r="AT115" s="651" t="s">
        <v>128</v>
      </c>
      <c r="AU115" s="651" t="s">
        <v>82</v>
      </c>
      <c r="AY115" s="561" t="s">
        <v>125</v>
      </c>
      <c r="BE115" s="652">
        <f t="shared" si="14"/>
        <v>0</v>
      </c>
      <c r="BF115" s="652">
        <f t="shared" si="15"/>
        <v>0</v>
      </c>
      <c r="BG115" s="652">
        <f t="shared" si="16"/>
        <v>0</v>
      </c>
      <c r="BH115" s="652">
        <f t="shared" si="17"/>
        <v>0</v>
      </c>
      <c r="BI115" s="652">
        <f t="shared" si="18"/>
        <v>0</v>
      </c>
      <c r="BJ115" s="561" t="s">
        <v>80</v>
      </c>
      <c r="BK115" s="652">
        <f t="shared" si="19"/>
        <v>0</v>
      </c>
      <c r="BL115" s="561" t="s">
        <v>133</v>
      </c>
      <c r="BM115" s="651" t="s">
        <v>434</v>
      </c>
    </row>
    <row r="116" spans="1:65" s="571" customFormat="1" ht="14.45" customHeight="1">
      <c r="A116" s="568"/>
      <c r="B116" s="569"/>
      <c r="C116" s="640" t="s">
        <v>256</v>
      </c>
      <c r="D116" s="640" t="s">
        <v>128</v>
      </c>
      <c r="E116" s="641" t="s">
        <v>435</v>
      </c>
      <c r="F116" s="642" t="s">
        <v>436</v>
      </c>
      <c r="G116" s="643" t="s">
        <v>173</v>
      </c>
      <c r="H116" s="644">
        <v>2</v>
      </c>
      <c r="I116" s="77"/>
      <c r="J116" s="645">
        <f t="shared" si="10"/>
        <v>0</v>
      </c>
      <c r="K116" s="642" t="s">
        <v>132</v>
      </c>
      <c r="L116" s="569"/>
      <c r="M116" s="646" t="s">
        <v>3</v>
      </c>
      <c r="N116" s="647" t="s">
        <v>43</v>
      </c>
      <c r="O116" s="648"/>
      <c r="P116" s="649">
        <f t="shared" si="11"/>
        <v>0</v>
      </c>
      <c r="Q116" s="649">
        <v>0.00089</v>
      </c>
      <c r="R116" s="649">
        <f t="shared" si="12"/>
        <v>0.00178</v>
      </c>
      <c r="S116" s="649">
        <v>0</v>
      </c>
      <c r="T116" s="650">
        <f t="shared" si="13"/>
        <v>0</v>
      </c>
      <c r="U116" s="568"/>
      <c r="V116" s="568"/>
      <c r="W116" s="568"/>
      <c r="X116" s="568"/>
      <c r="Y116" s="568"/>
      <c r="Z116" s="568"/>
      <c r="AA116" s="568"/>
      <c r="AB116" s="568"/>
      <c r="AC116" s="568"/>
      <c r="AD116" s="568"/>
      <c r="AE116" s="568"/>
      <c r="AR116" s="651" t="s">
        <v>133</v>
      </c>
      <c r="AT116" s="651" t="s">
        <v>128</v>
      </c>
      <c r="AU116" s="651" t="s">
        <v>82</v>
      </c>
      <c r="AY116" s="561" t="s">
        <v>125</v>
      </c>
      <c r="BE116" s="652">
        <f t="shared" si="14"/>
        <v>0</v>
      </c>
      <c r="BF116" s="652">
        <f t="shared" si="15"/>
        <v>0</v>
      </c>
      <c r="BG116" s="652">
        <f t="shared" si="16"/>
        <v>0</v>
      </c>
      <c r="BH116" s="652">
        <f t="shared" si="17"/>
        <v>0</v>
      </c>
      <c r="BI116" s="652">
        <f t="shared" si="18"/>
        <v>0</v>
      </c>
      <c r="BJ116" s="561" t="s">
        <v>80</v>
      </c>
      <c r="BK116" s="652">
        <f t="shared" si="19"/>
        <v>0</v>
      </c>
      <c r="BL116" s="561" t="s">
        <v>133</v>
      </c>
      <c r="BM116" s="651" t="s">
        <v>437</v>
      </c>
    </row>
    <row r="117" spans="1:65" s="571" customFormat="1" ht="14.45" customHeight="1">
      <c r="A117" s="568"/>
      <c r="B117" s="569"/>
      <c r="C117" s="640" t="s">
        <v>261</v>
      </c>
      <c r="D117" s="640" t="s">
        <v>128</v>
      </c>
      <c r="E117" s="641" t="s">
        <v>438</v>
      </c>
      <c r="F117" s="642" t="s">
        <v>439</v>
      </c>
      <c r="G117" s="643" t="s">
        <v>173</v>
      </c>
      <c r="H117" s="644">
        <v>1</v>
      </c>
      <c r="I117" s="77"/>
      <c r="J117" s="645">
        <f t="shared" si="10"/>
        <v>0</v>
      </c>
      <c r="K117" s="642" t="s">
        <v>132</v>
      </c>
      <c r="L117" s="569"/>
      <c r="M117" s="646" t="s">
        <v>3</v>
      </c>
      <c r="N117" s="647" t="s">
        <v>43</v>
      </c>
      <c r="O117" s="648"/>
      <c r="P117" s="649">
        <f t="shared" si="11"/>
        <v>0</v>
      </c>
      <c r="Q117" s="649">
        <v>0.00163</v>
      </c>
      <c r="R117" s="649">
        <f t="shared" si="12"/>
        <v>0.00163</v>
      </c>
      <c r="S117" s="649">
        <v>0</v>
      </c>
      <c r="T117" s="650">
        <f t="shared" si="13"/>
        <v>0</v>
      </c>
      <c r="U117" s="568"/>
      <c r="V117" s="568"/>
      <c r="W117" s="568"/>
      <c r="X117" s="568"/>
      <c r="Y117" s="568"/>
      <c r="Z117" s="568"/>
      <c r="AA117" s="568"/>
      <c r="AB117" s="568"/>
      <c r="AC117" s="568"/>
      <c r="AD117" s="568"/>
      <c r="AE117" s="568"/>
      <c r="AR117" s="651" t="s">
        <v>133</v>
      </c>
      <c r="AT117" s="651" t="s">
        <v>128</v>
      </c>
      <c r="AU117" s="651" t="s">
        <v>82</v>
      </c>
      <c r="AY117" s="561" t="s">
        <v>125</v>
      </c>
      <c r="BE117" s="652">
        <f t="shared" si="14"/>
        <v>0</v>
      </c>
      <c r="BF117" s="652">
        <f t="shared" si="15"/>
        <v>0</v>
      </c>
      <c r="BG117" s="652">
        <f t="shared" si="16"/>
        <v>0</v>
      </c>
      <c r="BH117" s="652">
        <f t="shared" si="17"/>
        <v>0</v>
      </c>
      <c r="BI117" s="652">
        <f t="shared" si="18"/>
        <v>0</v>
      </c>
      <c r="BJ117" s="561" t="s">
        <v>80</v>
      </c>
      <c r="BK117" s="652">
        <f t="shared" si="19"/>
        <v>0</v>
      </c>
      <c r="BL117" s="561" t="s">
        <v>133</v>
      </c>
      <c r="BM117" s="651" t="s">
        <v>440</v>
      </c>
    </row>
    <row r="118" spans="1:65" s="571" customFormat="1" ht="24.2" customHeight="1">
      <c r="A118" s="568"/>
      <c r="B118" s="569"/>
      <c r="C118" s="640" t="s">
        <v>265</v>
      </c>
      <c r="D118" s="640" t="s">
        <v>128</v>
      </c>
      <c r="E118" s="641" t="s">
        <v>441</v>
      </c>
      <c r="F118" s="642" t="s">
        <v>442</v>
      </c>
      <c r="G118" s="643" t="s">
        <v>173</v>
      </c>
      <c r="H118" s="644">
        <v>1</v>
      </c>
      <c r="I118" s="77"/>
      <c r="J118" s="645">
        <f t="shared" si="10"/>
        <v>0</v>
      </c>
      <c r="K118" s="642" t="s">
        <v>132</v>
      </c>
      <c r="L118" s="569"/>
      <c r="M118" s="646" t="s">
        <v>3</v>
      </c>
      <c r="N118" s="647" t="s">
        <v>43</v>
      </c>
      <c r="O118" s="648"/>
      <c r="P118" s="649">
        <f t="shared" si="11"/>
        <v>0</v>
      </c>
      <c r="Q118" s="649">
        <v>0.00072</v>
      </c>
      <c r="R118" s="649">
        <f t="shared" si="12"/>
        <v>0.00072</v>
      </c>
      <c r="S118" s="649">
        <v>0</v>
      </c>
      <c r="T118" s="650">
        <f t="shared" si="13"/>
        <v>0</v>
      </c>
      <c r="U118" s="568"/>
      <c r="V118" s="568"/>
      <c r="W118" s="568"/>
      <c r="X118" s="568"/>
      <c r="Y118" s="568"/>
      <c r="Z118" s="568"/>
      <c r="AA118" s="568"/>
      <c r="AB118" s="568"/>
      <c r="AC118" s="568"/>
      <c r="AD118" s="568"/>
      <c r="AE118" s="568"/>
      <c r="AR118" s="651" t="s">
        <v>133</v>
      </c>
      <c r="AT118" s="651" t="s">
        <v>128</v>
      </c>
      <c r="AU118" s="651" t="s">
        <v>82</v>
      </c>
      <c r="AY118" s="561" t="s">
        <v>125</v>
      </c>
      <c r="BE118" s="652">
        <f t="shared" si="14"/>
        <v>0</v>
      </c>
      <c r="BF118" s="652">
        <f t="shared" si="15"/>
        <v>0</v>
      </c>
      <c r="BG118" s="652">
        <f t="shared" si="16"/>
        <v>0</v>
      </c>
      <c r="BH118" s="652">
        <f t="shared" si="17"/>
        <v>0</v>
      </c>
      <c r="BI118" s="652">
        <f t="shared" si="18"/>
        <v>0</v>
      </c>
      <c r="BJ118" s="561" t="s">
        <v>80</v>
      </c>
      <c r="BK118" s="652">
        <f t="shared" si="19"/>
        <v>0</v>
      </c>
      <c r="BL118" s="561" t="s">
        <v>133</v>
      </c>
      <c r="BM118" s="651" t="s">
        <v>443</v>
      </c>
    </row>
    <row r="119" spans="1:65" s="571" customFormat="1" ht="14.45" customHeight="1">
      <c r="A119" s="568"/>
      <c r="B119" s="569"/>
      <c r="C119" s="671" t="s">
        <v>270</v>
      </c>
      <c r="D119" s="671" t="s">
        <v>239</v>
      </c>
      <c r="E119" s="672" t="s">
        <v>444</v>
      </c>
      <c r="F119" s="673" t="s">
        <v>445</v>
      </c>
      <c r="G119" s="674" t="s">
        <v>173</v>
      </c>
      <c r="H119" s="675">
        <v>1</v>
      </c>
      <c r="I119" s="80"/>
      <c r="J119" s="676">
        <f t="shared" si="10"/>
        <v>0</v>
      </c>
      <c r="K119" s="673" t="s">
        <v>132</v>
      </c>
      <c r="L119" s="677"/>
      <c r="M119" s="678" t="s">
        <v>3</v>
      </c>
      <c r="N119" s="679" t="s">
        <v>43</v>
      </c>
      <c r="O119" s="648"/>
      <c r="P119" s="649">
        <f t="shared" si="11"/>
        <v>0</v>
      </c>
      <c r="Q119" s="649">
        <v>0.011</v>
      </c>
      <c r="R119" s="649">
        <f t="shared" si="12"/>
        <v>0.011</v>
      </c>
      <c r="S119" s="649">
        <v>0</v>
      </c>
      <c r="T119" s="650">
        <f t="shared" si="13"/>
        <v>0</v>
      </c>
      <c r="U119" s="568"/>
      <c r="V119" s="568"/>
      <c r="W119" s="568"/>
      <c r="X119" s="568"/>
      <c r="Y119" s="568"/>
      <c r="Z119" s="568"/>
      <c r="AA119" s="568"/>
      <c r="AB119" s="568"/>
      <c r="AC119" s="568"/>
      <c r="AD119" s="568"/>
      <c r="AE119" s="568"/>
      <c r="AR119" s="651" t="s">
        <v>197</v>
      </c>
      <c r="AT119" s="651" t="s">
        <v>239</v>
      </c>
      <c r="AU119" s="651" t="s">
        <v>82</v>
      </c>
      <c r="AY119" s="561" t="s">
        <v>125</v>
      </c>
      <c r="BE119" s="652">
        <f t="shared" si="14"/>
        <v>0</v>
      </c>
      <c r="BF119" s="652">
        <f t="shared" si="15"/>
        <v>0</v>
      </c>
      <c r="BG119" s="652">
        <f t="shared" si="16"/>
        <v>0</v>
      </c>
      <c r="BH119" s="652">
        <f t="shared" si="17"/>
        <v>0</v>
      </c>
      <c r="BI119" s="652">
        <f t="shared" si="18"/>
        <v>0</v>
      </c>
      <c r="BJ119" s="561" t="s">
        <v>80</v>
      </c>
      <c r="BK119" s="652">
        <f t="shared" si="19"/>
        <v>0</v>
      </c>
      <c r="BL119" s="561" t="s">
        <v>133</v>
      </c>
      <c r="BM119" s="651" t="s">
        <v>446</v>
      </c>
    </row>
    <row r="120" spans="1:65" s="571" customFormat="1" ht="14.45" customHeight="1">
      <c r="A120" s="568"/>
      <c r="B120" s="569"/>
      <c r="C120" s="671" t="s">
        <v>274</v>
      </c>
      <c r="D120" s="671" t="s">
        <v>239</v>
      </c>
      <c r="E120" s="672" t="s">
        <v>447</v>
      </c>
      <c r="F120" s="673" t="s">
        <v>448</v>
      </c>
      <c r="G120" s="674" t="s">
        <v>173</v>
      </c>
      <c r="H120" s="675">
        <v>1</v>
      </c>
      <c r="I120" s="80"/>
      <c r="J120" s="676">
        <f t="shared" si="10"/>
        <v>0</v>
      </c>
      <c r="K120" s="673" t="s">
        <v>259</v>
      </c>
      <c r="L120" s="677"/>
      <c r="M120" s="678" t="s">
        <v>3</v>
      </c>
      <c r="N120" s="679" t="s">
        <v>43</v>
      </c>
      <c r="O120" s="648"/>
      <c r="P120" s="649">
        <f t="shared" si="11"/>
        <v>0</v>
      </c>
      <c r="Q120" s="649">
        <v>0.0035</v>
      </c>
      <c r="R120" s="649">
        <f t="shared" si="12"/>
        <v>0.0035</v>
      </c>
      <c r="S120" s="649">
        <v>0</v>
      </c>
      <c r="T120" s="650">
        <f t="shared" si="13"/>
        <v>0</v>
      </c>
      <c r="U120" s="568"/>
      <c r="V120" s="568"/>
      <c r="W120" s="568"/>
      <c r="X120" s="568"/>
      <c r="Y120" s="568"/>
      <c r="Z120" s="568"/>
      <c r="AA120" s="568"/>
      <c r="AB120" s="568"/>
      <c r="AC120" s="568"/>
      <c r="AD120" s="568"/>
      <c r="AE120" s="568"/>
      <c r="AR120" s="651" t="s">
        <v>197</v>
      </c>
      <c r="AT120" s="651" t="s">
        <v>239</v>
      </c>
      <c r="AU120" s="651" t="s">
        <v>82</v>
      </c>
      <c r="AY120" s="561" t="s">
        <v>125</v>
      </c>
      <c r="BE120" s="652">
        <f t="shared" si="14"/>
        <v>0</v>
      </c>
      <c r="BF120" s="652">
        <f t="shared" si="15"/>
        <v>0</v>
      </c>
      <c r="BG120" s="652">
        <f t="shared" si="16"/>
        <v>0</v>
      </c>
      <c r="BH120" s="652">
        <f t="shared" si="17"/>
        <v>0</v>
      </c>
      <c r="BI120" s="652">
        <f t="shared" si="18"/>
        <v>0</v>
      </c>
      <c r="BJ120" s="561" t="s">
        <v>80</v>
      </c>
      <c r="BK120" s="652">
        <f t="shared" si="19"/>
        <v>0</v>
      </c>
      <c r="BL120" s="561" t="s">
        <v>133</v>
      </c>
      <c r="BM120" s="651" t="s">
        <v>449</v>
      </c>
    </row>
    <row r="121" spans="1:65" s="571" customFormat="1" ht="14.45" customHeight="1">
      <c r="A121" s="568"/>
      <c r="B121" s="569"/>
      <c r="C121" s="640" t="s">
        <v>278</v>
      </c>
      <c r="D121" s="640" t="s">
        <v>128</v>
      </c>
      <c r="E121" s="641" t="s">
        <v>450</v>
      </c>
      <c r="F121" s="642" t="s">
        <v>451</v>
      </c>
      <c r="G121" s="643" t="s">
        <v>173</v>
      </c>
      <c r="H121" s="644">
        <v>1</v>
      </c>
      <c r="I121" s="77"/>
      <c r="J121" s="645">
        <f t="shared" si="10"/>
        <v>0</v>
      </c>
      <c r="K121" s="642" t="s">
        <v>132</v>
      </c>
      <c r="L121" s="569"/>
      <c r="M121" s="646" t="s">
        <v>3</v>
      </c>
      <c r="N121" s="647" t="s">
        <v>43</v>
      </c>
      <c r="O121" s="648"/>
      <c r="P121" s="649">
        <f t="shared" si="11"/>
        <v>0</v>
      </c>
      <c r="Q121" s="649">
        <v>2E-05</v>
      </c>
      <c r="R121" s="649">
        <f t="shared" si="12"/>
        <v>2E-05</v>
      </c>
      <c r="S121" s="649">
        <v>0</v>
      </c>
      <c r="T121" s="650">
        <f t="shared" si="13"/>
        <v>0</v>
      </c>
      <c r="U121" s="568"/>
      <c r="V121" s="568"/>
      <c r="W121" s="568"/>
      <c r="X121" s="568"/>
      <c r="Y121" s="568"/>
      <c r="Z121" s="568"/>
      <c r="AA121" s="568"/>
      <c r="AB121" s="568"/>
      <c r="AC121" s="568"/>
      <c r="AD121" s="568"/>
      <c r="AE121" s="568"/>
      <c r="AR121" s="651" t="s">
        <v>133</v>
      </c>
      <c r="AT121" s="651" t="s">
        <v>128</v>
      </c>
      <c r="AU121" s="651" t="s">
        <v>82</v>
      </c>
      <c r="AY121" s="561" t="s">
        <v>125</v>
      </c>
      <c r="BE121" s="652">
        <f t="shared" si="14"/>
        <v>0</v>
      </c>
      <c r="BF121" s="652">
        <f t="shared" si="15"/>
        <v>0</v>
      </c>
      <c r="BG121" s="652">
        <f t="shared" si="16"/>
        <v>0</v>
      </c>
      <c r="BH121" s="652">
        <f t="shared" si="17"/>
        <v>0</v>
      </c>
      <c r="BI121" s="652">
        <f t="shared" si="18"/>
        <v>0</v>
      </c>
      <c r="BJ121" s="561" t="s">
        <v>80</v>
      </c>
      <c r="BK121" s="652">
        <f t="shared" si="19"/>
        <v>0</v>
      </c>
      <c r="BL121" s="561" t="s">
        <v>133</v>
      </c>
      <c r="BM121" s="651" t="s">
        <v>452</v>
      </c>
    </row>
    <row r="122" spans="1:65" s="571" customFormat="1" ht="14.45" customHeight="1">
      <c r="A122" s="568"/>
      <c r="B122" s="569"/>
      <c r="C122" s="671" t="s">
        <v>283</v>
      </c>
      <c r="D122" s="671" t="s">
        <v>239</v>
      </c>
      <c r="E122" s="672" t="s">
        <v>453</v>
      </c>
      <c r="F122" s="673" t="s">
        <v>454</v>
      </c>
      <c r="G122" s="674" t="s">
        <v>173</v>
      </c>
      <c r="H122" s="675">
        <v>1</v>
      </c>
      <c r="I122" s="80"/>
      <c r="J122" s="676">
        <f t="shared" si="10"/>
        <v>0</v>
      </c>
      <c r="K122" s="673" t="s">
        <v>259</v>
      </c>
      <c r="L122" s="677"/>
      <c r="M122" s="678" t="s">
        <v>3</v>
      </c>
      <c r="N122" s="679" t="s">
        <v>43</v>
      </c>
      <c r="O122" s="648"/>
      <c r="P122" s="649">
        <f t="shared" si="11"/>
        <v>0</v>
      </c>
      <c r="Q122" s="649">
        <v>0.0122</v>
      </c>
      <c r="R122" s="649">
        <f t="shared" si="12"/>
        <v>0.0122</v>
      </c>
      <c r="S122" s="649">
        <v>0</v>
      </c>
      <c r="T122" s="650">
        <f t="shared" si="13"/>
        <v>0</v>
      </c>
      <c r="U122" s="568"/>
      <c r="V122" s="568"/>
      <c r="W122" s="568"/>
      <c r="X122" s="568"/>
      <c r="Y122" s="568"/>
      <c r="Z122" s="568"/>
      <c r="AA122" s="568"/>
      <c r="AB122" s="568"/>
      <c r="AC122" s="568"/>
      <c r="AD122" s="568"/>
      <c r="AE122" s="568"/>
      <c r="AR122" s="651" t="s">
        <v>197</v>
      </c>
      <c r="AT122" s="651" t="s">
        <v>239</v>
      </c>
      <c r="AU122" s="651" t="s">
        <v>82</v>
      </c>
      <c r="AY122" s="561" t="s">
        <v>125</v>
      </c>
      <c r="BE122" s="652">
        <f t="shared" si="14"/>
        <v>0</v>
      </c>
      <c r="BF122" s="652">
        <f t="shared" si="15"/>
        <v>0</v>
      </c>
      <c r="BG122" s="652">
        <f t="shared" si="16"/>
        <v>0</v>
      </c>
      <c r="BH122" s="652">
        <f t="shared" si="17"/>
        <v>0</v>
      </c>
      <c r="BI122" s="652">
        <f t="shared" si="18"/>
        <v>0</v>
      </c>
      <c r="BJ122" s="561" t="s">
        <v>80</v>
      </c>
      <c r="BK122" s="652">
        <f t="shared" si="19"/>
        <v>0</v>
      </c>
      <c r="BL122" s="561" t="s">
        <v>133</v>
      </c>
      <c r="BM122" s="651" t="s">
        <v>455</v>
      </c>
    </row>
    <row r="123" spans="1:65" s="571" customFormat="1" ht="14.45" customHeight="1">
      <c r="A123" s="568"/>
      <c r="B123" s="569"/>
      <c r="C123" s="640" t="s">
        <v>290</v>
      </c>
      <c r="D123" s="640" t="s">
        <v>128</v>
      </c>
      <c r="E123" s="641" t="s">
        <v>456</v>
      </c>
      <c r="F123" s="642" t="s">
        <v>457</v>
      </c>
      <c r="G123" s="643" t="s">
        <v>286</v>
      </c>
      <c r="H123" s="644">
        <v>50</v>
      </c>
      <c r="I123" s="77"/>
      <c r="J123" s="645">
        <f t="shared" si="10"/>
        <v>0</v>
      </c>
      <c r="K123" s="642" t="s">
        <v>132</v>
      </c>
      <c r="L123" s="569"/>
      <c r="M123" s="646" t="s">
        <v>3</v>
      </c>
      <c r="N123" s="647" t="s">
        <v>43</v>
      </c>
      <c r="O123" s="648"/>
      <c r="P123" s="649">
        <f t="shared" si="11"/>
        <v>0</v>
      </c>
      <c r="Q123" s="649">
        <v>0</v>
      </c>
      <c r="R123" s="649">
        <f t="shared" si="12"/>
        <v>0</v>
      </c>
      <c r="S123" s="649">
        <v>0</v>
      </c>
      <c r="T123" s="650">
        <f t="shared" si="13"/>
        <v>0</v>
      </c>
      <c r="U123" s="568"/>
      <c r="V123" s="568"/>
      <c r="W123" s="568"/>
      <c r="X123" s="568"/>
      <c r="Y123" s="568"/>
      <c r="Z123" s="568"/>
      <c r="AA123" s="568"/>
      <c r="AB123" s="568"/>
      <c r="AC123" s="568"/>
      <c r="AD123" s="568"/>
      <c r="AE123" s="568"/>
      <c r="AR123" s="651" t="s">
        <v>133</v>
      </c>
      <c r="AT123" s="651" t="s">
        <v>128</v>
      </c>
      <c r="AU123" s="651" t="s">
        <v>82</v>
      </c>
      <c r="AY123" s="561" t="s">
        <v>125</v>
      </c>
      <c r="BE123" s="652">
        <f t="shared" si="14"/>
        <v>0</v>
      </c>
      <c r="BF123" s="652">
        <f t="shared" si="15"/>
        <v>0</v>
      </c>
      <c r="BG123" s="652">
        <f t="shared" si="16"/>
        <v>0</v>
      </c>
      <c r="BH123" s="652">
        <f t="shared" si="17"/>
        <v>0</v>
      </c>
      <c r="BI123" s="652">
        <f t="shared" si="18"/>
        <v>0</v>
      </c>
      <c r="BJ123" s="561" t="s">
        <v>80</v>
      </c>
      <c r="BK123" s="652">
        <f t="shared" si="19"/>
        <v>0</v>
      </c>
      <c r="BL123" s="561" t="s">
        <v>133</v>
      </c>
      <c r="BM123" s="651" t="s">
        <v>458</v>
      </c>
    </row>
    <row r="124" spans="2:51" s="658" customFormat="1" ht="12">
      <c r="B124" s="659"/>
      <c r="D124" s="653" t="s">
        <v>137</v>
      </c>
      <c r="E124" s="660" t="s">
        <v>3</v>
      </c>
      <c r="F124" s="661" t="s">
        <v>459</v>
      </c>
      <c r="H124" s="662">
        <v>50</v>
      </c>
      <c r="L124" s="659"/>
      <c r="M124" s="663"/>
      <c r="N124" s="664"/>
      <c r="O124" s="664"/>
      <c r="P124" s="664"/>
      <c r="Q124" s="664"/>
      <c r="R124" s="664"/>
      <c r="S124" s="664"/>
      <c r="T124" s="665"/>
      <c r="AT124" s="660" t="s">
        <v>137</v>
      </c>
      <c r="AU124" s="660" t="s">
        <v>82</v>
      </c>
      <c r="AV124" s="658" t="s">
        <v>82</v>
      </c>
      <c r="AW124" s="658" t="s">
        <v>33</v>
      </c>
      <c r="AX124" s="658" t="s">
        <v>80</v>
      </c>
      <c r="AY124" s="660" t="s">
        <v>125</v>
      </c>
    </row>
    <row r="125" spans="1:65" s="571" customFormat="1" ht="14.45" customHeight="1">
      <c r="A125" s="568"/>
      <c r="B125" s="569"/>
      <c r="C125" s="640" t="s">
        <v>295</v>
      </c>
      <c r="D125" s="640" t="s">
        <v>128</v>
      </c>
      <c r="E125" s="641" t="s">
        <v>460</v>
      </c>
      <c r="F125" s="642" t="s">
        <v>461</v>
      </c>
      <c r="G125" s="643" t="s">
        <v>286</v>
      </c>
      <c r="H125" s="644">
        <v>50</v>
      </c>
      <c r="I125" s="77"/>
      <c r="J125" s="645">
        <f>ROUND(I125*H125,2)</f>
        <v>0</v>
      </c>
      <c r="K125" s="642" t="s">
        <v>132</v>
      </c>
      <c r="L125" s="569"/>
      <c r="M125" s="646" t="s">
        <v>3</v>
      </c>
      <c r="N125" s="647" t="s">
        <v>43</v>
      </c>
      <c r="O125" s="648"/>
      <c r="P125" s="649">
        <f>O125*H125</f>
        <v>0</v>
      </c>
      <c r="Q125" s="649">
        <v>0</v>
      </c>
      <c r="R125" s="649">
        <f>Q125*H125</f>
        <v>0</v>
      </c>
      <c r="S125" s="649">
        <v>0</v>
      </c>
      <c r="T125" s="650">
        <f>S125*H125</f>
        <v>0</v>
      </c>
      <c r="U125" s="568"/>
      <c r="V125" s="568"/>
      <c r="W125" s="568"/>
      <c r="X125" s="568"/>
      <c r="Y125" s="568"/>
      <c r="Z125" s="568"/>
      <c r="AA125" s="568"/>
      <c r="AB125" s="568"/>
      <c r="AC125" s="568"/>
      <c r="AD125" s="568"/>
      <c r="AE125" s="568"/>
      <c r="AR125" s="651" t="s">
        <v>133</v>
      </c>
      <c r="AT125" s="651" t="s">
        <v>128</v>
      </c>
      <c r="AU125" s="651" t="s">
        <v>82</v>
      </c>
      <c r="AY125" s="561" t="s">
        <v>125</v>
      </c>
      <c r="BE125" s="652">
        <f>IF(N125="základní",J125,0)</f>
        <v>0</v>
      </c>
      <c r="BF125" s="652">
        <f>IF(N125="snížená",J125,0)</f>
        <v>0</v>
      </c>
      <c r="BG125" s="652">
        <f>IF(N125="zákl. přenesená",J125,0)</f>
        <v>0</v>
      </c>
      <c r="BH125" s="652">
        <f>IF(N125="sníž. přenesená",J125,0)</f>
        <v>0</v>
      </c>
      <c r="BI125" s="652">
        <f>IF(N125="nulová",J125,0)</f>
        <v>0</v>
      </c>
      <c r="BJ125" s="561" t="s">
        <v>80</v>
      </c>
      <c r="BK125" s="652">
        <f>ROUND(I125*H125,2)</f>
        <v>0</v>
      </c>
      <c r="BL125" s="561" t="s">
        <v>133</v>
      </c>
      <c r="BM125" s="651" t="s">
        <v>462</v>
      </c>
    </row>
    <row r="126" spans="2:51" s="658" customFormat="1" ht="12">
      <c r="B126" s="659"/>
      <c r="D126" s="653" t="s">
        <v>137</v>
      </c>
      <c r="E126" s="660" t="s">
        <v>3</v>
      </c>
      <c r="F126" s="661" t="s">
        <v>459</v>
      </c>
      <c r="H126" s="662">
        <v>50</v>
      </c>
      <c r="L126" s="659"/>
      <c r="M126" s="663"/>
      <c r="N126" s="664"/>
      <c r="O126" s="664"/>
      <c r="P126" s="664"/>
      <c r="Q126" s="664"/>
      <c r="R126" s="664"/>
      <c r="S126" s="664"/>
      <c r="T126" s="665"/>
      <c r="AT126" s="660" t="s">
        <v>137</v>
      </c>
      <c r="AU126" s="660" t="s">
        <v>82</v>
      </c>
      <c r="AV126" s="658" t="s">
        <v>82</v>
      </c>
      <c r="AW126" s="658" t="s">
        <v>33</v>
      </c>
      <c r="AX126" s="658" t="s">
        <v>80</v>
      </c>
      <c r="AY126" s="660" t="s">
        <v>125</v>
      </c>
    </row>
    <row r="127" spans="1:65" s="571" customFormat="1" ht="14.45" customHeight="1">
      <c r="A127" s="568"/>
      <c r="B127" s="569"/>
      <c r="C127" s="640" t="s">
        <v>300</v>
      </c>
      <c r="D127" s="640" t="s">
        <v>128</v>
      </c>
      <c r="E127" s="641" t="s">
        <v>463</v>
      </c>
      <c r="F127" s="642" t="s">
        <v>464</v>
      </c>
      <c r="G127" s="643" t="s">
        <v>173</v>
      </c>
      <c r="H127" s="644">
        <v>1</v>
      </c>
      <c r="I127" s="77"/>
      <c r="J127" s="645">
        <f>ROUND(I127*H127,2)</f>
        <v>0</v>
      </c>
      <c r="K127" s="642" t="s">
        <v>132</v>
      </c>
      <c r="L127" s="569"/>
      <c r="M127" s="646" t="s">
        <v>3</v>
      </c>
      <c r="N127" s="647" t="s">
        <v>43</v>
      </c>
      <c r="O127" s="648"/>
      <c r="P127" s="649">
        <f>O127*H127</f>
        <v>0</v>
      </c>
      <c r="Q127" s="649">
        <v>0.12303</v>
      </c>
      <c r="R127" s="649">
        <f>Q127*H127</f>
        <v>0.12303</v>
      </c>
      <c r="S127" s="649">
        <v>0</v>
      </c>
      <c r="T127" s="650">
        <f>S127*H127</f>
        <v>0</v>
      </c>
      <c r="U127" s="568"/>
      <c r="V127" s="568"/>
      <c r="W127" s="568"/>
      <c r="X127" s="568"/>
      <c r="Y127" s="568"/>
      <c r="Z127" s="568"/>
      <c r="AA127" s="568"/>
      <c r="AB127" s="568"/>
      <c r="AC127" s="568"/>
      <c r="AD127" s="568"/>
      <c r="AE127" s="568"/>
      <c r="AR127" s="651" t="s">
        <v>133</v>
      </c>
      <c r="AT127" s="651" t="s">
        <v>128</v>
      </c>
      <c r="AU127" s="651" t="s">
        <v>82</v>
      </c>
      <c r="AY127" s="561" t="s">
        <v>125</v>
      </c>
      <c r="BE127" s="652">
        <f>IF(N127="základní",J127,0)</f>
        <v>0</v>
      </c>
      <c r="BF127" s="652">
        <f>IF(N127="snížená",J127,0)</f>
        <v>0</v>
      </c>
      <c r="BG127" s="652">
        <f>IF(N127="zákl. přenesená",J127,0)</f>
        <v>0</v>
      </c>
      <c r="BH127" s="652">
        <f>IF(N127="sníž. přenesená",J127,0)</f>
        <v>0</v>
      </c>
      <c r="BI127" s="652">
        <f>IF(N127="nulová",J127,0)</f>
        <v>0</v>
      </c>
      <c r="BJ127" s="561" t="s">
        <v>80</v>
      </c>
      <c r="BK127" s="652">
        <f>ROUND(I127*H127,2)</f>
        <v>0</v>
      </c>
      <c r="BL127" s="561" t="s">
        <v>133</v>
      </c>
      <c r="BM127" s="651" t="s">
        <v>465</v>
      </c>
    </row>
    <row r="128" spans="1:65" s="571" customFormat="1" ht="14.45" customHeight="1">
      <c r="A128" s="568"/>
      <c r="B128" s="569"/>
      <c r="C128" s="671" t="s">
        <v>304</v>
      </c>
      <c r="D128" s="671" t="s">
        <v>239</v>
      </c>
      <c r="E128" s="672" t="s">
        <v>466</v>
      </c>
      <c r="F128" s="673" t="s">
        <v>467</v>
      </c>
      <c r="G128" s="674" t="s">
        <v>173</v>
      </c>
      <c r="H128" s="675">
        <v>1</v>
      </c>
      <c r="I128" s="80"/>
      <c r="J128" s="676">
        <f>ROUND(I128*H128,2)</f>
        <v>0</v>
      </c>
      <c r="K128" s="673" t="s">
        <v>132</v>
      </c>
      <c r="L128" s="677"/>
      <c r="M128" s="678" t="s">
        <v>3</v>
      </c>
      <c r="N128" s="679" t="s">
        <v>43</v>
      </c>
      <c r="O128" s="648"/>
      <c r="P128" s="649">
        <f>O128*H128</f>
        <v>0</v>
      </c>
      <c r="Q128" s="649">
        <v>0.0133</v>
      </c>
      <c r="R128" s="649">
        <f>Q128*H128</f>
        <v>0.0133</v>
      </c>
      <c r="S128" s="649">
        <v>0</v>
      </c>
      <c r="T128" s="650">
        <f>S128*H128</f>
        <v>0</v>
      </c>
      <c r="U128" s="568"/>
      <c r="V128" s="568"/>
      <c r="W128" s="568"/>
      <c r="X128" s="568"/>
      <c r="Y128" s="568"/>
      <c r="Z128" s="568"/>
      <c r="AA128" s="568"/>
      <c r="AB128" s="568"/>
      <c r="AC128" s="568"/>
      <c r="AD128" s="568"/>
      <c r="AE128" s="568"/>
      <c r="AR128" s="651" t="s">
        <v>197</v>
      </c>
      <c r="AT128" s="651" t="s">
        <v>239</v>
      </c>
      <c r="AU128" s="651" t="s">
        <v>82</v>
      </c>
      <c r="AY128" s="561" t="s">
        <v>125</v>
      </c>
      <c r="BE128" s="652">
        <f>IF(N128="základní",J128,0)</f>
        <v>0</v>
      </c>
      <c r="BF128" s="652">
        <f>IF(N128="snížená",J128,0)</f>
        <v>0</v>
      </c>
      <c r="BG128" s="652">
        <f>IF(N128="zákl. přenesená",J128,0)</f>
        <v>0</v>
      </c>
      <c r="BH128" s="652">
        <f>IF(N128="sníž. přenesená",J128,0)</f>
        <v>0</v>
      </c>
      <c r="BI128" s="652">
        <f>IF(N128="nulová",J128,0)</f>
        <v>0</v>
      </c>
      <c r="BJ128" s="561" t="s">
        <v>80</v>
      </c>
      <c r="BK128" s="652">
        <f>ROUND(I128*H128,2)</f>
        <v>0</v>
      </c>
      <c r="BL128" s="561" t="s">
        <v>133</v>
      </c>
      <c r="BM128" s="651" t="s">
        <v>468</v>
      </c>
    </row>
    <row r="129" spans="1:65" s="571" customFormat="1" ht="14.45" customHeight="1">
      <c r="A129" s="568"/>
      <c r="B129" s="569"/>
      <c r="C129" s="671" t="s">
        <v>309</v>
      </c>
      <c r="D129" s="671" t="s">
        <v>239</v>
      </c>
      <c r="E129" s="672" t="s">
        <v>469</v>
      </c>
      <c r="F129" s="673" t="s">
        <v>470</v>
      </c>
      <c r="G129" s="674" t="s">
        <v>173</v>
      </c>
      <c r="H129" s="675">
        <v>1</v>
      </c>
      <c r="I129" s="80"/>
      <c r="J129" s="676">
        <f>ROUND(I129*H129,2)</f>
        <v>0</v>
      </c>
      <c r="K129" s="673" t="s">
        <v>259</v>
      </c>
      <c r="L129" s="677"/>
      <c r="M129" s="678" t="s">
        <v>3</v>
      </c>
      <c r="N129" s="679" t="s">
        <v>43</v>
      </c>
      <c r="O129" s="648"/>
      <c r="P129" s="649">
        <f>O129*H129</f>
        <v>0</v>
      </c>
      <c r="Q129" s="649">
        <v>0.0009</v>
      </c>
      <c r="R129" s="649">
        <f>Q129*H129</f>
        <v>0.0009</v>
      </c>
      <c r="S129" s="649">
        <v>0</v>
      </c>
      <c r="T129" s="650">
        <f>S129*H129</f>
        <v>0</v>
      </c>
      <c r="U129" s="568"/>
      <c r="V129" s="568"/>
      <c r="W129" s="568"/>
      <c r="X129" s="568"/>
      <c r="Y129" s="568"/>
      <c r="Z129" s="568"/>
      <c r="AA129" s="568"/>
      <c r="AB129" s="568"/>
      <c r="AC129" s="568"/>
      <c r="AD129" s="568"/>
      <c r="AE129" s="568"/>
      <c r="AR129" s="651" t="s">
        <v>197</v>
      </c>
      <c r="AT129" s="651" t="s">
        <v>239</v>
      </c>
      <c r="AU129" s="651" t="s">
        <v>82</v>
      </c>
      <c r="AY129" s="561" t="s">
        <v>125</v>
      </c>
      <c r="BE129" s="652">
        <f>IF(N129="základní",J129,0)</f>
        <v>0</v>
      </c>
      <c r="BF129" s="652">
        <f>IF(N129="snížená",J129,0)</f>
        <v>0</v>
      </c>
      <c r="BG129" s="652">
        <f>IF(N129="zákl. přenesená",J129,0)</f>
        <v>0</v>
      </c>
      <c r="BH129" s="652">
        <f>IF(N129="sníž. přenesená",J129,0)</f>
        <v>0</v>
      </c>
      <c r="BI129" s="652">
        <f>IF(N129="nulová",J129,0)</f>
        <v>0</v>
      </c>
      <c r="BJ129" s="561" t="s">
        <v>80</v>
      </c>
      <c r="BK129" s="652">
        <f>ROUND(I129*H129,2)</f>
        <v>0</v>
      </c>
      <c r="BL129" s="561" t="s">
        <v>133</v>
      </c>
      <c r="BM129" s="651" t="s">
        <v>471</v>
      </c>
    </row>
    <row r="130" spans="1:65" s="571" customFormat="1" ht="14.45" customHeight="1">
      <c r="A130" s="568"/>
      <c r="B130" s="569"/>
      <c r="C130" s="640" t="s">
        <v>315</v>
      </c>
      <c r="D130" s="640" t="s">
        <v>128</v>
      </c>
      <c r="E130" s="641" t="s">
        <v>472</v>
      </c>
      <c r="F130" s="642" t="s">
        <v>473</v>
      </c>
      <c r="G130" s="643" t="s">
        <v>286</v>
      </c>
      <c r="H130" s="644">
        <v>52</v>
      </c>
      <c r="I130" s="77"/>
      <c r="J130" s="645">
        <f>ROUND(I130*H130,2)</f>
        <v>0</v>
      </c>
      <c r="K130" s="642" t="s">
        <v>132</v>
      </c>
      <c r="L130" s="569"/>
      <c r="M130" s="646" t="s">
        <v>3</v>
      </c>
      <c r="N130" s="647" t="s">
        <v>43</v>
      </c>
      <c r="O130" s="648"/>
      <c r="P130" s="649">
        <f>O130*H130</f>
        <v>0</v>
      </c>
      <c r="Q130" s="649">
        <v>0.00019</v>
      </c>
      <c r="R130" s="649">
        <f>Q130*H130</f>
        <v>0.00988</v>
      </c>
      <c r="S130" s="649">
        <v>0</v>
      </c>
      <c r="T130" s="650">
        <f>S130*H130</f>
        <v>0</v>
      </c>
      <c r="U130" s="568"/>
      <c r="V130" s="568"/>
      <c r="W130" s="568"/>
      <c r="X130" s="568"/>
      <c r="Y130" s="568"/>
      <c r="Z130" s="568"/>
      <c r="AA130" s="568"/>
      <c r="AB130" s="568"/>
      <c r="AC130" s="568"/>
      <c r="AD130" s="568"/>
      <c r="AE130" s="568"/>
      <c r="AR130" s="651" t="s">
        <v>133</v>
      </c>
      <c r="AT130" s="651" t="s">
        <v>128</v>
      </c>
      <c r="AU130" s="651" t="s">
        <v>82</v>
      </c>
      <c r="AY130" s="561" t="s">
        <v>125</v>
      </c>
      <c r="BE130" s="652">
        <f>IF(N130="základní",J130,0)</f>
        <v>0</v>
      </c>
      <c r="BF130" s="652">
        <f>IF(N130="snížená",J130,0)</f>
        <v>0</v>
      </c>
      <c r="BG130" s="652">
        <f>IF(N130="zákl. přenesená",J130,0)</f>
        <v>0</v>
      </c>
      <c r="BH130" s="652">
        <f>IF(N130="sníž. přenesená",J130,0)</f>
        <v>0</v>
      </c>
      <c r="BI130" s="652">
        <f>IF(N130="nulová",J130,0)</f>
        <v>0</v>
      </c>
      <c r="BJ130" s="561" t="s">
        <v>80</v>
      </c>
      <c r="BK130" s="652">
        <f>ROUND(I130*H130,2)</f>
        <v>0</v>
      </c>
      <c r="BL130" s="561" t="s">
        <v>133</v>
      </c>
      <c r="BM130" s="651" t="s">
        <v>474</v>
      </c>
    </row>
    <row r="131" spans="1:65" s="571" customFormat="1" ht="14.45" customHeight="1">
      <c r="A131" s="568"/>
      <c r="B131" s="569"/>
      <c r="C131" s="640" t="s">
        <v>319</v>
      </c>
      <c r="D131" s="640" t="s">
        <v>128</v>
      </c>
      <c r="E131" s="641" t="s">
        <v>475</v>
      </c>
      <c r="F131" s="642" t="s">
        <v>476</v>
      </c>
      <c r="G131" s="643" t="s">
        <v>286</v>
      </c>
      <c r="H131" s="644">
        <v>50</v>
      </c>
      <c r="I131" s="77"/>
      <c r="J131" s="645">
        <f>ROUND(I131*H131,2)</f>
        <v>0</v>
      </c>
      <c r="K131" s="642" t="s">
        <v>132</v>
      </c>
      <c r="L131" s="569"/>
      <c r="M131" s="646" t="s">
        <v>3</v>
      </c>
      <c r="N131" s="647" t="s">
        <v>43</v>
      </c>
      <c r="O131" s="648"/>
      <c r="P131" s="649">
        <f>O131*H131</f>
        <v>0</v>
      </c>
      <c r="Q131" s="649">
        <v>7E-05</v>
      </c>
      <c r="R131" s="649">
        <f>Q131*H131</f>
        <v>0.0034999999999999996</v>
      </c>
      <c r="S131" s="649">
        <v>0</v>
      </c>
      <c r="T131" s="650">
        <f>S131*H131</f>
        <v>0</v>
      </c>
      <c r="U131" s="568"/>
      <c r="V131" s="568"/>
      <c r="W131" s="568"/>
      <c r="X131" s="568"/>
      <c r="Y131" s="568"/>
      <c r="Z131" s="568"/>
      <c r="AA131" s="568"/>
      <c r="AB131" s="568"/>
      <c r="AC131" s="568"/>
      <c r="AD131" s="568"/>
      <c r="AE131" s="568"/>
      <c r="AR131" s="651" t="s">
        <v>133</v>
      </c>
      <c r="AT131" s="651" t="s">
        <v>128</v>
      </c>
      <c r="AU131" s="651" t="s">
        <v>82</v>
      </c>
      <c r="AY131" s="561" t="s">
        <v>125</v>
      </c>
      <c r="BE131" s="652">
        <f>IF(N131="základní",J131,0)</f>
        <v>0</v>
      </c>
      <c r="BF131" s="652">
        <f>IF(N131="snížená",J131,0)</f>
        <v>0</v>
      </c>
      <c r="BG131" s="652">
        <f>IF(N131="zákl. přenesená",J131,0)</f>
        <v>0</v>
      </c>
      <c r="BH131" s="652">
        <f>IF(N131="sníž. přenesená",J131,0)</f>
        <v>0</v>
      </c>
      <c r="BI131" s="652">
        <f>IF(N131="nulová",J131,0)</f>
        <v>0</v>
      </c>
      <c r="BJ131" s="561" t="s">
        <v>80</v>
      </c>
      <c r="BK131" s="652">
        <f>ROUND(I131*H131,2)</f>
        <v>0</v>
      </c>
      <c r="BL131" s="561" t="s">
        <v>133</v>
      </c>
      <c r="BM131" s="651" t="s">
        <v>477</v>
      </c>
    </row>
    <row r="132" spans="2:63" s="627" customFormat="1" ht="22.9" customHeight="1">
      <c r="B132" s="628"/>
      <c r="D132" s="629" t="s">
        <v>71</v>
      </c>
      <c r="E132" s="638" t="s">
        <v>360</v>
      </c>
      <c r="F132" s="638" t="s">
        <v>361</v>
      </c>
      <c r="J132" s="639">
        <f>BK132</f>
        <v>0</v>
      </c>
      <c r="L132" s="628"/>
      <c r="M132" s="632"/>
      <c r="N132" s="633"/>
      <c r="O132" s="633"/>
      <c r="P132" s="634">
        <f>P133</f>
        <v>0</v>
      </c>
      <c r="Q132" s="633"/>
      <c r="R132" s="634">
        <f>R133</f>
        <v>0</v>
      </c>
      <c r="S132" s="633"/>
      <c r="T132" s="635">
        <f>T133</f>
        <v>0</v>
      </c>
      <c r="AR132" s="629" t="s">
        <v>80</v>
      </c>
      <c r="AT132" s="636" t="s">
        <v>71</v>
      </c>
      <c r="AU132" s="636" t="s">
        <v>80</v>
      </c>
      <c r="AY132" s="629" t="s">
        <v>125</v>
      </c>
      <c r="BK132" s="637">
        <f>BK133</f>
        <v>0</v>
      </c>
    </row>
    <row r="133" spans="1:65" s="571" customFormat="1" ht="24.2" customHeight="1">
      <c r="A133" s="568"/>
      <c r="B133" s="569"/>
      <c r="C133" s="640" t="s">
        <v>323</v>
      </c>
      <c r="D133" s="640" t="s">
        <v>128</v>
      </c>
      <c r="E133" s="641" t="s">
        <v>478</v>
      </c>
      <c r="F133" s="642" t="s">
        <v>479</v>
      </c>
      <c r="G133" s="643" t="s">
        <v>143</v>
      </c>
      <c r="H133" s="644">
        <v>23.026</v>
      </c>
      <c r="I133" s="77"/>
      <c r="J133" s="645">
        <f>ROUND(I133*H133,2)</f>
        <v>0</v>
      </c>
      <c r="K133" s="642" t="s">
        <v>132</v>
      </c>
      <c r="L133" s="569"/>
      <c r="M133" s="666" t="s">
        <v>3</v>
      </c>
      <c r="N133" s="667" t="s">
        <v>43</v>
      </c>
      <c r="O133" s="668"/>
      <c r="P133" s="669">
        <f>O133*H133</f>
        <v>0</v>
      </c>
      <c r="Q133" s="669">
        <v>0</v>
      </c>
      <c r="R133" s="669">
        <f>Q133*H133</f>
        <v>0</v>
      </c>
      <c r="S133" s="669">
        <v>0</v>
      </c>
      <c r="T133" s="670">
        <f>S133*H133</f>
        <v>0</v>
      </c>
      <c r="U133" s="568"/>
      <c r="V133" s="568"/>
      <c r="W133" s="568"/>
      <c r="X133" s="568"/>
      <c r="Y133" s="568"/>
      <c r="Z133" s="568"/>
      <c r="AA133" s="568"/>
      <c r="AB133" s="568"/>
      <c r="AC133" s="568"/>
      <c r="AD133" s="568"/>
      <c r="AE133" s="568"/>
      <c r="AR133" s="651" t="s">
        <v>133</v>
      </c>
      <c r="AT133" s="651" t="s">
        <v>128</v>
      </c>
      <c r="AU133" s="651" t="s">
        <v>82</v>
      </c>
      <c r="AY133" s="561" t="s">
        <v>125</v>
      </c>
      <c r="BE133" s="652">
        <f>IF(N133="základní",J133,0)</f>
        <v>0</v>
      </c>
      <c r="BF133" s="652">
        <f>IF(N133="snížená",J133,0)</f>
        <v>0</v>
      </c>
      <c r="BG133" s="652">
        <f>IF(N133="zákl. přenesená",J133,0)</f>
        <v>0</v>
      </c>
      <c r="BH133" s="652">
        <f>IF(N133="sníž. přenesená",J133,0)</f>
        <v>0</v>
      </c>
      <c r="BI133" s="652">
        <f>IF(N133="nulová",J133,0)</f>
        <v>0</v>
      </c>
      <c r="BJ133" s="561" t="s">
        <v>80</v>
      </c>
      <c r="BK133" s="652">
        <f>ROUND(I133*H133,2)</f>
        <v>0</v>
      </c>
      <c r="BL133" s="561" t="s">
        <v>133</v>
      </c>
      <c r="BM133" s="651" t="s">
        <v>480</v>
      </c>
    </row>
    <row r="134" spans="1:31" s="571" customFormat="1" ht="6.95" customHeight="1">
      <c r="A134" s="568"/>
      <c r="B134" s="592"/>
      <c r="C134" s="593"/>
      <c r="D134" s="593"/>
      <c r="E134" s="593"/>
      <c r="F134" s="593"/>
      <c r="G134" s="593"/>
      <c r="H134" s="593"/>
      <c r="I134" s="593"/>
      <c r="J134" s="593"/>
      <c r="K134" s="593"/>
      <c r="L134" s="569"/>
      <c r="M134" s="568"/>
      <c r="O134" s="568"/>
      <c r="P134" s="568"/>
      <c r="Q134" s="568"/>
      <c r="R134" s="568"/>
      <c r="S134" s="568"/>
      <c r="T134" s="568"/>
      <c r="U134" s="568"/>
      <c r="V134" s="568"/>
      <c r="W134" s="568"/>
      <c r="X134" s="568"/>
      <c r="Y134" s="568"/>
      <c r="Z134" s="568"/>
      <c r="AA134" s="568"/>
      <c r="AB134" s="568"/>
      <c r="AC134" s="568"/>
      <c r="AD134" s="568"/>
      <c r="AE134" s="568"/>
    </row>
  </sheetData>
  <sheetProtection algorithmName="SHA-512" hashValue="YFhy+e8NyKMr5iXRgYKOjpzawxmEN3JxtYZfsDCBFWRdrk5bDMu/475f8mqS9iL4x5KjO3kGkChXXBjl/43GBw==" saltValue="PxlYGG6aL2aF1SnPvbSUrw==" spinCount="100000" sheet="1" objects="1" scenarios="1"/>
  <autoFilter ref="C84:K133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4"/>
  <sheetViews>
    <sheetView showGridLines="0" workbookViewId="0" topLeftCell="A68">
      <selection activeCell="F80" sqref="F80"/>
    </sheetView>
  </sheetViews>
  <sheetFormatPr defaultColWidth="9.140625" defaultRowHeight="12"/>
  <cols>
    <col min="1" max="1" width="8.28125" style="560" customWidth="1"/>
    <col min="2" max="2" width="1.1484375" style="560" customWidth="1"/>
    <col min="3" max="3" width="4.140625" style="560" customWidth="1"/>
    <col min="4" max="4" width="4.28125" style="560" customWidth="1"/>
    <col min="5" max="5" width="17.140625" style="560" customWidth="1"/>
    <col min="6" max="6" width="100.8515625" style="560" customWidth="1"/>
    <col min="7" max="7" width="7.421875" style="560" customWidth="1"/>
    <col min="8" max="8" width="11.421875" style="560" customWidth="1"/>
    <col min="9" max="11" width="20.140625" style="560" customWidth="1"/>
    <col min="12" max="12" width="9.28125" style="560" customWidth="1"/>
    <col min="13" max="13" width="10.8515625" style="560" hidden="1" customWidth="1"/>
    <col min="14" max="14" width="9.28125" style="560" hidden="1" customWidth="1"/>
    <col min="15" max="20" width="14.140625" style="560" hidden="1" customWidth="1"/>
    <col min="21" max="21" width="16.28125" style="560" hidden="1" customWidth="1"/>
    <col min="22" max="22" width="12.28125" style="560" customWidth="1"/>
    <col min="23" max="23" width="16.28125" style="560" customWidth="1"/>
    <col min="24" max="24" width="12.28125" style="560" customWidth="1"/>
    <col min="25" max="25" width="15.00390625" style="560" customWidth="1"/>
    <col min="26" max="26" width="11.00390625" style="560" customWidth="1"/>
    <col min="27" max="27" width="15.00390625" style="560" customWidth="1"/>
    <col min="28" max="28" width="16.28125" style="560" customWidth="1"/>
    <col min="29" max="29" width="11.00390625" style="560" customWidth="1"/>
    <col min="30" max="30" width="15.00390625" style="560" customWidth="1"/>
    <col min="31" max="31" width="16.28125" style="560" customWidth="1"/>
    <col min="32" max="43" width="9.28125" style="560" customWidth="1"/>
    <col min="44" max="65" width="9.28125" style="560" hidden="1" customWidth="1"/>
    <col min="66" max="16384" width="9.28125" style="560" customWidth="1"/>
  </cols>
  <sheetData>
    <row r="1" ht="12"/>
    <row r="2" spans="12:46" ht="36.95" customHeight="1">
      <c r="L2" s="761" t="s">
        <v>6</v>
      </c>
      <c r="M2" s="762"/>
      <c r="N2" s="762"/>
      <c r="O2" s="762"/>
      <c r="P2" s="762"/>
      <c r="Q2" s="762"/>
      <c r="R2" s="762"/>
      <c r="S2" s="762"/>
      <c r="T2" s="762"/>
      <c r="U2" s="762"/>
      <c r="V2" s="762"/>
      <c r="AT2" s="561" t="s">
        <v>91</v>
      </c>
    </row>
    <row r="3" spans="2:46" ht="6.95" customHeight="1">
      <c r="B3" s="562"/>
      <c r="C3" s="563"/>
      <c r="D3" s="563"/>
      <c r="E3" s="563"/>
      <c r="F3" s="563"/>
      <c r="G3" s="563"/>
      <c r="H3" s="563"/>
      <c r="I3" s="563"/>
      <c r="J3" s="563"/>
      <c r="K3" s="563"/>
      <c r="L3" s="564"/>
      <c r="AT3" s="561" t="s">
        <v>82</v>
      </c>
    </row>
    <row r="4" spans="2:46" ht="24.95" customHeight="1">
      <c r="B4" s="564"/>
      <c r="D4" s="565" t="s">
        <v>98</v>
      </c>
      <c r="L4" s="564"/>
      <c r="M4" s="566" t="s">
        <v>11</v>
      </c>
      <c r="AT4" s="561" t="s">
        <v>4</v>
      </c>
    </row>
    <row r="5" spans="2:12" ht="6.95" customHeight="1">
      <c r="B5" s="564"/>
      <c r="L5" s="564"/>
    </row>
    <row r="6" spans="2:12" ht="12" customHeight="1">
      <c r="B6" s="564"/>
      <c r="D6" s="567" t="s">
        <v>17</v>
      </c>
      <c r="L6" s="564"/>
    </row>
    <row r="7" spans="2:12" ht="16.5" customHeight="1">
      <c r="B7" s="564"/>
      <c r="E7" s="759" t="str">
        <f>'Rekapitulace stavby'!K6</f>
        <v>Speciální MŠ, ZŠ a praktická škola Pardubice</v>
      </c>
      <c r="F7" s="760"/>
      <c r="G7" s="760"/>
      <c r="H7" s="760"/>
      <c r="L7" s="564"/>
    </row>
    <row r="8" spans="1:31" s="571" customFormat="1" ht="12" customHeight="1">
      <c r="A8" s="568"/>
      <c r="B8" s="569"/>
      <c r="C8" s="568"/>
      <c r="D8" s="567" t="s">
        <v>99</v>
      </c>
      <c r="E8" s="568"/>
      <c r="F8" s="568"/>
      <c r="G8" s="568"/>
      <c r="H8" s="568"/>
      <c r="I8" s="568"/>
      <c r="J8" s="568"/>
      <c r="K8" s="568"/>
      <c r="L8" s="570"/>
      <c r="S8" s="568"/>
      <c r="T8" s="568"/>
      <c r="U8" s="568"/>
      <c r="V8" s="568"/>
      <c r="W8" s="568"/>
      <c r="X8" s="568"/>
      <c r="Y8" s="568"/>
      <c r="Z8" s="568"/>
      <c r="AA8" s="568"/>
      <c r="AB8" s="568"/>
      <c r="AC8" s="568"/>
      <c r="AD8" s="568"/>
      <c r="AE8" s="568"/>
    </row>
    <row r="9" spans="1:31" s="571" customFormat="1" ht="16.5" customHeight="1">
      <c r="A9" s="568"/>
      <c r="B9" s="569"/>
      <c r="C9" s="568"/>
      <c r="D9" s="568"/>
      <c r="E9" s="757" t="s">
        <v>481</v>
      </c>
      <c r="F9" s="758"/>
      <c r="G9" s="758"/>
      <c r="H9" s="758"/>
      <c r="I9" s="568"/>
      <c r="J9" s="568"/>
      <c r="K9" s="568"/>
      <c r="L9" s="570"/>
      <c r="S9" s="568"/>
      <c r="T9" s="568"/>
      <c r="U9" s="568"/>
      <c r="V9" s="568"/>
      <c r="W9" s="568"/>
      <c r="X9" s="568"/>
      <c r="Y9" s="568"/>
      <c r="Z9" s="568"/>
      <c r="AA9" s="568"/>
      <c r="AB9" s="568"/>
      <c r="AC9" s="568"/>
      <c r="AD9" s="568"/>
      <c r="AE9" s="568"/>
    </row>
    <row r="10" spans="1:31" s="571" customFormat="1" ht="12">
      <c r="A10" s="568"/>
      <c r="B10" s="569"/>
      <c r="C10" s="568"/>
      <c r="D10" s="568"/>
      <c r="E10" s="568"/>
      <c r="F10" s="568"/>
      <c r="G10" s="568"/>
      <c r="H10" s="568"/>
      <c r="I10" s="568"/>
      <c r="J10" s="568"/>
      <c r="K10" s="568"/>
      <c r="L10" s="570"/>
      <c r="S10" s="568"/>
      <c r="T10" s="568"/>
      <c r="U10" s="568"/>
      <c r="V10" s="568"/>
      <c r="W10" s="568"/>
      <c r="X10" s="568"/>
      <c r="Y10" s="568"/>
      <c r="Z10" s="568"/>
      <c r="AA10" s="568"/>
      <c r="AB10" s="568"/>
      <c r="AC10" s="568"/>
      <c r="AD10" s="568"/>
      <c r="AE10" s="568"/>
    </row>
    <row r="11" spans="1:31" s="571" customFormat="1" ht="12" customHeight="1">
      <c r="A11" s="568"/>
      <c r="B11" s="569"/>
      <c r="C11" s="568"/>
      <c r="D11" s="567" t="s">
        <v>19</v>
      </c>
      <c r="E11" s="568"/>
      <c r="F11" s="572" t="s">
        <v>3</v>
      </c>
      <c r="G11" s="568"/>
      <c r="H11" s="568"/>
      <c r="I11" s="567" t="s">
        <v>20</v>
      </c>
      <c r="J11" s="572" t="s">
        <v>3</v>
      </c>
      <c r="K11" s="568"/>
      <c r="L11" s="570"/>
      <c r="S11" s="568"/>
      <c r="T11" s="568"/>
      <c r="U11" s="568"/>
      <c r="V11" s="568"/>
      <c r="W11" s="568"/>
      <c r="X11" s="568"/>
      <c r="Y11" s="568"/>
      <c r="Z11" s="568"/>
      <c r="AA11" s="568"/>
      <c r="AB11" s="568"/>
      <c r="AC11" s="568"/>
      <c r="AD11" s="568"/>
      <c r="AE11" s="568"/>
    </row>
    <row r="12" spans="1:31" s="571" customFormat="1" ht="12" customHeight="1">
      <c r="A12" s="568"/>
      <c r="B12" s="569"/>
      <c r="C12" s="568"/>
      <c r="D12" s="567" t="s">
        <v>21</v>
      </c>
      <c r="E12" s="568"/>
      <c r="F12" s="572" t="s">
        <v>22</v>
      </c>
      <c r="G12" s="568"/>
      <c r="H12" s="568"/>
      <c r="I12" s="567" t="s">
        <v>23</v>
      </c>
      <c r="J12" s="573" t="str">
        <f>'Rekapitulace stavby'!AN8</f>
        <v>7. 8. 2020</v>
      </c>
      <c r="K12" s="568"/>
      <c r="L12" s="570"/>
      <c r="S12" s="568"/>
      <c r="T12" s="568"/>
      <c r="U12" s="568"/>
      <c r="V12" s="568"/>
      <c r="W12" s="568"/>
      <c r="X12" s="568"/>
      <c r="Y12" s="568"/>
      <c r="Z12" s="568"/>
      <c r="AA12" s="568"/>
      <c r="AB12" s="568"/>
      <c r="AC12" s="568"/>
      <c r="AD12" s="568"/>
      <c r="AE12" s="568"/>
    </row>
    <row r="13" spans="1:31" s="571" customFormat="1" ht="10.9" customHeight="1">
      <c r="A13" s="568"/>
      <c r="B13" s="569"/>
      <c r="C13" s="568"/>
      <c r="D13" s="568"/>
      <c r="E13" s="568"/>
      <c r="F13" s="568"/>
      <c r="G13" s="568"/>
      <c r="H13" s="568"/>
      <c r="I13" s="568"/>
      <c r="J13" s="568"/>
      <c r="K13" s="568"/>
      <c r="L13" s="570"/>
      <c r="S13" s="568"/>
      <c r="T13" s="568"/>
      <c r="U13" s="568"/>
      <c r="V13" s="568"/>
      <c r="W13" s="568"/>
      <c r="X13" s="568"/>
      <c r="Y13" s="568"/>
      <c r="Z13" s="568"/>
      <c r="AA13" s="568"/>
      <c r="AB13" s="568"/>
      <c r="AC13" s="568"/>
      <c r="AD13" s="568"/>
      <c r="AE13" s="568"/>
    </row>
    <row r="14" spans="1:31" s="571" customFormat="1" ht="12" customHeight="1">
      <c r="A14" s="568"/>
      <c r="B14" s="569"/>
      <c r="C14" s="568"/>
      <c r="D14" s="567" t="s">
        <v>25</v>
      </c>
      <c r="E14" s="568"/>
      <c r="F14" s="568"/>
      <c r="G14" s="568"/>
      <c r="H14" s="568"/>
      <c r="I14" s="567" t="s">
        <v>26</v>
      </c>
      <c r="J14" s="572" t="s">
        <v>3</v>
      </c>
      <c r="K14" s="568"/>
      <c r="L14" s="570"/>
      <c r="S14" s="568"/>
      <c r="T14" s="568"/>
      <c r="U14" s="568"/>
      <c r="V14" s="568"/>
      <c r="W14" s="568"/>
      <c r="X14" s="568"/>
      <c r="Y14" s="568"/>
      <c r="Z14" s="568"/>
      <c r="AA14" s="568"/>
      <c r="AB14" s="568"/>
      <c r="AC14" s="568"/>
      <c r="AD14" s="568"/>
      <c r="AE14" s="568"/>
    </row>
    <row r="15" spans="1:31" s="571" customFormat="1" ht="18" customHeight="1">
      <c r="A15" s="568"/>
      <c r="B15" s="569"/>
      <c r="C15" s="568"/>
      <c r="D15" s="568"/>
      <c r="E15" s="572" t="s">
        <v>27</v>
      </c>
      <c r="F15" s="568"/>
      <c r="G15" s="568"/>
      <c r="H15" s="568"/>
      <c r="I15" s="567" t="s">
        <v>28</v>
      </c>
      <c r="J15" s="572" t="s">
        <v>3</v>
      </c>
      <c r="K15" s="568"/>
      <c r="L15" s="570"/>
      <c r="S15" s="568"/>
      <c r="T15" s="568"/>
      <c r="U15" s="568"/>
      <c r="V15" s="568"/>
      <c r="W15" s="568"/>
      <c r="X15" s="568"/>
      <c r="Y15" s="568"/>
      <c r="Z15" s="568"/>
      <c r="AA15" s="568"/>
      <c r="AB15" s="568"/>
      <c r="AC15" s="568"/>
      <c r="AD15" s="568"/>
      <c r="AE15" s="568"/>
    </row>
    <row r="16" spans="1:31" s="571" customFormat="1" ht="6.95" customHeight="1">
      <c r="A16" s="568"/>
      <c r="B16" s="569"/>
      <c r="C16" s="568"/>
      <c r="D16" s="568"/>
      <c r="E16" s="568"/>
      <c r="F16" s="568"/>
      <c r="G16" s="568"/>
      <c r="H16" s="568"/>
      <c r="I16" s="568"/>
      <c r="J16" s="568"/>
      <c r="K16" s="568"/>
      <c r="L16" s="570"/>
      <c r="S16" s="568"/>
      <c r="T16" s="568"/>
      <c r="U16" s="568"/>
      <c r="V16" s="568"/>
      <c r="W16" s="568"/>
      <c r="X16" s="568"/>
      <c r="Y16" s="568"/>
      <c r="Z16" s="568"/>
      <c r="AA16" s="568"/>
      <c r="AB16" s="568"/>
      <c r="AC16" s="568"/>
      <c r="AD16" s="568"/>
      <c r="AE16" s="568"/>
    </row>
    <row r="17" spans="1:31" s="571" customFormat="1" ht="12" customHeight="1">
      <c r="A17" s="568"/>
      <c r="B17" s="569"/>
      <c r="C17" s="568"/>
      <c r="D17" s="567" t="s">
        <v>29</v>
      </c>
      <c r="E17" s="568"/>
      <c r="F17" s="568"/>
      <c r="G17" s="568"/>
      <c r="H17" s="568"/>
      <c r="I17" s="567" t="s">
        <v>26</v>
      </c>
      <c r="J17" s="162" t="str">
        <f>'Rekapitulace stavby'!AN13</f>
        <v>Vyplň údaj</v>
      </c>
      <c r="K17" s="568"/>
      <c r="L17" s="570"/>
      <c r="S17" s="568"/>
      <c r="T17" s="568"/>
      <c r="U17" s="568"/>
      <c r="V17" s="568"/>
      <c r="W17" s="568"/>
      <c r="X17" s="568"/>
      <c r="Y17" s="568"/>
      <c r="Z17" s="568"/>
      <c r="AA17" s="568"/>
      <c r="AB17" s="568"/>
      <c r="AC17" s="568"/>
      <c r="AD17" s="568"/>
      <c r="AE17" s="568"/>
    </row>
    <row r="18" spans="1:31" s="571" customFormat="1" ht="18" customHeight="1">
      <c r="A18" s="568"/>
      <c r="B18" s="569"/>
      <c r="C18" s="568"/>
      <c r="D18" s="568"/>
      <c r="E18" s="763" t="str">
        <f>'Rekapitulace stavby'!E14</f>
        <v>Vyplň údaj</v>
      </c>
      <c r="F18" s="764"/>
      <c r="G18" s="764"/>
      <c r="H18" s="764"/>
      <c r="I18" s="567" t="s">
        <v>28</v>
      </c>
      <c r="J18" s="162" t="str">
        <f>'Rekapitulace stavby'!AN14</f>
        <v>Vyplň údaj</v>
      </c>
      <c r="K18" s="568"/>
      <c r="L18" s="570"/>
      <c r="S18" s="568"/>
      <c r="T18" s="568"/>
      <c r="U18" s="568"/>
      <c r="V18" s="568"/>
      <c r="W18" s="568"/>
      <c r="X18" s="568"/>
      <c r="Y18" s="568"/>
      <c r="Z18" s="568"/>
      <c r="AA18" s="568"/>
      <c r="AB18" s="568"/>
      <c r="AC18" s="568"/>
      <c r="AD18" s="568"/>
      <c r="AE18" s="568"/>
    </row>
    <row r="19" spans="1:31" s="571" customFormat="1" ht="6.95" customHeight="1">
      <c r="A19" s="568"/>
      <c r="B19" s="569"/>
      <c r="C19" s="568"/>
      <c r="D19" s="568"/>
      <c r="E19" s="568"/>
      <c r="F19" s="568"/>
      <c r="G19" s="568"/>
      <c r="H19" s="568"/>
      <c r="I19" s="568"/>
      <c r="J19" s="568"/>
      <c r="K19" s="568"/>
      <c r="L19" s="570"/>
      <c r="S19" s="568"/>
      <c r="T19" s="568"/>
      <c r="U19" s="568"/>
      <c r="V19" s="568"/>
      <c r="W19" s="568"/>
      <c r="X19" s="568"/>
      <c r="Y19" s="568"/>
      <c r="Z19" s="568"/>
      <c r="AA19" s="568"/>
      <c r="AB19" s="568"/>
      <c r="AC19" s="568"/>
      <c r="AD19" s="568"/>
      <c r="AE19" s="568"/>
    </row>
    <row r="20" spans="1:31" s="571" customFormat="1" ht="12" customHeight="1">
      <c r="A20" s="568"/>
      <c r="B20" s="569"/>
      <c r="C20" s="568"/>
      <c r="D20" s="567" t="s">
        <v>31</v>
      </c>
      <c r="E20" s="568"/>
      <c r="F20" s="568"/>
      <c r="G20" s="568"/>
      <c r="H20" s="568"/>
      <c r="I20" s="567" t="s">
        <v>26</v>
      </c>
      <c r="J20" s="572" t="s">
        <v>3</v>
      </c>
      <c r="K20" s="568"/>
      <c r="L20" s="570"/>
      <c r="S20" s="568"/>
      <c r="T20" s="568"/>
      <c r="U20" s="568"/>
      <c r="V20" s="568"/>
      <c r="W20" s="568"/>
      <c r="X20" s="568"/>
      <c r="Y20" s="568"/>
      <c r="Z20" s="568"/>
      <c r="AA20" s="568"/>
      <c r="AB20" s="568"/>
      <c r="AC20" s="568"/>
      <c r="AD20" s="568"/>
      <c r="AE20" s="568"/>
    </row>
    <row r="21" spans="1:31" s="571" customFormat="1" ht="18" customHeight="1">
      <c r="A21" s="568"/>
      <c r="B21" s="569"/>
      <c r="C21" s="568"/>
      <c r="D21" s="568"/>
      <c r="E21" s="572" t="s">
        <v>32</v>
      </c>
      <c r="F21" s="568"/>
      <c r="G21" s="568"/>
      <c r="H21" s="568"/>
      <c r="I21" s="567" t="s">
        <v>28</v>
      </c>
      <c r="J21" s="572" t="s">
        <v>3</v>
      </c>
      <c r="K21" s="568"/>
      <c r="L21" s="570"/>
      <c r="S21" s="568"/>
      <c r="T21" s="568"/>
      <c r="U21" s="568"/>
      <c r="V21" s="568"/>
      <c r="W21" s="568"/>
      <c r="X21" s="568"/>
      <c r="Y21" s="568"/>
      <c r="Z21" s="568"/>
      <c r="AA21" s="568"/>
      <c r="AB21" s="568"/>
      <c r="AC21" s="568"/>
      <c r="AD21" s="568"/>
      <c r="AE21" s="568"/>
    </row>
    <row r="22" spans="1:31" s="571" customFormat="1" ht="6.95" customHeight="1">
      <c r="A22" s="568"/>
      <c r="B22" s="569"/>
      <c r="C22" s="568"/>
      <c r="D22" s="568"/>
      <c r="E22" s="568"/>
      <c r="F22" s="568"/>
      <c r="G22" s="568"/>
      <c r="H22" s="568"/>
      <c r="I22" s="568"/>
      <c r="J22" s="568"/>
      <c r="K22" s="568"/>
      <c r="L22" s="570"/>
      <c r="S22" s="568"/>
      <c r="T22" s="568"/>
      <c r="U22" s="568"/>
      <c r="V22" s="568"/>
      <c r="W22" s="568"/>
      <c r="X22" s="568"/>
      <c r="Y22" s="568"/>
      <c r="Z22" s="568"/>
      <c r="AA22" s="568"/>
      <c r="AB22" s="568"/>
      <c r="AC22" s="568"/>
      <c r="AD22" s="568"/>
      <c r="AE22" s="568"/>
    </row>
    <row r="23" spans="1:31" s="571" customFormat="1" ht="12" customHeight="1">
      <c r="A23" s="568"/>
      <c r="B23" s="569"/>
      <c r="C23" s="568"/>
      <c r="D23" s="567" t="s">
        <v>34</v>
      </c>
      <c r="E23" s="568"/>
      <c r="F23" s="568"/>
      <c r="G23" s="568"/>
      <c r="H23" s="568"/>
      <c r="I23" s="567" t="s">
        <v>26</v>
      </c>
      <c r="J23" s="572" t="str">
        <f>IF('Rekapitulace stavby'!AN19="","",'Rekapitulace stavby'!AN19)</f>
        <v/>
      </c>
      <c r="K23" s="568"/>
      <c r="L23" s="570"/>
      <c r="S23" s="568"/>
      <c r="T23" s="568"/>
      <c r="U23" s="568"/>
      <c r="V23" s="568"/>
      <c r="W23" s="568"/>
      <c r="X23" s="568"/>
      <c r="Y23" s="568"/>
      <c r="Z23" s="568"/>
      <c r="AA23" s="568"/>
      <c r="AB23" s="568"/>
      <c r="AC23" s="568"/>
      <c r="AD23" s="568"/>
      <c r="AE23" s="568"/>
    </row>
    <row r="24" spans="1:31" s="571" customFormat="1" ht="18" customHeight="1">
      <c r="A24" s="568"/>
      <c r="B24" s="569"/>
      <c r="C24" s="568"/>
      <c r="D24" s="568"/>
      <c r="E24" s="572" t="str">
        <f>IF('Rekapitulace stavby'!E20="","",'Rekapitulace stavby'!E20)</f>
        <v xml:space="preserve"> </v>
      </c>
      <c r="F24" s="568"/>
      <c r="G24" s="568"/>
      <c r="H24" s="568"/>
      <c r="I24" s="567" t="s">
        <v>28</v>
      </c>
      <c r="J24" s="572" t="str">
        <f>IF('Rekapitulace stavby'!AN20="","",'Rekapitulace stavby'!AN20)</f>
        <v/>
      </c>
      <c r="K24" s="568"/>
      <c r="L24" s="570"/>
      <c r="S24" s="568"/>
      <c r="T24" s="568"/>
      <c r="U24" s="568"/>
      <c r="V24" s="568"/>
      <c r="W24" s="568"/>
      <c r="X24" s="568"/>
      <c r="Y24" s="568"/>
      <c r="Z24" s="568"/>
      <c r="AA24" s="568"/>
      <c r="AB24" s="568"/>
      <c r="AC24" s="568"/>
      <c r="AD24" s="568"/>
      <c r="AE24" s="568"/>
    </row>
    <row r="25" spans="1:31" s="571" customFormat="1" ht="6.95" customHeight="1">
      <c r="A25" s="568"/>
      <c r="B25" s="569"/>
      <c r="C25" s="568"/>
      <c r="D25" s="568"/>
      <c r="E25" s="568"/>
      <c r="F25" s="568"/>
      <c r="G25" s="568"/>
      <c r="H25" s="568"/>
      <c r="I25" s="568"/>
      <c r="J25" s="568"/>
      <c r="K25" s="568"/>
      <c r="L25" s="570"/>
      <c r="S25" s="568"/>
      <c r="T25" s="568"/>
      <c r="U25" s="568"/>
      <c r="V25" s="568"/>
      <c r="W25" s="568"/>
      <c r="X25" s="568"/>
      <c r="Y25" s="568"/>
      <c r="Z25" s="568"/>
      <c r="AA25" s="568"/>
      <c r="AB25" s="568"/>
      <c r="AC25" s="568"/>
      <c r="AD25" s="568"/>
      <c r="AE25" s="568"/>
    </row>
    <row r="26" spans="1:31" s="571" customFormat="1" ht="12" customHeight="1">
      <c r="A26" s="568"/>
      <c r="B26" s="569"/>
      <c r="C26" s="568"/>
      <c r="D26" s="567" t="s">
        <v>36</v>
      </c>
      <c r="E26" s="568"/>
      <c r="F26" s="568"/>
      <c r="G26" s="568"/>
      <c r="H26" s="568"/>
      <c r="I26" s="568"/>
      <c r="J26" s="568"/>
      <c r="K26" s="568"/>
      <c r="L26" s="570"/>
      <c r="S26" s="568"/>
      <c r="T26" s="568"/>
      <c r="U26" s="568"/>
      <c r="V26" s="568"/>
      <c r="W26" s="568"/>
      <c r="X26" s="568"/>
      <c r="Y26" s="568"/>
      <c r="Z26" s="568"/>
      <c r="AA26" s="568"/>
      <c r="AB26" s="568"/>
      <c r="AC26" s="568"/>
      <c r="AD26" s="568"/>
      <c r="AE26" s="568"/>
    </row>
    <row r="27" spans="1:31" s="577" customFormat="1" ht="16.5" customHeight="1">
      <c r="A27" s="574"/>
      <c r="B27" s="575"/>
      <c r="C27" s="574"/>
      <c r="D27" s="574"/>
      <c r="E27" s="765" t="s">
        <v>3</v>
      </c>
      <c r="F27" s="765"/>
      <c r="G27" s="765"/>
      <c r="H27" s="765"/>
      <c r="I27" s="574"/>
      <c r="J27" s="574"/>
      <c r="K27" s="574"/>
      <c r="L27" s="576"/>
      <c r="S27" s="574"/>
      <c r="T27" s="574"/>
      <c r="U27" s="574"/>
      <c r="V27" s="574"/>
      <c r="W27" s="574"/>
      <c r="X27" s="574"/>
      <c r="Y27" s="574"/>
      <c r="Z27" s="574"/>
      <c r="AA27" s="574"/>
      <c r="AB27" s="574"/>
      <c r="AC27" s="574"/>
      <c r="AD27" s="574"/>
      <c r="AE27" s="574"/>
    </row>
    <row r="28" spans="1:31" s="571" customFormat="1" ht="6.95" customHeight="1">
      <c r="A28" s="568"/>
      <c r="B28" s="569"/>
      <c r="C28" s="568"/>
      <c r="D28" s="568"/>
      <c r="E28" s="568"/>
      <c r="F28" s="568"/>
      <c r="G28" s="568"/>
      <c r="H28" s="568"/>
      <c r="I28" s="568"/>
      <c r="J28" s="568"/>
      <c r="K28" s="568"/>
      <c r="L28" s="570"/>
      <c r="S28" s="568"/>
      <c r="T28" s="568"/>
      <c r="U28" s="568"/>
      <c r="V28" s="568"/>
      <c r="W28" s="568"/>
      <c r="X28" s="568"/>
      <c r="Y28" s="568"/>
      <c r="Z28" s="568"/>
      <c r="AA28" s="568"/>
      <c r="AB28" s="568"/>
      <c r="AC28" s="568"/>
      <c r="AD28" s="568"/>
      <c r="AE28" s="568"/>
    </row>
    <row r="29" spans="1:31" s="571" customFormat="1" ht="6.95" customHeight="1">
      <c r="A29" s="568"/>
      <c r="B29" s="569"/>
      <c r="C29" s="568"/>
      <c r="D29" s="578"/>
      <c r="E29" s="578"/>
      <c r="F29" s="578"/>
      <c r="G29" s="578"/>
      <c r="H29" s="578"/>
      <c r="I29" s="578"/>
      <c r="J29" s="578"/>
      <c r="K29" s="578"/>
      <c r="L29" s="570"/>
      <c r="S29" s="568"/>
      <c r="T29" s="568"/>
      <c r="U29" s="568"/>
      <c r="V29" s="568"/>
      <c r="W29" s="568"/>
      <c r="X29" s="568"/>
      <c r="Y29" s="568"/>
      <c r="Z29" s="568"/>
      <c r="AA29" s="568"/>
      <c r="AB29" s="568"/>
      <c r="AC29" s="568"/>
      <c r="AD29" s="568"/>
      <c r="AE29" s="568"/>
    </row>
    <row r="30" spans="1:31" s="571" customFormat="1" ht="25.35" customHeight="1">
      <c r="A30" s="568"/>
      <c r="B30" s="569"/>
      <c r="C30" s="568"/>
      <c r="D30" s="579" t="s">
        <v>38</v>
      </c>
      <c r="E30" s="568"/>
      <c r="F30" s="568"/>
      <c r="G30" s="568"/>
      <c r="H30" s="568"/>
      <c r="I30" s="568"/>
      <c r="J30" s="580">
        <f>ROUND(J87,2)</f>
        <v>0</v>
      </c>
      <c r="K30" s="568"/>
      <c r="L30" s="570"/>
      <c r="S30" s="568"/>
      <c r="T30" s="568"/>
      <c r="U30" s="568"/>
      <c r="V30" s="568"/>
      <c r="W30" s="568"/>
      <c r="X30" s="568"/>
      <c r="Y30" s="568"/>
      <c r="Z30" s="568"/>
      <c r="AA30" s="568"/>
      <c r="AB30" s="568"/>
      <c r="AC30" s="568"/>
      <c r="AD30" s="568"/>
      <c r="AE30" s="568"/>
    </row>
    <row r="31" spans="1:31" s="571" customFormat="1" ht="6.95" customHeight="1">
      <c r="A31" s="568"/>
      <c r="B31" s="569"/>
      <c r="C31" s="568"/>
      <c r="D31" s="578"/>
      <c r="E31" s="578"/>
      <c r="F31" s="578"/>
      <c r="G31" s="578"/>
      <c r="H31" s="578"/>
      <c r="I31" s="578"/>
      <c r="J31" s="578"/>
      <c r="K31" s="578"/>
      <c r="L31" s="570"/>
      <c r="S31" s="568"/>
      <c r="T31" s="568"/>
      <c r="U31" s="568"/>
      <c r="V31" s="568"/>
      <c r="W31" s="568"/>
      <c r="X31" s="568"/>
      <c r="Y31" s="568"/>
      <c r="Z31" s="568"/>
      <c r="AA31" s="568"/>
      <c r="AB31" s="568"/>
      <c r="AC31" s="568"/>
      <c r="AD31" s="568"/>
      <c r="AE31" s="568"/>
    </row>
    <row r="32" spans="1:31" s="571" customFormat="1" ht="14.45" customHeight="1">
      <c r="A32" s="568"/>
      <c r="B32" s="569"/>
      <c r="C32" s="568"/>
      <c r="D32" s="568"/>
      <c r="E32" s="568"/>
      <c r="F32" s="581" t="s">
        <v>40</v>
      </c>
      <c r="G32" s="568"/>
      <c r="H32" s="568"/>
      <c r="I32" s="581" t="s">
        <v>39</v>
      </c>
      <c r="J32" s="581" t="s">
        <v>41</v>
      </c>
      <c r="K32" s="568"/>
      <c r="L32" s="570"/>
      <c r="S32" s="568"/>
      <c r="T32" s="568"/>
      <c r="U32" s="568"/>
      <c r="V32" s="568"/>
      <c r="W32" s="568"/>
      <c r="X32" s="568"/>
      <c r="Y32" s="568"/>
      <c r="Z32" s="568"/>
      <c r="AA32" s="568"/>
      <c r="AB32" s="568"/>
      <c r="AC32" s="568"/>
      <c r="AD32" s="568"/>
      <c r="AE32" s="568"/>
    </row>
    <row r="33" spans="1:31" s="571" customFormat="1" ht="14.45" customHeight="1">
      <c r="A33" s="568"/>
      <c r="B33" s="569"/>
      <c r="C33" s="568"/>
      <c r="D33" s="582" t="s">
        <v>42</v>
      </c>
      <c r="E33" s="567" t="s">
        <v>43</v>
      </c>
      <c r="F33" s="583">
        <f>ROUND((SUM(BE87:BE163)),2)</f>
        <v>0</v>
      </c>
      <c r="G33" s="568"/>
      <c r="H33" s="568"/>
      <c r="I33" s="584">
        <v>0.21</v>
      </c>
      <c r="J33" s="583">
        <f>ROUND(((SUM(BE87:BE163))*I33),2)</f>
        <v>0</v>
      </c>
      <c r="K33" s="568"/>
      <c r="L33" s="570"/>
      <c r="S33" s="568"/>
      <c r="T33" s="568"/>
      <c r="U33" s="568"/>
      <c r="V33" s="568"/>
      <c r="W33" s="568"/>
      <c r="X33" s="568"/>
      <c r="Y33" s="568"/>
      <c r="Z33" s="568"/>
      <c r="AA33" s="568"/>
      <c r="AB33" s="568"/>
      <c r="AC33" s="568"/>
      <c r="AD33" s="568"/>
      <c r="AE33" s="568"/>
    </row>
    <row r="34" spans="1:31" s="571" customFormat="1" ht="14.45" customHeight="1">
      <c r="A34" s="568"/>
      <c r="B34" s="569"/>
      <c r="C34" s="568"/>
      <c r="D34" s="568"/>
      <c r="E34" s="567" t="s">
        <v>44</v>
      </c>
      <c r="F34" s="583">
        <f>ROUND((SUM(BF87:BF163)),2)</f>
        <v>0</v>
      </c>
      <c r="G34" s="568"/>
      <c r="H34" s="568"/>
      <c r="I34" s="584">
        <v>0.15</v>
      </c>
      <c r="J34" s="583">
        <f>ROUND(((SUM(BF87:BF163))*I34),2)</f>
        <v>0</v>
      </c>
      <c r="K34" s="568"/>
      <c r="L34" s="570"/>
      <c r="S34" s="568"/>
      <c r="T34" s="568"/>
      <c r="U34" s="568"/>
      <c r="V34" s="568"/>
      <c r="W34" s="568"/>
      <c r="X34" s="568"/>
      <c r="Y34" s="568"/>
      <c r="Z34" s="568"/>
      <c r="AA34" s="568"/>
      <c r="AB34" s="568"/>
      <c r="AC34" s="568"/>
      <c r="AD34" s="568"/>
      <c r="AE34" s="568"/>
    </row>
    <row r="35" spans="1:31" s="571" customFormat="1" ht="14.45" customHeight="1" hidden="1">
      <c r="A35" s="568"/>
      <c r="B35" s="569"/>
      <c r="C35" s="568"/>
      <c r="D35" s="568"/>
      <c r="E35" s="567" t="s">
        <v>45</v>
      </c>
      <c r="F35" s="583">
        <f>ROUND((SUM(BG87:BG163)),2)</f>
        <v>0</v>
      </c>
      <c r="G35" s="568"/>
      <c r="H35" s="568"/>
      <c r="I35" s="584">
        <v>0.21</v>
      </c>
      <c r="J35" s="583">
        <f>0</f>
        <v>0</v>
      </c>
      <c r="K35" s="568"/>
      <c r="L35" s="570"/>
      <c r="S35" s="568"/>
      <c r="T35" s="568"/>
      <c r="U35" s="568"/>
      <c r="V35" s="568"/>
      <c r="W35" s="568"/>
      <c r="X35" s="568"/>
      <c r="Y35" s="568"/>
      <c r="Z35" s="568"/>
      <c r="AA35" s="568"/>
      <c r="AB35" s="568"/>
      <c r="AC35" s="568"/>
      <c r="AD35" s="568"/>
      <c r="AE35" s="568"/>
    </row>
    <row r="36" spans="1:31" s="571" customFormat="1" ht="14.45" customHeight="1" hidden="1">
      <c r="A36" s="568"/>
      <c r="B36" s="569"/>
      <c r="C36" s="568"/>
      <c r="D36" s="568"/>
      <c r="E36" s="567" t="s">
        <v>46</v>
      </c>
      <c r="F36" s="583">
        <f>ROUND((SUM(BH87:BH163)),2)</f>
        <v>0</v>
      </c>
      <c r="G36" s="568"/>
      <c r="H36" s="568"/>
      <c r="I36" s="584">
        <v>0.15</v>
      </c>
      <c r="J36" s="583">
        <f>0</f>
        <v>0</v>
      </c>
      <c r="K36" s="568"/>
      <c r="L36" s="570"/>
      <c r="S36" s="568"/>
      <c r="T36" s="568"/>
      <c r="U36" s="568"/>
      <c r="V36" s="568"/>
      <c r="W36" s="568"/>
      <c r="X36" s="568"/>
      <c r="Y36" s="568"/>
      <c r="Z36" s="568"/>
      <c r="AA36" s="568"/>
      <c r="AB36" s="568"/>
      <c r="AC36" s="568"/>
      <c r="AD36" s="568"/>
      <c r="AE36" s="568"/>
    </row>
    <row r="37" spans="1:31" s="571" customFormat="1" ht="14.45" customHeight="1" hidden="1">
      <c r="A37" s="568"/>
      <c r="B37" s="569"/>
      <c r="C37" s="568"/>
      <c r="D37" s="568"/>
      <c r="E37" s="567" t="s">
        <v>47</v>
      </c>
      <c r="F37" s="583">
        <f>ROUND((SUM(BI87:BI163)),2)</f>
        <v>0</v>
      </c>
      <c r="G37" s="568"/>
      <c r="H37" s="568"/>
      <c r="I37" s="584">
        <v>0</v>
      </c>
      <c r="J37" s="583">
        <f>0</f>
        <v>0</v>
      </c>
      <c r="K37" s="568"/>
      <c r="L37" s="570"/>
      <c r="S37" s="568"/>
      <c r="T37" s="568"/>
      <c r="U37" s="568"/>
      <c r="V37" s="568"/>
      <c r="W37" s="568"/>
      <c r="X37" s="568"/>
      <c r="Y37" s="568"/>
      <c r="Z37" s="568"/>
      <c r="AA37" s="568"/>
      <c r="AB37" s="568"/>
      <c r="AC37" s="568"/>
      <c r="AD37" s="568"/>
      <c r="AE37" s="568"/>
    </row>
    <row r="38" spans="1:31" s="571" customFormat="1" ht="6.95" customHeight="1">
      <c r="A38" s="568"/>
      <c r="B38" s="569"/>
      <c r="C38" s="568"/>
      <c r="D38" s="568"/>
      <c r="E38" s="568"/>
      <c r="F38" s="568"/>
      <c r="G38" s="568"/>
      <c r="H38" s="568"/>
      <c r="I38" s="568"/>
      <c r="J38" s="568"/>
      <c r="K38" s="568"/>
      <c r="L38" s="570"/>
      <c r="S38" s="568"/>
      <c r="T38" s="568"/>
      <c r="U38" s="568"/>
      <c r="V38" s="568"/>
      <c r="W38" s="568"/>
      <c r="X38" s="568"/>
      <c r="Y38" s="568"/>
      <c r="Z38" s="568"/>
      <c r="AA38" s="568"/>
      <c r="AB38" s="568"/>
      <c r="AC38" s="568"/>
      <c r="AD38" s="568"/>
      <c r="AE38" s="568"/>
    </row>
    <row r="39" spans="1:31" s="571" customFormat="1" ht="25.35" customHeight="1">
      <c r="A39" s="568"/>
      <c r="B39" s="569"/>
      <c r="C39" s="585"/>
      <c r="D39" s="586" t="s">
        <v>48</v>
      </c>
      <c r="E39" s="587"/>
      <c r="F39" s="587"/>
      <c r="G39" s="588" t="s">
        <v>49</v>
      </c>
      <c r="H39" s="589" t="s">
        <v>50</v>
      </c>
      <c r="I39" s="587"/>
      <c r="J39" s="590">
        <f>SUM(J30:J37)</f>
        <v>0</v>
      </c>
      <c r="K39" s="591"/>
      <c r="L39" s="570"/>
      <c r="S39" s="568"/>
      <c r="T39" s="568"/>
      <c r="U39" s="568"/>
      <c r="V39" s="568"/>
      <c r="W39" s="568"/>
      <c r="X39" s="568"/>
      <c r="Y39" s="568"/>
      <c r="Z39" s="568"/>
      <c r="AA39" s="568"/>
      <c r="AB39" s="568"/>
      <c r="AC39" s="568"/>
      <c r="AD39" s="568"/>
      <c r="AE39" s="568"/>
    </row>
    <row r="40" spans="1:31" s="571" customFormat="1" ht="14.45" customHeight="1">
      <c r="A40" s="568"/>
      <c r="B40" s="592"/>
      <c r="C40" s="593"/>
      <c r="D40" s="593"/>
      <c r="E40" s="593"/>
      <c r="F40" s="593"/>
      <c r="G40" s="593"/>
      <c r="H40" s="593"/>
      <c r="I40" s="593"/>
      <c r="J40" s="593"/>
      <c r="K40" s="593"/>
      <c r="L40" s="570"/>
      <c r="S40" s="568"/>
      <c r="T40" s="568"/>
      <c r="U40" s="568"/>
      <c r="V40" s="568"/>
      <c r="W40" s="568"/>
      <c r="X40" s="568"/>
      <c r="Y40" s="568"/>
      <c r="Z40" s="568"/>
      <c r="AA40" s="568"/>
      <c r="AB40" s="568"/>
      <c r="AC40" s="568"/>
      <c r="AD40" s="568"/>
      <c r="AE40" s="568"/>
    </row>
    <row r="44" spans="1:31" s="571" customFormat="1" ht="6.95" customHeight="1">
      <c r="A44" s="568"/>
      <c r="B44" s="594"/>
      <c r="C44" s="595"/>
      <c r="D44" s="595"/>
      <c r="E44" s="595"/>
      <c r="F44" s="595"/>
      <c r="G44" s="595"/>
      <c r="H44" s="595"/>
      <c r="I44" s="595"/>
      <c r="J44" s="595"/>
      <c r="K44" s="595"/>
      <c r="L44" s="570"/>
      <c r="S44" s="568"/>
      <c r="T44" s="568"/>
      <c r="U44" s="568"/>
      <c r="V44" s="568"/>
      <c r="W44" s="568"/>
      <c r="X44" s="568"/>
      <c r="Y44" s="568"/>
      <c r="Z44" s="568"/>
      <c r="AA44" s="568"/>
      <c r="AB44" s="568"/>
      <c r="AC44" s="568"/>
      <c r="AD44" s="568"/>
      <c r="AE44" s="568"/>
    </row>
    <row r="45" spans="1:31" s="571" customFormat="1" ht="24.95" customHeight="1">
      <c r="A45" s="568"/>
      <c r="B45" s="569"/>
      <c r="C45" s="565" t="s">
        <v>101</v>
      </c>
      <c r="D45" s="568"/>
      <c r="E45" s="568"/>
      <c r="F45" s="568"/>
      <c r="G45" s="568"/>
      <c r="H45" s="568"/>
      <c r="I45" s="568"/>
      <c r="J45" s="568"/>
      <c r="K45" s="568"/>
      <c r="L45" s="570"/>
      <c r="S45" s="568"/>
      <c r="T45" s="568"/>
      <c r="U45" s="568"/>
      <c r="V45" s="568"/>
      <c r="W45" s="568"/>
      <c r="X45" s="568"/>
      <c r="Y45" s="568"/>
      <c r="Z45" s="568"/>
      <c r="AA45" s="568"/>
      <c r="AB45" s="568"/>
      <c r="AC45" s="568"/>
      <c r="AD45" s="568"/>
      <c r="AE45" s="568"/>
    </row>
    <row r="46" spans="1:31" s="571" customFormat="1" ht="6.95" customHeight="1">
      <c r="A46" s="568"/>
      <c r="B46" s="569"/>
      <c r="C46" s="568"/>
      <c r="D46" s="568"/>
      <c r="E46" s="568"/>
      <c r="F46" s="568"/>
      <c r="G46" s="568"/>
      <c r="H46" s="568"/>
      <c r="I46" s="568"/>
      <c r="J46" s="568"/>
      <c r="K46" s="568"/>
      <c r="L46" s="570"/>
      <c r="S46" s="568"/>
      <c r="T46" s="568"/>
      <c r="U46" s="568"/>
      <c r="V46" s="568"/>
      <c r="W46" s="568"/>
      <c r="X46" s="568"/>
      <c r="Y46" s="568"/>
      <c r="Z46" s="568"/>
      <c r="AA46" s="568"/>
      <c r="AB46" s="568"/>
      <c r="AC46" s="568"/>
      <c r="AD46" s="568"/>
      <c r="AE46" s="568"/>
    </row>
    <row r="47" spans="1:31" s="571" customFormat="1" ht="12" customHeight="1">
      <c r="A47" s="568"/>
      <c r="B47" s="569"/>
      <c r="C47" s="567" t="s">
        <v>17</v>
      </c>
      <c r="D47" s="568"/>
      <c r="E47" s="568"/>
      <c r="F47" s="568"/>
      <c r="G47" s="568"/>
      <c r="H47" s="568"/>
      <c r="I47" s="568"/>
      <c r="J47" s="568"/>
      <c r="K47" s="568"/>
      <c r="L47" s="570"/>
      <c r="S47" s="568"/>
      <c r="T47" s="568"/>
      <c r="U47" s="568"/>
      <c r="V47" s="568"/>
      <c r="W47" s="568"/>
      <c r="X47" s="568"/>
      <c r="Y47" s="568"/>
      <c r="Z47" s="568"/>
      <c r="AA47" s="568"/>
      <c r="AB47" s="568"/>
      <c r="AC47" s="568"/>
      <c r="AD47" s="568"/>
      <c r="AE47" s="568"/>
    </row>
    <row r="48" spans="1:31" s="571" customFormat="1" ht="16.5" customHeight="1">
      <c r="A48" s="568"/>
      <c r="B48" s="569"/>
      <c r="C48" s="568"/>
      <c r="D48" s="568"/>
      <c r="E48" s="759" t="str">
        <f>E7</f>
        <v>Speciální MŠ, ZŠ a praktická škola Pardubice</v>
      </c>
      <c r="F48" s="760"/>
      <c r="G48" s="760"/>
      <c r="H48" s="760"/>
      <c r="I48" s="568"/>
      <c r="J48" s="568"/>
      <c r="K48" s="568"/>
      <c r="L48" s="570"/>
      <c r="S48" s="568"/>
      <c r="T48" s="568"/>
      <c r="U48" s="568"/>
      <c r="V48" s="568"/>
      <c r="W48" s="568"/>
      <c r="X48" s="568"/>
      <c r="Y48" s="568"/>
      <c r="Z48" s="568"/>
      <c r="AA48" s="568"/>
      <c r="AB48" s="568"/>
      <c r="AC48" s="568"/>
      <c r="AD48" s="568"/>
      <c r="AE48" s="568"/>
    </row>
    <row r="49" spans="1:31" s="571" customFormat="1" ht="12" customHeight="1">
      <c r="A49" s="568"/>
      <c r="B49" s="569"/>
      <c r="C49" s="567" t="s">
        <v>99</v>
      </c>
      <c r="D49" s="568"/>
      <c r="E49" s="568"/>
      <c r="F49" s="568"/>
      <c r="G49" s="568"/>
      <c r="H49" s="568"/>
      <c r="I49" s="568"/>
      <c r="J49" s="568"/>
      <c r="K49" s="568"/>
      <c r="L49" s="570"/>
      <c r="S49" s="568"/>
      <c r="T49" s="568"/>
      <c r="U49" s="568"/>
      <c r="V49" s="568"/>
      <c r="W49" s="568"/>
      <c r="X49" s="568"/>
      <c r="Y49" s="568"/>
      <c r="Z49" s="568"/>
      <c r="AA49" s="568"/>
      <c r="AB49" s="568"/>
      <c r="AC49" s="568"/>
      <c r="AD49" s="568"/>
      <c r="AE49" s="568"/>
    </row>
    <row r="50" spans="1:31" s="571" customFormat="1" ht="16.5" customHeight="1">
      <c r="A50" s="568"/>
      <c r="B50" s="569"/>
      <c r="C50" s="568"/>
      <c r="D50" s="568"/>
      <c r="E50" s="757" t="str">
        <f>E9</f>
        <v>IO 401 - Areálové rozvody kanalizace</v>
      </c>
      <c r="F50" s="758"/>
      <c r="G50" s="758"/>
      <c r="H50" s="758"/>
      <c r="I50" s="568"/>
      <c r="J50" s="568"/>
      <c r="K50" s="568"/>
      <c r="L50" s="570"/>
      <c r="S50" s="568"/>
      <c r="T50" s="568"/>
      <c r="U50" s="568"/>
      <c r="V50" s="568"/>
      <c r="W50" s="568"/>
      <c r="X50" s="568"/>
      <c r="Y50" s="568"/>
      <c r="Z50" s="568"/>
      <c r="AA50" s="568"/>
      <c r="AB50" s="568"/>
      <c r="AC50" s="568"/>
      <c r="AD50" s="568"/>
      <c r="AE50" s="568"/>
    </row>
    <row r="51" spans="1:31" s="571" customFormat="1" ht="6.95" customHeight="1">
      <c r="A51" s="568"/>
      <c r="B51" s="569"/>
      <c r="C51" s="568"/>
      <c r="D51" s="568"/>
      <c r="E51" s="568"/>
      <c r="F51" s="568"/>
      <c r="G51" s="568"/>
      <c r="H51" s="568"/>
      <c r="I51" s="568"/>
      <c r="J51" s="568"/>
      <c r="K51" s="568"/>
      <c r="L51" s="570"/>
      <c r="S51" s="568"/>
      <c r="T51" s="568"/>
      <c r="U51" s="568"/>
      <c r="V51" s="568"/>
      <c r="W51" s="568"/>
      <c r="X51" s="568"/>
      <c r="Y51" s="568"/>
      <c r="Z51" s="568"/>
      <c r="AA51" s="568"/>
      <c r="AB51" s="568"/>
      <c r="AC51" s="568"/>
      <c r="AD51" s="568"/>
      <c r="AE51" s="568"/>
    </row>
    <row r="52" spans="1:31" s="571" customFormat="1" ht="12" customHeight="1">
      <c r="A52" s="568"/>
      <c r="B52" s="569"/>
      <c r="C52" s="567" t="s">
        <v>21</v>
      </c>
      <c r="D52" s="568"/>
      <c r="E52" s="568"/>
      <c r="F52" s="572" t="str">
        <f>F12</f>
        <v>Do Nového 1131, Pardubice</v>
      </c>
      <c r="G52" s="568"/>
      <c r="H52" s="568"/>
      <c r="I52" s="567" t="s">
        <v>23</v>
      </c>
      <c r="J52" s="573" t="str">
        <f>IF(J12="","",J12)</f>
        <v>7. 8. 2020</v>
      </c>
      <c r="K52" s="568"/>
      <c r="L52" s="570"/>
      <c r="S52" s="568"/>
      <c r="T52" s="568"/>
      <c r="U52" s="568"/>
      <c r="V52" s="568"/>
      <c r="W52" s="568"/>
      <c r="X52" s="568"/>
      <c r="Y52" s="568"/>
      <c r="Z52" s="568"/>
      <c r="AA52" s="568"/>
      <c r="AB52" s="568"/>
      <c r="AC52" s="568"/>
      <c r="AD52" s="568"/>
      <c r="AE52" s="568"/>
    </row>
    <row r="53" spans="1:31" s="571" customFormat="1" ht="6.95" customHeight="1">
      <c r="A53" s="568"/>
      <c r="B53" s="569"/>
      <c r="C53" s="568"/>
      <c r="D53" s="568"/>
      <c r="E53" s="568"/>
      <c r="F53" s="568"/>
      <c r="G53" s="568"/>
      <c r="H53" s="568"/>
      <c r="I53" s="568"/>
      <c r="J53" s="568"/>
      <c r="K53" s="568"/>
      <c r="L53" s="570"/>
      <c r="S53" s="568"/>
      <c r="T53" s="568"/>
      <c r="U53" s="568"/>
      <c r="V53" s="568"/>
      <c r="W53" s="568"/>
      <c r="X53" s="568"/>
      <c r="Y53" s="568"/>
      <c r="Z53" s="568"/>
      <c r="AA53" s="568"/>
      <c r="AB53" s="568"/>
      <c r="AC53" s="568"/>
      <c r="AD53" s="568"/>
      <c r="AE53" s="568"/>
    </row>
    <row r="54" spans="1:31" s="571" customFormat="1" ht="25.7" customHeight="1">
      <c r="A54" s="568"/>
      <c r="B54" s="569"/>
      <c r="C54" s="567" t="s">
        <v>25</v>
      </c>
      <c r="D54" s="568"/>
      <c r="E54" s="568"/>
      <c r="F54" s="572" t="str">
        <f>E15</f>
        <v>Pardubický kraj</v>
      </c>
      <c r="G54" s="568"/>
      <c r="H54" s="568"/>
      <c r="I54" s="567" t="s">
        <v>31</v>
      </c>
      <c r="J54" s="596" t="str">
        <f>E21</f>
        <v>Atelier 99 s.r.o. Brno</v>
      </c>
      <c r="K54" s="568"/>
      <c r="L54" s="570"/>
      <c r="S54" s="568"/>
      <c r="T54" s="568"/>
      <c r="U54" s="568"/>
      <c r="V54" s="568"/>
      <c r="W54" s="568"/>
      <c r="X54" s="568"/>
      <c r="Y54" s="568"/>
      <c r="Z54" s="568"/>
      <c r="AA54" s="568"/>
      <c r="AB54" s="568"/>
      <c r="AC54" s="568"/>
      <c r="AD54" s="568"/>
      <c r="AE54" s="568"/>
    </row>
    <row r="55" spans="1:31" s="571" customFormat="1" ht="15.2" customHeight="1">
      <c r="A55" s="568"/>
      <c r="B55" s="569"/>
      <c r="C55" s="567" t="s">
        <v>29</v>
      </c>
      <c r="D55" s="568"/>
      <c r="E55" s="568"/>
      <c r="F55" s="572" t="str">
        <f>IF(E18="","",E18)</f>
        <v>Vyplň údaj</v>
      </c>
      <c r="G55" s="568"/>
      <c r="H55" s="568"/>
      <c r="I55" s="567" t="s">
        <v>34</v>
      </c>
      <c r="J55" s="596" t="str">
        <f>E24</f>
        <v xml:space="preserve"> </v>
      </c>
      <c r="K55" s="568"/>
      <c r="L55" s="570"/>
      <c r="S55" s="568"/>
      <c r="T55" s="568"/>
      <c r="U55" s="568"/>
      <c r="V55" s="568"/>
      <c r="W55" s="568"/>
      <c r="X55" s="568"/>
      <c r="Y55" s="568"/>
      <c r="Z55" s="568"/>
      <c r="AA55" s="568"/>
      <c r="AB55" s="568"/>
      <c r="AC55" s="568"/>
      <c r="AD55" s="568"/>
      <c r="AE55" s="568"/>
    </row>
    <row r="56" spans="1:31" s="571" customFormat="1" ht="10.35" customHeight="1">
      <c r="A56" s="568"/>
      <c r="B56" s="569"/>
      <c r="C56" s="568"/>
      <c r="D56" s="568"/>
      <c r="E56" s="568"/>
      <c r="F56" s="568"/>
      <c r="G56" s="568"/>
      <c r="H56" s="568"/>
      <c r="I56" s="568"/>
      <c r="J56" s="568"/>
      <c r="K56" s="568"/>
      <c r="L56" s="570"/>
      <c r="S56" s="568"/>
      <c r="T56" s="568"/>
      <c r="U56" s="568"/>
      <c r="V56" s="568"/>
      <c r="W56" s="568"/>
      <c r="X56" s="568"/>
      <c r="Y56" s="568"/>
      <c r="Z56" s="568"/>
      <c r="AA56" s="568"/>
      <c r="AB56" s="568"/>
      <c r="AC56" s="568"/>
      <c r="AD56" s="568"/>
      <c r="AE56" s="568"/>
    </row>
    <row r="57" spans="1:31" s="571" customFormat="1" ht="29.25" customHeight="1">
      <c r="A57" s="568"/>
      <c r="B57" s="569"/>
      <c r="C57" s="597" t="s">
        <v>102</v>
      </c>
      <c r="D57" s="585"/>
      <c r="E57" s="585"/>
      <c r="F57" s="585"/>
      <c r="G57" s="585"/>
      <c r="H57" s="585"/>
      <c r="I57" s="585"/>
      <c r="J57" s="598" t="s">
        <v>103</v>
      </c>
      <c r="K57" s="585"/>
      <c r="L57" s="570"/>
      <c r="S57" s="568"/>
      <c r="T57" s="568"/>
      <c r="U57" s="568"/>
      <c r="V57" s="568"/>
      <c r="W57" s="568"/>
      <c r="X57" s="568"/>
      <c r="Y57" s="568"/>
      <c r="Z57" s="568"/>
      <c r="AA57" s="568"/>
      <c r="AB57" s="568"/>
      <c r="AC57" s="568"/>
      <c r="AD57" s="568"/>
      <c r="AE57" s="568"/>
    </row>
    <row r="58" spans="1:31" s="571" customFormat="1" ht="10.35" customHeight="1">
      <c r="A58" s="568"/>
      <c r="B58" s="569"/>
      <c r="C58" s="568"/>
      <c r="D58" s="568"/>
      <c r="E58" s="568"/>
      <c r="F58" s="568"/>
      <c r="G58" s="568"/>
      <c r="H58" s="568"/>
      <c r="I58" s="568"/>
      <c r="J58" s="568"/>
      <c r="K58" s="568"/>
      <c r="L58" s="570"/>
      <c r="S58" s="568"/>
      <c r="T58" s="568"/>
      <c r="U58" s="568"/>
      <c r="V58" s="568"/>
      <c r="W58" s="568"/>
      <c r="X58" s="568"/>
      <c r="Y58" s="568"/>
      <c r="Z58" s="568"/>
      <c r="AA58" s="568"/>
      <c r="AB58" s="568"/>
      <c r="AC58" s="568"/>
      <c r="AD58" s="568"/>
      <c r="AE58" s="568"/>
    </row>
    <row r="59" spans="1:47" s="571" customFormat="1" ht="22.9" customHeight="1">
      <c r="A59" s="568"/>
      <c r="B59" s="569"/>
      <c r="C59" s="599" t="s">
        <v>70</v>
      </c>
      <c r="D59" s="568"/>
      <c r="E59" s="568"/>
      <c r="F59" s="568"/>
      <c r="G59" s="568"/>
      <c r="H59" s="568"/>
      <c r="I59" s="568"/>
      <c r="J59" s="580">
        <f>J87</f>
        <v>0</v>
      </c>
      <c r="K59" s="568"/>
      <c r="L59" s="570"/>
      <c r="S59" s="568"/>
      <c r="T59" s="568"/>
      <c r="U59" s="568"/>
      <c r="V59" s="568"/>
      <c r="W59" s="568"/>
      <c r="X59" s="568"/>
      <c r="Y59" s="568"/>
      <c r="Z59" s="568"/>
      <c r="AA59" s="568"/>
      <c r="AB59" s="568"/>
      <c r="AC59" s="568"/>
      <c r="AD59" s="568"/>
      <c r="AE59" s="568"/>
      <c r="AU59" s="561" t="s">
        <v>104</v>
      </c>
    </row>
    <row r="60" spans="2:12" s="600" customFormat="1" ht="24.95" customHeight="1">
      <c r="B60" s="601"/>
      <c r="D60" s="602" t="s">
        <v>105</v>
      </c>
      <c r="E60" s="603"/>
      <c r="F60" s="603"/>
      <c r="G60" s="603"/>
      <c r="H60" s="603"/>
      <c r="I60" s="603"/>
      <c r="J60" s="604">
        <f>J88</f>
        <v>0</v>
      </c>
      <c r="L60" s="601"/>
    </row>
    <row r="61" spans="2:12" s="605" customFormat="1" ht="19.9" customHeight="1">
      <c r="B61" s="606"/>
      <c r="D61" s="607" t="s">
        <v>166</v>
      </c>
      <c r="E61" s="608"/>
      <c r="F61" s="608"/>
      <c r="G61" s="608"/>
      <c r="H61" s="608"/>
      <c r="I61" s="608"/>
      <c r="J61" s="609">
        <f>J89</f>
        <v>0</v>
      </c>
      <c r="L61" s="606"/>
    </row>
    <row r="62" spans="2:12" s="605" customFormat="1" ht="19.9" customHeight="1">
      <c r="B62" s="606"/>
      <c r="D62" s="607" t="s">
        <v>482</v>
      </c>
      <c r="E62" s="608"/>
      <c r="F62" s="608"/>
      <c r="G62" s="608"/>
      <c r="H62" s="608"/>
      <c r="I62" s="608"/>
      <c r="J62" s="609">
        <f>J106</f>
        <v>0</v>
      </c>
      <c r="L62" s="606"/>
    </row>
    <row r="63" spans="2:12" s="605" customFormat="1" ht="19.9" customHeight="1">
      <c r="B63" s="606"/>
      <c r="D63" s="607" t="s">
        <v>367</v>
      </c>
      <c r="E63" s="608"/>
      <c r="F63" s="608"/>
      <c r="G63" s="608"/>
      <c r="H63" s="608"/>
      <c r="I63" s="608"/>
      <c r="J63" s="609">
        <f>J111</f>
        <v>0</v>
      </c>
      <c r="L63" s="606"/>
    </row>
    <row r="64" spans="2:12" s="605" customFormat="1" ht="19.9" customHeight="1">
      <c r="B64" s="606"/>
      <c r="D64" s="607" t="s">
        <v>368</v>
      </c>
      <c r="E64" s="608"/>
      <c r="F64" s="608"/>
      <c r="G64" s="608"/>
      <c r="H64" s="608"/>
      <c r="I64" s="608"/>
      <c r="J64" s="609">
        <f>J114</f>
        <v>0</v>
      </c>
      <c r="L64" s="606"/>
    </row>
    <row r="65" spans="2:12" s="605" customFormat="1" ht="19.9" customHeight="1">
      <c r="B65" s="606"/>
      <c r="D65" s="607" t="s">
        <v>169</v>
      </c>
      <c r="E65" s="608"/>
      <c r="F65" s="608"/>
      <c r="G65" s="608"/>
      <c r="H65" s="608"/>
      <c r="I65" s="608"/>
      <c r="J65" s="609">
        <f>J156</f>
        <v>0</v>
      </c>
      <c r="L65" s="606"/>
    </row>
    <row r="66" spans="2:12" s="600" customFormat="1" ht="24.95" customHeight="1">
      <c r="B66" s="601"/>
      <c r="D66" s="602" t="s">
        <v>483</v>
      </c>
      <c r="E66" s="603"/>
      <c r="F66" s="603"/>
      <c r="G66" s="603"/>
      <c r="H66" s="603"/>
      <c r="I66" s="603"/>
      <c r="J66" s="604">
        <f>J158</f>
        <v>0</v>
      </c>
      <c r="L66" s="601"/>
    </row>
    <row r="67" spans="2:12" s="605" customFormat="1" ht="19.9" customHeight="1">
      <c r="B67" s="606"/>
      <c r="D67" s="607" t="s">
        <v>484</v>
      </c>
      <c r="E67" s="608"/>
      <c r="F67" s="608"/>
      <c r="G67" s="608"/>
      <c r="H67" s="608"/>
      <c r="I67" s="608"/>
      <c r="J67" s="609">
        <f>J159</f>
        <v>0</v>
      </c>
      <c r="L67" s="606"/>
    </row>
    <row r="68" spans="1:31" s="571" customFormat="1" ht="21.75" customHeight="1">
      <c r="A68" s="568"/>
      <c r="B68" s="569"/>
      <c r="C68" s="568"/>
      <c r="D68" s="568"/>
      <c r="E68" s="568"/>
      <c r="F68" s="568"/>
      <c r="G68" s="568"/>
      <c r="H68" s="568"/>
      <c r="I68" s="568"/>
      <c r="J68" s="568"/>
      <c r="K68" s="568"/>
      <c r="L68" s="570"/>
      <c r="S68" s="568"/>
      <c r="T68" s="568"/>
      <c r="U68" s="568"/>
      <c r="V68" s="568"/>
      <c r="W68" s="568"/>
      <c r="X68" s="568"/>
      <c r="Y68" s="568"/>
      <c r="Z68" s="568"/>
      <c r="AA68" s="568"/>
      <c r="AB68" s="568"/>
      <c r="AC68" s="568"/>
      <c r="AD68" s="568"/>
      <c r="AE68" s="568"/>
    </row>
    <row r="69" spans="1:31" s="571" customFormat="1" ht="6.95" customHeight="1">
      <c r="A69" s="568"/>
      <c r="B69" s="592"/>
      <c r="C69" s="593"/>
      <c r="D69" s="593"/>
      <c r="E69" s="593"/>
      <c r="F69" s="593"/>
      <c r="G69" s="593"/>
      <c r="H69" s="593"/>
      <c r="I69" s="593"/>
      <c r="J69" s="593"/>
      <c r="K69" s="593"/>
      <c r="L69" s="570"/>
      <c r="S69" s="568"/>
      <c r="T69" s="568"/>
      <c r="U69" s="568"/>
      <c r="V69" s="568"/>
      <c r="W69" s="568"/>
      <c r="X69" s="568"/>
      <c r="Y69" s="568"/>
      <c r="Z69" s="568"/>
      <c r="AA69" s="568"/>
      <c r="AB69" s="568"/>
      <c r="AC69" s="568"/>
      <c r="AD69" s="568"/>
      <c r="AE69" s="568"/>
    </row>
    <row r="73" spans="1:31" s="571" customFormat="1" ht="6.95" customHeight="1">
      <c r="A73" s="568"/>
      <c r="B73" s="594"/>
      <c r="C73" s="595"/>
      <c r="D73" s="595"/>
      <c r="E73" s="595"/>
      <c r="F73" s="595"/>
      <c r="G73" s="595"/>
      <c r="H73" s="595"/>
      <c r="I73" s="595"/>
      <c r="J73" s="595"/>
      <c r="K73" s="595"/>
      <c r="L73" s="570"/>
      <c r="S73" s="568"/>
      <c r="T73" s="568"/>
      <c r="U73" s="568"/>
      <c r="V73" s="568"/>
      <c r="W73" s="568"/>
      <c r="X73" s="568"/>
      <c r="Y73" s="568"/>
      <c r="Z73" s="568"/>
      <c r="AA73" s="568"/>
      <c r="AB73" s="568"/>
      <c r="AC73" s="568"/>
      <c r="AD73" s="568"/>
      <c r="AE73" s="568"/>
    </row>
    <row r="74" spans="1:31" s="571" customFormat="1" ht="24.95" customHeight="1">
      <c r="A74" s="568"/>
      <c r="B74" s="569"/>
      <c r="C74" s="565" t="s">
        <v>110</v>
      </c>
      <c r="D74" s="568"/>
      <c r="E74" s="568"/>
      <c r="F74" s="568"/>
      <c r="G74" s="568"/>
      <c r="H74" s="568"/>
      <c r="I74" s="568"/>
      <c r="J74" s="568"/>
      <c r="K74" s="568"/>
      <c r="L74" s="570"/>
      <c r="S74" s="568"/>
      <c r="T74" s="568"/>
      <c r="U74" s="568"/>
      <c r="V74" s="568"/>
      <c r="W74" s="568"/>
      <c r="X74" s="568"/>
      <c r="Y74" s="568"/>
      <c r="Z74" s="568"/>
      <c r="AA74" s="568"/>
      <c r="AB74" s="568"/>
      <c r="AC74" s="568"/>
      <c r="AD74" s="568"/>
      <c r="AE74" s="568"/>
    </row>
    <row r="75" spans="1:31" s="571" customFormat="1" ht="6.95" customHeight="1">
      <c r="A75" s="568"/>
      <c r="B75" s="569"/>
      <c r="C75" s="568"/>
      <c r="D75" s="568"/>
      <c r="E75" s="568"/>
      <c r="F75" s="568"/>
      <c r="G75" s="568"/>
      <c r="H75" s="568"/>
      <c r="I75" s="568"/>
      <c r="J75" s="568"/>
      <c r="K75" s="568"/>
      <c r="L75" s="570"/>
      <c r="S75" s="568"/>
      <c r="T75" s="568"/>
      <c r="U75" s="568"/>
      <c r="V75" s="568"/>
      <c r="W75" s="568"/>
      <c r="X75" s="568"/>
      <c r="Y75" s="568"/>
      <c r="Z75" s="568"/>
      <c r="AA75" s="568"/>
      <c r="AB75" s="568"/>
      <c r="AC75" s="568"/>
      <c r="AD75" s="568"/>
      <c r="AE75" s="568"/>
    </row>
    <row r="76" spans="1:31" s="571" customFormat="1" ht="12" customHeight="1">
      <c r="A76" s="568"/>
      <c r="B76" s="569"/>
      <c r="C76" s="567" t="s">
        <v>17</v>
      </c>
      <c r="D76" s="568"/>
      <c r="E76" s="568"/>
      <c r="F76" s="568"/>
      <c r="G76" s="568"/>
      <c r="H76" s="568"/>
      <c r="I76" s="568"/>
      <c r="J76" s="568"/>
      <c r="K76" s="568"/>
      <c r="L76" s="570"/>
      <c r="S76" s="568"/>
      <c r="T76" s="568"/>
      <c r="U76" s="568"/>
      <c r="V76" s="568"/>
      <c r="W76" s="568"/>
      <c r="X76" s="568"/>
      <c r="Y76" s="568"/>
      <c r="Z76" s="568"/>
      <c r="AA76" s="568"/>
      <c r="AB76" s="568"/>
      <c r="AC76" s="568"/>
      <c r="AD76" s="568"/>
      <c r="AE76" s="568"/>
    </row>
    <row r="77" spans="1:31" s="571" customFormat="1" ht="16.5" customHeight="1">
      <c r="A77" s="568"/>
      <c r="B77" s="569"/>
      <c r="C77" s="568"/>
      <c r="D77" s="568"/>
      <c r="E77" s="759" t="str">
        <f>E7</f>
        <v>Speciální MŠ, ZŠ a praktická škola Pardubice</v>
      </c>
      <c r="F77" s="760"/>
      <c r="G77" s="760"/>
      <c r="H77" s="760"/>
      <c r="I77" s="568"/>
      <c r="J77" s="568"/>
      <c r="K77" s="568"/>
      <c r="L77" s="570"/>
      <c r="S77" s="568"/>
      <c r="T77" s="568"/>
      <c r="U77" s="568"/>
      <c r="V77" s="568"/>
      <c r="W77" s="568"/>
      <c r="X77" s="568"/>
      <c r="Y77" s="568"/>
      <c r="Z77" s="568"/>
      <c r="AA77" s="568"/>
      <c r="AB77" s="568"/>
      <c r="AC77" s="568"/>
      <c r="AD77" s="568"/>
      <c r="AE77" s="568"/>
    </row>
    <row r="78" spans="1:31" s="571" customFormat="1" ht="12" customHeight="1">
      <c r="A78" s="568"/>
      <c r="B78" s="569"/>
      <c r="C78" s="567" t="s">
        <v>99</v>
      </c>
      <c r="D78" s="568"/>
      <c r="E78" s="568"/>
      <c r="F78" s="568"/>
      <c r="G78" s="568"/>
      <c r="H78" s="568"/>
      <c r="I78" s="568"/>
      <c r="J78" s="568"/>
      <c r="K78" s="568"/>
      <c r="L78" s="570"/>
      <c r="S78" s="568"/>
      <c r="T78" s="568"/>
      <c r="U78" s="568"/>
      <c r="V78" s="568"/>
      <c r="W78" s="568"/>
      <c r="X78" s="568"/>
      <c r="Y78" s="568"/>
      <c r="Z78" s="568"/>
      <c r="AA78" s="568"/>
      <c r="AB78" s="568"/>
      <c r="AC78" s="568"/>
      <c r="AD78" s="568"/>
      <c r="AE78" s="568"/>
    </row>
    <row r="79" spans="1:31" s="571" customFormat="1" ht="16.5" customHeight="1">
      <c r="A79" s="568"/>
      <c r="B79" s="569"/>
      <c r="C79" s="568"/>
      <c r="D79" s="568"/>
      <c r="E79" s="757" t="str">
        <f>E9</f>
        <v>IO 401 - Areálové rozvody kanalizace</v>
      </c>
      <c r="F79" s="758"/>
      <c r="G79" s="758"/>
      <c r="H79" s="758"/>
      <c r="I79" s="568"/>
      <c r="J79" s="568"/>
      <c r="K79" s="568"/>
      <c r="L79" s="570"/>
      <c r="S79" s="568"/>
      <c r="T79" s="568"/>
      <c r="U79" s="568"/>
      <c r="V79" s="568"/>
      <c r="W79" s="568"/>
      <c r="X79" s="568"/>
      <c r="Y79" s="568"/>
      <c r="Z79" s="568"/>
      <c r="AA79" s="568"/>
      <c r="AB79" s="568"/>
      <c r="AC79" s="568"/>
      <c r="AD79" s="568"/>
      <c r="AE79" s="568"/>
    </row>
    <row r="80" spans="1:31" s="571" customFormat="1" ht="6.95" customHeight="1">
      <c r="A80" s="568"/>
      <c r="B80" s="569"/>
      <c r="C80" s="568"/>
      <c r="D80" s="568"/>
      <c r="E80" s="568"/>
      <c r="F80" s="568"/>
      <c r="G80" s="568"/>
      <c r="H80" s="568"/>
      <c r="I80" s="568"/>
      <c r="J80" s="568"/>
      <c r="K80" s="568"/>
      <c r="L80" s="570"/>
      <c r="S80" s="568"/>
      <c r="T80" s="568"/>
      <c r="U80" s="568"/>
      <c r="V80" s="568"/>
      <c r="W80" s="568"/>
      <c r="X80" s="568"/>
      <c r="Y80" s="568"/>
      <c r="Z80" s="568"/>
      <c r="AA80" s="568"/>
      <c r="AB80" s="568"/>
      <c r="AC80" s="568"/>
      <c r="AD80" s="568"/>
      <c r="AE80" s="568"/>
    </row>
    <row r="81" spans="1:31" s="571" customFormat="1" ht="12" customHeight="1">
      <c r="A81" s="568"/>
      <c r="B81" s="569"/>
      <c r="C81" s="567" t="s">
        <v>21</v>
      </c>
      <c r="D81" s="568"/>
      <c r="E81" s="568"/>
      <c r="F81" s="572" t="str">
        <f>F12</f>
        <v>Do Nového 1131, Pardubice</v>
      </c>
      <c r="G81" s="568"/>
      <c r="H81" s="568"/>
      <c r="I81" s="567" t="s">
        <v>23</v>
      </c>
      <c r="J81" s="573" t="str">
        <f>IF(J12="","",J12)</f>
        <v>7. 8. 2020</v>
      </c>
      <c r="K81" s="568"/>
      <c r="L81" s="570"/>
      <c r="S81" s="568"/>
      <c r="T81" s="568"/>
      <c r="U81" s="568"/>
      <c r="V81" s="568"/>
      <c r="W81" s="568"/>
      <c r="X81" s="568"/>
      <c r="Y81" s="568"/>
      <c r="Z81" s="568"/>
      <c r="AA81" s="568"/>
      <c r="AB81" s="568"/>
      <c r="AC81" s="568"/>
      <c r="AD81" s="568"/>
      <c r="AE81" s="568"/>
    </row>
    <row r="82" spans="1:31" s="571" customFormat="1" ht="6.95" customHeight="1">
      <c r="A82" s="568"/>
      <c r="B82" s="569"/>
      <c r="C82" s="568"/>
      <c r="D82" s="568"/>
      <c r="E82" s="568"/>
      <c r="F82" s="568"/>
      <c r="G82" s="568"/>
      <c r="H82" s="568"/>
      <c r="I82" s="568"/>
      <c r="J82" s="568"/>
      <c r="K82" s="568"/>
      <c r="L82" s="570"/>
      <c r="S82" s="568"/>
      <c r="T82" s="568"/>
      <c r="U82" s="568"/>
      <c r="V82" s="568"/>
      <c r="W82" s="568"/>
      <c r="X82" s="568"/>
      <c r="Y82" s="568"/>
      <c r="Z82" s="568"/>
      <c r="AA82" s="568"/>
      <c r="AB82" s="568"/>
      <c r="AC82" s="568"/>
      <c r="AD82" s="568"/>
      <c r="AE82" s="568"/>
    </row>
    <row r="83" spans="1:31" s="571" customFormat="1" ht="25.7" customHeight="1">
      <c r="A83" s="568"/>
      <c r="B83" s="569"/>
      <c r="C83" s="567" t="s">
        <v>25</v>
      </c>
      <c r="D83" s="568"/>
      <c r="E83" s="568"/>
      <c r="F83" s="572" t="str">
        <f>E15</f>
        <v>Pardubický kraj</v>
      </c>
      <c r="G83" s="568"/>
      <c r="H83" s="568"/>
      <c r="I83" s="567" t="s">
        <v>31</v>
      </c>
      <c r="J83" s="596" t="str">
        <f>E21</f>
        <v>Atelier 99 s.r.o. Brno</v>
      </c>
      <c r="K83" s="568"/>
      <c r="L83" s="570"/>
      <c r="S83" s="568"/>
      <c r="T83" s="568"/>
      <c r="U83" s="568"/>
      <c r="V83" s="568"/>
      <c r="W83" s="568"/>
      <c r="X83" s="568"/>
      <c r="Y83" s="568"/>
      <c r="Z83" s="568"/>
      <c r="AA83" s="568"/>
      <c r="AB83" s="568"/>
      <c r="AC83" s="568"/>
      <c r="AD83" s="568"/>
      <c r="AE83" s="568"/>
    </row>
    <row r="84" spans="1:31" s="571" customFormat="1" ht="15.2" customHeight="1">
      <c r="A84" s="568"/>
      <c r="B84" s="569"/>
      <c r="C84" s="567" t="s">
        <v>29</v>
      </c>
      <c r="D84" s="568"/>
      <c r="E84" s="568"/>
      <c r="F84" s="572" t="str">
        <f>IF(E18="","",E18)</f>
        <v>Vyplň údaj</v>
      </c>
      <c r="G84" s="568"/>
      <c r="H84" s="568"/>
      <c r="I84" s="567" t="s">
        <v>34</v>
      </c>
      <c r="J84" s="596" t="str">
        <f>E24</f>
        <v xml:space="preserve"> </v>
      </c>
      <c r="K84" s="568"/>
      <c r="L84" s="570"/>
      <c r="S84" s="568"/>
      <c r="T84" s="568"/>
      <c r="U84" s="568"/>
      <c r="V84" s="568"/>
      <c r="W84" s="568"/>
      <c r="X84" s="568"/>
      <c r="Y84" s="568"/>
      <c r="Z84" s="568"/>
      <c r="AA84" s="568"/>
      <c r="AB84" s="568"/>
      <c r="AC84" s="568"/>
      <c r="AD84" s="568"/>
      <c r="AE84" s="568"/>
    </row>
    <row r="85" spans="1:31" s="571" customFormat="1" ht="10.35" customHeight="1">
      <c r="A85" s="568"/>
      <c r="B85" s="569"/>
      <c r="C85" s="568"/>
      <c r="D85" s="568"/>
      <c r="E85" s="568"/>
      <c r="F85" s="568"/>
      <c r="G85" s="568"/>
      <c r="H85" s="568"/>
      <c r="I85" s="568"/>
      <c r="J85" s="568"/>
      <c r="K85" s="568"/>
      <c r="L85" s="570"/>
      <c r="S85" s="568"/>
      <c r="T85" s="568"/>
      <c r="U85" s="568"/>
      <c r="V85" s="568"/>
      <c r="W85" s="568"/>
      <c r="X85" s="568"/>
      <c r="Y85" s="568"/>
      <c r="Z85" s="568"/>
      <c r="AA85" s="568"/>
      <c r="AB85" s="568"/>
      <c r="AC85" s="568"/>
      <c r="AD85" s="568"/>
      <c r="AE85" s="568"/>
    </row>
    <row r="86" spans="1:31" s="619" customFormat="1" ht="29.25" customHeight="1">
      <c r="A86" s="610"/>
      <c r="B86" s="611"/>
      <c r="C86" s="612" t="s">
        <v>111</v>
      </c>
      <c r="D86" s="613" t="s">
        <v>57</v>
      </c>
      <c r="E86" s="613" t="s">
        <v>53</v>
      </c>
      <c r="F86" s="613" t="s">
        <v>54</v>
      </c>
      <c r="G86" s="613" t="s">
        <v>112</v>
      </c>
      <c r="H86" s="613" t="s">
        <v>113</v>
      </c>
      <c r="I86" s="613" t="s">
        <v>114</v>
      </c>
      <c r="J86" s="613" t="s">
        <v>103</v>
      </c>
      <c r="K86" s="614" t="s">
        <v>115</v>
      </c>
      <c r="L86" s="615"/>
      <c r="M86" s="616" t="s">
        <v>3</v>
      </c>
      <c r="N86" s="617" t="s">
        <v>42</v>
      </c>
      <c r="O86" s="617" t="s">
        <v>116</v>
      </c>
      <c r="P86" s="617" t="s">
        <v>117</v>
      </c>
      <c r="Q86" s="617" t="s">
        <v>118</v>
      </c>
      <c r="R86" s="617" t="s">
        <v>119</v>
      </c>
      <c r="S86" s="617" t="s">
        <v>120</v>
      </c>
      <c r="T86" s="618" t="s">
        <v>121</v>
      </c>
      <c r="U86" s="610"/>
      <c r="V86" s="610"/>
      <c r="W86" s="610"/>
      <c r="X86" s="610"/>
      <c r="Y86" s="610"/>
      <c r="Z86" s="610"/>
      <c r="AA86" s="610"/>
      <c r="AB86" s="610"/>
      <c r="AC86" s="610"/>
      <c r="AD86" s="610"/>
      <c r="AE86" s="610"/>
    </row>
    <row r="87" spans="1:63" s="571" customFormat="1" ht="22.9" customHeight="1">
      <c r="A87" s="568"/>
      <c r="B87" s="569"/>
      <c r="C87" s="620" t="s">
        <v>122</v>
      </c>
      <c r="D87" s="568"/>
      <c r="E87" s="568"/>
      <c r="F87" s="568"/>
      <c r="G87" s="568"/>
      <c r="H87" s="568"/>
      <c r="I87" s="568"/>
      <c r="J87" s="621">
        <f>BK87</f>
        <v>0</v>
      </c>
      <c r="K87" s="568"/>
      <c r="L87" s="569"/>
      <c r="M87" s="622"/>
      <c r="N87" s="623"/>
      <c r="O87" s="578"/>
      <c r="P87" s="624">
        <f>P88+P158</f>
        <v>0</v>
      </c>
      <c r="Q87" s="578"/>
      <c r="R87" s="624">
        <f>R88+R158</f>
        <v>155.699624</v>
      </c>
      <c r="S87" s="578"/>
      <c r="T87" s="625">
        <f>T88+T158</f>
        <v>0</v>
      </c>
      <c r="U87" s="568"/>
      <c r="V87" s="568"/>
      <c r="W87" s="568"/>
      <c r="X87" s="568"/>
      <c r="Y87" s="568"/>
      <c r="Z87" s="568"/>
      <c r="AA87" s="568"/>
      <c r="AB87" s="568"/>
      <c r="AC87" s="568"/>
      <c r="AD87" s="568"/>
      <c r="AE87" s="568"/>
      <c r="AT87" s="561" t="s">
        <v>71</v>
      </c>
      <c r="AU87" s="561" t="s">
        <v>104</v>
      </c>
      <c r="BK87" s="626">
        <f>BK88+BK158</f>
        <v>0</v>
      </c>
    </row>
    <row r="88" spans="2:63" s="627" customFormat="1" ht="25.9" customHeight="1">
      <c r="B88" s="628"/>
      <c r="D88" s="629" t="s">
        <v>71</v>
      </c>
      <c r="E88" s="630" t="s">
        <v>123</v>
      </c>
      <c r="F88" s="630" t="s">
        <v>124</v>
      </c>
      <c r="J88" s="631">
        <f>BK88</f>
        <v>0</v>
      </c>
      <c r="L88" s="628"/>
      <c r="M88" s="632"/>
      <c r="N88" s="633"/>
      <c r="O88" s="633"/>
      <c r="P88" s="634">
        <f>P89+P106+P111+P114+P156</f>
        <v>0</v>
      </c>
      <c r="Q88" s="633"/>
      <c r="R88" s="634">
        <f>R89+R106+R111+R114+R156</f>
        <v>155.578874</v>
      </c>
      <c r="S88" s="633"/>
      <c r="T88" s="635">
        <f>T89+T106+T111+T114+T156</f>
        <v>0</v>
      </c>
      <c r="AR88" s="629" t="s">
        <v>80</v>
      </c>
      <c r="AT88" s="636" t="s">
        <v>71</v>
      </c>
      <c r="AU88" s="636" t="s">
        <v>72</v>
      </c>
      <c r="AY88" s="629" t="s">
        <v>125</v>
      </c>
      <c r="BK88" s="637">
        <f>BK89+BK106+BK111+BK114+BK156</f>
        <v>0</v>
      </c>
    </row>
    <row r="89" spans="2:63" s="627" customFormat="1" ht="22.9" customHeight="1">
      <c r="B89" s="628"/>
      <c r="D89" s="629" t="s">
        <v>71</v>
      </c>
      <c r="E89" s="638" t="s">
        <v>80</v>
      </c>
      <c r="F89" s="638" t="s">
        <v>170</v>
      </c>
      <c r="J89" s="639">
        <f>BK89</f>
        <v>0</v>
      </c>
      <c r="L89" s="628"/>
      <c r="M89" s="632"/>
      <c r="N89" s="633"/>
      <c r="O89" s="633"/>
      <c r="P89" s="634">
        <f>SUM(P90:P105)</f>
        <v>0</v>
      </c>
      <c r="Q89" s="633"/>
      <c r="R89" s="634">
        <f>SUM(R90:R105)</f>
        <v>123.17000000000002</v>
      </c>
      <c r="S89" s="633"/>
      <c r="T89" s="635">
        <f>SUM(T90:T105)</f>
        <v>0</v>
      </c>
      <c r="AR89" s="629" t="s">
        <v>80</v>
      </c>
      <c r="AT89" s="636" t="s">
        <v>71</v>
      </c>
      <c r="AU89" s="636" t="s">
        <v>80</v>
      </c>
      <c r="AY89" s="629" t="s">
        <v>125</v>
      </c>
      <c r="BK89" s="637">
        <f>SUM(BK90:BK105)</f>
        <v>0</v>
      </c>
    </row>
    <row r="90" spans="1:65" s="571" customFormat="1" ht="24.2" customHeight="1">
      <c r="A90" s="568"/>
      <c r="B90" s="569"/>
      <c r="C90" s="640" t="s">
        <v>80</v>
      </c>
      <c r="D90" s="640" t="s">
        <v>128</v>
      </c>
      <c r="E90" s="641" t="s">
        <v>485</v>
      </c>
      <c r="F90" s="642" t="s">
        <v>486</v>
      </c>
      <c r="G90" s="643" t="s">
        <v>131</v>
      </c>
      <c r="H90" s="644">
        <v>62.4</v>
      </c>
      <c r="I90" s="77"/>
      <c r="J90" s="645">
        <f>ROUND(I90*H90,2)</f>
        <v>0</v>
      </c>
      <c r="K90" s="642" t="s">
        <v>132</v>
      </c>
      <c r="L90" s="569"/>
      <c r="M90" s="646" t="s">
        <v>3</v>
      </c>
      <c r="N90" s="647" t="s">
        <v>43</v>
      </c>
      <c r="O90" s="648"/>
      <c r="P90" s="649">
        <f>O90*H90</f>
        <v>0</v>
      </c>
      <c r="Q90" s="649">
        <v>0</v>
      </c>
      <c r="R90" s="649">
        <f>Q90*H90</f>
        <v>0</v>
      </c>
      <c r="S90" s="649">
        <v>0</v>
      </c>
      <c r="T90" s="650">
        <f>S90*H90</f>
        <v>0</v>
      </c>
      <c r="U90" s="568"/>
      <c r="V90" s="568"/>
      <c r="W90" s="568"/>
      <c r="X90" s="568"/>
      <c r="Y90" s="568"/>
      <c r="Z90" s="568"/>
      <c r="AA90" s="568"/>
      <c r="AB90" s="568"/>
      <c r="AC90" s="568"/>
      <c r="AD90" s="568"/>
      <c r="AE90" s="568"/>
      <c r="AR90" s="651" t="s">
        <v>133</v>
      </c>
      <c r="AT90" s="651" t="s">
        <v>128</v>
      </c>
      <c r="AU90" s="651" t="s">
        <v>82</v>
      </c>
      <c r="AY90" s="561" t="s">
        <v>125</v>
      </c>
      <c r="BE90" s="652">
        <f>IF(N90="základní",J90,0)</f>
        <v>0</v>
      </c>
      <c r="BF90" s="652">
        <f>IF(N90="snížená",J90,0)</f>
        <v>0</v>
      </c>
      <c r="BG90" s="652">
        <f>IF(N90="zákl. přenesená",J90,0)</f>
        <v>0</v>
      </c>
      <c r="BH90" s="652">
        <f>IF(N90="sníž. přenesená",J90,0)</f>
        <v>0</v>
      </c>
      <c r="BI90" s="652">
        <f>IF(N90="nulová",J90,0)</f>
        <v>0</v>
      </c>
      <c r="BJ90" s="561" t="s">
        <v>80</v>
      </c>
      <c r="BK90" s="652">
        <f>ROUND(I90*H90,2)</f>
        <v>0</v>
      </c>
      <c r="BL90" s="561" t="s">
        <v>133</v>
      </c>
      <c r="BM90" s="651" t="s">
        <v>487</v>
      </c>
    </row>
    <row r="91" spans="1:65" s="571" customFormat="1" ht="24.2" customHeight="1">
      <c r="A91" s="568"/>
      <c r="B91" s="569"/>
      <c r="C91" s="640" t="s">
        <v>82</v>
      </c>
      <c r="D91" s="640" t="s">
        <v>128</v>
      </c>
      <c r="E91" s="641" t="s">
        <v>488</v>
      </c>
      <c r="F91" s="642" t="s">
        <v>489</v>
      </c>
      <c r="G91" s="643" t="s">
        <v>131</v>
      </c>
      <c r="H91" s="644">
        <v>73</v>
      </c>
      <c r="I91" s="77"/>
      <c r="J91" s="645">
        <f>ROUND(I91*H91,2)</f>
        <v>0</v>
      </c>
      <c r="K91" s="642" t="s">
        <v>132</v>
      </c>
      <c r="L91" s="569"/>
      <c r="M91" s="646" t="s">
        <v>3</v>
      </c>
      <c r="N91" s="647" t="s">
        <v>43</v>
      </c>
      <c r="O91" s="648"/>
      <c r="P91" s="649">
        <f>O91*H91</f>
        <v>0</v>
      </c>
      <c r="Q91" s="649">
        <v>0</v>
      </c>
      <c r="R91" s="649">
        <f>Q91*H91</f>
        <v>0</v>
      </c>
      <c r="S91" s="649">
        <v>0</v>
      </c>
      <c r="T91" s="650">
        <f>S91*H91</f>
        <v>0</v>
      </c>
      <c r="U91" s="568"/>
      <c r="V91" s="568"/>
      <c r="W91" s="568"/>
      <c r="X91" s="568"/>
      <c r="Y91" s="568"/>
      <c r="Z91" s="568"/>
      <c r="AA91" s="568"/>
      <c r="AB91" s="568"/>
      <c r="AC91" s="568"/>
      <c r="AD91" s="568"/>
      <c r="AE91" s="568"/>
      <c r="AR91" s="651" t="s">
        <v>133</v>
      </c>
      <c r="AT91" s="651" t="s">
        <v>128</v>
      </c>
      <c r="AU91" s="651" t="s">
        <v>82</v>
      </c>
      <c r="AY91" s="561" t="s">
        <v>125</v>
      </c>
      <c r="BE91" s="652">
        <f>IF(N91="základní",J91,0)</f>
        <v>0</v>
      </c>
      <c r="BF91" s="652">
        <f>IF(N91="snížená",J91,0)</f>
        <v>0</v>
      </c>
      <c r="BG91" s="652">
        <f>IF(N91="zákl. přenesená",J91,0)</f>
        <v>0</v>
      </c>
      <c r="BH91" s="652">
        <f>IF(N91="sníž. přenesená",J91,0)</f>
        <v>0</v>
      </c>
      <c r="BI91" s="652">
        <f>IF(N91="nulová",J91,0)</f>
        <v>0</v>
      </c>
      <c r="BJ91" s="561" t="s">
        <v>80</v>
      </c>
      <c r="BK91" s="652">
        <f>ROUND(I91*H91,2)</f>
        <v>0</v>
      </c>
      <c r="BL91" s="561" t="s">
        <v>133</v>
      </c>
      <c r="BM91" s="651" t="s">
        <v>490</v>
      </c>
    </row>
    <row r="92" spans="1:65" s="571" customFormat="1" ht="14.45" customHeight="1">
      <c r="A92" s="568"/>
      <c r="B92" s="569"/>
      <c r="C92" s="640" t="s">
        <v>145</v>
      </c>
      <c r="D92" s="640" t="s">
        <v>128</v>
      </c>
      <c r="E92" s="641" t="s">
        <v>491</v>
      </c>
      <c r="F92" s="642" t="s">
        <v>492</v>
      </c>
      <c r="G92" s="643" t="s">
        <v>180</v>
      </c>
      <c r="H92" s="644">
        <v>200</v>
      </c>
      <c r="I92" s="77"/>
      <c r="J92" s="645">
        <f>ROUND(I92*H92,2)</f>
        <v>0</v>
      </c>
      <c r="K92" s="642" t="s">
        <v>132</v>
      </c>
      <c r="L92" s="569"/>
      <c r="M92" s="646" t="s">
        <v>3</v>
      </c>
      <c r="N92" s="647" t="s">
        <v>43</v>
      </c>
      <c r="O92" s="648"/>
      <c r="P92" s="649">
        <f>O92*H92</f>
        <v>0</v>
      </c>
      <c r="Q92" s="649">
        <v>0.00085</v>
      </c>
      <c r="R92" s="649">
        <f>Q92*H92</f>
        <v>0.16999999999999998</v>
      </c>
      <c r="S92" s="649">
        <v>0</v>
      </c>
      <c r="T92" s="650">
        <f>S92*H92</f>
        <v>0</v>
      </c>
      <c r="U92" s="568"/>
      <c r="V92" s="568"/>
      <c r="W92" s="568"/>
      <c r="X92" s="568"/>
      <c r="Y92" s="568"/>
      <c r="Z92" s="568"/>
      <c r="AA92" s="568"/>
      <c r="AB92" s="568"/>
      <c r="AC92" s="568"/>
      <c r="AD92" s="568"/>
      <c r="AE92" s="568"/>
      <c r="AR92" s="651" t="s">
        <v>133</v>
      </c>
      <c r="AT92" s="651" t="s">
        <v>128</v>
      </c>
      <c r="AU92" s="651" t="s">
        <v>82</v>
      </c>
      <c r="AY92" s="561" t="s">
        <v>125</v>
      </c>
      <c r="BE92" s="652">
        <f>IF(N92="základní",J92,0)</f>
        <v>0</v>
      </c>
      <c r="BF92" s="652">
        <f>IF(N92="snížená",J92,0)</f>
        <v>0</v>
      </c>
      <c r="BG92" s="652">
        <f>IF(N92="zákl. přenesená",J92,0)</f>
        <v>0</v>
      </c>
      <c r="BH92" s="652">
        <f>IF(N92="sníž. přenesená",J92,0)</f>
        <v>0</v>
      </c>
      <c r="BI92" s="652">
        <f>IF(N92="nulová",J92,0)</f>
        <v>0</v>
      </c>
      <c r="BJ92" s="561" t="s">
        <v>80</v>
      </c>
      <c r="BK92" s="652">
        <f>ROUND(I92*H92,2)</f>
        <v>0</v>
      </c>
      <c r="BL92" s="561" t="s">
        <v>133</v>
      </c>
      <c r="BM92" s="651" t="s">
        <v>493</v>
      </c>
    </row>
    <row r="93" spans="1:65" s="571" customFormat="1" ht="24.2" customHeight="1">
      <c r="A93" s="568"/>
      <c r="B93" s="569"/>
      <c r="C93" s="640" t="s">
        <v>133</v>
      </c>
      <c r="D93" s="640" t="s">
        <v>128</v>
      </c>
      <c r="E93" s="641" t="s">
        <v>494</v>
      </c>
      <c r="F93" s="642" t="s">
        <v>495</v>
      </c>
      <c r="G93" s="643" t="s">
        <v>180</v>
      </c>
      <c r="H93" s="644">
        <v>200</v>
      </c>
      <c r="I93" s="77"/>
      <c r="J93" s="645">
        <f>ROUND(I93*H93,2)</f>
        <v>0</v>
      </c>
      <c r="K93" s="642" t="s">
        <v>132</v>
      </c>
      <c r="L93" s="569"/>
      <c r="M93" s="646" t="s">
        <v>3</v>
      </c>
      <c r="N93" s="647" t="s">
        <v>43</v>
      </c>
      <c r="O93" s="648"/>
      <c r="P93" s="649">
        <f>O93*H93</f>
        <v>0</v>
      </c>
      <c r="Q93" s="649">
        <v>0</v>
      </c>
      <c r="R93" s="649">
        <f>Q93*H93</f>
        <v>0</v>
      </c>
      <c r="S93" s="649">
        <v>0</v>
      </c>
      <c r="T93" s="650">
        <f>S93*H93</f>
        <v>0</v>
      </c>
      <c r="U93" s="568"/>
      <c r="V93" s="568"/>
      <c r="W93" s="568"/>
      <c r="X93" s="568"/>
      <c r="Y93" s="568"/>
      <c r="Z93" s="568"/>
      <c r="AA93" s="568"/>
      <c r="AB93" s="568"/>
      <c r="AC93" s="568"/>
      <c r="AD93" s="568"/>
      <c r="AE93" s="568"/>
      <c r="AR93" s="651" t="s">
        <v>133</v>
      </c>
      <c r="AT93" s="651" t="s">
        <v>128</v>
      </c>
      <c r="AU93" s="651" t="s">
        <v>82</v>
      </c>
      <c r="AY93" s="561" t="s">
        <v>125</v>
      </c>
      <c r="BE93" s="652">
        <f>IF(N93="základní",J93,0)</f>
        <v>0</v>
      </c>
      <c r="BF93" s="652">
        <f>IF(N93="snížená",J93,0)</f>
        <v>0</v>
      </c>
      <c r="BG93" s="652">
        <f>IF(N93="zákl. přenesená",J93,0)</f>
        <v>0</v>
      </c>
      <c r="BH93" s="652">
        <f>IF(N93="sníž. přenesená",J93,0)</f>
        <v>0</v>
      </c>
      <c r="BI93" s="652">
        <f>IF(N93="nulová",J93,0)</f>
        <v>0</v>
      </c>
      <c r="BJ93" s="561" t="s">
        <v>80</v>
      </c>
      <c r="BK93" s="652">
        <f>ROUND(I93*H93,2)</f>
        <v>0</v>
      </c>
      <c r="BL93" s="561" t="s">
        <v>133</v>
      </c>
      <c r="BM93" s="651" t="s">
        <v>496</v>
      </c>
    </row>
    <row r="94" spans="1:65" s="571" customFormat="1" ht="37.9" customHeight="1">
      <c r="A94" s="568"/>
      <c r="B94" s="569"/>
      <c r="C94" s="640" t="s">
        <v>153</v>
      </c>
      <c r="D94" s="640" t="s">
        <v>128</v>
      </c>
      <c r="E94" s="641" t="s">
        <v>378</v>
      </c>
      <c r="F94" s="642" t="s">
        <v>379</v>
      </c>
      <c r="G94" s="643" t="s">
        <v>131</v>
      </c>
      <c r="H94" s="644">
        <v>92.2</v>
      </c>
      <c r="I94" s="77"/>
      <c r="J94" s="645">
        <f>ROUND(I94*H94,2)</f>
        <v>0</v>
      </c>
      <c r="K94" s="642" t="s">
        <v>132</v>
      </c>
      <c r="L94" s="569"/>
      <c r="M94" s="646" t="s">
        <v>3</v>
      </c>
      <c r="N94" s="647" t="s">
        <v>43</v>
      </c>
      <c r="O94" s="648"/>
      <c r="P94" s="649">
        <f>O94*H94</f>
        <v>0</v>
      </c>
      <c r="Q94" s="649">
        <v>0</v>
      </c>
      <c r="R94" s="649">
        <f>Q94*H94</f>
        <v>0</v>
      </c>
      <c r="S94" s="649">
        <v>0</v>
      </c>
      <c r="T94" s="650">
        <f>S94*H94</f>
        <v>0</v>
      </c>
      <c r="U94" s="568"/>
      <c r="V94" s="568"/>
      <c r="W94" s="568"/>
      <c r="X94" s="568"/>
      <c r="Y94" s="568"/>
      <c r="Z94" s="568"/>
      <c r="AA94" s="568"/>
      <c r="AB94" s="568"/>
      <c r="AC94" s="568"/>
      <c r="AD94" s="568"/>
      <c r="AE94" s="568"/>
      <c r="AR94" s="651" t="s">
        <v>133</v>
      </c>
      <c r="AT94" s="651" t="s">
        <v>128</v>
      </c>
      <c r="AU94" s="651" t="s">
        <v>82</v>
      </c>
      <c r="AY94" s="561" t="s">
        <v>125</v>
      </c>
      <c r="BE94" s="652">
        <f>IF(N94="základní",J94,0)</f>
        <v>0</v>
      </c>
      <c r="BF94" s="652">
        <f>IF(N94="snížená",J94,0)</f>
        <v>0</v>
      </c>
      <c r="BG94" s="652">
        <f>IF(N94="zákl. přenesená",J94,0)</f>
        <v>0</v>
      </c>
      <c r="BH94" s="652">
        <f>IF(N94="sníž. přenesená",J94,0)</f>
        <v>0</v>
      </c>
      <c r="BI94" s="652">
        <f>IF(N94="nulová",J94,0)</f>
        <v>0</v>
      </c>
      <c r="BJ94" s="561" t="s">
        <v>80</v>
      </c>
      <c r="BK94" s="652">
        <f>ROUND(I94*H94,2)</f>
        <v>0</v>
      </c>
      <c r="BL94" s="561" t="s">
        <v>133</v>
      </c>
      <c r="BM94" s="651" t="s">
        <v>497</v>
      </c>
    </row>
    <row r="95" spans="2:51" s="658" customFormat="1" ht="12">
      <c r="B95" s="659"/>
      <c r="D95" s="653" t="s">
        <v>137</v>
      </c>
      <c r="E95" s="660" t="s">
        <v>3</v>
      </c>
      <c r="F95" s="661" t="s">
        <v>498</v>
      </c>
      <c r="H95" s="662">
        <v>92.2</v>
      </c>
      <c r="L95" s="659"/>
      <c r="M95" s="663"/>
      <c r="N95" s="664"/>
      <c r="O95" s="664"/>
      <c r="P95" s="664"/>
      <c r="Q95" s="664"/>
      <c r="R95" s="664"/>
      <c r="S95" s="664"/>
      <c r="T95" s="665"/>
      <c r="AT95" s="660" t="s">
        <v>137</v>
      </c>
      <c r="AU95" s="660" t="s">
        <v>82</v>
      </c>
      <c r="AV95" s="658" t="s">
        <v>82</v>
      </c>
      <c r="AW95" s="658" t="s">
        <v>33</v>
      </c>
      <c r="AX95" s="658" t="s">
        <v>80</v>
      </c>
      <c r="AY95" s="660" t="s">
        <v>125</v>
      </c>
    </row>
    <row r="96" spans="1:65" s="571" customFormat="1" ht="24.2" customHeight="1">
      <c r="A96" s="568"/>
      <c r="B96" s="569"/>
      <c r="C96" s="640" t="s">
        <v>159</v>
      </c>
      <c r="D96" s="640" t="s">
        <v>128</v>
      </c>
      <c r="E96" s="641" t="s">
        <v>381</v>
      </c>
      <c r="F96" s="642" t="s">
        <v>382</v>
      </c>
      <c r="G96" s="643" t="s">
        <v>131</v>
      </c>
      <c r="H96" s="644">
        <v>92.2</v>
      </c>
      <c r="I96" s="77"/>
      <c r="J96" s="645">
        <f>ROUND(I96*H96,2)</f>
        <v>0</v>
      </c>
      <c r="K96" s="642" t="s">
        <v>132</v>
      </c>
      <c r="L96" s="569"/>
      <c r="M96" s="646" t="s">
        <v>3</v>
      </c>
      <c r="N96" s="647" t="s">
        <v>43</v>
      </c>
      <c r="O96" s="648"/>
      <c r="P96" s="649">
        <f>O96*H96</f>
        <v>0</v>
      </c>
      <c r="Q96" s="649">
        <v>0</v>
      </c>
      <c r="R96" s="649">
        <f>Q96*H96</f>
        <v>0</v>
      </c>
      <c r="S96" s="649">
        <v>0</v>
      </c>
      <c r="T96" s="650">
        <f>S96*H96</f>
        <v>0</v>
      </c>
      <c r="U96" s="568"/>
      <c r="V96" s="568"/>
      <c r="W96" s="568"/>
      <c r="X96" s="568"/>
      <c r="Y96" s="568"/>
      <c r="Z96" s="568"/>
      <c r="AA96" s="568"/>
      <c r="AB96" s="568"/>
      <c r="AC96" s="568"/>
      <c r="AD96" s="568"/>
      <c r="AE96" s="568"/>
      <c r="AR96" s="651" t="s">
        <v>133</v>
      </c>
      <c r="AT96" s="651" t="s">
        <v>128</v>
      </c>
      <c r="AU96" s="651" t="s">
        <v>82</v>
      </c>
      <c r="AY96" s="561" t="s">
        <v>125</v>
      </c>
      <c r="BE96" s="652">
        <f>IF(N96="základní",J96,0)</f>
        <v>0</v>
      </c>
      <c r="BF96" s="652">
        <f>IF(N96="snížená",J96,0)</f>
        <v>0</v>
      </c>
      <c r="BG96" s="652">
        <f>IF(N96="zákl. přenesená",J96,0)</f>
        <v>0</v>
      </c>
      <c r="BH96" s="652">
        <f>IF(N96="sníž. přenesená",J96,0)</f>
        <v>0</v>
      </c>
      <c r="BI96" s="652">
        <f>IF(N96="nulová",J96,0)</f>
        <v>0</v>
      </c>
      <c r="BJ96" s="561" t="s">
        <v>80</v>
      </c>
      <c r="BK96" s="652">
        <f>ROUND(I96*H96,2)</f>
        <v>0</v>
      </c>
      <c r="BL96" s="561" t="s">
        <v>133</v>
      </c>
      <c r="BM96" s="651" t="s">
        <v>499</v>
      </c>
    </row>
    <row r="97" spans="1:65" s="571" customFormat="1" ht="24.2" customHeight="1">
      <c r="A97" s="568"/>
      <c r="B97" s="569"/>
      <c r="C97" s="640" t="s">
        <v>193</v>
      </c>
      <c r="D97" s="640" t="s">
        <v>128</v>
      </c>
      <c r="E97" s="641" t="s">
        <v>384</v>
      </c>
      <c r="F97" s="642" t="s">
        <v>358</v>
      </c>
      <c r="G97" s="643" t="s">
        <v>143</v>
      </c>
      <c r="H97" s="644">
        <v>165.96</v>
      </c>
      <c r="I97" s="77"/>
      <c r="J97" s="645">
        <f>ROUND(I97*H97,2)</f>
        <v>0</v>
      </c>
      <c r="K97" s="642" t="s">
        <v>132</v>
      </c>
      <c r="L97" s="569"/>
      <c r="M97" s="646" t="s">
        <v>3</v>
      </c>
      <c r="N97" s="647" t="s">
        <v>43</v>
      </c>
      <c r="O97" s="648"/>
      <c r="P97" s="649">
        <f>O97*H97</f>
        <v>0</v>
      </c>
      <c r="Q97" s="649">
        <v>0</v>
      </c>
      <c r="R97" s="649">
        <f>Q97*H97</f>
        <v>0</v>
      </c>
      <c r="S97" s="649">
        <v>0</v>
      </c>
      <c r="T97" s="650">
        <f>S97*H97</f>
        <v>0</v>
      </c>
      <c r="U97" s="568"/>
      <c r="V97" s="568"/>
      <c r="W97" s="568"/>
      <c r="X97" s="568"/>
      <c r="Y97" s="568"/>
      <c r="Z97" s="568"/>
      <c r="AA97" s="568"/>
      <c r="AB97" s="568"/>
      <c r="AC97" s="568"/>
      <c r="AD97" s="568"/>
      <c r="AE97" s="568"/>
      <c r="AR97" s="651" t="s">
        <v>133</v>
      </c>
      <c r="AT97" s="651" t="s">
        <v>128</v>
      </c>
      <c r="AU97" s="651" t="s">
        <v>82</v>
      </c>
      <c r="AY97" s="561" t="s">
        <v>125</v>
      </c>
      <c r="BE97" s="652">
        <f>IF(N97="základní",J97,0)</f>
        <v>0</v>
      </c>
      <c r="BF97" s="652">
        <f>IF(N97="snížená",J97,0)</f>
        <v>0</v>
      </c>
      <c r="BG97" s="652">
        <f>IF(N97="zákl. přenesená",J97,0)</f>
        <v>0</v>
      </c>
      <c r="BH97" s="652">
        <f>IF(N97="sníž. přenesená",J97,0)</f>
        <v>0</v>
      </c>
      <c r="BI97" s="652">
        <f>IF(N97="nulová",J97,0)</f>
        <v>0</v>
      </c>
      <c r="BJ97" s="561" t="s">
        <v>80</v>
      </c>
      <c r="BK97" s="652">
        <f>ROUND(I97*H97,2)</f>
        <v>0</v>
      </c>
      <c r="BL97" s="561" t="s">
        <v>133</v>
      </c>
      <c r="BM97" s="651" t="s">
        <v>500</v>
      </c>
    </row>
    <row r="98" spans="2:51" s="658" customFormat="1" ht="12">
      <c r="B98" s="659"/>
      <c r="D98" s="653" t="s">
        <v>137</v>
      </c>
      <c r="E98" s="660" t="s">
        <v>3</v>
      </c>
      <c r="F98" s="661" t="s">
        <v>501</v>
      </c>
      <c r="H98" s="662">
        <v>165.96</v>
      </c>
      <c r="L98" s="659"/>
      <c r="M98" s="663"/>
      <c r="N98" s="664"/>
      <c r="O98" s="664"/>
      <c r="P98" s="664"/>
      <c r="Q98" s="664"/>
      <c r="R98" s="664"/>
      <c r="S98" s="664"/>
      <c r="T98" s="665"/>
      <c r="AT98" s="660" t="s">
        <v>137</v>
      </c>
      <c r="AU98" s="660" t="s">
        <v>82</v>
      </c>
      <c r="AV98" s="658" t="s">
        <v>82</v>
      </c>
      <c r="AW98" s="658" t="s">
        <v>33</v>
      </c>
      <c r="AX98" s="658" t="s">
        <v>80</v>
      </c>
      <c r="AY98" s="660" t="s">
        <v>125</v>
      </c>
    </row>
    <row r="99" spans="1:65" s="571" customFormat="1" ht="24.2" customHeight="1">
      <c r="A99" s="568"/>
      <c r="B99" s="569"/>
      <c r="C99" s="640" t="s">
        <v>197</v>
      </c>
      <c r="D99" s="640" t="s">
        <v>128</v>
      </c>
      <c r="E99" s="641" t="s">
        <v>223</v>
      </c>
      <c r="F99" s="642" t="s">
        <v>224</v>
      </c>
      <c r="G99" s="643" t="s">
        <v>131</v>
      </c>
      <c r="H99" s="644">
        <v>92.2</v>
      </c>
      <c r="I99" s="77"/>
      <c r="J99" s="645">
        <f>ROUND(I99*H99,2)</f>
        <v>0</v>
      </c>
      <c r="K99" s="642" t="s">
        <v>132</v>
      </c>
      <c r="L99" s="569"/>
      <c r="M99" s="646" t="s">
        <v>3</v>
      </c>
      <c r="N99" s="647" t="s">
        <v>43</v>
      </c>
      <c r="O99" s="648"/>
      <c r="P99" s="649">
        <f>O99*H99</f>
        <v>0</v>
      </c>
      <c r="Q99" s="649">
        <v>0</v>
      </c>
      <c r="R99" s="649">
        <f>Q99*H99</f>
        <v>0</v>
      </c>
      <c r="S99" s="649">
        <v>0</v>
      </c>
      <c r="T99" s="650">
        <f>S99*H99</f>
        <v>0</v>
      </c>
      <c r="U99" s="568"/>
      <c r="V99" s="568"/>
      <c r="W99" s="568"/>
      <c r="X99" s="568"/>
      <c r="Y99" s="568"/>
      <c r="Z99" s="568"/>
      <c r="AA99" s="568"/>
      <c r="AB99" s="568"/>
      <c r="AC99" s="568"/>
      <c r="AD99" s="568"/>
      <c r="AE99" s="568"/>
      <c r="AR99" s="651" t="s">
        <v>133</v>
      </c>
      <c r="AT99" s="651" t="s">
        <v>128</v>
      </c>
      <c r="AU99" s="651" t="s">
        <v>82</v>
      </c>
      <c r="AY99" s="561" t="s">
        <v>125</v>
      </c>
      <c r="BE99" s="652">
        <f>IF(N99="základní",J99,0)</f>
        <v>0</v>
      </c>
      <c r="BF99" s="652">
        <f>IF(N99="snížená",J99,0)</f>
        <v>0</v>
      </c>
      <c r="BG99" s="652">
        <f>IF(N99="zákl. přenesená",J99,0)</f>
        <v>0</v>
      </c>
      <c r="BH99" s="652">
        <f>IF(N99="sníž. přenesená",J99,0)</f>
        <v>0</v>
      </c>
      <c r="BI99" s="652">
        <f>IF(N99="nulová",J99,0)</f>
        <v>0</v>
      </c>
      <c r="BJ99" s="561" t="s">
        <v>80</v>
      </c>
      <c r="BK99" s="652">
        <f>ROUND(I99*H99,2)</f>
        <v>0</v>
      </c>
      <c r="BL99" s="561" t="s">
        <v>133</v>
      </c>
      <c r="BM99" s="651" t="s">
        <v>502</v>
      </c>
    </row>
    <row r="100" spans="1:65" s="571" customFormat="1" ht="24.2" customHeight="1">
      <c r="A100" s="568"/>
      <c r="B100" s="569"/>
      <c r="C100" s="640" t="s">
        <v>126</v>
      </c>
      <c r="D100" s="640" t="s">
        <v>128</v>
      </c>
      <c r="E100" s="641" t="s">
        <v>388</v>
      </c>
      <c r="F100" s="642" t="s">
        <v>389</v>
      </c>
      <c r="G100" s="643" t="s">
        <v>131</v>
      </c>
      <c r="H100" s="644">
        <v>89.6</v>
      </c>
      <c r="I100" s="77"/>
      <c r="J100" s="645">
        <f>ROUND(I100*H100,2)</f>
        <v>0</v>
      </c>
      <c r="K100" s="642" t="s">
        <v>132</v>
      </c>
      <c r="L100" s="569"/>
      <c r="M100" s="646" t="s">
        <v>3</v>
      </c>
      <c r="N100" s="647" t="s">
        <v>43</v>
      </c>
      <c r="O100" s="648"/>
      <c r="P100" s="649">
        <f>O100*H100</f>
        <v>0</v>
      </c>
      <c r="Q100" s="649">
        <v>0</v>
      </c>
      <c r="R100" s="649">
        <f>Q100*H100</f>
        <v>0</v>
      </c>
      <c r="S100" s="649">
        <v>0</v>
      </c>
      <c r="T100" s="650">
        <f>S100*H100</f>
        <v>0</v>
      </c>
      <c r="U100" s="568"/>
      <c r="V100" s="568"/>
      <c r="W100" s="568"/>
      <c r="X100" s="568"/>
      <c r="Y100" s="568"/>
      <c r="Z100" s="568"/>
      <c r="AA100" s="568"/>
      <c r="AB100" s="568"/>
      <c r="AC100" s="568"/>
      <c r="AD100" s="568"/>
      <c r="AE100" s="568"/>
      <c r="AR100" s="651" t="s">
        <v>133</v>
      </c>
      <c r="AT100" s="651" t="s">
        <v>128</v>
      </c>
      <c r="AU100" s="651" t="s">
        <v>82</v>
      </c>
      <c r="AY100" s="561" t="s">
        <v>125</v>
      </c>
      <c r="BE100" s="652">
        <f>IF(N100="základní",J100,0)</f>
        <v>0</v>
      </c>
      <c r="BF100" s="652">
        <f>IF(N100="snížená",J100,0)</f>
        <v>0</v>
      </c>
      <c r="BG100" s="652">
        <f>IF(N100="zákl. přenesená",J100,0)</f>
        <v>0</v>
      </c>
      <c r="BH100" s="652">
        <f>IF(N100="sníž. přenesená",J100,0)</f>
        <v>0</v>
      </c>
      <c r="BI100" s="652">
        <f>IF(N100="nulová",J100,0)</f>
        <v>0</v>
      </c>
      <c r="BJ100" s="561" t="s">
        <v>80</v>
      </c>
      <c r="BK100" s="652">
        <f>ROUND(I100*H100,2)</f>
        <v>0</v>
      </c>
      <c r="BL100" s="561" t="s">
        <v>133</v>
      </c>
      <c r="BM100" s="651" t="s">
        <v>503</v>
      </c>
    </row>
    <row r="101" spans="1:65" s="571" customFormat="1" ht="14.45" customHeight="1">
      <c r="A101" s="568"/>
      <c r="B101" s="569"/>
      <c r="C101" s="671" t="s">
        <v>205</v>
      </c>
      <c r="D101" s="671" t="s">
        <v>239</v>
      </c>
      <c r="E101" s="672" t="s">
        <v>504</v>
      </c>
      <c r="F101" s="673" t="s">
        <v>505</v>
      </c>
      <c r="G101" s="674" t="s">
        <v>143</v>
      </c>
      <c r="H101" s="675">
        <v>84.4</v>
      </c>
      <c r="I101" s="80"/>
      <c r="J101" s="676">
        <f>ROUND(I101*H101,2)</f>
        <v>0</v>
      </c>
      <c r="K101" s="673" t="s">
        <v>132</v>
      </c>
      <c r="L101" s="677"/>
      <c r="M101" s="678" t="s">
        <v>3</v>
      </c>
      <c r="N101" s="679" t="s">
        <v>43</v>
      </c>
      <c r="O101" s="648"/>
      <c r="P101" s="649">
        <f>O101*H101</f>
        <v>0</v>
      </c>
      <c r="Q101" s="649">
        <v>1</v>
      </c>
      <c r="R101" s="649">
        <f>Q101*H101</f>
        <v>84.4</v>
      </c>
      <c r="S101" s="649">
        <v>0</v>
      </c>
      <c r="T101" s="650">
        <f>S101*H101</f>
        <v>0</v>
      </c>
      <c r="U101" s="568"/>
      <c r="V101" s="568"/>
      <c r="W101" s="568"/>
      <c r="X101" s="568"/>
      <c r="Y101" s="568"/>
      <c r="Z101" s="568"/>
      <c r="AA101" s="568"/>
      <c r="AB101" s="568"/>
      <c r="AC101" s="568"/>
      <c r="AD101" s="568"/>
      <c r="AE101" s="568"/>
      <c r="AR101" s="651" t="s">
        <v>197</v>
      </c>
      <c r="AT101" s="651" t="s">
        <v>239</v>
      </c>
      <c r="AU101" s="651" t="s">
        <v>82</v>
      </c>
      <c r="AY101" s="561" t="s">
        <v>125</v>
      </c>
      <c r="BE101" s="652">
        <f>IF(N101="základní",J101,0)</f>
        <v>0</v>
      </c>
      <c r="BF101" s="652">
        <f>IF(N101="snížená",J101,0)</f>
        <v>0</v>
      </c>
      <c r="BG101" s="652">
        <f>IF(N101="zákl. přenesená",J101,0)</f>
        <v>0</v>
      </c>
      <c r="BH101" s="652">
        <f>IF(N101="sníž. přenesená",J101,0)</f>
        <v>0</v>
      </c>
      <c r="BI101" s="652">
        <f>IF(N101="nulová",J101,0)</f>
        <v>0</v>
      </c>
      <c r="BJ101" s="561" t="s">
        <v>80</v>
      </c>
      <c r="BK101" s="652">
        <f>ROUND(I101*H101,2)</f>
        <v>0</v>
      </c>
      <c r="BL101" s="561" t="s">
        <v>133</v>
      </c>
      <c r="BM101" s="651" t="s">
        <v>506</v>
      </c>
    </row>
    <row r="102" spans="2:51" s="658" customFormat="1" ht="12">
      <c r="B102" s="659"/>
      <c r="D102" s="653" t="s">
        <v>137</v>
      </c>
      <c r="E102" s="660" t="s">
        <v>3</v>
      </c>
      <c r="F102" s="661" t="s">
        <v>507</v>
      </c>
      <c r="H102" s="662">
        <v>84.4</v>
      </c>
      <c r="L102" s="659"/>
      <c r="M102" s="663"/>
      <c r="N102" s="664"/>
      <c r="O102" s="664"/>
      <c r="P102" s="664"/>
      <c r="Q102" s="664"/>
      <c r="R102" s="664"/>
      <c r="S102" s="664"/>
      <c r="T102" s="665"/>
      <c r="AT102" s="660" t="s">
        <v>137</v>
      </c>
      <c r="AU102" s="660" t="s">
        <v>82</v>
      </c>
      <c r="AV102" s="658" t="s">
        <v>82</v>
      </c>
      <c r="AW102" s="658" t="s">
        <v>33</v>
      </c>
      <c r="AX102" s="658" t="s">
        <v>80</v>
      </c>
      <c r="AY102" s="660" t="s">
        <v>125</v>
      </c>
    </row>
    <row r="103" spans="1:65" s="571" customFormat="1" ht="37.9" customHeight="1">
      <c r="A103" s="568"/>
      <c r="B103" s="569"/>
      <c r="C103" s="640" t="s">
        <v>209</v>
      </c>
      <c r="D103" s="640" t="s">
        <v>128</v>
      </c>
      <c r="E103" s="641" t="s">
        <v>391</v>
      </c>
      <c r="F103" s="642" t="s">
        <v>392</v>
      </c>
      <c r="G103" s="643" t="s">
        <v>131</v>
      </c>
      <c r="H103" s="644">
        <v>19.3</v>
      </c>
      <c r="I103" s="77"/>
      <c r="J103" s="645">
        <f>ROUND(I103*H103,2)</f>
        <v>0</v>
      </c>
      <c r="K103" s="642" t="s">
        <v>132</v>
      </c>
      <c r="L103" s="569"/>
      <c r="M103" s="646" t="s">
        <v>3</v>
      </c>
      <c r="N103" s="647" t="s">
        <v>43</v>
      </c>
      <c r="O103" s="648"/>
      <c r="P103" s="649">
        <f>O103*H103</f>
        <v>0</v>
      </c>
      <c r="Q103" s="649">
        <v>0</v>
      </c>
      <c r="R103" s="649">
        <f>Q103*H103</f>
        <v>0</v>
      </c>
      <c r="S103" s="649">
        <v>0</v>
      </c>
      <c r="T103" s="650">
        <f>S103*H103</f>
        <v>0</v>
      </c>
      <c r="U103" s="568"/>
      <c r="V103" s="568"/>
      <c r="W103" s="568"/>
      <c r="X103" s="568"/>
      <c r="Y103" s="568"/>
      <c r="Z103" s="568"/>
      <c r="AA103" s="568"/>
      <c r="AB103" s="568"/>
      <c r="AC103" s="568"/>
      <c r="AD103" s="568"/>
      <c r="AE103" s="568"/>
      <c r="AR103" s="651" t="s">
        <v>133</v>
      </c>
      <c r="AT103" s="651" t="s">
        <v>128</v>
      </c>
      <c r="AU103" s="651" t="s">
        <v>82</v>
      </c>
      <c r="AY103" s="561" t="s">
        <v>125</v>
      </c>
      <c r="BE103" s="652">
        <f>IF(N103="základní",J103,0)</f>
        <v>0</v>
      </c>
      <c r="BF103" s="652">
        <f>IF(N103="snížená",J103,0)</f>
        <v>0</v>
      </c>
      <c r="BG103" s="652">
        <f>IF(N103="zákl. přenesená",J103,0)</f>
        <v>0</v>
      </c>
      <c r="BH103" s="652">
        <f>IF(N103="sníž. přenesená",J103,0)</f>
        <v>0</v>
      </c>
      <c r="BI103" s="652">
        <f>IF(N103="nulová",J103,0)</f>
        <v>0</v>
      </c>
      <c r="BJ103" s="561" t="s">
        <v>80</v>
      </c>
      <c r="BK103" s="652">
        <f>ROUND(I103*H103,2)</f>
        <v>0</v>
      </c>
      <c r="BL103" s="561" t="s">
        <v>133</v>
      </c>
      <c r="BM103" s="651" t="s">
        <v>508</v>
      </c>
    </row>
    <row r="104" spans="1:65" s="571" customFormat="1" ht="14.45" customHeight="1">
      <c r="A104" s="568"/>
      <c r="B104" s="569"/>
      <c r="C104" s="671" t="s">
        <v>213</v>
      </c>
      <c r="D104" s="671" t="s">
        <v>239</v>
      </c>
      <c r="E104" s="672" t="s">
        <v>394</v>
      </c>
      <c r="F104" s="673" t="s">
        <v>395</v>
      </c>
      <c r="G104" s="674" t="s">
        <v>143</v>
      </c>
      <c r="H104" s="675">
        <v>38.6</v>
      </c>
      <c r="I104" s="80"/>
      <c r="J104" s="676">
        <f>ROUND(I104*H104,2)</f>
        <v>0</v>
      </c>
      <c r="K104" s="673" t="s">
        <v>132</v>
      </c>
      <c r="L104" s="677"/>
      <c r="M104" s="678" t="s">
        <v>3</v>
      </c>
      <c r="N104" s="679" t="s">
        <v>43</v>
      </c>
      <c r="O104" s="648"/>
      <c r="P104" s="649">
        <f>O104*H104</f>
        <v>0</v>
      </c>
      <c r="Q104" s="649">
        <v>1</v>
      </c>
      <c r="R104" s="649">
        <f>Q104*H104</f>
        <v>38.6</v>
      </c>
      <c r="S104" s="649">
        <v>0</v>
      </c>
      <c r="T104" s="650">
        <f>S104*H104</f>
        <v>0</v>
      </c>
      <c r="U104" s="568"/>
      <c r="V104" s="568"/>
      <c r="W104" s="568"/>
      <c r="X104" s="568"/>
      <c r="Y104" s="568"/>
      <c r="Z104" s="568"/>
      <c r="AA104" s="568"/>
      <c r="AB104" s="568"/>
      <c r="AC104" s="568"/>
      <c r="AD104" s="568"/>
      <c r="AE104" s="568"/>
      <c r="AR104" s="651" t="s">
        <v>197</v>
      </c>
      <c r="AT104" s="651" t="s">
        <v>239</v>
      </c>
      <c r="AU104" s="651" t="s">
        <v>82</v>
      </c>
      <c r="AY104" s="561" t="s">
        <v>125</v>
      </c>
      <c r="BE104" s="652">
        <f>IF(N104="základní",J104,0)</f>
        <v>0</v>
      </c>
      <c r="BF104" s="652">
        <f>IF(N104="snížená",J104,0)</f>
        <v>0</v>
      </c>
      <c r="BG104" s="652">
        <f>IF(N104="zákl. přenesená",J104,0)</f>
        <v>0</v>
      </c>
      <c r="BH104" s="652">
        <f>IF(N104="sníž. přenesená",J104,0)</f>
        <v>0</v>
      </c>
      <c r="BI104" s="652">
        <f>IF(N104="nulová",J104,0)</f>
        <v>0</v>
      </c>
      <c r="BJ104" s="561" t="s">
        <v>80</v>
      </c>
      <c r="BK104" s="652">
        <f>ROUND(I104*H104,2)</f>
        <v>0</v>
      </c>
      <c r="BL104" s="561" t="s">
        <v>133</v>
      </c>
      <c r="BM104" s="651" t="s">
        <v>509</v>
      </c>
    </row>
    <row r="105" spans="2:51" s="658" customFormat="1" ht="12">
      <c r="B105" s="659"/>
      <c r="D105" s="653" t="s">
        <v>137</v>
      </c>
      <c r="F105" s="661" t="s">
        <v>510</v>
      </c>
      <c r="H105" s="662">
        <v>38.6</v>
      </c>
      <c r="L105" s="659"/>
      <c r="M105" s="663"/>
      <c r="N105" s="664"/>
      <c r="O105" s="664"/>
      <c r="P105" s="664"/>
      <c r="Q105" s="664"/>
      <c r="R105" s="664"/>
      <c r="S105" s="664"/>
      <c r="T105" s="665"/>
      <c r="AT105" s="660" t="s">
        <v>137</v>
      </c>
      <c r="AU105" s="660" t="s">
        <v>82</v>
      </c>
      <c r="AV105" s="658" t="s">
        <v>82</v>
      </c>
      <c r="AW105" s="658" t="s">
        <v>4</v>
      </c>
      <c r="AX105" s="658" t="s">
        <v>80</v>
      </c>
      <c r="AY105" s="660" t="s">
        <v>125</v>
      </c>
    </row>
    <row r="106" spans="2:63" s="627" customFormat="1" ht="22.9" customHeight="1">
      <c r="B106" s="628"/>
      <c r="D106" s="629" t="s">
        <v>71</v>
      </c>
      <c r="E106" s="638" t="s">
        <v>82</v>
      </c>
      <c r="F106" s="638" t="s">
        <v>511</v>
      </c>
      <c r="J106" s="639">
        <f>BK106</f>
        <v>0</v>
      </c>
      <c r="L106" s="628"/>
      <c r="M106" s="632"/>
      <c r="N106" s="633"/>
      <c r="O106" s="633"/>
      <c r="P106" s="634">
        <f>SUM(P107:P110)</f>
        <v>0</v>
      </c>
      <c r="Q106" s="633"/>
      <c r="R106" s="634">
        <f>SUM(R107:R110)</f>
        <v>6.75292</v>
      </c>
      <c r="S106" s="633"/>
      <c r="T106" s="635">
        <f>SUM(T107:T110)</f>
        <v>0</v>
      </c>
      <c r="AR106" s="629" t="s">
        <v>80</v>
      </c>
      <c r="AT106" s="636" t="s">
        <v>71</v>
      </c>
      <c r="AU106" s="636" t="s">
        <v>80</v>
      </c>
      <c r="AY106" s="629" t="s">
        <v>125</v>
      </c>
      <c r="BK106" s="637">
        <f>SUM(BK107:BK110)</f>
        <v>0</v>
      </c>
    </row>
    <row r="107" spans="1:65" s="571" customFormat="1" ht="24.2" customHeight="1">
      <c r="A107" s="568"/>
      <c r="B107" s="569"/>
      <c r="C107" s="640" t="s">
        <v>217</v>
      </c>
      <c r="D107" s="640" t="s">
        <v>128</v>
      </c>
      <c r="E107" s="641" t="s">
        <v>512</v>
      </c>
      <c r="F107" s="642" t="s">
        <v>513</v>
      </c>
      <c r="G107" s="643" t="s">
        <v>180</v>
      </c>
      <c r="H107" s="644">
        <v>80</v>
      </c>
      <c r="I107" s="77"/>
      <c r="J107" s="645">
        <f>ROUND(I107*H107,2)</f>
        <v>0</v>
      </c>
      <c r="K107" s="642" t="s">
        <v>132</v>
      </c>
      <c r="L107" s="569"/>
      <c r="M107" s="646" t="s">
        <v>3</v>
      </c>
      <c r="N107" s="647" t="s">
        <v>43</v>
      </c>
      <c r="O107" s="648"/>
      <c r="P107" s="649">
        <f>O107*H107</f>
        <v>0</v>
      </c>
      <c r="Q107" s="649">
        <v>0.00017</v>
      </c>
      <c r="R107" s="649">
        <f>Q107*H107</f>
        <v>0.013600000000000001</v>
      </c>
      <c r="S107" s="649">
        <v>0</v>
      </c>
      <c r="T107" s="650">
        <f>S107*H107</f>
        <v>0</v>
      </c>
      <c r="U107" s="568"/>
      <c r="V107" s="568"/>
      <c r="W107" s="568"/>
      <c r="X107" s="568"/>
      <c r="Y107" s="568"/>
      <c r="Z107" s="568"/>
      <c r="AA107" s="568"/>
      <c r="AB107" s="568"/>
      <c r="AC107" s="568"/>
      <c r="AD107" s="568"/>
      <c r="AE107" s="568"/>
      <c r="AR107" s="651" t="s">
        <v>133</v>
      </c>
      <c r="AT107" s="651" t="s">
        <v>128</v>
      </c>
      <c r="AU107" s="651" t="s">
        <v>82</v>
      </c>
      <c r="AY107" s="561" t="s">
        <v>125</v>
      </c>
      <c r="BE107" s="652">
        <f>IF(N107="základní",J107,0)</f>
        <v>0</v>
      </c>
      <c r="BF107" s="652">
        <f>IF(N107="snížená",J107,0)</f>
        <v>0</v>
      </c>
      <c r="BG107" s="652">
        <f>IF(N107="zákl. přenesená",J107,0)</f>
        <v>0</v>
      </c>
      <c r="BH107" s="652">
        <f>IF(N107="sníž. přenesená",J107,0)</f>
        <v>0</v>
      </c>
      <c r="BI107" s="652">
        <f>IF(N107="nulová",J107,0)</f>
        <v>0</v>
      </c>
      <c r="BJ107" s="561" t="s">
        <v>80</v>
      </c>
      <c r="BK107" s="652">
        <f>ROUND(I107*H107,2)</f>
        <v>0</v>
      </c>
      <c r="BL107" s="561" t="s">
        <v>133</v>
      </c>
      <c r="BM107" s="651" t="s">
        <v>514</v>
      </c>
    </row>
    <row r="108" spans="1:65" s="571" customFormat="1" ht="14.45" customHeight="1">
      <c r="A108" s="568"/>
      <c r="B108" s="569"/>
      <c r="C108" s="671" t="s">
        <v>222</v>
      </c>
      <c r="D108" s="671" t="s">
        <v>239</v>
      </c>
      <c r="E108" s="672" t="s">
        <v>515</v>
      </c>
      <c r="F108" s="673" t="s">
        <v>516</v>
      </c>
      <c r="G108" s="674" t="s">
        <v>180</v>
      </c>
      <c r="H108" s="675">
        <v>92</v>
      </c>
      <c r="I108" s="80"/>
      <c r="J108" s="676">
        <f>ROUND(I108*H108,2)</f>
        <v>0</v>
      </c>
      <c r="K108" s="673" t="s">
        <v>132</v>
      </c>
      <c r="L108" s="677"/>
      <c r="M108" s="678" t="s">
        <v>3</v>
      </c>
      <c r="N108" s="679" t="s">
        <v>43</v>
      </c>
      <c r="O108" s="648"/>
      <c r="P108" s="649">
        <f>O108*H108</f>
        <v>0</v>
      </c>
      <c r="Q108" s="649">
        <v>0.00021</v>
      </c>
      <c r="R108" s="649">
        <f>Q108*H108</f>
        <v>0.01932</v>
      </c>
      <c r="S108" s="649">
        <v>0</v>
      </c>
      <c r="T108" s="650">
        <f>S108*H108</f>
        <v>0</v>
      </c>
      <c r="U108" s="568"/>
      <c r="V108" s="568"/>
      <c r="W108" s="568"/>
      <c r="X108" s="568"/>
      <c r="Y108" s="568"/>
      <c r="Z108" s="568"/>
      <c r="AA108" s="568"/>
      <c r="AB108" s="568"/>
      <c r="AC108" s="568"/>
      <c r="AD108" s="568"/>
      <c r="AE108" s="568"/>
      <c r="AR108" s="651" t="s">
        <v>197</v>
      </c>
      <c r="AT108" s="651" t="s">
        <v>239</v>
      </c>
      <c r="AU108" s="651" t="s">
        <v>82</v>
      </c>
      <c r="AY108" s="561" t="s">
        <v>125</v>
      </c>
      <c r="BE108" s="652">
        <f>IF(N108="základní",J108,0)</f>
        <v>0</v>
      </c>
      <c r="BF108" s="652">
        <f>IF(N108="snížená",J108,0)</f>
        <v>0</v>
      </c>
      <c r="BG108" s="652">
        <f>IF(N108="zákl. přenesená",J108,0)</f>
        <v>0</v>
      </c>
      <c r="BH108" s="652">
        <f>IF(N108="sníž. přenesená",J108,0)</f>
        <v>0</v>
      </c>
      <c r="BI108" s="652">
        <f>IF(N108="nulová",J108,0)</f>
        <v>0</v>
      </c>
      <c r="BJ108" s="561" t="s">
        <v>80</v>
      </c>
      <c r="BK108" s="652">
        <f>ROUND(I108*H108,2)</f>
        <v>0</v>
      </c>
      <c r="BL108" s="561" t="s">
        <v>133</v>
      </c>
      <c r="BM108" s="651" t="s">
        <v>517</v>
      </c>
    </row>
    <row r="109" spans="2:51" s="658" customFormat="1" ht="12">
      <c r="B109" s="659"/>
      <c r="D109" s="653" t="s">
        <v>137</v>
      </c>
      <c r="F109" s="661" t="s">
        <v>518</v>
      </c>
      <c r="H109" s="662">
        <v>92</v>
      </c>
      <c r="L109" s="659"/>
      <c r="M109" s="663"/>
      <c r="N109" s="664"/>
      <c r="O109" s="664"/>
      <c r="P109" s="664"/>
      <c r="Q109" s="664"/>
      <c r="R109" s="664"/>
      <c r="S109" s="664"/>
      <c r="T109" s="665"/>
      <c r="AT109" s="660" t="s">
        <v>137</v>
      </c>
      <c r="AU109" s="660" t="s">
        <v>82</v>
      </c>
      <c r="AV109" s="658" t="s">
        <v>82</v>
      </c>
      <c r="AW109" s="658" t="s">
        <v>4</v>
      </c>
      <c r="AX109" s="658" t="s">
        <v>80</v>
      </c>
      <c r="AY109" s="660" t="s">
        <v>125</v>
      </c>
    </row>
    <row r="110" spans="1:65" s="571" customFormat="1" ht="14.45" customHeight="1">
      <c r="A110" s="568"/>
      <c r="B110" s="569"/>
      <c r="C110" s="640" t="s">
        <v>9</v>
      </c>
      <c r="D110" s="640" t="s">
        <v>128</v>
      </c>
      <c r="E110" s="641" t="s">
        <v>519</v>
      </c>
      <c r="F110" s="642" t="s">
        <v>520</v>
      </c>
      <c r="G110" s="643" t="s">
        <v>131</v>
      </c>
      <c r="H110" s="644">
        <v>3.5</v>
      </c>
      <c r="I110" s="77"/>
      <c r="J110" s="645">
        <f>ROUND(I110*H110,2)</f>
        <v>0</v>
      </c>
      <c r="K110" s="642" t="s">
        <v>132</v>
      </c>
      <c r="L110" s="569"/>
      <c r="M110" s="646" t="s">
        <v>3</v>
      </c>
      <c r="N110" s="647" t="s">
        <v>43</v>
      </c>
      <c r="O110" s="648"/>
      <c r="P110" s="649">
        <f>O110*H110</f>
        <v>0</v>
      </c>
      <c r="Q110" s="649">
        <v>1.92</v>
      </c>
      <c r="R110" s="649">
        <f>Q110*H110</f>
        <v>6.72</v>
      </c>
      <c r="S110" s="649">
        <v>0</v>
      </c>
      <c r="T110" s="650">
        <f>S110*H110</f>
        <v>0</v>
      </c>
      <c r="U110" s="568"/>
      <c r="V110" s="568"/>
      <c r="W110" s="568"/>
      <c r="X110" s="568"/>
      <c r="Y110" s="568"/>
      <c r="Z110" s="568"/>
      <c r="AA110" s="568"/>
      <c r="AB110" s="568"/>
      <c r="AC110" s="568"/>
      <c r="AD110" s="568"/>
      <c r="AE110" s="568"/>
      <c r="AR110" s="651" t="s">
        <v>133</v>
      </c>
      <c r="AT110" s="651" t="s">
        <v>128</v>
      </c>
      <c r="AU110" s="651" t="s">
        <v>82</v>
      </c>
      <c r="AY110" s="561" t="s">
        <v>125</v>
      </c>
      <c r="BE110" s="652">
        <f>IF(N110="základní",J110,0)</f>
        <v>0</v>
      </c>
      <c r="BF110" s="652">
        <f>IF(N110="snížená",J110,0)</f>
        <v>0</v>
      </c>
      <c r="BG110" s="652">
        <f>IF(N110="zákl. přenesená",J110,0)</f>
        <v>0</v>
      </c>
      <c r="BH110" s="652">
        <f>IF(N110="sníž. přenesená",J110,0)</f>
        <v>0</v>
      </c>
      <c r="BI110" s="652">
        <f>IF(N110="nulová",J110,0)</f>
        <v>0</v>
      </c>
      <c r="BJ110" s="561" t="s">
        <v>80</v>
      </c>
      <c r="BK110" s="652">
        <f>ROUND(I110*H110,2)</f>
        <v>0</v>
      </c>
      <c r="BL110" s="561" t="s">
        <v>133</v>
      </c>
      <c r="BM110" s="651" t="s">
        <v>521</v>
      </c>
    </row>
    <row r="111" spans="2:63" s="627" customFormat="1" ht="22.9" customHeight="1">
      <c r="B111" s="628"/>
      <c r="D111" s="629" t="s">
        <v>71</v>
      </c>
      <c r="E111" s="638" t="s">
        <v>133</v>
      </c>
      <c r="F111" s="638" t="s">
        <v>401</v>
      </c>
      <c r="J111" s="639">
        <f>BK111</f>
        <v>0</v>
      </c>
      <c r="L111" s="628"/>
      <c r="M111" s="632"/>
      <c r="N111" s="633"/>
      <c r="O111" s="633"/>
      <c r="P111" s="634">
        <f>SUM(P112:P113)</f>
        <v>0</v>
      </c>
      <c r="Q111" s="633"/>
      <c r="R111" s="634">
        <f>SUM(R112:R113)</f>
        <v>9.324688000000002</v>
      </c>
      <c r="S111" s="633"/>
      <c r="T111" s="635">
        <f>SUM(T112:T113)</f>
        <v>0</v>
      </c>
      <c r="AR111" s="629" t="s">
        <v>80</v>
      </c>
      <c r="AT111" s="636" t="s">
        <v>71</v>
      </c>
      <c r="AU111" s="636" t="s">
        <v>80</v>
      </c>
      <c r="AY111" s="629" t="s">
        <v>125</v>
      </c>
      <c r="BK111" s="637">
        <f>SUM(BK112:BK113)</f>
        <v>0</v>
      </c>
    </row>
    <row r="112" spans="1:65" s="571" customFormat="1" ht="14.45" customHeight="1">
      <c r="A112" s="568"/>
      <c r="B112" s="569"/>
      <c r="C112" s="640" t="s">
        <v>229</v>
      </c>
      <c r="D112" s="640" t="s">
        <v>128</v>
      </c>
      <c r="E112" s="641" t="s">
        <v>402</v>
      </c>
      <c r="F112" s="642" t="s">
        <v>403</v>
      </c>
      <c r="G112" s="643" t="s">
        <v>131</v>
      </c>
      <c r="H112" s="644">
        <v>4.4</v>
      </c>
      <c r="I112" s="77"/>
      <c r="J112" s="645">
        <f>ROUND(I112*H112,2)</f>
        <v>0</v>
      </c>
      <c r="K112" s="642" t="s">
        <v>132</v>
      </c>
      <c r="L112" s="569"/>
      <c r="M112" s="646" t="s">
        <v>3</v>
      </c>
      <c r="N112" s="647" t="s">
        <v>43</v>
      </c>
      <c r="O112" s="648"/>
      <c r="P112" s="649">
        <f>O112*H112</f>
        <v>0</v>
      </c>
      <c r="Q112" s="649">
        <v>1.89077</v>
      </c>
      <c r="R112" s="649">
        <f>Q112*H112</f>
        <v>8.319388000000002</v>
      </c>
      <c r="S112" s="649">
        <v>0</v>
      </c>
      <c r="T112" s="650">
        <f>S112*H112</f>
        <v>0</v>
      </c>
      <c r="U112" s="568"/>
      <c r="V112" s="568"/>
      <c r="W112" s="568"/>
      <c r="X112" s="568"/>
      <c r="Y112" s="568"/>
      <c r="Z112" s="568"/>
      <c r="AA112" s="568"/>
      <c r="AB112" s="568"/>
      <c r="AC112" s="568"/>
      <c r="AD112" s="568"/>
      <c r="AE112" s="568"/>
      <c r="AR112" s="651" t="s">
        <v>133</v>
      </c>
      <c r="AT112" s="651" t="s">
        <v>128</v>
      </c>
      <c r="AU112" s="651" t="s">
        <v>82</v>
      </c>
      <c r="AY112" s="561" t="s">
        <v>125</v>
      </c>
      <c r="BE112" s="652">
        <f>IF(N112="základní",J112,0)</f>
        <v>0</v>
      </c>
      <c r="BF112" s="652">
        <f>IF(N112="snížená",J112,0)</f>
        <v>0</v>
      </c>
      <c r="BG112" s="652">
        <f>IF(N112="zákl. přenesená",J112,0)</f>
        <v>0</v>
      </c>
      <c r="BH112" s="652">
        <f>IF(N112="sníž. přenesená",J112,0)</f>
        <v>0</v>
      </c>
      <c r="BI112" s="652">
        <f>IF(N112="nulová",J112,0)</f>
        <v>0</v>
      </c>
      <c r="BJ112" s="561" t="s">
        <v>80</v>
      </c>
      <c r="BK112" s="652">
        <f>ROUND(I112*H112,2)</f>
        <v>0</v>
      </c>
      <c r="BL112" s="561" t="s">
        <v>133</v>
      </c>
      <c r="BM112" s="651" t="s">
        <v>522</v>
      </c>
    </row>
    <row r="113" spans="1:65" s="571" customFormat="1" ht="24.2" customHeight="1">
      <c r="A113" s="568"/>
      <c r="B113" s="569"/>
      <c r="C113" s="640" t="s">
        <v>233</v>
      </c>
      <c r="D113" s="640" t="s">
        <v>128</v>
      </c>
      <c r="E113" s="641" t="s">
        <v>523</v>
      </c>
      <c r="F113" s="642" t="s">
        <v>524</v>
      </c>
      <c r="G113" s="643" t="s">
        <v>131</v>
      </c>
      <c r="H113" s="644">
        <v>0.45</v>
      </c>
      <c r="I113" s="77"/>
      <c r="J113" s="645">
        <f>ROUND(I113*H113,2)</f>
        <v>0</v>
      </c>
      <c r="K113" s="642" t="s">
        <v>132</v>
      </c>
      <c r="L113" s="569"/>
      <c r="M113" s="646" t="s">
        <v>3</v>
      </c>
      <c r="N113" s="647" t="s">
        <v>43</v>
      </c>
      <c r="O113" s="648"/>
      <c r="P113" s="649">
        <f>O113*H113</f>
        <v>0</v>
      </c>
      <c r="Q113" s="649">
        <v>2.234</v>
      </c>
      <c r="R113" s="649">
        <f>Q113*H113</f>
        <v>1.0053</v>
      </c>
      <c r="S113" s="649">
        <v>0</v>
      </c>
      <c r="T113" s="650">
        <f>S113*H113</f>
        <v>0</v>
      </c>
      <c r="U113" s="568"/>
      <c r="V113" s="568"/>
      <c r="W113" s="568"/>
      <c r="X113" s="568"/>
      <c r="Y113" s="568"/>
      <c r="Z113" s="568"/>
      <c r="AA113" s="568"/>
      <c r="AB113" s="568"/>
      <c r="AC113" s="568"/>
      <c r="AD113" s="568"/>
      <c r="AE113" s="568"/>
      <c r="AR113" s="651" t="s">
        <v>133</v>
      </c>
      <c r="AT113" s="651" t="s">
        <v>128</v>
      </c>
      <c r="AU113" s="651" t="s">
        <v>82</v>
      </c>
      <c r="AY113" s="561" t="s">
        <v>125</v>
      </c>
      <c r="BE113" s="652">
        <f>IF(N113="základní",J113,0)</f>
        <v>0</v>
      </c>
      <c r="BF113" s="652">
        <f>IF(N113="snížená",J113,0)</f>
        <v>0</v>
      </c>
      <c r="BG113" s="652">
        <f>IF(N113="zákl. přenesená",J113,0)</f>
        <v>0</v>
      </c>
      <c r="BH113" s="652">
        <f>IF(N113="sníž. přenesená",J113,0)</f>
        <v>0</v>
      </c>
      <c r="BI113" s="652">
        <f>IF(N113="nulová",J113,0)</f>
        <v>0</v>
      </c>
      <c r="BJ113" s="561" t="s">
        <v>80</v>
      </c>
      <c r="BK113" s="652">
        <f>ROUND(I113*H113,2)</f>
        <v>0</v>
      </c>
      <c r="BL113" s="561" t="s">
        <v>133</v>
      </c>
      <c r="BM113" s="651" t="s">
        <v>525</v>
      </c>
    </row>
    <row r="114" spans="2:63" s="627" customFormat="1" ht="22.9" customHeight="1">
      <c r="B114" s="628"/>
      <c r="D114" s="629" t="s">
        <v>71</v>
      </c>
      <c r="E114" s="638" t="s">
        <v>197</v>
      </c>
      <c r="F114" s="638" t="s">
        <v>405</v>
      </c>
      <c r="J114" s="639">
        <f>BK114</f>
        <v>0</v>
      </c>
      <c r="L114" s="628"/>
      <c r="M114" s="632"/>
      <c r="N114" s="633"/>
      <c r="O114" s="633"/>
      <c r="P114" s="634">
        <f>SUM(P115:P155)</f>
        <v>0</v>
      </c>
      <c r="Q114" s="633"/>
      <c r="R114" s="634">
        <f>SUM(R115:R155)</f>
        <v>16.331265999999996</v>
      </c>
      <c r="S114" s="633"/>
      <c r="T114" s="635">
        <f>SUM(T115:T155)</f>
        <v>0</v>
      </c>
      <c r="AR114" s="629" t="s">
        <v>80</v>
      </c>
      <c r="AT114" s="636" t="s">
        <v>71</v>
      </c>
      <c r="AU114" s="636" t="s">
        <v>80</v>
      </c>
      <c r="AY114" s="629" t="s">
        <v>125</v>
      </c>
      <c r="BK114" s="637">
        <f>SUM(BK115:BK155)</f>
        <v>0</v>
      </c>
    </row>
    <row r="115" spans="1:65" s="571" customFormat="1" ht="24.2" customHeight="1">
      <c r="A115" s="568"/>
      <c r="B115" s="569"/>
      <c r="C115" s="640" t="s">
        <v>238</v>
      </c>
      <c r="D115" s="640" t="s">
        <v>128</v>
      </c>
      <c r="E115" s="641" t="s">
        <v>526</v>
      </c>
      <c r="F115" s="642" t="s">
        <v>527</v>
      </c>
      <c r="G115" s="643" t="s">
        <v>286</v>
      </c>
      <c r="H115" s="644">
        <v>60</v>
      </c>
      <c r="I115" s="77"/>
      <c r="J115" s="645">
        <f>ROUND(I115*H115,2)</f>
        <v>0</v>
      </c>
      <c r="K115" s="642" t="s">
        <v>132</v>
      </c>
      <c r="L115" s="569"/>
      <c r="M115" s="646" t="s">
        <v>3</v>
      </c>
      <c r="N115" s="647" t="s">
        <v>43</v>
      </c>
      <c r="O115" s="648"/>
      <c r="P115" s="649">
        <f>O115*H115</f>
        <v>0</v>
      </c>
      <c r="Q115" s="649">
        <v>1E-05</v>
      </c>
      <c r="R115" s="649">
        <f>Q115*H115</f>
        <v>0.0006000000000000001</v>
      </c>
      <c r="S115" s="649">
        <v>0</v>
      </c>
      <c r="T115" s="650">
        <f>S115*H115</f>
        <v>0</v>
      </c>
      <c r="U115" s="568"/>
      <c r="V115" s="568"/>
      <c r="W115" s="568"/>
      <c r="X115" s="568"/>
      <c r="Y115" s="568"/>
      <c r="Z115" s="568"/>
      <c r="AA115" s="568"/>
      <c r="AB115" s="568"/>
      <c r="AC115" s="568"/>
      <c r="AD115" s="568"/>
      <c r="AE115" s="568"/>
      <c r="AR115" s="651" t="s">
        <v>133</v>
      </c>
      <c r="AT115" s="651" t="s">
        <v>128</v>
      </c>
      <c r="AU115" s="651" t="s">
        <v>82</v>
      </c>
      <c r="AY115" s="561" t="s">
        <v>125</v>
      </c>
      <c r="BE115" s="652">
        <f>IF(N115="základní",J115,0)</f>
        <v>0</v>
      </c>
      <c r="BF115" s="652">
        <f>IF(N115="snížená",J115,0)</f>
        <v>0</v>
      </c>
      <c r="BG115" s="652">
        <f>IF(N115="zákl. přenesená",J115,0)</f>
        <v>0</v>
      </c>
      <c r="BH115" s="652">
        <f>IF(N115="sníž. přenesená",J115,0)</f>
        <v>0</v>
      </c>
      <c r="BI115" s="652">
        <f>IF(N115="nulová",J115,0)</f>
        <v>0</v>
      </c>
      <c r="BJ115" s="561" t="s">
        <v>80</v>
      </c>
      <c r="BK115" s="652">
        <f>ROUND(I115*H115,2)</f>
        <v>0</v>
      </c>
      <c r="BL115" s="561" t="s">
        <v>133</v>
      </c>
      <c r="BM115" s="651" t="s">
        <v>528</v>
      </c>
    </row>
    <row r="116" spans="2:51" s="658" customFormat="1" ht="12">
      <c r="B116" s="659"/>
      <c r="D116" s="653" t="s">
        <v>137</v>
      </c>
      <c r="E116" s="660" t="s">
        <v>3</v>
      </c>
      <c r="F116" s="661" t="s">
        <v>529</v>
      </c>
      <c r="H116" s="662">
        <v>4</v>
      </c>
      <c r="L116" s="659"/>
      <c r="M116" s="663"/>
      <c r="N116" s="664"/>
      <c r="O116" s="664"/>
      <c r="P116" s="664"/>
      <c r="Q116" s="664"/>
      <c r="R116" s="664"/>
      <c r="S116" s="664"/>
      <c r="T116" s="665"/>
      <c r="AT116" s="660" t="s">
        <v>137</v>
      </c>
      <c r="AU116" s="660" t="s">
        <v>82</v>
      </c>
      <c r="AV116" s="658" t="s">
        <v>82</v>
      </c>
      <c r="AW116" s="658" t="s">
        <v>33</v>
      </c>
      <c r="AX116" s="658" t="s">
        <v>72</v>
      </c>
      <c r="AY116" s="660" t="s">
        <v>125</v>
      </c>
    </row>
    <row r="117" spans="2:51" s="658" customFormat="1" ht="12">
      <c r="B117" s="659"/>
      <c r="D117" s="653" t="s">
        <v>137</v>
      </c>
      <c r="E117" s="660" t="s">
        <v>3</v>
      </c>
      <c r="F117" s="661" t="s">
        <v>530</v>
      </c>
      <c r="H117" s="662">
        <v>31</v>
      </c>
      <c r="L117" s="659"/>
      <c r="M117" s="663"/>
      <c r="N117" s="664"/>
      <c r="O117" s="664"/>
      <c r="P117" s="664"/>
      <c r="Q117" s="664"/>
      <c r="R117" s="664"/>
      <c r="S117" s="664"/>
      <c r="T117" s="665"/>
      <c r="AT117" s="660" t="s">
        <v>137</v>
      </c>
      <c r="AU117" s="660" t="s">
        <v>82</v>
      </c>
      <c r="AV117" s="658" t="s">
        <v>82</v>
      </c>
      <c r="AW117" s="658" t="s">
        <v>33</v>
      </c>
      <c r="AX117" s="658" t="s">
        <v>72</v>
      </c>
      <c r="AY117" s="660" t="s">
        <v>125</v>
      </c>
    </row>
    <row r="118" spans="2:51" s="658" customFormat="1" ht="12">
      <c r="B118" s="659"/>
      <c r="D118" s="653" t="s">
        <v>137</v>
      </c>
      <c r="E118" s="660" t="s">
        <v>3</v>
      </c>
      <c r="F118" s="661" t="s">
        <v>531</v>
      </c>
      <c r="H118" s="662">
        <v>25</v>
      </c>
      <c r="L118" s="659"/>
      <c r="M118" s="663"/>
      <c r="N118" s="664"/>
      <c r="O118" s="664"/>
      <c r="P118" s="664"/>
      <c r="Q118" s="664"/>
      <c r="R118" s="664"/>
      <c r="S118" s="664"/>
      <c r="T118" s="665"/>
      <c r="AT118" s="660" t="s">
        <v>137</v>
      </c>
      <c r="AU118" s="660" t="s">
        <v>82</v>
      </c>
      <c r="AV118" s="658" t="s">
        <v>82</v>
      </c>
      <c r="AW118" s="658" t="s">
        <v>33</v>
      </c>
      <c r="AX118" s="658" t="s">
        <v>72</v>
      </c>
      <c r="AY118" s="660" t="s">
        <v>125</v>
      </c>
    </row>
    <row r="119" spans="2:51" s="687" customFormat="1" ht="12">
      <c r="B119" s="688"/>
      <c r="D119" s="653" t="s">
        <v>137</v>
      </c>
      <c r="E119" s="689" t="s">
        <v>3</v>
      </c>
      <c r="F119" s="690" t="s">
        <v>532</v>
      </c>
      <c r="H119" s="691">
        <v>60</v>
      </c>
      <c r="L119" s="688"/>
      <c r="M119" s="692"/>
      <c r="N119" s="693"/>
      <c r="O119" s="693"/>
      <c r="P119" s="693"/>
      <c r="Q119" s="693"/>
      <c r="R119" s="693"/>
      <c r="S119" s="693"/>
      <c r="T119" s="694"/>
      <c r="AT119" s="689" t="s">
        <v>137</v>
      </c>
      <c r="AU119" s="689" t="s">
        <v>82</v>
      </c>
      <c r="AV119" s="687" t="s">
        <v>133</v>
      </c>
      <c r="AW119" s="687" t="s">
        <v>33</v>
      </c>
      <c r="AX119" s="687" t="s">
        <v>80</v>
      </c>
      <c r="AY119" s="689" t="s">
        <v>125</v>
      </c>
    </row>
    <row r="120" spans="1:65" s="571" customFormat="1" ht="14.45" customHeight="1">
      <c r="A120" s="568"/>
      <c r="B120" s="569"/>
      <c r="C120" s="671" t="s">
        <v>245</v>
      </c>
      <c r="D120" s="671" t="s">
        <v>239</v>
      </c>
      <c r="E120" s="672" t="s">
        <v>533</v>
      </c>
      <c r="F120" s="673" t="s">
        <v>534</v>
      </c>
      <c r="G120" s="674" t="s">
        <v>286</v>
      </c>
      <c r="H120" s="675">
        <v>61.8</v>
      </c>
      <c r="I120" s="80"/>
      <c r="J120" s="676">
        <f>ROUND(I120*H120,2)</f>
        <v>0</v>
      </c>
      <c r="K120" s="673" t="s">
        <v>132</v>
      </c>
      <c r="L120" s="677"/>
      <c r="M120" s="678" t="s">
        <v>3</v>
      </c>
      <c r="N120" s="679" t="s">
        <v>43</v>
      </c>
      <c r="O120" s="648"/>
      <c r="P120" s="649">
        <f>O120*H120</f>
        <v>0</v>
      </c>
      <c r="Q120" s="649">
        <v>0.00267</v>
      </c>
      <c r="R120" s="649">
        <f>Q120*H120</f>
        <v>0.16500599999999999</v>
      </c>
      <c r="S120" s="649">
        <v>0</v>
      </c>
      <c r="T120" s="650">
        <f>S120*H120</f>
        <v>0</v>
      </c>
      <c r="U120" s="568"/>
      <c r="V120" s="568"/>
      <c r="W120" s="568"/>
      <c r="X120" s="568"/>
      <c r="Y120" s="568"/>
      <c r="Z120" s="568"/>
      <c r="AA120" s="568"/>
      <c r="AB120" s="568"/>
      <c r="AC120" s="568"/>
      <c r="AD120" s="568"/>
      <c r="AE120" s="568"/>
      <c r="AR120" s="651" t="s">
        <v>197</v>
      </c>
      <c r="AT120" s="651" t="s">
        <v>239</v>
      </c>
      <c r="AU120" s="651" t="s">
        <v>82</v>
      </c>
      <c r="AY120" s="561" t="s">
        <v>125</v>
      </c>
      <c r="BE120" s="652">
        <f>IF(N120="základní",J120,0)</f>
        <v>0</v>
      </c>
      <c r="BF120" s="652">
        <f>IF(N120="snížená",J120,0)</f>
        <v>0</v>
      </c>
      <c r="BG120" s="652">
        <f>IF(N120="zákl. přenesená",J120,0)</f>
        <v>0</v>
      </c>
      <c r="BH120" s="652">
        <f>IF(N120="sníž. přenesená",J120,0)</f>
        <v>0</v>
      </c>
      <c r="BI120" s="652">
        <f>IF(N120="nulová",J120,0)</f>
        <v>0</v>
      </c>
      <c r="BJ120" s="561" t="s">
        <v>80</v>
      </c>
      <c r="BK120" s="652">
        <f>ROUND(I120*H120,2)</f>
        <v>0</v>
      </c>
      <c r="BL120" s="561" t="s">
        <v>133</v>
      </c>
      <c r="BM120" s="651" t="s">
        <v>535</v>
      </c>
    </row>
    <row r="121" spans="2:51" s="658" customFormat="1" ht="12">
      <c r="B121" s="659"/>
      <c r="D121" s="653" t="s">
        <v>137</v>
      </c>
      <c r="F121" s="661" t="s">
        <v>536</v>
      </c>
      <c r="H121" s="662">
        <v>61.8</v>
      </c>
      <c r="L121" s="659"/>
      <c r="M121" s="663"/>
      <c r="N121" s="664"/>
      <c r="O121" s="664"/>
      <c r="P121" s="664"/>
      <c r="Q121" s="664"/>
      <c r="R121" s="664"/>
      <c r="S121" s="664"/>
      <c r="T121" s="665"/>
      <c r="AT121" s="660" t="s">
        <v>137</v>
      </c>
      <c r="AU121" s="660" t="s">
        <v>82</v>
      </c>
      <c r="AV121" s="658" t="s">
        <v>82</v>
      </c>
      <c r="AW121" s="658" t="s">
        <v>4</v>
      </c>
      <c r="AX121" s="658" t="s">
        <v>80</v>
      </c>
      <c r="AY121" s="660" t="s">
        <v>125</v>
      </c>
    </row>
    <row r="122" spans="1:65" s="571" customFormat="1" ht="24.2" customHeight="1">
      <c r="A122" s="568"/>
      <c r="B122" s="569"/>
      <c r="C122" s="640" t="s">
        <v>249</v>
      </c>
      <c r="D122" s="640" t="s">
        <v>128</v>
      </c>
      <c r="E122" s="641" t="s">
        <v>537</v>
      </c>
      <c r="F122" s="642" t="s">
        <v>538</v>
      </c>
      <c r="G122" s="643" t="s">
        <v>173</v>
      </c>
      <c r="H122" s="644">
        <v>2</v>
      </c>
      <c r="I122" s="77"/>
      <c r="J122" s="645">
        <f aca="true" t="shared" si="0" ref="J122:J133">ROUND(I122*H122,2)</f>
        <v>0</v>
      </c>
      <c r="K122" s="642" t="s">
        <v>132</v>
      </c>
      <c r="L122" s="569"/>
      <c r="M122" s="646" t="s">
        <v>3</v>
      </c>
      <c r="N122" s="647" t="s">
        <v>43</v>
      </c>
      <c r="O122" s="648"/>
      <c r="P122" s="649">
        <f aca="true" t="shared" si="1" ref="P122:P133">O122*H122</f>
        <v>0</v>
      </c>
      <c r="Q122" s="649">
        <v>0</v>
      </c>
      <c r="R122" s="649">
        <f aca="true" t="shared" si="2" ref="R122:R133">Q122*H122</f>
        <v>0</v>
      </c>
      <c r="S122" s="649">
        <v>0</v>
      </c>
      <c r="T122" s="650">
        <f aca="true" t="shared" si="3" ref="T122:T133">S122*H122</f>
        <v>0</v>
      </c>
      <c r="U122" s="568"/>
      <c r="V122" s="568"/>
      <c r="W122" s="568"/>
      <c r="X122" s="568"/>
      <c r="Y122" s="568"/>
      <c r="Z122" s="568"/>
      <c r="AA122" s="568"/>
      <c r="AB122" s="568"/>
      <c r="AC122" s="568"/>
      <c r="AD122" s="568"/>
      <c r="AE122" s="568"/>
      <c r="AR122" s="651" t="s">
        <v>133</v>
      </c>
      <c r="AT122" s="651" t="s">
        <v>128</v>
      </c>
      <c r="AU122" s="651" t="s">
        <v>82</v>
      </c>
      <c r="AY122" s="561" t="s">
        <v>125</v>
      </c>
      <c r="BE122" s="652">
        <f aca="true" t="shared" si="4" ref="BE122:BE133">IF(N122="základní",J122,0)</f>
        <v>0</v>
      </c>
      <c r="BF122" s="652">
        <f aca="true" t="shared" si="5" ref="BF122:BF133">IF(N122="snížená",J122,0)</f>
        <v>0</v>
      </c>
      <c r="BG122" s="652">
        <f aca="true" t="shared" si="6" ref="BG122:BG133">IF(N122="zákl. přenesená",J122,0)</f>
        <v>0</v>
      </c>
      <c r="BH122" s="652">
        <f aca="true" t="shared" si="7" ref="BH122:BH133">IF(N122="sníž. přenesená",J122,0)</f>
        <v>0</v>
      </c>
      <c r="BI122" s="652">
        <f aca="true" t="shared" si="8" ref="BI122:BI133">IF(N122="nulová",J122,0)</f>
        <v>0</v>
      </c>
      <c r="BJ122" s="561" t="s">
        <v>80</v>
      </c>
      <c r="BK122" s="652">
        <f aca="true" t="shared" si="9" ref="BK122:BK133">ROUND(I122*H122,2)</f>
        <v>0</v>
      </c>
      <c r="BL122" s="561" t="s">
        <v>133</v>
      </c>
      <c r="BM122" s="651" t="s">
        <v>539</v>
      </c>
    </row>
    <row r="123" spans="1:65" s="571" customFormat="1" ht="14.45" customHeight="1">
      <c r="A123" s="568"/>
      <c r="B123" s="569"/>
      <c r="C123" s="671" t="s">
        <v>8</v>
      </c>
      <c r="D123" s="671" t="s">
        <v>239</v>
      </c>
      <c r="E123" s="672" t="s">
        <v>540</v>
      </c>
      <c r="F123" s="673" t="s">
        <v>541</v>
      </c>
      <c r="G123" s="674" t="s">
        <v>173</v>
      </c>
      <c r="H123" s="675">
        <v>2</v>
      </c>
      <c r="I123" s="80"/>
      <c r="J123" s="676">
        <f t="shared" si="0"/>
        <v>0</v>
      </c>
      <c r="K123" s="673" t="s">
        <v>132</v>
      </c>
      <c r="L123" s="677"/>
      <c r="M123" s="678" t="s">
        <v>3</v>
      </c>
      <c r="N123" s="679" t="s">
        <v>43</v>
      </c>
      <c r="O123" s="648"/>
      <c r="P123" s="649">
        <f t="shared" si="1"/>
        <v>0</v>
      </c>
      <c r="Q123" s="649">
        <v>0.0018</v>
      </c>
      <c r="R123" s="649">
        <f t="shared" si="2"/>
        <v>0.0036</v>
      </c>
      <c r="S123" s="649">
        <v>0</v>
      </c>
      <c r="T123" s="650">
        <f t="shared" si="3"/>
        <v>0</v>
      </c>
      <c r="U123" s="568"/>
      <c r="V123" s="568"/>
      <c r="W123" s="568"/>
      <c r="X123" s="568"/>
      <c r="Y123" s="568"/>
      <c r="Z123" s="568"/>
      <c r="AA123" s="568"/>
      <c r="AB123" s="568"/>
      <c r="AC123" s="568"/>
      <c r="AD123" s="568"/>
      <c r="AE123" s="568"/>
      <c r="AR123" s="651" t="s">
        <v>197</v>
      </c>
      <c r="AT123" s="651" t="s">
        <v>239</v>
      </c>
      <c r="AU123" s="651" t="s">
        <v>82</v>
      </c>
      <c r="AY123" s="561" t="s">
        <v>125</v>
      </c>
      <c r="BE123" s="652">
        <f t="shared" si="4"/>
        <v>0</v>
      </c>
      <c r="BF123" s="652">
        <f t="shared" si="5"/>
        <v>0</v>
      </c>
      <c r="BG123" s="652">
        <f t="shared" si="6"/>
        <v>0</v>
      </c>
      <c r="BH123" s="652">
        <f t="shared" si="7"/>
        <v>0</v>
      </c>
      <c r="BI123" s="652">
        <f t="shared" si="8"/>
        <v>0</v>
      </c>
      <c r="BJ123" s="561" t="s">
        <v>80</v>
      </c>
      <c r="BK123" s="652">
        <f t="shared" si="9"/>
        <v>0</v>
      </c>
      <c r="BL123" s="561" t="s">
        <v>133</v>
      </c>
      <c r="BM123" s="651" t="s">
        <v>542</v>
      </c>
    </row>
    <row r="124" spans="1:65" s="571" customFormat="1" ht="24.2" customHeight="1">
      <c r="A124" s="568"/>
      <c r="B124" s="569"/>
      <c r="C124" s="640" t="s">
        <v>256</v>
      </c>
      <c r="D124" s="640" t="s">
        <v>128</v>
      </c>
      <c r="E124" s="641" t="s">
        <v>543</v>
      </c>
      <c r="F124" s="642" t="s">
        <v>544</v>
      </c>
      <c r="G124" s="643" t="s">
        <v>173</v>
      </c>
      <c r="H124" s="644">
        <v>1</v>
      </c>
      <c r="I124" s="77"/>
      <c r="J124" s="645">
        <f t="shared" si="0"/>
        <v>0</v>
      </c>
      <c r="K124" s="642" t="s">
        <v>132</v>
      </c>
      <c r="L124" s="569"/>
      <c r="M124" s="646" t="s">
        <v>3</v>
      </c>
      <c r="N124" s="647" t="s">
        <v>43</v>
      </c>
      <c r="O124" s="648"/>
      <c r="P124" s="649">
        <f t="shared" si="1"/>
        <v>0</v>
      </c>
      <c r="Q124" s="649">
        <v>0.0001</v>
      </c>
      <c r="R124" s="649">
        <f t="shared" si="2"/>
        <v>0.0001</v>
      </c>
      <c r="S124" s="649">
        <v>0</v>
      </c>
      <c r="T124" s="650">
        <f t="shared" si="3"/>
        <v>0</v>
      </c>
      <c r="U124" s="568"/>
      <c r="V124" s="568"/>
      <c r="W124" s="568"/>
      <c r="X124" s="568"/>
      <c r="Y124" s="568"/>
      <c r="Z124" s="568"/>
      <c r="AA124" s="568"/>
      <c r="AB124" s="568"/>
      <c r="AC124" s="568"/>
      <c r="AD124" s="568"/>
      <c r="AE124" s="568"/>
      <c r="AR124" s="651" t="s">
        <v>133</v>
      </c>
      <c r="AT124" s="651" t="s">
        <v>128</v>
      </c>
      <c r="AU124" s="651" t="s">
        <v>82</v>
      </c>
      <c r="AY124" s="561" t="s">
        <v>125</v>
      </c>
      <c r="BE124" s="652">
        <f t="shared" si="4"/>
        <v>0</v>
      </c>
      <c r="BF124" s="652">
        <f t="shared" si="5"/>
        <v>0</v>
      </c>
      <c r="BG124" s="652">
        <f t="shared" si="6"/>
        <v>0</v>
      </c>
      <c r="BH124" s="652">
        <f t="shared" si="7"/>
        <v>0</v>
      </c>
      <c r="BI124" s="652">
        <f t="shared" si="8"/>
        <v>0</v>
      </c>
      <c r="BJ124" s="561" t="s">
        <v>80</v>
      </c>
      <c r="BK124" s="652">
        <f t="shared" si="9"/>
        <v>0</v>
      </c>
      <c r="BL124" s="561" t="s">
        <v>133</v>
      </c>
      <c r="BM124" s="651" t="s">
        <v>545</v>
      </c>
    </row>
    <row r="125" spans="1:65" s="571" customFormat="1" ht="14.45" customHeight="1">
      <c r="A125" s="568"/>
      <c r="B125" s="569"/>
      <c r="C125" s="671" t="s">
        <v>261</v>
      </c>
      <c r="D125" s="671" t="s">
        <v>239</v>
      </c>
      <c r="E125" s="672" t="s">
        <v>546</v>
      </c>
      <c r="F125" s="673" t="s">
        <v>547</v>
      </c>
      <c r="G125" s="674" t="s">
        <v>173</v>
      </c>
      <c r="H125" s="675">
        <v>1</v>
      </c>
      <c r="I125" s="80"/>
      <c r="J125" s="676">
        <f t="shared" si="0"/>
        <v>0</v>
      </c>
      <c r="K125" s="673" t="s">
        <v>259</v>
      </c>
      <c r="L125" s="677"/>
      <c r="M125" s="678" t="s">
        <v>3</v>
      </c>
      <c r="N125" s="679" t="s">
        <v>43</v>
      </c>
      <c r="O125" s="648"/>
      <c r="P125" s="649">
        <f t="shared" si="1"/>
        <v>0</v>
      </c>
      <c r="Q125" s="649">
        <v>0.0049</v>
      </c>
      <c r="R125" s="649">
        <f t="shared" si="2"/>
        <v>0.0049</v>
      </c>
      <c r="S125" s="649">
        <v>0</v>
      </c>
      <c r="T125" s="650">
        <f t="shared" si="3"/>
        <v>0</v>
      </c>
      <c r="U125" s="568"/>
      <c r="V125" s="568"/>
      <c r="W125" s="568"/>
      <c r="X125" s="568"/>
      <c r="Y125" s="568"/>
      <c r="Z125" s="568"/>
      <c r="AA125" s="568"/>
      <c r="AB125" s="568"/>
      <c r="AC125" s="568"/>
      <c r="AD125" s="568"/>
      <c r="AE125" s="568"/>
      <c r="AR125" s="651" t="s">
        <v>197</v>
      </c>
      <c r="AT125" s="651" t="s">
        <v>239</v>
      </c>
      <c r="AU125" s="651" t="s">
        <v>82</v>
      </c>
      <c r="AY125" s="561" t="s">
        <v>125</v>
      </c>
      <c r="BE125" s="652">
        <f t="shared" si="4"/>
        <v>0</v>
      </c>
      <c r="BF125" s="652">
        <f t="shared" si="5"/>
        <v>0</v>
      </c>
      <c r="BG125" s="652">
        <f t="shared" si="6"/>
        <v>0</v>
      </c>
      <c r="BH125" s="652">
        <f t="shared" si="7"/>
        <v>0</v>
      </c>
      <c r="BI125" s="652">
        <f t="shared" si="8"/>
        <v>0</v>
      </c>
      <c r="BJ125" s="561" t="s">
        <v>80</v>
      </c>
      <c r="BK125" s="652">
        <f t="shared" si="9"/>
        <v>0</v>
      </c>
      <c r="BL125" s="561" t="s">
        <v>133</v>
      </c>
      <c r="BM125" s="651" t="s">
        <v>548</v>
      </c>
    </row>
    <row r="126" spans="1:65" s="571" customFormat="1" ht="14.45" customHeight="1">
      <c r="A126" s="568"/>
      <c r="B126" s="569"/>
      <c r="C126" s="640" t="s">
        <v>265</v>
      </c>
      <c r="D126" s="640" t="s">
        <v>128</v>
      </c>
      <c r="E126" s="641" t="s">
        <v>549</v>
      </c>
      <c r="F126" s="642" t="s">
        <v>550</v>
      </c>
      <c r="G126" s="643" t="s">
        <v>173</v>
      </c>
      <c r="H126" s="644">
        <v>1</v>
      </c>
      <c r="I126" s="77"/>
      <c r="J126" s="645">
        <f t="shared" si="0"/>
        <v>0</v>
      </c>
      <c r="K126" s="642" t="s">
        <v>132</v>
      </c>
      <c r="L126" s="569"/>
      <c r="M126" s="646" t="s">
        <v>3</v>
      </c>
      <c r="N126" s="647" t="s">
        <v>43</v>
      </c>
      <c r="O126" s="648"/>
      <c r="P126" s="649">
        <f t="shared" si="1"/>
        <v>0</v>
      </c>
      <c r="Q126" s="649">
        <v>0.00285</v>
      </c>
      <c r="R126" s="649">
        <f t="shared" si="2"/>
        <v>0.00285</v>
      </c>
      <c r="S126" s="649">
        <v>0</v>
      </c>
      <c r="T126" s="650">
        <f t="shared" si="3"/>
        <v>0</v>
      </c>
      <c r="U126" s="568"/>
      <c r="V126" s="568"/>
      <c r="W126" s="568"/>
      <c r="X126" s="568"/>
      <c r="Y126" s="568"/>
      <c r="Z126" s="568"/>
      <c r="AA126" s="568"/>
      <c r="AB126" s="568"/>
      <c r="AC126" s="568"/>
      <c r="AD126" s="568"/>
      <c r="AE126" s="568"/>
      <c r="AR126" s="651" t="s">
        <v>133</v>
      </c>
      <c r="AT126" s="651" t="s">
        <v>128</v>
      </c>
      <c r="AU126" s="651" t="s">
        <v>82</v>
      </c>
      <c r="AY126" s="561" t="s">
        <v>125</v>
      </c>
      <c r="BE126" s="652">
        <f t="shared" si="4"/>
        <v>0</v>
      </c>
      <c r="BF126" s="652">
        <f t="shared" si="5"/>
        <v>0</v>
      </c>
      <c r="BG126" s="652">
        <f t="shared" si="6"/>
        <v>0</v>
      </c>
      <c r="BH126" s="652">
        <f t="shared" si="7"/>
        <v>0</v>
      </c>
      <c r="BI126" s="652">
        <f t="shared" si="8"/>
        <v>0</v>
      </c>
      <c r="BJ126" s="561" t="s">
        <v>80</v>
      </c>
      <c r="BK126" s="652">
        <f t="shared" si="9"/>
        <v>0</v>
      </c>
      <c r="BL126" s="561" t="s">
        <v>133</v>
      </c>
      <c r="BM126" s="651" t="s">
        <v>551</v>
      </c>
    </row>
    <row r="127" spans="1:65" s="571" customFormat="1" ht="14.45" customHeight="1">
      <c r="A127" s="568"/>
      <c r="B127" s="569"/>
      <c r="C127" s="671" t="s">
        <v>270</v>
      </c>
      <c r="D127" s="671" t="s">
        <v>239</v>
      </c>
      <c r="E127" s="672" t="s">
        <v>552</v>
      </c>
      <c r="F127" s="673" t="s">
        <v>553</v>
      </c>
      <c r="G127" s="674" t="s">
        <v>173</v>
      </c>
      <c r="H127" s="675">
        <v>1</v>
      </c>
      <c r="I127" s="80"/>
      <c r="J127" s="676">
        <f t="shared" si="0"/>
        <v>0</v>
      </c>
      <c r="K127" s="673" t="s">
        <v>132</v>
      </c>
      <c r="L127" s="677"/>
      <c r="M127" s="678" t="s">
        <v>3</v>
      </c>
      <c r="N127" s="679" t="s">
        <v>43</v>
      </c>
      <c r="O127" s="648"/>
      <c r="P127" s="649">
        <f t="shared" si="1"/>
        <v>0</v>
      </c>
      <c r="Q127" s="649">
        <v>0.006</v>
      </c>
      <c r="R127" s="649">
        <f t="shared" si="2"/>
        <v>0.006</v>
      </c>
      <c r="S127" s="649">
        <v>0</v>
      </c>
      <c r="T127" s="650">
        <f t="shared" si="3"/>
        <v>0</v>
      </c>
      <c r="U127" s="568"/>
      <c r="V127" s="568"/>
      <c r="W127" s="568"/>
      <c r="X127" s="568"/>
      <c r="Y127" s="568"/>
      <c r="Z127" s="568"/>
      <c r="AA127" s="568"/>
      <c r="AB127" s="568"/>
      <c r="AC127" s="568"/>
      <c r="AD127" s="568"/>
      <c r="AE127" s="568"/>
      <c r="AR127" s="651" t="s">
        <v>197</v>
      </c>
      <c r="AT127" s="651" t="s">
        <v>239</v>
      </c>
      <c r="AU127" s="651" t="s">
        <v>82</v>
      </c>
      <c r="AY127" s="561" t="s">
        <v>125</v>
      </c>
      <c r="BE127" s="652">
        <f t="shared" si="4"/>
        <v>0</v>
      </c>
      <c r="BF127" s="652">
        <f t="shared" si="5"/>
        <v>0</v>
      </c>
      <c r="BG127" s="652">
        <f t="shared" si="6"/>
        <v>0</v>
      </c>
      <c r="BH127" s="652">
        <f t="shared" si="7"/>
        <v>0</v>
      </c>
      <c r="BI127" s="652">
        <f t="shared" si="8"/>
        <v>0</v>
      </c>
      <c r="BJ127" s="561" t="s">
        <v>80</v>
      </c>
      <c r="BK127" s="652">
        <f t="shared" si="9"/>
        <v>0</v>
      </c>
      <c r="BL127" s="561" t="s">
        <v>133</v>
      </c>
      <c r="BM127" s="651" t="s">
        <v>554</v>
      </c>
    </row>
    <row r="128" spans="1:65" s="571" customFormat="1" ht="14.45" customHeight="1">
      <c r="A128" s="568"/>
      <c r="B128" s="569"/>
      <c r="C128" s="640" t="s">
        <v>274</v>
      </c>
      <c r="D128" s="640" t="s">
        <v>128</v>
      </c>
      <c r="E128" s="641" t="s">
        <v>555</v>
      </c>
      <c r="F128" s="642" t="s">
        <v>556</v>
      </c>
      <c r="G128" s="643" t="s">
        <v>173</v>
      </c>
      <c r="H128" s="644">
        <v>1</v>
      </c>
      <c r="I128" s="77"/>
      <c r="J128" s="645">
        <f t="shared" si="0"/>
        <v>0</v>
      </c>
      <c r="K128" s="642" t="s">
        <v>259</v>
      </c>
      <c r="L128" s="569"/>
      <c r="M128" s="646" t="s">
        <v>3</v>
      </c>
      <c r="N128" s="647" t="s">
        <v>43</v>
      </c>
      <c r="O128" s="648"/>
      <c r="P128" s="649">
        <f t="shared" si="1"/>
        <v>0</v>
      </c>
      <c r="Q128" s="649">
        <v>0.00142</v>
      </c>
      <c r="R128" s="649">
        <f t="shared" si="2"/>
        <v>0.00142</v>
      </c>
      <c r="S128" s="649">
        <v>0</v>
      </c>
      <c r="T128" s="650">
        <f t="shared" si="3"/>
        <v>0</v>
      </c>
      <c r="U128" s="568"/>
      <c r="V128" s="568"/>
      <c r="W128" s="568"/>
      <c r="X128" s="568"/>
      <c r="Y128" s="568"/>
      <c r="Z128" s="568"/>
      <c r="AA128" s="568"/>
      <c r="AB128" s="568"/>
      <c r="AC128" s="568"/>
      <c r="AD128" s="568"/>
      <c r="AE128" s="568"/>
      <c r="AR128" s="651" t="s">
        <v>133</v>
      </c>
      <c r="AT128" s="651" t="s">
        <v>128</v>
      </c>
      <c r="AU128" s="651" t="s">
        <v>82</v>
      </c>
      <c r="AY128" s="561" t="s">
        <v>125</v>
      </c>
      <c r="BE128" s="652">
        <f t="shared" si="4"/>
        <v>0</v>
      </c>
      <c r="BF128" s="652">
        <f t="shared" si="5"/>
        <v>0</v>
      </c>
      <c r="BG128" s="652">
        <f t="shared" si="6"/>
        <v>0</v>
      </c>
      <c r="BH128" s="652">
        <f t="shared" si="7"/>
        <v>0</v>
      </c>
      <c r="BI128" s="652">
        <f t="shared" si="8"/>
        <v>0</v>
      </c>
      <c r="BJ128" s="561" t="s">
        <v>80</v>
      </c>
      <c r="BK128" s="652">
        <f t="shared" si="9"/>
        <v>0</v>
      </c>
      <c r="BL128" s="561" t="s">
        <v>133</v>
      </c>
      <c r="BM128" s="651" t="s">
        <v>557</v>
      </c>
    </row>
    <row r="129" spans="1:65" s="571" customFormat="1" ht="14.45" customHeight="1">
      <c r="A129" s="568"/>
      <c r="B129" s="569"/>
      <c r="C129" s="671" t="s">
        <v>278</v>
      </c>
      <c r="D129" s="671" t="s">
        <v>239</v>
      </c>
      <c r="E129" s="672" t="s">
        <v>558</v>
      </c>
      <c r="F129" s="673" t="s">
        <v>559</v>
      </c>
      <c r="G129" s="674" t="s">
        <v>173</v>
      </c>
      <c r="H129" s="675">
        <v>1</v>
      </c>
      <c r="I129" s="80"/>
      <c r="J129" s="676">
        <f t="shared" si="0"/>
        <v>0</v>
      </c>
      <c r="K129" s="673" t="s">
        <v>259</v>
      </c>
      <c r="L129" s="677"/>
      <c r="M129" s="678" t="s">
        <v>3</v>
      </c>
      <c r="N129" s="679" t="s">
        <v>43</v>
      </c>
      <c r="O129" s="648"/>
      <c r="P129" s="649">
        <f t="shared" si="1"/>
        <v>0</v>
      </c>
      <c r="Q129" s="649">
        <v>0.0035</v>
      </c>
      <c r="R129" s="649">
        <f t="shared" si="2"/>
        <v>0.0035</v>
      </c>
      <c r="S129" s="649">
        <v>0</v>
      </c>
      <c r="T129" s="650">
        <f t="shared" si="3"/>
        <v>0</v>
      </c>
      <c r="U129" s="568"/>
      <c r="V129" s="568"/>
      <c r="W129" s="568"/>
      <c r="X129" s="568"/>
      <c r="Y129" s="568"/>
      <c r="Z129" s="568"/>
      <c r="AA129" s="568"/>
      <c r="AB129" s="568"/>
      <c r="AC129" s="568"/>
      <c r="AD129" s="568"/>
      <c r="AE129" s="568"/>
      <c r="AR129" s="651" t="s">
        <v>197</v>
      </c>
      <c r="AT129" s="651" t="s">
        <v>239</v>
      </c>
      <c r="AU129" s="651" t="s">
        <v>82</v>
      </c>
      <c r="AY129" s="561" t="s">
        <v>125</v>
      </c>
      <c r="BE129" s="652">
        <f t="shared" si="4"/>
        <v>0</v>
      </c>
      <c r="BF129" s="652">
        <f t="shared" si="5"/>
        <v>0</v>
      </c>
      <c r="BG129" s="652">
        <f t="shared" si="6"/>
        <v>0</v>
      </c>
      <c r="BH129" s="652">
        <f t="shared" si="7"/>
        <v>0</v>
      </c>
      <c r="BI129" s="652">
        <f t="shared" si="8"/>
        <v>0</v>
      </c>
      <c r="BJ129" s="561" t="s">
        <v>80</v>
      </c>
      <c r="BK129" s="652">
        <f t="shared" si="9"/>
        <v>0</v>
      </c>
      <c r="BL129" s="561" t="s">
        <v>133</v>
      </c>
      <c r="BM129" s="651" t="s">
        <v>560</v>
      </c>
    </row>
    <row r="130" spans="1:65" s="571" customFormat="1" ht="14.45" customHeight="1">
      <c r="A130" s="568"/>
      <c r="B130" s="569"/>
      <c r="C130" s="640" t="s">
        <v>283</v>
      </c>
      <c r="D130" s="640" t="s">
        <v>128</v>
      </c>
      <c r="E130" s="641" t="s">
        <v>561</v>
      </c>
      <c r="F130" s="642" t="s">
        <v>562</v>
      </c>
      <c r="G130" s="643" t="s">
        <v>173</v>
      </c>
      <c r="H130" s="644">
        <v>1</v>
      </c>
      <c r="I130" s="77"/>
      <c r="J130" s="645">
        <f t="shared" si="0"/>
        <v>0</v>
      </c>
      <c r="K130" s="642" t="s">
        <v>259</v>
      </c>
      <c r="L130" s="569"/>
      <c r="M130" s="646" t="s">
        <v>3</v>
      </c>
      <c r="N130" s="647" t="s">
        <v>43</v>
      </c>
      <c r="O130" s="648"/>
      <c r="P130" s="649">
        <f t="shared" si="1"/>
        <v>0</v>
      </c>
      <c r="Q130" s="649">
        <v>0.00047</v>
      </c>
      <c r="R130" s="649">
        <f t="shared" si="2"/>
        <v>0.00047</v>
      </c>
      <c r="S130" s="649">
        <v>0</v>
      </c>
      <c r="T130" s="650">
        <f t="shared" si="3"/>
        <v>0</v>
      </c>
      <c r="U130" s="568"/>
      <c r="V130" s="568"/>
      <c r="W130" s="568"/>
      <c r="X130" s="568"/>
      <c r="Y130" s="568"/>
      <c r="Z130" s="568"/>
      <c r="AA130" s="568"/>
      <c r="AB130" s="568"/>
      <c r="AC130" s="568"/>
      <c r="AD130" s="568"/>
      <c r="AE130" s="568"/>
      <c r="AR130" s="651" t="s">
        <v>133</v>
      </c>
      <c r="AT130" s="651" t="s">
        <v>128</v>
      </c>
      <c r="AU130" s="651" t="s">
        <v>82</v>
      </c>
      <c r="AY130" s="561" t="s">
        <v>125</v>
      </c>
      <c r="BE130" s="652">
        <f t="shared" si="4"/>
        <v>0</v>
      </c>
      <c r="BF130" s="652">
        <f t="shared" si="5"/>
        <v>0</v>
      </c>
      <c r="BG130" s="652">
        <f t="shared" si="6"/>
        <v>0</v>
      </c>
      <c r="BH130" s="652">
        <f t="shared" si="7"/>
        <v>0</v>
      </c>
      <c r="BI130" s="652">
        <f t="shared" si="8"/>
        <v>0</v>
      </c>
      <c r="BJ130" s="561" t="s">
        <v>80</v>
      </c>
      <c r="BK130" s="652">
        <f t="shared" si="9"/>
        <v>0</v>
      </c>
      <c r="BL130" s="561" t="s">
        <v>133</v>
      </c>
      <c r="BM130" s="651" t="s">
        <v>563</v>
      </c>
    </row>
    <row r="131" spans="1:65" s="571" customFormat="1" ht="14.45" customHeight="1">
      <c r="A131" s="568"/>
      <c r="B131" s="569"/>
      <c r="C131" s="671" t="s">
        <v>290</v>
      </c>
      <c r="D131" s="671" t="s">
        <v>239</v>
      </c>
      <c r="E131" s="672" t="s">
        <v>564</v>
      </c>
      <c r="F131" s="673" t="s">
        <v>565</v>
      </c>
      <c r="G131" s="674" t="s">
        <v>173</v>
      </c>
      <c r="H131" s="675">
        <v>1</v>
      </c>
      <c r="I131" s="80"/>
      <c r="J131" s="676">
        <f t="shared" si="0"/>
        <v>0</v>
      </c>
      <c r="K131" s="673" t="s">
        <v>259</v>
      </c>
      <c r="L131" s="677"/>
      <c r="M131" s="678" t="s">
        <v>3</v>
      </c>
      <c r="N131" s="679" t="s">
        <v>43</v>
      </c>
      <c r="O131" s="648"/>
      <c r="P131" s="649">
        <f t="shared" si="1"/>
        <v>0</v>
      </c>
      <c r="Q131" s="649">
        <v>0.016</v>
      </c>
      <c r="R131" s="649">
        <f t="shared" si="2"/>
        <v>0.016</v>
      </c>
      <c r="S131" s="649">
        <v>0</v>
      </c>
      <c r="T131" s="650">
        <f t="shared" si="3"/>
        <v>0</v>
      </c>
      <c r="U131" s="568"/>
      <c r="V131" s="568"/>
      <c r="W131" s="568"/>
      <c r="X131" s="568"/>
      <c r="Y131" s="568"/>
      <c r="Z131" s="568"/>
      <c r="AA131" s="568"/>
      <c r="AB131" s="568"/>
      <c r="AC131" s="568"/>
      <c r="AD131" s="568"/>
      <c r="AE131" s="568"/>
      <c r="AR131" s="651" t="s">
        <v>197</v>
      </c>
      <c r="AT131" s="651" t="s">
        <v>239</v>
      </c>
      <c r="AU131" s="651" t="s">
        <v>82</v>
      </c>
      <c r="AY131" s="561" t="s">
        <v>125</v>
      </c>
      <c r="BE131" s="652">
        <f t="shared" si="4"/>
        <v>0</v>
      </c>
      <c r="BF131" s="652">
        <f t="shared" si="5"/>
        <v>0</v>
      </c>
      <c r="BG131" s="652">
        <f t="shared" si="6"/>
        <v>0</v>
      </c>
      <c r="BH131" s="652">
        <f t="shared" si="7"/>
        <v>0</v>
      </c>
      <c r="BI131" s="652">
        <f t="shared" si="8"/>
        <v>0</v>
      </c>
      <c r="BJ131" s="561" t="s">
        <v>80</v>
      </c>
      <c r="BK131" s="652">
        <f t="shared" si="9"/>
        <v>0</v>
      </c>
      <c r="BL131" s="561" t="s">
        <v>133</v>
      </c>
      <c r="BM131" s="651" t="s">
        <v>566</v>
      </c>
    </row>
    <row r="132" spans="1:65" s="571" customFormat="1" ht="14.45" customHeight="1">
      <c r="A132" s="568"/>
      <c r="B132" s="569"/>
      <c r="C132" s="640" t="s">
        <v>295</v>
      </c>
      <c r="D132" s="640" t="s">
        <v>128</v>
      </c>
      <c r="E132" s="641" t="s">
        <v>567</v>
      </c>
      <c r="F132" s="642" t="s">
        <v>568</v>
      </c>
      <c r="G132" s="643" t="s">
        <v>286</v>
      </c>
      <c r="H132" s="644">
        <v>56</v>
      </c>
      <c r="I132" s="77"/>
      <c r="J132" s="645">
        <f t="shared" si="0"/>
        <v>0</v>
      </c>
      <c r="K132" s="642" t="s">
        <v>132</v>
      </c>
      <c r="L132" s="569"/>
      <c r="M132" s="646" t="s">
        <v>3</v>
      </c>
      <c r="N132" s="647" t="s">
        <v>43</v>
      </c>
      <c r="O132" s="648"/>
      <c r="P132" s="649">
        <f t="shared" si="1"/>
        <v>0</v>
      </c>
      <c r="Q132" s="649">
        <v>0</v>
      </c>
      <c r="R132" s="649">
        <f t="shared" si="2"/>
        <v>0</v>
      </c>
      <c r="S132" s="649">
        <v>0</v>
      </c>
      <c r="T132" s="650">
        <f t="shared" si="3"/>
        <v>0</v>
      </c>
      <c r="U132" s="568"/>
      <c r="V132" s="568"/>
      <c r="W132" s="568"/>
      <c r="X132" s="568"/>
      <c r="Y132" s="568"/>
      <c r="Z132" s="568"/>
      <c r="AA132" s="568"/>
      <c r="AB132" s="568"/>
      <c r="AC132" s="568"/>
      <c r="AD132" s="568"/>
      <c r="AE132" s="568"/>
      <c r="AR132" s="651" t="s">
        <v>133</v>
      </c>
      <c r="AT132" s="651" t="s">
        <v>128</v>
      </c>
      <c r="AU132" s="651" t="s">
        <v>82</v>
      </c>
      <c r="AY132" s="561" t="s">
        <v>125</v>
      </c>
      <c r="BE132" s="652">
        <f t="shared" si="4"/>
        <v>0</v>
      </c>
      <c r="BF132" s="652">
        <f t="shared" si="5"/>
        <v>0</v>
      </c>
      <c r="BG132" s="652">
        <f t="shared" si="6"/>
        <v>0</v>
      </c>
      <c r="BH132" s="652">
        <f t="shared" si="7"/>
        <v>0</v>
      </c>
      <c r="BI132" s="652">
        <f t="shared" si="8"/>
        <v>0</v>
      </c>
      <c r="BJ132" s="561" t="s">
        <v>80</v>
      </c>
      <c r="BK132" s="652">
        <f t="shared" si="9"/>
        <v>0</v>
      </c>
      <c r="BL132" s="561" t="s">
        <v>133</v>
      </c>
      <c r="BM132" s="651" t="s">
        <v>569</v>
      </c>
    </row>
    <row r="133" spans="1:65" s="571" customFormat="1" ht="24.2" customHeight="1">
      <c r="A133" s="568"/>
      <c r="B133" s="569"/>
      <c r="C133" s="640" t="s">
        <v>300</v>
      </c>
      <c r="D133" s="640" t="s">
        <v>128</v>
      </c>
      <c r="E133" s="641" t="s">
        <v>570</v>
      </c>
      <c r="F133" s="642" t="s">
        <v>571</v>
      </c>
      <c r="G133" s="643" t="s">
        <v>173</v>
      </c>
      <c r="H133" s="644">
        <v>2</v>
      </c>
      <c r="I133" s="77"/>
      <c r="J133" s="645">
        <f t="shared" si="0"/>
        <v>0</v>
      </c>
      <c r="K133" s="642" t="s">
        <v>259</v>
      </c>
      <c r="L133" s="569"/>
      <c r="M133" s="646" t="s">
        <v>3</v>
      </c>
      <c r="N133" s="647" t="s">
        <v>43</v>
      </c>
      <c r="O133" s="648"/>
      <c r="P133" s="649">
        <f t="shared" si="1"/>
        <v>0</v>
      </c>
      <c r="Q133" s="649">
        <v>1.42122</v>
      </c>
      <c r="R133" s="649">
        <f t="shared" si="2"/>
        <v>2.84244</v>
      </c>
      <c r="S133" s="649">
        <v>0</v>
      </c>
      <c r="T133" s="650">
        <f t="shared" si="3"/>
        <v>0</v>
      </c>
      <c r="U133" s="568"/>
      <c r="V133" s="568"/>
      <c r="W133" s="568"/>
      <c r="X133" s="568"/>
      <c r="Y133" s="568"/>
      <c r="Z133" s="568"/>
      <c r="AA133" s="568"/>
      <c r="AB133" s="568"/>
      <c r="AC133" s="568"/>
      <c r="AD133" s="568"/>
      <c r="AE133" s="568"/>
      <c r="AR133" s="651" t="s">
        <v>133</v>
      </c>
      <c r="AT133" s="651" t="s">
        <v>128</v>
      </c>
      <c r="AU133" s="651" t="s">
        <v>82</v>
      </c>
      <c r="AY133" s="561" t="s">
        <v>125</v>
      </c>
      <c r="BE133" s="652">
        <f t="shared" si="4"/>
        <v>0</v>
      </c>
      <c r="BF133" s="652">
        <f t="shared" si="5"/>
        <v>0</v>
      </c>
      <c r="BG133" s="652">
        <f t="shared" si="6"/>
        <v>0</v>
      </c>
      <c r="BH133" s="652">
        <f t="shared" si="7"/>
        <v>0</v>
      </c>
      <c r="BI133" s="652">
        <f t="shared" si="8"/>
        <v>0</v>
      </c>
      <c r="BJ133" s="561" t="s">
        <v>80</v>
      </c>
      <c r="BK133" s="652">
        <f t="shared" si="9"/>
        <v>0</v>
      </c>
      <c r="BL133" s="561" t="s">
        <v>133</v>
      </c>
      <c r="BM133" s="651" t="s">
        <v>572</v>
      </c>
    </row>
    <row r="134" spans="2:51" s="658" customFormat="1" ht="12">
      <c r="B134" s="659"/>
      <c r="D134" s="653" t="s">
        <v>137</v>
      </c>
      <c r="E134" s="660" t="s">
        <v>3</v>
      </c>
      <c r="F134" s="661" t="s">
        <v>573</v>
      </c>
      <c r="H134" s="662">
        <v>1</v>
      </c>
      <c r="L134" s="659"/>
      <c r="M134" s="663"/>
      <c r="N134" s="664"/>
      <c r="O134" s="664"/>
      <c r="P134" s="664"/>
      <c r="Q134" s="664"/>
      <c r="R134" s="664"/>
      <c r="S134" s="664"/>
      <c r="T134" s="665"/>
      <c r="AT134" s="660" t="s">
        <v>137</v>
      </c>
      <c r="AU134" s="660" t="s">
        <v>82</v>
      </c>
      <c r="AV134" s="658" t="s">
        <v>82</v>
      </c>
      <c r="AW134" s="658" t="s">
        <v>33</v>
      </c>
      <c r="AX134" s="658" t="s">
        <v>72</v>
      </c>
      <c r="AY134" s="660" t="s">
        <v>125</v>
      </c>
    </row>
    <row r="135" spans="2:51" s="658" customFormat="1" ht="12">
      <c r="B135" s="659"/>
      <c r="D135" s="653" t="s">
        <v>137</v>
      </c>
      <c r="E135" s="660" t="s">
        <v>3</v>
      </c>
      <c r="F135" s="661" t="s">
        <v>574</v>
      </c>
      <c r="H135" s="662">
        <v>1</v>
      </c>
      <c r="L135" s="659"/>
      <c r="M135" s="663"/>
      <c r="N135" s="664"/>
      <c r="O135" s="664"/>
      <c r="P135" s="664"/>
      <c r="Q135" s="664"/>
      <c r="R135" s="664"/>
      <c r="S135" s="664"/>
      <c r="T135" s="665"/>
      <c r="AT135" s="660" t="s">
        <v>137</v>
      </c>
      <c r="AU135" s="660" t="s">
        <v>82</v>
      </c>
      <c r="AV135" s="658" t="s">
        <v>82</v>
      </c>
      <c r="AW135" s="658" t="s">
        <v>33</v>
      </c>
      <c r="AX135" s="658" t="s">
        <v>72</v>
      </c>
      <c r="AY135" s="660" t="s">
        <v>125</v>
      </c>
    </row>
    <row r="136" spans="2:51" s="687" customFormat="1" ht="12">
      <c r="B136" s="688"/>
      <c r="D136" s="653" t="s">
        <v>137</v>
      </c>
      <c r="E136" s="689" t="s">
        <v>3</v>
      </c>
      <c r="F136" s="690" t="s">
        <v>532</v>
      </c>
      <c r="H136" s="691">
        <v>2</v>
      </c>
      <c r="L136" s="688"/>
      <c r="M136" s="692"/>
      <c r="N136" s="693"/>
      <c r="O136" s="693"/>
      <c r="P136" s="693"/>
      <c r="Q136" s="693"/>
      <c r="R136" s="693"/>
      <c r="S136" s="693"/>
      <c r="T136" s="694"/>
      <c r="AT136" s="689" t="s">
        <v>137</v>
      </c>
      <c r="AU136" s="689" t="s">
        <v>82</v>
      </c>
      <c r="AV136" s="687" t="s">
        <v>133</v>
      </c>
      <c r="AW136" s="687" t="s">
        <v>33</v>
      </c>
      <c r="AX136" s="687" t="s">
        <v>80</v>
      </c>
      <c r="AY136" s="689" t="s">
        <v>125</v>
      </c>
    </row>
    <row r="137" spans="1:65" s="571" customFormat="1" ht="24.2" customHeight="1">
      <c r="A137" s="568"/>
      <c r="B137" s="569"/>
      <c r="C137" s="640" t="s">
        <v>304</v>
      </c>
      <c r="D137" s="640" t="s">
        <v>128</v>
      </c>
      <c r="E137" s="641" t="s">
        <v>575</v>
      </c>
      <c r="F137" s="642" t="s">
        <v>576</v>
      </c>
      <c r="G137" s="643" t="s">
        <v>173</v>
      </c>
      <c r="H137" s="644">
        <v>3</v>
      </c>
      <c r="I137" s="77"/>
      <c r="J137" s="645">
        <f aca="true" t="shared" si="10" ref="J137:J155">ROUND(I137*H137,2)</f>
        <v>0</v>
      </c>
      <c r="K137" s="642" t="s">
        <v>132</v>
      </c>
      <c r="L137" s="569"/>
      <c r="M137" s="646" t="s">
        <v>3</v>
      </c>
      <c r="N137" s="647" t="s">
        <v>43</v>
      </c>
      <c r="O137" s="648"/>
      <c r="P137" s="649">
        <f aca="true" t="shared" si="11" ref="P137:P155">O137*H137</f>
        <v>0</v>
      </c>
      <c r="Q137" s="649">
        <v>1.92726</v>
      </c>
      <c r="R137" s="649">
        <f aca="true" t="shared" si="12" ref="R137:R155">Q137*H137</f>
        <v>5.7817799999999995</v>
      </c>
      <c r="S137" s="649">
        <v>0</v>
      </c>
      <c r="T137" s="650">
        <f aca="true" t="shared" si="13" ref="T137:T155">S137*H137</f>
        <v>0</v>
      </c>
      <c r="U137" s="568"/>
      <c r="V137" s="568"/>
      <c r="W137" s="568"/>
      <c r="X137" s="568"/>
      <c r="Y137" s="568"/>
      <c r="Z137" s="568"/>
      <c r="AA137" s="568"/>
      <c r="AB137" s="568"/>
      <c r="AC137" s="568"/>
      <c r="AD137" s="568"/>
      <c r="AE137" s="568"/>
      <c r="AR137" s="651" t="s">
        <v>133</v>
      </c>
      <c r="AT137" s="651" t="s">
        <v>128</v>
      </c>
      <c r="AU137" s="651" t="s">
        <v>82</v>
      </c>
      <c r="AY137" s="561" t="s">
        <v>125</v>
      </c>
      <c r="BE137" s="652">
        <f aca="true" t="shared" si="14" ref="BE137:BE155">IF(N137="základní",J137,0)</f>
        <v>0</v>
      </c>
      <c r="BF137" s="652">
        <f aca="true" t="shared" si="15" ref="BF137:BF155">IF(N137="snížená",J137,0)</f>
        <v>0</v>
      </c>
      <c r="BG137" s="652">
        <f aca="true" t="shared" si="16" ref="BG137:BG155">IF(N137="zákl. přenesená",J137,0)</f>
        <v>0</v>
      </c>
      <c r="BH137" s="652">
        <f aca="true" t="shared" si="17" ref="BH137:BH155">IF(N137="sníž. přenesená",J137,0)</f>
        <v>0</v>
      </c>
      <c r="BI137" s="652">
        <f aca="true" t="shared" si="18" ref="BI137:BI155">IF(N137="nulová",J137,0)</f>
        <v>0</v>
      </c>
      <c r="BJ137" s="561" t="s">
        <v>80</v>
      </c>
      <c r="BK137" s="652">
        <f aca="true" t="shared" si="19" ref="BK137:BK155">ROUND(I137*H137,2)</f>
        <v>0</v>
      </c>
      <c r="BL137" s="561" t="s">
        <v>133</v>
      </c>
      <c r="BM137" s="651" t="s">
        <v>577</v>
      </c>
    </row>
    <row r="138" spans="1:65" s="571" customFormat="1" ht="14.45" customHeight="1">
      <c r="A138" s="568"/>
      <c r="B138" s="569"/>
      <c r="C138" s="671" t="s">
        <v>309</v>
      </c>
      <c r="D138" s="671" t="s">
        <v>239</v>
      </c>
      <c r="E138" s="672" t="s">
        <v>578</v>
      </c>
      <c r="F138" s="673" t="s">
        <v>579</v>
      </c>
      <c r="G138" s="674" t="s">
        <v>173</v>
      </c>
      <c r="H138" s="675">
        <v>4</v>
      </c>
      <c r="I138" s="80"/>
      <c r="J138" s="676">
        <f t="shared" si="10"/>
        <v>0</v>
      </c>
      <c r="K138" s="673" t="s">
        <v>132</v>
      </c>
      <c r="L138" s="677"/>
      <c r="M138" s="678" t="s">
        <v>3</v>
      </c>
      <c r="N138" s="679" t="s">
        <v>43</v>
      </c>
      <c r="O138" s="648"/>
      <c r="P138" s="649">
        <f t="shared" si="11"/>
        <v>0</v>
      </c>
      <c r="Q138" s="649">
        <v>0.051</v>
      </c>
      <c r="R138" s="649">
        <f t="shared" si="12"/>
        <v>0.204</v>
      </c>
      <c r="S138" s="649">
        <v>0</v>
      </c>
      <c r="T138" s="650">
        <f t="shared" si="13"/>
        <v>0</v>
      </c>
      <c r="U138" s="568"/>
      <c r="V138" s="568"/>
      <c r="W138" s="568"/>
      <c r="X138" s="568"/>
      <c r="Y138" s="568"/>
      <c r="Z138" s="568"/>
      <c r="AA138" s="568"/>
      <c r="AB138" s="568"/>
      <c r="AC138" s="568"/>
      <c r="AD138" s="568"/>
      <c r="AE138" s="568"/>
      <c r="AR138" s="651" t="s">
        <v>197</v>
      </c>
      <c r="AT138" s="651" t="s">
        <v>239</v>
      </c>
      <c r="AU138" s="651" t="s">
        <v>82</v>
      </c>
      <c r="AY138" s="561" t="s">
        <v>125</v>
      </c>
      <c r="BE138" s="652">
        <f t="shared" si="14"/>
        <v>0</v>
      </c>
      <c r="BF138" s="652">
        <f t="shared" si="15"/>
        <v>0</v>
      </c>
      <c r="BG138" s="652">
        <f t="shared" si="16"/>
        <v>0</v>
      </c>
      <c r="BH138" s="652">
        <f t="shared" si="17"/>
        <v>0</v>
      </c>
      <c r="BI138" s="652">
        <f t="shared" si="18"/>
        <v>0</v>
      </c>
      <c r="BJ138" s="561" t="s">
        <v>80</v>
      </c>
      <c r="BK138" s="652">
        <f t="shared" si="19"/>
        <v>0</v>
      </c>
      <c r="BL138" s="561" t="s">
        <v>133</v>
      </c>
      <c r="BM138" s="651" t="s">
        <v>580</v>
      </c>
    </row>
    <row r="139" spans="1:65" s="571" customFormat="1" ht="14.45" customHeight="1">
      <c r="A139" s="568"/>
      <c r="B139" s="569"/>
      <c r="C139" s="671" t="s">
        <v>315</v>
      </c>
      <c r="D139" s="671" t="s">
        <v>239</v>
      </c>
      <c r="E139" s="672" t="s">
        <v>581</v>
      </c>
      <c r="F139" s="673" t="s">
        <v>582</v>
      </c>
      <c r="G139" s="674" t="s">
        <v>173</v>
      </c>
      <c r="H139" s="675">
        <v>1</v>
      </c>
      <c r="I139" s="80"/>
      <c r="J139" s="676">
        <f t="shared" si="10"/>
        <v>0</v>
      </c>
      <c r="K139" s="673" t="s">
        <v>132</v>
      </c>
      <c r="L139" s="677"/>
      <c r="M139" s="678" t="s">
        <v>3</v>
      </c>
      <c r="N139" s="679" t="s">
        <v>43</v>
      </c>
      <c r="O139" s="648"/>
      <c r="P139" s="649">
        <f t="shared" si="11"/>
        <v>0</v>
      </c>
      <c r="Q139" s="649">
        <v>0.068</v>
      </c>
      <c r="R139" s="649">
        <f t="shared" si="12"/>
        <v>0.068</v>
      </c>
      <c r="S139" s="649">
        <v>0</v>
      </c>
      <c r="T139" s="650">
        <f t="shared" si="13"/>
        <v>0</v>
      </c>
      <c r="U139" s="568"/>
      <c r="V139" s="568"/>
      <c r="W139" s="568"/>
      <c r="X139" s="568"/>
      <c r="Y139" s="568"/>
      <c r="Z139" s="568"/>
      <c r="AA139" s="568"/>
      <c r="AB139" s="568"/>
      <c r="AC139" s="568"/>
      <c r="AD139" s="568"/>
      <c r="AE139" s="568"/>
      <c r="AR139" s="651" t="s">
        <v>197</v>
      </c>
      <c r="AT139" s="651" t="s">
        <v>239</v>
      </c>
      <c r="AU139" s="651" t="s">
        <v>82</v>
      </c>
      <c r="AY139" s="561" t="s">
        <v>125</v>
      </c>
      <c r="BE139" s="652">
        <f t="shared" si="14"/>
        <v>0</v>
      </c>
      <c r="BF139" s="652">
        <f t="shared" si="15"/>
        <v>0</v>
      </c>
      <c r="BG139" s="652">
        <f t="shared" si="16"/>
        <v>0</v>
      </c>
      <c r="BH139" s="652">
        <f t="shared" si="17"/>
        <v>0</v>
      </c>
      <c r="BI139" s="652">
        <f t="shared" si="18"/>
        <v>0</v>
      </c>
      <c r="BJ139" s="561" t="s">
        <v>80</v>
      </c>
      <c r="BK139" s="652">
        <f t="shared" si="19"/>
        <v>0</v>
      </c>
      <c r="BL139" s="561" t="s">
        <v>133</v>
      </c>
      <c r="BM139" s="651" t="s">
        <v>583</v>
      </c>
    </row>
    <row r="140" spans="1:65" s="571" customFormat="1" ht="14.45" customHeight="1">
      <c r="A140" s="568"/>
      <c r="B140" s="569"/>
      <c r="C140" s="671" t="s">
        <v>319</v>
      </c>
      <c r="D140" s="671" t="s">
        <v>239</v>
      </c>
      <c r="E140" s="672" t="s">
        <v>584</v>
      </c>
      <c r="F140" s="673" t="s">
        <v>585</v>
      </c>
      <c r="G140" s="674" t="s">
        <v>173</v>
      </c>
      <c r="H140" s="675">
        <v>4</v>
      </c>
      <c r="I140" s="80"/>
      <c r="J140" s="676">
        <f t="shared" si="10"/>
        <v>0</v>
      </c>
      <c r="K140" s="673" t="s">
        <v>132</v>
      </c>
      <c r="L140" s="677"/>
      <c r="M140" s="678" t="s">
        <v>3</v>
      </c>
      <c r="N140" s="679" t="s">
        <v>43</v>
      </c>
      <c r="O140" s="648"/>
      <c r="P140" s="649">
        <f t="shared" si="11"/>
        <v>0</v>
      </c>
      <c r="Q140" s="649">
        <v>0.081</v>
      </c>
      <c r="R140" s="649">
        <f t="shared" si="12"/>
        <v>0.324</v>
      </c>
      <c r="S140" s="649">
        <v>0</v>
      </c>
      <c r="T140" s="650">
        <f t="shared" si="13"/>
        <v>0</v>
      </c>
      <c r="U140" s="568"/>
      <c r="V140" s="568"/>
      <c r="W140" s="568"/>
      <c r="X140" s="568"/>
      <c r="Y140" s="568"/>
      <c r="Z140" s="568"/>
      <c r="AA140" s="568"/>
      <c r="AB140" s="568"/>
      <c r="AC140" s="568"/>
      <c r="AD140" s="568"/>
      <c r="AE140" s="568"/>
      <c r="AR140" s="651" t="s">
        <v>197</v>
      </c>
      <c r="AT140" s="651" t="s">
        <v>239</v>
      </c>
      <c r="AU140" s="651" t="s">
        <v>82</v>
      </c>
      <c r="AY140" s="561" t="s">
        <v>125</v>
      </c>
      <c r="BE140" s="652">
        <f t="shared" si="14"/>
        <v>0</v>
      </c>
      <c r="BF140" s="652">
        <f t="shared" si="15"/>
        <v>0</v>
      </c>
      <c r="BG140" s="652">
        <f t="shared" si="16"/>
        <v>0</v>
      </c>
      <c r="BH140" s="652">
        <f t="shared" si="17"/>
        <v>0</v>
      </c>
      <c r="BI140" s="652">
        <f t="shared" si="18"/>
        <v>0</v>
      </c>
      <c r="BJ140" s="561" t="s">
        <v>80</v>
      </c>
      <c r="BK140" s="652">
        <f t="shared" si="19"/>
        <v>0</v>
      </c>
      <c r="BL140" s="561" t="s">
        <v>133</v>
      </c>
      <c r="BM140" s="651" t="s">
        <v>586</v>
      </c>
    </row>
    <row r="141" spans="1:65" s="571" customFormat="1" ht="14.45" customHeight="1">
      <c r="A141" s="568"/>
      <c r="B141" s="569"/>
      <c r="C141" s="671" t="s">
        <v>323</v>
      </c>
      <c r="D141" s="671" t="s">
        <v>239</v>
      </c>
      <c r="E141" s="672" t="s">
        <v>587</v>
      </c>
      <c r="F141" s="673" t="s">
        <v>588</v>
      </c>
      <c r="G141" s="674" t="s">
        <v>173</v>
      </c>
      <c r="H141" s="675">
        <v>2</v>
      </c>
      <c r="I141" s="80"/>
      <c r="J141" s="676">
        <f t="shared" si="10"/>
        <v>0</v>
      </c>
      <c r="K141" s="673" t="s">
        <v>132</v>
      </c>
      <c r="L141" s="677"/>
      <c r="M141" s="678" t="s">
        <v>3</v>
      </c>
      <c r="N141" s="679" t="s">
        <v>43</v>
      </c>
      <c r="O141" s="648"/>
      <c r="P141" s="649">
        <f t="shared" si="11"/>
        <v>0</v>
      </c>
      <c r="Q141" s="649">
        <v>0.585</v>
      </c>
      <c r="R141" s="649">
        <f t="shared" si="12"/>
        <v>1.17</v>
      </c>
      <c r="S141" s="649">
        <v>0</v>
      </c>
      <c r="T141" s="650">
        <f t="shared" si="13"/>
        <v>0</v>
      </c>
      <c r="U141" s="568"/>
      <c r="V141" s="568"/>
      <c r="W141" s="568"/>
      <c r="X141" s="568"/>
      <c r="Y141" s="568"/>
      <c r="Z141" s="568"/>
      <c r="AA141" s="568"/>
      <c r="AB141" s="568"/>
      <c r="AC141" s="568"/>
      <c r="AD141" s="568"/>
      <c r="AE141" s="568"/>
      <c r="AR141" s="651" t="s">
        <v>197</v>
      </c>
      <c r="AT141" s="651" t="s">
        <v>239</v>
      </c>
      <c r="AU141" s="651" t="s">
        <v>82</v>
      </c>
      <c r="AY141" s="561" t="s">
        <v>125</v>
      </c>
      <c r="BE141" s="652">
        <f t="shared" si="14"/>
        <v>0</v>
      </c>
      <c r="BF141" s="652">
        <f t="shared" si="15"/>
        <v>0</v>
      </c>
      <c r="BG141" s="652">
        <f t="shared" si="16"/>
        <v>0</v>
      </c>
      <c r="BH141" s="652">
        <f t="shared" si="17"/>
        <v>0</v>
      </c>
      <c r="BI141" s="652">
        <f t="shared" si="18"/>
        <v>0</v>
      </c>
      <c r="BJ141" s="561" t="s">
        <v>80</v>
      </c>
      <c r="BK141" s="652">
        <f t="shared" si="19"/>
        <v>0</v>
      </c>
      <c r="BL141" s="561" t="s">
        <v>133</v>
      </c>
      <c r="BM141" s="651" t="s">
        <v>589</v>
      </c>
    </row>
    <row r="142" spans="1:65" s="571" customFormat="1" ht="14.45" customHeight="1">
      <c r="A142" s="568"/>
      <c r="B142" s="569"/>
      <c r="C142" s="671" t="s">
        <v>327</v>
      </c>
      <c r="D142" s="671" t="s">
        <v>239</v>
      </c>
      <c r="E142" s="672" t="s">
        <v>590</v>
      </c>
      <c r="F142" s="673" t="s">
        <v>591</v>
      </c>
      <c r="G142" s="674" t="s">
        <v>173</v>
      </c>
      <c r="H142" s="675">
        <v>1</v>
      </c>
      <c r="I142" s="80"/>
      <c r="J142" s="676">
        <f t="shared" si="10"/>
        <v>0</v>
      </c>
      <c r="K142" s="673" t="s">
        <v>132</v>
      </c>
      <c r="L142" s="677"/>
      <c r="M142" s="678" t="s">
        <v>3</v>
      </c>
      <c r="N142" s="679" t="s">
        <v>43</v>
      </c>
      <c r="O142" s="648"/>
      <c r="P142" s="649">
        <f t="shared" si="11"/>
        <v>0</v>
      </c>
      <c r="Q142" s="649">
        <v>0.521</v>
      </c>
      <c r="R142" s="649">
        <f t="shared" si="12"/>
        <v>0.521</v>
      </c>
      <c r="S142" s="649">
        <v>0</v>
      </c>
      <c r="T142" s="650">
        <f t="shared" si="13"/>
        <v>0</v>
      </c>
      <c r="U142" s="568"/>
      <c r="V142" s="568"/>
      <c r="W142" s="568"/>
      <c r="X142" s="568"/>
      <c r="Y142" s="568"/>
      <c r="Z142" s="568"/>
      <c r="AA142" s="568"/>
      <c r="AB142" s="568"/>
      <c r="AC142" s="568"/>
      <c r="AD142" s="568"/>
      <c r="AE142" s="568"/>
      <c r="AR142" s="651" t="s">
        <v>197</v>
      </c>
      <c r="AT142" s="651" t="s">
        <v>239</v>
      </c>
      <c r="AU142" s="651" t="s">
        <v>82</v>
      </c>
      <c r="AY142" s="561" t="s">
        <v>125</v>
      </c>
      <c r="BE142" s="652">
        <f t="shared" si="14"/>
        <v>0</v>
      </c>
      <c r="BF142" s="652">
        <f t="shared" si="15"/>
        <v>0</v>
      </c>
      <c r="BG142" s="652">
        <f t="shared" si="16"/>
        <v>0</v>
      </c>
      <c r="BH142" s="652">
        <f t="shared" si="17"/>
        <v>0</v>
      </c>
      <c r="BI142" s="652">
        <f t="shared" si="18"/>
        <v>0</v>
      </c>
      <c r="BJ142" s="561" t="s">
        <v>80</v>
      </c>
      <c r="BK142" s="652">
        <f t="shared" si="19"/>
        <v>0</v>
      </c>
      <c r="BL142" s="561" t="s">
        <v>133</v>
      </c>
      <c r="BM142" s="651" t="s">
        <v>592</v>
      </c>
    </row>
    <row r="143" spans="1:65" s="571" customFormat="1" ht="14.45" customHeight="1">
      <c r="A143" s="568"/>
      <c r="B143" s="569"/>
      <c r="C143" s="671" t="s">
        <v>331</v>
      </c>
      <c r="D143" s="671" t="s">
        <v>239</v>
      </c>
      <c r="E143" s="672" t="s">
        <v>593</v>
      </c>
      <c r="F143" s="673" t="s">
        <v>594</v>
      </c>
      <c r="G143" s="674" t="s">
        <v>173</v>
      </c>
      <c r="H143" s="675">
        <v>2</v>
      </c>
      <c r="I143" s="80"/>
      <c r="J143" s="676">
        <f t="shared" si="10"/>
        <v>0</v>
      </c>
      <c r="K143" s="673" t="s">
        <v>132</v>
      </c>
      <c r="L143" s="677"/>
      <c r="M143" s="678" t="s">
        <v>3</v>
      </c>
      <c r="N143" s="679" t="s">
        <v>43</v>
      </c>
      <c r="O143" s="648"/>
      <c r="P143" s="649">
        <f t="shared" si="11"/>
        <v>0</v>
      </c>
      <c r="Q143" s="649">
        <v>0.254</v>
      </c>
      <c r="R143" s="649">
        <f t="shared" si="12"/>
        <v>0.508</v>
      </c>
      <c r="S143" s="649">
        <v>0</v>
      </c>
      <c r="T143" s="650">
        <f t="shared" si="13"/>
        <v>0</v>
      </c>
      <c r="U143" s="568"/>
      <c r="V143" s="568"/>
      <c r="W143" s="568"/>
      <c r="X143" s="568"/>
      <c r="Y143" s="568"/>
      <c r="Z143" s="568"/>
      <c r="AA143" s="568"/>
      <c r="AB143" s="568"/>
      <c r="AC143" s="568"/>
      <c r="AD143" s="568"/>
      <c r="AE143" s="568"/>
      <c r="AR143" s="651" t="s">
        <v>197</v>
      </c>
      <c r="AT143" s="651" t="s">
        <v>239</v>
      </c>
      <c r="AU143" s="651" t="s">
        <v>82</v>
      </c>
      <c r="AY143" s="561" t="s">
        <v>125</v>
      </c>
      <c r="BE143" s="652">
        <f t="shared" si="14"/>
        <v>0</v>
      </c>
      <c r="BF143" s="652">
        <f t="shared" si="15"/>
        <v>0</v>
      </c>
      <c r="BG143" s="652">
        <f t="shared" si="16"/>
        <v>0</v>
      </c>
      <c r="BH143" s="652">
        <f t="shared" si="17"/>
        <v>0</v>
      </c>
      <c r="BI143" s="652">
        <f t="shared" si="18"/>
        <v>0</v>
      </c>
      <c r="BJ143" s="561" t="s">
        <v>80</v>
      </c>
      <c r="BK143" s="652">
        <f t="shared" si="19"/>
        <v>0</v>
      </c>
      <c r="BL143" s="561" t="s">
        <v>133</v>
      </c>
      <c r="BM143" s="651" t="s">
        <v>595</v>
      </c>
    </row>
    <row r="144" spans="1:65" s="571" customFormat="1" ht="14.45" customHeight="1">
      <c r="A144" s="568"/>
      <c r="B144" s="569"/>
      <c r="C144" s="671" t="s">
        <v>335</v>
      </c>
      <c r="D144" s="671" t="s">
        <v>239</v>
      </c>
      <c r="E144" s="672" t="s">
        <v>596</v>
      </c>
      <c r="F144" s="673" t="s">
        <v>597</v>
      </c>
      <c r="G144" s="674" t="s">
        <v>173</v>
      </c>
      <c r="H144" s="675">
        <v>1</v>
      </c>
      <c r="I144" s="80"/>
      <c r="J144" s="676">
        <f t="shared" si="10"/>
        <v>0</v>
      </c>
      <c r="K144" s="673" t="s">
        <v>132</v>
      </c>
      <c r="L144" s="677"/>
      <c r="M144" s="678" t="s">
        <v>3</v>
      </c>
      <c r="N144" s="679" t="s">
        <v>43</v>
      </c>
      <c r="O144" s="648"/>
      <c r="P144" s="649">
        <f t="shared" si="11"/>
        <v>0</v>
      </c>
      <c r="Q144" s="649">
        <v>0.506</v>
      </c>
      <c r="R144" s="649">
        <f t="shared" si="12"/>
        <v>0.506</v>
      </c>
      <c r="S144" s="649">
        <v>0</v>
      </c>
      <c r="T144" s="650">
        <f t="shared" si="13"/>
        <v>0</v>
      </c>
      <c r="U144" s="568"/>
      <c r="V144" s="568"/>
      <c r="W144" s="568"/>
      <c r="X144" s="568"/>
      <c r="Y144" s="568"/>
      <c r="Z144" s="568"/>
      <c r="AA144" s="568"/>
      <c r="AB144" s="568"/>
      <c r="AC144" s="568"/>
      <c r="AD144" s="568"/>
      <c r="AE144" s="568"/>
      <c r="AR144" s="651" t="s">
        <v>197</v>
      </c>
      <c r="AT144" s="651" t="s">
        <v>239</v>
      </c>
      <c r="AU144" s="651" t="s">
        <v>82</v>
      </c>
      <c r="AY144" s="561" t="s">
        <v>125</v>
      </c>
      <c r="BE144" s="652">
        <f t="shared" si="14"/>
        <v>0</v>
      </c>
      <c r="BF144" s="652">
        <f t="shared" si="15"/>
        <v>0</v>
      </c>
      <c r="BG144" s="652">
        <f t="shared" si="16"/>
        <v>0</v>
      </c>
      <c r="BH144" s="652">
        <f t="shared" si="17"/>
        <v>0</v>
      </c>
      <c r="BI144" s="652">
        <f t="shared" si="18"/>
        <v>0</v>
      </c>
      <c r="BJ144" s="561" t="s">
        <v>80</v>
      </c>
      <c r="BK144" s="652">
        <f t="shared" si="19"/>
        <v>0</v>
      </c>
      <c r="BL144" s="561" t="s">
        <v>133</v>
      </c>
      <c r="BM144" s="651" t="s">
        <v>598</v>
      </c>
    </row>
    <row r="145" spans="1:65" s="571" customFormat="1" ht="14.45" customHeight="1">
      <c r="A145" s="568"/>
      <c r="B145" s="569"/>
      <c r="C145" s="671" t="s">
        <v>339</v>
      </c>
      <c r="D145" s="671" t="s">
        <v>239</v>
      </c>
      <c r="E145" s="672" t="s">
        <v>599</v>
      </c>
      <c r="F145" s="673" t="s">
        <v>600</v>
      </c>
      <c r="G145" s="674" t="s">
        <v>173</v>
      </c>
      <c r="H145" s="675">
        <v>1</v>
      </c>
      <c r="I145" s="80"/>
      <c r="J145" s="676">
        <f t="shared" si="10"/>
        <v>0</v>
      </c>
      <c r="K145" s="673" t="s">
        <v>132</v>
      </c>
      <c r="L145" s="677"/>
      <c r="M145" s="678" t="s">
        <v>3</v>
      </c>
      <c r="N145" s="679" t="s">
        <v>43</v>
      </c>
      <c r="O145" s="648"/>
      <c r="P145" s="649">
        <f t="shared" si="11"/>
        <v>0</v>
      </c>
      <c r="Q145" s="649">
        <v>1.6</v>
      </c>
      <c r="R145" s="649">
        <f t="shared" si="12"/>
        <v>1.6</v>
      </c>
      <c r="S145" s="649">
        <v>0</v>
      </c>
      <c r="T145" s="650">
        <f t="shared" si="13"/>
        <v>0</v>
      </c>
      <c r="U145" s="568"/>
      <c r="V145" s="568"/>
      <c r="W145" s="568"/>
      <c r="X145" s="568"/>
      <c r="Y145" s="568"/>
      <c r="Z145" s="568"/>
      <c r="AA145" s="568"/>
      <c r="AB145" s="568"/>
      <c r="AC145" s="568"/>
      <c r="AD145" s="568"/>
      <c r="AE145" s="568"/>
      <c r="AR145" s="651" t="s">
        <v>197</v>
      </c>
      <c r="AT145" s="651" t="s">
        <v>239</v>
      </c>
      <c r="AU145" s="651" t="s">
        <v>82</v>
      </c>
      <c r="AY145" s="561" t="s">
        <v>125</v>
      </c>
      <c r="BE145" s="652">
        <f t="shared" si="14"/>
        <v>0</v>
      </c>
      <c r="BF145" s="652">
        <f t="shared" si="15"/>
        <v>0</v>
      </c>
      <c r="BG145" s="652">
        <f t="shared" si="16"/>
        <v>0</v>
      </c>
      <c r="BH145" s="652">
        <f t="shared" si="17"/>
        <v>0</v>
      </c>
      <c r="BI145" s="652">
        <f t="shared" si="18"/>
        <v>0</v>
      </c>
      <c r="BJ145" s="561" t="s">
        <v>80</v>
      </c>
      <c r="BK145" s="652">
        <f t="shared" si="19"/>
        <v>0</v>
      </c>
      <c r="BL145" s="561" t="s">
        <v>133</v>
      </c>
      <c r="BM145" s="651" t="s">
        <v>601</v>
      </c>
    </row>
    <row r="146" spans="1:65" s="571" customFormat="1" ht="24.2" customHeight="1">
      <c r="A146" s="568"/>
      <c r="B146" s="569"/>
      <c r="C146" s="640" t="s">
        <v>344</v>
      </c>
      <c r="D146" s="640" t="s">
        <v>128</v>
      </c>
      <c r="E146" s="641" t="s">
        <v>602</v>
      </c>
      <c r="F146" s="642" t="s">
        <v>603</v>
      </c>
      <c r="G146" s="643" t="s">
        <v>173</v>
      </c>
      <c r="H146" s="644">
        <v>1</v>
      </c>
      <c r="I146" s="77"/>
      <c r="J146" s="645">
        <f t="shared" si="10"/>
        <v>0</v>
      </c>
      <c r="K146" s="642" t="s">
        <v>132</v>
      </c>
      <c r="L146" s="569"/>
      <c r="M146" s="646" t="s">
        <v>3</v>
      </c>
      <c r="N146" s="647" t="s">
        <v>43</v>
      </c>
      <c r="O146" s="648"/>
      <c r="P146" s="649">
        <f t="shared" si="11"/>
        <v>0</v>
      </c>
      <c r="Q146" s="649">
        <v>0.05803</v>
      </c>
      <c r="R146" s="649">
        <f t="shared" si="12"/>
        <v>0.05803</v>
      </c>
      <c r="S146" s="649">
        <v>0</v>
      </c>
      <c r="T146" s="650">
        <f t="shared" si="13"/>
        <v>0</v>
      </c>
      <c r="U146" s="568"/>
      <c r="V146" s="568"/>
      <c r="W146" s="568"/>
      <c r="X146" s="568"/>
      <c r="Y146" s="568"/>
      <c r="Z146" s="568"/>
      <c r="AA146" s="568"/>
      <c r="AB146" s="568"/>
      <c r="AC146" s="568"/>
      <c r="AD146" s="568"/>
      <c r="AE146" s="568"/>
      <c r="AR146" s="651" t="s">
        <v>133</v>
      </c>
      <c r="AT146" s="651" t="s">
        <v>128</v>
      </c>
      <c r="AU146" s="651" t="s">
        <v>82</v>
      </c>
      <c r="AY146" s="561" t="s">
        <v>125</v>
      </c>
      <c r="BE146" s="652">
        <f t="shared" si="14"/>
        <v>0</v>
      </c>
      <c r="BF146" s="652">
        <f t="shared" si="15"/>
        <v>0</v>
      </c>
      <c r="BG146" s="652">
        <f t="shared" si="16"/>
        <v>0</v>
      </c>
      <c r="BH146" s="652">
        <f t="shared" si="17"/>
        <v>0</v>
      </c>
      <c r="BI146" s="652">
        <f t="shared" si="18"/>
        <v>0</v>
      </c>
      <c r="BJ146" s="561" t="s">
        <v>80</v>
      </c>
      <c r="BK146" s="652">
        <f t="shared" si="19"/>
        <v>0</v>
      </c>
      <c r="BL146" s="561" t="s">
        <v>133</v>
      </c>
      <c r="BM146" s="651" t="s">
        <v>604</v>
      </c>
    </row>
    <row r="147" spans="1:65" s="571" customFormat="1" ht="24.2" customHeight="1">
      <c r="A147" s="568"/>
      <c r="B147" s="569"/>
      <c r="C147" s="640" t="s">
        <v>348</v>
      </c>
      <c r="D147" s="640" t="s">
        <v>128</v>
      </c>
      <c r="E147" s="641" t="s">
        <v>605</v>
      </c>
      <c r="F147" s="642" t="s">
        <v>606</v>
      </c>
      <c r="G147" s="643" t="s">
        <v>173</v>
      </c>
      <c r="H147" s="644">
        <v>2</v>
      </c>
      <c r="I147" s="77"/>
      <c r="J147" s="645">
        <f t="shared" si="10"/>
        <v>0</v>
      </c>
      <c r="K147" s="642" t="s">
        <v>132</v>
      </c>
      <c r="L147" s="569"/>
      <c r="M147" s="646" t="s">
        <v>3</v>
      </c>
      <c r="N147" s="647" t="s">
        <v>43</v>
      </c>
      <c r="O147" s="648"/>
      <c r="P147" s="649">
        <f t="shared" si="11"/>
        <v>0</v>
      </c>
      <c r="Q147" s="649">
        <v>0.06896</v>
      </c>
      <c r="R147" s="649">
        <f t="shared" si="12"/>
        <v>0.13792</v>
      </c>
      <c r="S147" s="649">
        <v>0</v>
      </c>
      <c r="T147" s="650">
        <f t="shared" si="13"/>
        <v>0</v>
      </c>
      <c r="U147" s="568"/>
      <c r="V147" s="568"/>
      <c r="W147" s="568"/>
      <c r="X147" s="568"/>
      <c r="Y147" s="568"/>
      <c r="Z147" s="568"/>
      <c r="AA147" s="568"/>
      <c r="AB147" s="568"/>
      <c r="AC147" s="568"/>
      <c r="AD147" s="568"/>
      <c r="AE147" s="568"/>
      <c r="AR147" s="651" t="s">
        <v>133</v>
      </c>
      <c r="AT147" s="651" t="s">
        <v>128</v>
      </c>
      <c r="AU147" s="651" t="s">
        <v>82</v>
      </c>
      <c r="AY147" s="561" t="s">
        <v>125</v>
      </c>
      <c r="BE147" s="652">
        <f t="shared" si="14"/>
        <v>0</v>
      </c>
      <c r="BF147" s="652">
        <f t="shared" si="15"/>
        <v>0</v>
      </c>
      <c r="BG147" s="652">
        <f t="shared" si="16"/>
        <v>0</v>
      </c>
      <c r="BH147" s="652">
        <f t="shared" si="17"/>
        <v>0</v>
      </c>
      <c r="BI147" s="652">
        <f t="shared" si="18"/>
        <v>0</v>
      </c>
      <c r="BJ147" s="561" t="s">
        <v>80</v>
      </c>
      <c r="BK147" s="652">
        <f t="shared" si="19"/>
        <v>0</v>
      </c>
      <c r="BL147" s="561" t="s">
        <v>133</v>
      </c>
      <c r="BM147" s="651" t="s">
        <v>607</v>
      </c>
    </row>
    <row r="148" spans="1:65" s="571" customFormat="1" ht="24.2" customHeight="1">
      <c r="A148" s="568"/>
      <c r="B148" s="569"/>
      <c r="C148" s="640" t="s">
        <v>352</v>
      </c>
      <c r="D148" s="640" t="s">
        <v>128</v>
      </c>
      <c r="E148" s="641" t="s">
        <v>608</v>
      </c>
      <c r="F148" s="642" t="s">
        <v>609</v>
      </c>
      <c r="G148" s="643" t="s">
        <v>173</v>
      </c>
      <c r="H148" s="644">
        <v>1</v>
      </c>
      <c r="I148" s="77"/>
      <c r="J148" s="645">
        <f t="shared" si="10"/>
        <v>0</v>
      </c>
      <c r="K148" s="642" t="s">
        <v>132</v>
      </c>
      <c r="L148" s="569"/>
      <c r="M148" s="646" t="s">
        <v>3</v>
      </c>
      <c r="N148" s="647" t="s">
        <v>43</v>
      </c>
      <c r="O148" s="648"/>
      <c r="P148" s="649">
        <f t="shared" si="11"/>
        <v>0</v>
      </c>
      <c r="Q148" s="649">
        <v>0.08415</v>
      </c>
      <c r="R148" s="649">
        <f t="shared" si="12"/>
        <v>0.08415</v>
      </c>
      <c r="S148" s="649">
        <v>0</v>
      </c>
      <c r="T148" s="650">
        <f t="shared" si="13"/>
        <v>0</v>
      </c>
      <c r="U148" s="568"/>
      <c r="V148" s="568"/>
      <c r="W148" s="568"/>
      <c r="X148" s="568"/>
      <c r="Y148" s="568"/>
      <c r="Z148" s="568"/>
      <c r="AA148" s="568"/>
      <c r="AB148" s="568"/>
      <c r="AC148" s="568"/>
      <c r="AD148" s="568"/>
      <c r="AE148" s="568"/>
      <c r="AR148" s="651" t="s">
        <v>133</v>
      </c>
      <c r="AT148" s="651" t="s">
        <v>128</v>
      </c>
      <c r="AU148" s="651" t="s">
        <v>82</v>
      </c>
      <c r="AY148" s="561" t="s">
        <v>125</v>
      </c>
      <c r="BE148" s="652">
        <f t="shared" si="14"/>
        <v>0</v>
      </c>
      <c r="BF148" s="652">
        <f t="shared" si="15"/>
        <v>0</v>
      </c>
      <c r="BG148" s="652">
        <f t="shared" si="16"/>
        <v>0</v>
      </c>
      <c r="BH148" s="652">
        <f t="shared" si="17"/>
        <v>0</v>
      </c>
      <c r="BI148" s="652">
        <f t="shared" si="18"/>
        <v>0</v>
      </c>
      <c r="BJ148" s="561" t="s">
        <v>80</v>
      </c>
      <c r="BK148" s="652">
        <f t="shared" si="19"/>
        <v>0</v>
      </c>
      <c r="BL148" s="561" t="s">
        <v>133</v>
      </c>
      <c r="BM148" s="651" t="s">
        <v>610</v>
      </c>
    </row>
    <row r="149" spans="1:65" s="571" customFormat="1" ht="24.2" customHeight="1">
      <c r="A149" s="568"/>
      <c r="B149" s="569"/>
      <c r="C149" s="640" t="s">
        <v>356</v>
      </c>
      <c r="D149" s="640" t="s">
        <v>128</v>
      </c>
      <c r="E149" s="641" t="s">
        <v>611</v>
      </c>
      <c r="F149" s="642" t="s">
        <v>612</v>
      </c>
      <c r="G149" s="643" t="s">
        <v>173</v>
      </c>
      <c r="H149" s="644">
        <v>1</v>
      </c>
      <c r="I149" s="77"/>
      <c r="J149" s="645">
        <f t="shared" si="10"/>
        <v>0</v>
      </c>
      <c r="K149" s="642" t="s">
        <v>132</v>
      </c>
      <c r="L149" s="569"/>
      <c r="M149" s="646" t="s">
        <v>3</v>
      </c>
      <c r="N149" s="647" t="s">
        <v>43</v>
      </c>
      <c r="O149" s="648"/>
      <c r="P149" s="649">
        <f t="shared" si="11"/>
        <v>0</v>
      </c>
      <c r="Q149" s="649">
        <v>0.02672</v>
      </c>
      <c r="R149" s="649">
        <f t="shared" si="12"/>
        <v>0.02672</v>
      </c>
      <c r="S149" s="649">
        <v>0</v>
      </c>
      <c r="T149" s="650">
        <f t="shared" si="13"/>
        <v>0</v>
      </c>
      <c r="U149" s="568"/>
      <c r="V149" s="568"/>
      <c r="W149" s="568"/>
      <c r="X149" s="568"/>
      <c r="Y149" s="568"/>
      <c r="Z149" s="568"/>
      <c r="AA149" s="568"/>
      <c r="AB149" s="568"/>
      <c r="AC149" s="568"/>
      <c r="AD149" s="568"/>
      <c r="AE149" s="568"/>
      <c r="AR149" s="651" t="s">
        <v>133</v>
      </c>
      <c r="AT149" s="651" t="s">
        <v>128</v>
      </c>
      <c r="AU149" s="651" t="s">
        <v>82</v>
      </c>
      <c r="AY149" s="561" t="s">
        <v>125</v>
      </c>
      <c r="BE149" s="652">
        <f t="shared" si="14"/>
        <v>0</v>
      </c>
      <c r="BF149" s="652">
        <f t="shared" si="15"/>
        <v>0</v>
      </c>
      <c r="BG149" s="652">
        <f t="shared" si="16"/>
        <v>0</v>
      </c>
      <c r="BH149" s="652">
        <f t="shared" si="17"/>
        <v>0</v>
      </c>
      <c r="BI149" s="652">
        <f t="shared" si="18"/>
        <v>0</v>
      </c>
      <c r="BJ149" s="561" t="s">
        <v>80</v>
      </c>
      <c r="BK149" s="652">
        <f t="shared" si="19"/>
        <v>0</v>
      </c>
      <c r="BL149" s="561" t="s">
        <v>133</v>
      </c>
      <c r="BM149" s="651" t="s">
        <v>613</v>
      </c>
    </row>
    <row r="150" spans="1:65" s="571" customFormat="1" ht="24.2" customHeight="1">
      <c r="A150" s="568"/>
      <c r="B150" s="569"/>
      <c r="C150" s="640" t="s">
        <v>362</v>
      </c>
      <c r="D150" s="640" t="s">
        <v>128</v>
      </c>
      <c r="E150" s="641" t="s">
        <v>614</v>
      </c>
      <c r="F150" s="642" t="s">
        <v>615</v>
      </c>
      <c r="G150" s="643" t="s">
        <v>173</v>
      </c>
      <c r="H150" s="644">
        <v>4</v>
      </c>
      <c r="I150" s="77"/>
      <c r="J150" s="645">
        <f t="shared" si="10"/>
        <v>0</v>
      </c>
      <c r="K150" s="642" t="s">
        <v>132</v>
      </c>
      <c r="L150" s="569"/>
      <c r="M150" s="646" t="s">
        <v>3</v>
      </c>
      <c r="N150" s="647" t="s">
        <v>43</v>
      </c>
      <c r="O150" s="648"/>
      <c r="P150" s="649">
        <f t="shared" si="11"/>
        <v>0</v>
      </c>
      <c r="Q150" s="649">
        <v>0.15251</v>
      </c>
      <c r="R150" s="649">
        <f t="shared" si="12"/>
        <v>0.61004</v>
      </c>
      <c r="S150" s="649">
        <v>0</v>
      </c>
      <c r="T150" s="650">
        <f t="shared" si="13"/>
        <v>0</v>
      </c>
      <c r="U150" s="568"/>
      <c r="V150" s="568"/>
      <c r="W150" s="568"/>
      <c r="X150" s="568"/>
      <c r="Y150" s="568"/>
      <c r="Z150" s="568"/>
      <c r="AA150" s="568"/>
      <c r="AB150" s="568"/>
      <c r="AC150" s="568"/>
      <c r="AD150" s="568"/>
      <c r="AE150" s="568"/>
      <c r="AR150" s="651" t="s">
        <v>133</v>
      </c>
      <c r="AT150" s="651" t="s">
        <v>128</v>
      </c>
      <c r="AU150" s="651" t="s">
        <v>82</v>
      </c>
      <c r="AY150" s="561" t="s">
        <v>125</v>
      </c>
      <c r="BE150" s="652">
        <f t="shared" si="14"/>
        <v>0</v>
      </c>
      <c r="BF150" s="652">
        <f t="shared" si="15"/>
        <v>0</v>
      </c>
      <c r="BG150" s="652">
        <f t="shared" si="16"/>
        <v>0</v>
      </c>
      <c r="BH150" s="652">
        <f t="shared" si="17"/>
        <v>0</v>
      </c>
      <c r="BI150" s="652">
        <f t="shared" si="18"/>
        <v>0</v>
      </c>
      <c r="BJ150" s="561" t="s">
        <v>80</v>
      </c>
      <c r="BK150" s="652">
        <f t="shared" si="19"/>
        <v>0</v>
      </c>
      <c r="BL150" s="561" t="s">
        <v>133</v>
      </c>
      <c r="BM150" s="651" t="s">
        <v>616</v>
      </c>
    </row>
    <row r="151" spans="1:65" s="571" customFormat="1" ht="24.2" customHeight="1">
      <c r="A151" s="568"/>
      <c r="B151" s="569"/>
      <c r="C151" s="640" t="s">
        <v>617</v>
      </c>
      <c r="D151" s="640" t="s">
        <v>128</v>
      </c>
      <c r="E151" s="641" t="s">
        <v>618</v>
      </c>
      <c r="F151" s="642" t="s">
        <v>619</v>
      </c>
      <c r="G151" s="643" t="s">
        <v>131</v>
      </c>
      <c r="H151" s="644">
        <v>12.1</v>
      </c>
      <c r="I151" s="77"/>
      <c r="J151" s="645">
        <f t="shared" si="10"/>
        <v>0</v>
      </c>
      <c r="K151" s="642" t="s">
        <v>132</v>
      </c>
      <c r="L151" s="569"/>
      <c r="M151" s="646" t="s">
        <v>3</v>
      </c>
      <c r="N151" s="647" t="s">
        <v>43</v>
      </c>
      <c r="O151" s="648"/>
      <c r="P151" s="649">
        <f t="shared" si="11"/>
        <v>0</v>
      </c>
      <c r="Q151" s="649">
        <v>0.0612</v>
      </c>
      <c r="R151" s="649">
        <f t="shared" si="12"/>
        <v>0.74052</v>
      </c>
      <c r="S151" s="649">
        <v>0</v>
      </c>
      <c r="T151" s="650">
        <f t="shared" si="13"/>
        <v>0</v>
      </c>
      <c r="U151" s="568"/>
      <c r="V151" s="568"/>
      <c r="W151" s="568"/>
      <c r="X151" s="568"/>
      <c r="Y151" s="568"/>
      <c r="Z151" s="568"/>
      <c r="AA151" s="568"/>
      <c r="AB151" s="568"/>
      <c r="AC151" s="568"/>
      <c r="AD151" s="568"/>
      <c r="AE151" s="568"/>
      <c r="AR151" s="651" t="s">
        <v>133</v>
      </c>
      <c r="AT151" s="651" t="s">
        <v>128</v>
      </c>
      <c r="AU151" s="651" t="s">
        <v>82</v>
      </c>
      <c r="AY151" s="561" t="s">
        <v>125</v>
      </c>
      <c r="BE151" s="652">
        <f t="shared" si="14"/>
        <v>0</v>
      </c>
      <c r="BF151" s="652">
        <f t="shared" si="15"/>
        <v>0</v>
      </c>
      <c r="BG151" s="652">
        <f t="shared" si="16"/>
        <v>0</v>
      </c>
      <c r="BH151" s="652">
        <f t="shared" si="17"/>
        <v>0</v>
      </c>
      <c r="BI151" s="652">
        <f t="shared" si="18"/>
        <v>0</v>
      </c>
      <c r="BJ151" s="561" t="s">
        <v>80</v>
      </c>
      <c r="BK151" s="652">
        <f t="shared" si="19"/>
        <v>0</v>
      </c>
      <c r="BL151" s="561" t="s">
        <v>133</v>
      </c>
      <c r="BM151" s="651" t="s">
        <v>620</v>
      </c>
    </row>
    <row r="152" spans="1:65" s="571" customFormat="1" ht="14.45" customHeight="1">
      <c r="A152" s="568"/>
      <c r="B152" s="569"/>
      <c r="C152" s="671" t="s">
        <v>621</v>
      </c>
      <c r="D152" s="671" t="s">
        <v>239</v>
      </c>
      <c r="E152" s="672" t="s">
        <v>622</v>
      </c>
      <c r="F152" s="673" t="s">
        <v>623</v>
      </c>
      <c r="G152" s="674" t="s">
        <v>173</v>
      </c>
      <c r="H152" s="675">
        <v>2</v>
      </c>
      <c r="I152" s="80"/>
      <c r="J152" s="676">
        <f t="shared" si="10"/>
        <v>0</v>
      </c>
      <c r="K152" s="673" t="s">
        <v>259</v>
      </c>
      <c r="L152" s="677"/>
      <c r="M152" s="678" t="s">
        <v>3</v>
      </c>
      <c r="N152" s="679" t="s">
        <v>43</v>
      </c>
      <c r="O152" s="648"/>
      <c r="P152" s="649">
        <f t="shared" si="11"/>
        <v>0</v>
      </c>
      <c r="Q152" s="649">
        <v>0.0051</v>
      </c>
      <c r="R152" s="649">
        <f t="shared" si="12"/>
        <v>0.0102</v>
      </c>
      <c r="S152" s="649">
        <v>0</v>
      </c>
      <c r="T152" s="650">
        <f t="shared" si="13"/>
        <v>0</v>
      </c>
      <c r="U152" s="568"/>
      <c r="V152" s="568"/>
      <c r="W152" s="568"/>
      <c r="X152" s="568"/>
      <c r="Y152" s="568"/>
      <c r="Z152" s="568"/>
      <c r="AA152" s="568"/>
      <c r="AB152" s="568"/>
      <c r="AC152" s="568"/>
      <c r="AD152" s="568"/>
      <c r="AE152" s="568"/>
      <c r="AR152" s="651" t="s">
        <v>197</v>
      </c>
      <c r="AT152" s="651" t="s">
        <v>239</v>
      </c>
      <c r="AU152" s="651" t="s">
        <v>82</v>
      </c>
      <c r="AY152" s="561" t="s">
        <v>125</v>
      </c>
      <c r="BE152" s="652">
        <f t="shared" si="14"/>
        <v>0</v>
      </c>
      <c r="BF152" s="652">
        <f t="shared" si="15"/>
        <v>0</v>
      </c>
      <c r="BG152" s="652">
        <f t="shared" si="16"/>
        <v>0</v>
      </c>
      <c r="BH152" s="652">
        <f t="shared" si="17"/>
        <v>0</v>
      </c>
      <c r="BI152" s="652">
        <f t="shared" si="18"/>
        <v>0</v>
      </c>
      <c r="BJ152" s="561" t="s">
        <v>80</v>
      </c>
      <c r="BK152" s="652">
        <f t="shared" si="19"/>
        <v>0</v>
      </c>
      <c r="BL152" s="561" t="s">
        <v>133</v>
      </c>
      <c r="BM152" s="651" t="s">
        <v>624</v>
      </c>
    </row>
    <row r="153" spans="1:65" s="571" customFormat="1" ht="14.45" customHeight="1">
      <c r="A153" s="568"/>
      <c r="B153" s="569"/>
      <c r="C153" s="640" t="s">
        <v>625</v>
      </c>
      <c r="D153" s="640" t="s">
        <v>128</v>
      </c>
      <c r="E153" s="641" t="s">
        <v>626</v>
      </c>
      <c r="F153" s="642" t="s">
        <v>627</v>
      </c>
      <c r="G153" s="643" t="s">
        <v>173</v>
      </c>
      <c r="H153" s="644">
        <v>3</v>
      </c>
      <c r="I153" s="77"/>
      <c r="J153" s="645">
        <f t="shared" si="10"/>
        <v>0</v>
      </c>
      <c r="K153" s="642" t="s">
        <v>132</v>
      </c>
      <c r="L153" s="569"/>
      <c r="M153" s="646" t="s">
        <v>3</v>
      </c>
      <c r="N153" s="647" t="s">
        <v>43</v>
      </c>
      <c r="O153" s="648"/>
      <c r="P153" s="649">
        <f t="shared" si="11"/>
        <v>0</v>
      </c>
      <c r="Q153" s="649">
        <v>0.21734</v>
      </c>
      <c r="R153" s="649">
        <f t="shared" si="12"/>
        <v>0.65202</v>
      </c>
      <c r="S153" s="649">
        <v>0</v>
      </c>
      <c r="T153" s="650">
        <f t="shared" si="13"/>
        <v>0</v>
      </c>
      <c r="U153" s="568"/>
      <c r="V153" s="568"/>
      <c r="W153" s="568"/>
      <c r="X153" s="568"/>
      <c r="Y153" s="568"/>
      <c r="Z153" s="568"/>
      <c r="AA153" s="568"/>
      <c r="AB153" s="568"/>
      <c r="AC153" s="568"/>
      <c r="AD153" s="568"/>
      <c r="AE153" s="568"/>
      <c r="AR153" s="651" t="s">
        <v>133</v>
      </c>
      <c r="AT153" s="651" t="s">
        <v>128</v>
      </c>
      <c r="AU153" s="651" t="s">
        <v>82</v>
      </c>
      <c r="AY153" s="561" t="s">
        <v>125</v>
      </c>
      <c r="BE153" s="652">
        <f t="shared" si="14"/>
        <v>0</v>
      </c>
      <c r="BF153" s="652">
        <f t="shared" si="15"/>
        <v>0</v>
      </c>
      <c r="BG153" s="652">
        <f t="shared" si="16"/>
        <v>0</v>
      </c>
      <c r="BH153" s="652">
        <f t="shared" si="17"/>
        <v>0</v>
      </c>
      <c r="BI153" s="652">
        <f t="shared" si="18"/>
        <v>0</v>
      </c>
      <c r="BJ153" s="561" t="s">
        <v>80</v>
      </c>
      <c r="BK153" s="652">
        <f t="shared" si="19"/>
        <v>0</v>
      </c>
      <c r="BL153" s="561" t="s">
        <v>133</v>
      </c>
      <c r="BM153" s="651" t="s">
        <v>628</v>
      </c>
    </row>
    <row r="154" spans="1:65" s="571" customFormat="1" ht="14.45" customHeight="1">
      <c r="A154" s="568"/>
      <c r="B154" s="569"/>
      <c r="C154" s="671" t="s">
        <v>629</v>
      </c>
      <c r="D154" s="671" t="s">
        <v>239</v>
      </c>
      <c r="E154" s="672" t="s">
        <v>630</v>
      </c>
      <c r="F154" s="673" t="s">
        <v>631</v>
      </c>
      <c r="G154" s="674" t="s">
        <v>173</v>
      </c>
      <c r="H154" s="675">
        <v>1</v>
      </c>
      <c r="I154" s="80"/>
      <c r="J154" s="676">
        <f t="shared" si="10"/>
        <v>0</v>
      </c>
      <c r="K154" s="673" t="s">
        <v>132</v>
      </c>
      <c r="L154" s="677"/>
      <c r="M154" s="678" t="s">
        <v>3</v>
      </c>
      <c r="N154" s="679" t="s">
        <v>43</v>
      </c>
      <c r="O154" s="648"/>
      <c r="P154" s="649">
        <f t="shared" si="11"/>
        <v>0</v>
      </c>
      <c r="Q154" s="649">
        <v>0.08</v>
      </c>
      <c r="R154" s="649">
        <f t="shared" si="12"/>
        <v>0.08</v>
      </c>
      <c r="S154" s="649">
        <v>0</v>
      </c>
      <c r="T154" s="650">
        <f t="shared" si="13"/>
        <v>0</v>
      </c>
      <c r="U154" s="568"/>
      <c r="V154" s="568"/>
      <c r="W154" s="568"/>
      <c r="X154" s="568"/>
      <c r="Y154" s="568"/>
      <c r="Z154" s="568"/>
      <c r="AA154" s="568"/>
      <c r="AB154" s="568"/>
      <c r="AC154" s="568"/>
      <c r="AD154" s="568"/>
      <c r="AE154" s="568"/>
      <c r="AR154" s="651" t="s">
        <v>197</v>
      </c>
      <c r="AT154" s="651" t="s">
        <v>239</v>
      </c>
      <c r="AU154" s="651" t="s">
        <v>82</v>
      </c>
      <c r="AY154" s="561" t="s">
        <v>125</v>
      </c>
      <c r="BE154" s="652">
        <f t="shared" si="14"/>
        <v>0</v>
      </c>
      <c r="BF154" s="652">
        <f t="shared" si="15"/>
        <v>0</v>
      </c>
      <c r="BG154" s="652">
        <f t="shared" si="16"/>
        <v>0</v>
      </c>
      <c r="BH154" s="652">
        <f t="shared" si="17"/>
        <v>0</v>
      </c>
      <c r="BI154" s="652">
        <f t="shared" si="18"/>
        <v>0</v>
      </c>
      <c r="BJ154" s="561" t="s">
        <v>80</v>
      </c>
      <c r="BK154" s="652">
        <f t="shared" si="19"/>
        <v>0</v>
      </c>
      <c r="BL154" s="561" t="s">
        <v>133</v>
      </c>
      <c r="BM154" s="651" t="s">
        <v>632</v>
      </c>
    </row>
    <row r="155" spans="1:65" s="571" customFormat="1" ht="14.45" customHeight="1">
      <c r="A155" s="568"/>
      <c r="B155" s="569"/>
      <c r="C155" s="671" t="s">
        <v>633</v>
      </c>
      <c r="D155" s="671" t="s">
        <v>239</v>
      </c>
      <c r="E155" s="672" t="s">
        <v>634</v>
      </c>
      <c r="F155" s="673" t="s">
        <v>635</v>
      </c>
      <c r="G155" s="674" t="s">
        <v>173</v>
      </c>
      <c r="H155" s="675">
        <v>2</v>
      </c>
      <c r="I155" s="80"/>
      <c r="J155" s="676">
        <f t="shared" si="10"/>
        <v>0</v>
      </c>
      <c r="K155" s="673" t="s">
        <v>259</v>
      </c>
      <c r="L155" s="677"/>
      <c r="M155" s="678" t="s">
        <v>3</v>
      </c>
      <c r="N155" s="679" t="s">
        <v>43</v>
      </c>
      <c r="O155" s="648"/>
      <c r="P155" s="649">
        <f t="shared" si="11"/>
        <v>0</v>
      </c>
      <c r="Q155" s="649">
        <v>0.101</v>
      </c>
      <c r="R155" s="649">
        <f t="shared" si="12"/>
        <v>0.202</v>
      </c>
      <c r="S155" s="649">
        <v>0</v>
      </c>
      <c r="T155" s="650">
        <f t="shared" si="13"/>
        <v>0</v>
      </c>
      <c r="U155" s="568"/>
      <c r="V155" s="568"/>
      <c r="W155" s="568"/>
      <c r="X155" s="568"/>
      <c r="Y155" s="568"/>
      <c r="Z155" s="568"/>
      <c r="AA155" s="568"/>
      <c r="AB155" s="568"/>
      <c r="AC155" s="568"/>
      <c r="AD155" s="568"/>
      <c r="AE155" s="568"/>
      <c r="AR155" s="651" t="s">
        <v>197</v>
      </c>
      <c r="AT155" s="651" t="s">
        <v>239</v>
      </c>
      <c r="AU155" s="651" t="s">
        <v>82</v>
      </c>
      <c r="AY155" s="561" t="s">
        <v>125</v>
      </c>
      <c r="BE155" s="652">
        <f t="shared" si="14"/>
        <v>0</v>
      </c>
      <c r="BF155" s="652">
        <f t="shared" si="15"/>
        <v>0</v>
      </c>
      <c r="BG155" s="652">
        <f t="shared" si="16"/>
        <v>0</v>
      </c>
      <c r="BH155" s="652">
        <f t="shared" si="17"/>
        <v>0</v>
      </c>
      <c r="BI155" s="652">
        <f t="shared" si="18"/>
        <v>0</v>
      </c>
      <c r="BJ155" s="561" t="s">
        <v>80</v>
      </c>
      <c r="BK155" s="652">
        <f t="shared" si="19"/>
        <v>0</v>
      </c>
      <c r="BL155" s="561" t="s">
        <v>133</v>
      </c>
      <c r="BM155" s="651" t="s">
        <v>636</v>
      </c>
    </row>
    <row r="156" spans="2:63" s="627" customFormat="1" ht="22.9" customHeight="1">
      <c r="B156" s="628"/>
      <c r="D156" s="629" t="s">
        <v>71</v>
      </c>
      <c r="E156" s="638" t="s">
        <v>360</v>
      </c>
      <c r="F156" s="638" t="s">
        <v>361</v>
      </c>
      <c r="J156" s="639">
        <f>BK156</f>
        <v>0</v>
      </c>
      <c r="L156" s="628"/>
      <c r="M156" s="632"/>
      <c r="N156" s="633"/>
      <c r="O156" s="633"/>
      <c r="P156" s="634">
        <f>P157</f>
        <v>0</v>
      </c>
      <c r="Q156" s="633"/>
      <c r="R156" s="634">
        <f>R157</f>
        <v>0</v>
      </c>
      <c r="S156" s="633"/>
      <c r="T156" s="635">
        <f>T157</f>
        <v>0</v>
      </c>
      <c r="AR156" s="629" t="s">
        <v>80</v>
      </c>
      <c r="AT156" s="636" t="s">
        <v>71</v>
      </c>
      <c r="AU156" s="636" t="s">
        <v>80</v>
      </c>
      <c r="AY156" s="629" t="s">
        <v>125</v>
      </c>
      <c r="BK156" s="637">
        <f>BK157</f>
        <v>0</v>
      </c>
    </row>
    <row r="157" spans="1:65" s="571" customFormat="1" ht="24.2" customHeight="1">
      <c r="A157" s="568"/>
      <c r="B157" s="569"/>
      <c r="C157" s="640" t="s">
        <v>637</v>
      </c>
      <c r="D157" s="640" t="s">
        <v>128</v>
      </c>
      <c r="E157" s="641" t="s">
        <v>478</v>
      </c>
      <c r="F157" s="642" t="s">
        <v>479</v>
      </c>
      <c r="G157" s="643" t="s">
        <v>143</v>
      </c>
      <c r="H157" s="644">
        <v>155.579</v>
      </c>
      <c r="I157" s="77"/>
      <c r="J157" s="645">
        <f>ROUND(I157*H157,2)</f>
        <v>0</v>
      </c>
      <c r="K157" s="642" t="s">
        <v>132</v>
      </c>
      <c r="L157" s="569"/>
      <c r="M157" s="646" t="s">
        <v>3</v>
      </c>
      <c r="N157" s="647" t="s">
        <v>43</v>
      </c>
      <c r="O157" s="648"/>
      <c r="P157" s="649">
        <f>O157*H157</f>
        <v>0</v>
      </c>
      <c r="Q157" s="649">
        <v>0</v>
      </c>
      <c r="R157" s="649">
        <f>Q157*H157</f>
        <v>0</v>
      </c>
      <c r="S157" s="649">
        <v>0</v>
      </c>
      <c r="T157" s="650">
        <f>S157*H157</f>
        <v>0</v>
      </c>
      <c r="U157" s="568"/>
      <c r="V157" s="568"/>
      <c r="W157" s="568"/>
      <c r="X157" s="568"/>
      <c r="Y157" s="568"/>
      <c r="Z157" s="568"/>
      <c r="AA157" s="568"/>
      <c r="AB157" s="568"/>
      <c r="AC157" s="568"/>
      <c r="AD157" s="568"/>
      <c r="AE157" s="568"/>
      <c r="AR157" s="651" t="s">
        <v>133</v>
      </c>
      <c r="AT157" s="651" t="s">
        <v>128</v>
      </c>
      <c r="AU157" s="651" t="s">
        <v>82</v>
      </c>
      <c r="AY157" s="561" t="s">
        <v>125</v>
      </c>
      <c r="BE157" s="652">
        <f>IF(N157="základní",J157,0)</f>
        <v>0</v>
      </c>
      <c r="BF157" s="652">
        <f>IF(N157="snížená",J157,0)</f>
        <v>0</v>
      </c>
      <c r="BG157" s="652">
        <f>IF(N157="zákl. přenesená",J157,0)</f>
        <v>0</v>
      </c>
      <c r="BH157" s="652">
        <f>IF(N157="sníž. přenesená",J157,0)</f>
        <v>0</v>
      </c>
      <c r="BI157" s="652">
        <f>IF(N157="nulová",J157,0)</f>
        <v>0</v>
      </c>
      <c r="BJ157" s="561" t="s">
        <v>80</v>
      </c>
      <c r="BK157" s="652">
        <f>ROUND(I157*H157,2)</f>
        <v>0</v>
      </c>
      <c r="BL157" s="561" t="s">
        <v>133</v>
      </c>
      <c r="BM157" s="651" t="s">
        <v>638</v>
      </c>
    </row>
    <row r="158" spans="2:63" s="627" customFormat="1" ht="25.9" customHeight="1">
      <c r="B158" s="628"/>
      <c r="D158" s="629" t="s">
        <v>71</v>
      </c>
      <c r="E158" s="630" t="s">
        <v>639</v>
      </c>
      <c r="F158" s="630" t="s">
        <v>640</v>
      </c>
      <c r="J158" s="631">
        <f>BK158</f>
        <v>0</v>
      </c>
      <c r="L158" s="628"/>
      <c r="M158" s="632"/>
      <c r="N158" s="633"/>
      <c r="O158" s="633"/>
      <c r="P158" s="634">
        <f>P159</f>
        <v>0</v>
      </c>
      <c r="Q158" s="633"/>
      <c r="R158" s="634">
        <f>R159</f>
        <v>0.12075</v>
      </c>
      <c r="S158" s="633"/>
      <c r="T158" s="635">
        <f>T159</f>
        <v>0</v>
      </c>
      <c r="AR158" s="629" t="s">
        <v>82</v>
      </c>
      <c r="AT158" s="636" t="s">
        <v>71</v>
      </c>
      <c r="AU158" s="636" t="s">
        <v>72</v>
      </c>
      <c r="AY158" s="629" t="s">
        <v>125</v>
      </c>
      <c r="BK158" s="637">
        <f>BK159</f>
        <v>0</v>
      </c>
    </row>
    <row r="159" spans="2:63" s="627" customFormat="1" ht="22.9" customHeight="1">
      <c r="B159" s="628"/>
      <c r="D159" s="629" t="s">
        <v>71</v>
      </c>
      <c r="E159" s="638" t="s">
        <v>641</v>
      </c>
      <c r="F159" s="638" t="s">
        <v>642</v>
      </c>
      <c r="J159" s="639">
        <f>BK159</f>
        <v>0</v>
      </c>
      <c r="L159" s="628"/>
      <c r="M159" s="632"/>
      <c r="N159" s="633"/>
      <c r="O159" s="633"/>
      <c r="P159" s="634">
        <f>SUM(P160:P163)</f>
        <v>0</v>
      </c>
      <c r="Q159" s="633"/>
      <c r="R159" s="634">
        <f>SUM(R160:R163)</f>
        <v>0.12075</v>
      </c>
      <c r="S159" s="633"/>
      <c r="T159" s="635">
        <f>SUM(T160:T163)</f>
        <v>0</v>
      </c>
      <c r="AR159" s="629" t="s">
        <v>82</v>
      </c>
      <c r="AT159" s="636" t="s">
        <v>71</v>
      </c>
      <c r="AU159" s="636" t="s">
        <v>80</v>
      </c>
      <c r="AY159" s="629" t="s">
        <v>125</v>
      </c>
      <c r="BK159" s="637">
        <f>SUM(BK160:BK163)</f>
        <v>0</v>
      </c>
    </row>
    <row r="160" spans="1:65" s="571" customFormat="1" ht="37.9" customHeight="1">
      <c r="A160" s="568"/>
      <c r="B160" s="569"/>
      <c r="C160" s="640" t="s">
        <v>643</v>
      </c>
      <c r="D160" s="640" t="s">
        <v>128</v>
      </c>
      <c r="E160" s="641" t="s">
        <v>644</v>
      </c>
      <c r="F160" s="642" t="s">
        <v>645</v>
      </c>
      <c r="G160" s="643" t="s">
        <v>180</v>
      </c>
      <c r="H160" s="644">
        <v>50</v>
      </c>
      <c r="I160" s="77"/>
      <c r="J160" s="645">
        <f>ROUND(I160*H160,2)</f>
        <v>0</v>
      </c>
      <c r="K160" s="642" t="s">
        <v>132</v>
      </c>
      <c r="L160" s="569"/>
      <c r="M160" s="646" t="s">
        <v>3</v>
      </c>
      <c r="N160" s="647" t="s">
        <v>43</v>
      </c>
      <c r="O160" s="648"/>
      <c r="P160" s="649">
        <f>O160*H160</f>
        <v>0</v>
      </c>
      <c r="Q160" s="649">
        <v>0</v>
      </c>
      <c r="R160" s="649">
        <f>Q160*H160</f>
        <v>0</v>
      </c>
      <c r="S160" s="649">
        <v>0</v>
      </c>
      <c r="T160" s="650">
        <f>S160*H160</f>
        <v>0</v>
      </c>
      <c r="U160" s="568"/>
      <c r="V160" s="568"/>
      <c r="W160" s="568"/>
      <c r="X160" s="568"/>
      <c r="Y160" s="568"/>
      <c r="Z160" s="568"/>
      <c r="AA160" s="568"/>
      <c r="AB160" s="568"/>
      <c r="AC160" s="568"/>
      <c r="AD160" s="568"/>
      <c r="AE160" s="568"/>
      <c r="AR160" s="651" t="s">
        <v>229</v>
      </c>
      <c r="AT160" s="651" t="s">
        <v>128</v>
      </c>
      <c r="AU160" s="651" t="s">
        <v>82</v>
      </c>
      <c r="AY160" s="561" t="s">
        <v>125</v>
      </c>
      <c r="BE160" s="652">
        <f>IF(N160="základní",J160,0)</f>
        <v>0</v>
      </c>
      <c r="BF160" s="652">
        <f>IF(N160="snížená",J160,0)</f>
        <v>0</v>
      </c>
      <c r="BG160" s="652">
        <f>IF(N160="zákl. přenesená",J160,0)</f>
        <v>0</v>
      </c>
      <c r="BH160" s="652">
        <f>IF(N160="sníž. přenesená",J160,0)</f>
        <v>0</v>
      </c>
      <c r="BI160" s="652">
        <f>IF(N160="nulová",J160,0)</f>
        <v>0</v>
      </c>
      <c r="BJ160" s="561" t="s">
        <v>80</v>
      </c>
      <c r="BK160" s="652">
        <f>ROUND(I160*H160,2)</f>
        <v>0</v>
      </c>
      <c r="BL160" s="561" t="s">
        <v>229</v>
      </c>
      <c r="BM160" s="651" t="s">
        <v>646</v>
      </c>
    </row>
    <row r="161" spans="1:65" s="571" customFormat="1" ht="14.45" customHeight="1">
      <c r="A161" s="568"/>
      <c r="B161" s="569"/>
      <c r="C161" s="671" t="s">
        <v>647</v>
      </c>
      <c r="D161" s="671" t="s">
        <v>239</v>
      </c>
      <c r="E161" s="672" t="s">
        <v>648</v>
      </c>
      <c r="F161" s="673" t="s">
        <v>649</v>
      </c>
      <c r="G161" s="674" t="s">
        <v>180</v>
      </c>
      <c r="H161" s="675">
        <v>57.5</v>
      </c>
      <c r="I161" s="80"/>
      <c r="J161" s="676">
        <f>ROUND(I161*H161,2)</f>
        <v>0</v>
      </c>
      <c r="K161" s="673" t="s">
        <v>132</v>
      </c>
      <c r="L161" s="677"/>
      <c r="M161" s="678" t="s">
        <v>3</v>
      </c>
      <c r="N161" s="679" t="s">
        <v>43</v>
      </c>
      <c r="O161" s="648"/>
      <c r="P161" s="649">
        <f>O161*H161</f>
        <v>0</v>
      </c>
      <c r="Q161" s="649">
        <v>0.0021</v>
      </c>
      <c r="R161" s="649">
        <f>Q161*H161</f>
        <v>0.12075</v>
      </c>
      <c r="S161" s="649">
        <v>0</v>
      </c>
      <c r="T161" s="650">
        <f>S161*H161</f>
        <v>0</v>
      </c>
      <c r="U161" s="568"/>
      <c r="V161" s="568"/>
      <c r="W161" s="568"/>
      <c r="X161" s="568"/>
      <c r="Y161" s="568"/>
      <c r="Z161" s="568"/>
      <c r="AA161" s="568"/>
      <c r="AB161" s="568"/>
      <c r="AC161" s="568"/>
      <c r="AD161" s="568"/>
      <c r="AE161" s="568"/>
      <c r="AR161" s="651" t="s">
        <v>304</v>
      </c>
      <c r="AT161" s="651" t="s">
        <v>239</v>
      </c>
      <c r="AU161" s="651" t="s">
        <v>82</v>
      </c>
      <c r="AY161" s="561" t="s">
        <v>125</v>
      </c>
      <c r="BE161" s="652">
        <f>IF(N161="základní",J161,0)</f>
        <v>0</v>
      </c>
      <c r="BF161" s="652">
        <f>IF(N161="snížená",J161,0)</f>
        <v>0</v>
      </c>
      <c r="BG161" s="652">
        <f>IF(N161="zákl. přenesená",J161,0)</f>
        <v>0</v>
      </c>
      <c r="BH161" s="652">
        <f>IF(N161="sníž. přenesená",J161,0)</f>
        <v>0</v>
      </c>
      <c r="BI161" s="652">
        <f>IF(N161="nulová",J161,0)</f>
        <v>0</v>
      </c>
      <c r="BJ161" s="561" t="s">
        <v>80</v>
      </c>
      <c r="BK161" s="652">
        <f>ROUND(I161*H161,2)</f>
        <v>0</v>
      </c>
      <c r="BL161" s="561" t="s">
        <v>229</v>
      </c>
      <c r="BM161" s="651" t="s">
        <v>650</v>
      </c>
    </row>
    <row r="162" spans="2:51" s="658" customFormat="1" ht="12">
      <c r="B162" s="659"/>
      <c r="D162" s="653" t="s">
        <v>137</v>
      </c>
      <c r="F162" s="661" t="s">
        <v>651</v>
      </c>
      <c r="H162" s="662">
        <v>57.5</v>
      </c>
      <c r="L162" s="659"/>
      <c r="M162" s="663"/>
      <c r="N162" s="664"/>
      <c r="O162" s="664"/>
      <c r="P162" s="664"/>
      <c r="Q162" s="664"/>
      <c r="R162" s="664"/>
      <c r="S162" s="664"/>
      <c r="T162" s="665"/>
      <c r="AT162" s="660" t="s">
        <v>137</v>
      </c>
      <c r="AU162" s="660" t="s">
        <v>82</v>
      </c>
      <c r="AV162" s="658" t="s">
        <v>82</v>
      </c>
      <c r="AW162" s="658" t="s">
        <v>4</v>
      </c>
      <c r="AX162" s="658" t="s">
        <v>80</v>
      </c>
      <c r="AY162" s="660" t="s">
        <v>125</v>
      </c>
    </row>
    <row r="163" spans="1:65" s="571" customFormat="1" ht="24.2" customHeight="1">
      <c r="A163" s="568"/>
      <c r="B163" s="569"/>
      <c r="C163" s="640" t="s">
        <v>652</v>
      </c>
      <c r="D163" s="640" t="s">
        <v>128</v>
      </c>
      <c r="E163" s="641" t="s">
        <v>653</v>
      </c>
      <c r="F163" s="642" t="s">
        <v>654</v>
      </c>
      <c r="G163" s="643" t="s">
        <v>143</v>
      </c>
      <c r="H163" s="644">
        <v>0.121</v>
      </c>
      <c r="I163" s="77"/>
      <c r="J163" s="645">
        <f>ROUND(I163*H163,2)</f>
        <v>0</v>
      </c>
      <c r="K163" s="642" t="s">
        <v>132</v>
      </c>
      <c r="L163" s="569"/>
      <c r="M163" s="666" t="s">
        <v>3</v>
      </c>
      <c r="N163" s="667" t="s">
        <v>43</v>
      </c>
      <c r="O163" s="668"/>
      <c r="P163" s="669">
        <f>O163*H163</f>
        <v>0</v>
      </c>
      <c r="Q163" s="669">
        <v>0</v>
      </c>
      <c r="R163" s="669">
        <f>Q163*H163</f>
        <v>0</v>
      </c>
      <c r="S163" s="669">
        <v>0</v>
      </c>
      <c r="T163" s="670">
        <f>S163*H163</f>
        <v>0</v>
      </c>
      <c r="U163" s="568"/>
      <c r="V163" s="568"/>
      <c r="W163" s="568"/>
      <c r="X163" s="568"/>
      <c r="Y163" s="568"/>
      <c r="Z163" s="568"/>
      <c r="AA163" s="568"/>
      <c r="AB163" s="568"/>
      <c r="AC163" s="568"/>
      <c r="AD163" s="568"/>
      <c r="AE163" s="568"/>
      <c r="AR163" s="651" t="s">
        <v>133</v>
      </c>
      <c r="AT163" s="651" t="s">
        <v>128</v>
      </c>
      <c r="AU163" s="651" t="s">
        <v>82</v>
      </c>
      <c r="AY163" s="561" t="s">
        <v>125</v>
      </c>
      <c r="BE163" s="652">
        <f>IF(N163="základní",J163,0)</f>
        <v>0</v>
      </c>
      <c r="BF163" s="652">
        <f>IF(N163="snížená",J163,0)</f>
        <v>0</v>
      </c>
      <c r="BG163" s="652">
        <f>IF(N163="zákl. přenesená",J163,0)</f>
        <v>0</v>
      </c>
      <c r="BH163" s="652">
        <f>IF(N163="sníž. přenesená",J163,0)</f>
        <v>0</v>
      </c>
      <c r="BI163" s="652">
        <f>IF(N163="nulová",J163,0)</f>
        <v>0</v>
      </c>
      <c r="BJ163" s="561" t="s">
        <v>80</v>
      </c>
      <c r="BK163" s="652">
        <f>ROUND(I163*H163,2)</f>
        <v>0</v>
      </c>
      <c r="BL163" s="561" t="s">
        <v>133</v>
      </c>
      <c r="BM163" s="651" t="s">
        <v>655</v>
      </c>
    </row>
    <row r="164" spans="1:31" s="571" customFormat="1" ht="6.95" customHeight="1">
      <c r="A164" s="568"/>
      <c r="B164" s="592"/>
      <c r="C164" s="593"/>
      <c r="D164" s="593"/>
      <c r="E164" s="593"/>
      <c r="F164" s="593"/>
      <c r="G164" s="593"/>
      <c r="H164" s="593"/>
      <c r="I164" s="593"/>
      <c r="J164" s="593"/>
      <c r="K164" s="593"/>
      <c r="L164" s="569"/>
      <c r="M164" s="568"/>
      <c r="O164" s="568"/>
      <c r="P164" s="568"/>
      <c r="Q164" s="568"/>
      <c r="R164" s="568"/>
      <c r="S164" s="568"/>
      <c r="T164" s="568"/>
      <c r="U164" s="568"/>
      <c r="V164" s="568"/>
      <c r="W164" s="568"/>
      <c r="X164" s="568"/>
      <c r="Y164" s="568"/>
      <c r="Z164" s="568"/>
      <c r="AA164" s="568"/>
      <c r="AB164" s="568"/>
      <c r="AC164" s="568"/>
      <c r="AD164" s="568"/>
      <c r="AE164" s="568"/>
    </row>
  </sheetData>
  <sheetProtection algorithmName="SHA-512" hashValue="gQaEjN3k4Ki5Vaz6OaKrwxWY1EUFRjb9HfX/HbRK4HeQOKo/9i40KC4c1yNBBvp99+kxaX34Bxpdb+w4xzTCrQ==" saltValue="o1mF7EI4RPUelCgT3YEAYQ==" spinCount="100000" sheet="1" objects="1" scenarios="1"/>
  <autoFilter ref="C86:K163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566"/>
  <sheetViews>
    <sheetView showGridLines="0" zoomScale="90" zoomScaleNormal="90" workbookViewId="0" topLeftCell="A177">
      <selection activeCell="L254" sqref="L254"/>
    </sheetView>
  </sheetViews>
  <sheetFormatPr defaultColWidth="9.140625" defaultRowHeight="12"/>
  <cols>
    <col min="1" max="1" width="8.28125" style="560" customWidth="1"/>
    <col min="2" max="2" width="1.1484375" style="560" customWidth="1"/>
    <col min="3" max="3" width="4.140625" style="560" customWidth="1"/>
    <col min="4" max="4" width="4.28125" style="560" customWidth="1"/>
    <col min="5" max="5" width="17.140625" style="560" customWidth="1"/>
    <col min="6" max="6" width="100.8515625" style="560" customWidth="1"/>
    <col min="7" max="7" width="7.421875" style="560" customWidth="1"/>
    <col min="8" max="8" width="11.421875" style="560" customWidth="1"/>
    <col min="9" max="11" width="20.140625" style="560" customWidth="1"/>
    <col min="12" max="12" width="9.28125" style="560" customWidth="1"/>
    <col min="13" max="13" width="10.8515625" style="560" hidden="1" customWidth="1"/>
    <col min="14" max="14" width="9.28125" style="560" hidden="1" customWidth="1"/>
    <col min="15" max="20" width="14.140625" style="560" hidden="1" customWidth="1"/>
    <col min="21" max="21" width="16.28125" style="560" hidden="1" customWidth="1"/>
    <col min="22" max="22" width="12.28125" style="560" customWidth="1"/>
    <col min="23" max="23" width="16.28125" style="560" customWidth="1"/>
    <col min="24" max="24" width="12.28125" style="560" customWidth="1"/>
    <col min="25" max="25" width="15.00390625" style="560" customWidth="1"/>
    <col min="26" max="26" width="11.00390625" style="560" customWidth="1"/>
    <col min="27" max="27" width="15.00390625" style="560" customWidth="1"/>
    <col min="28" max="28" width="16.28125" style="560" customWidth="1"/>
    <col min="29" max="29" width="11.00390625" style="560" customWidth="1"/>
    <col min="30" max="30" width="15.00390625" style="560" customWidth="1"/>
    <col min="31" max="31" width="16.28125" style="560" customWidth="1"/>
    <col min="32" max="43" width="9.28125" style="560" customWidth="1"/>
    <col min="44" max="65" width="9.28125" style="560" hidden="1" customWidth="1"/>
    <col min="66" max="16384" width="9.28125" style="560" customWidth="1"/>
  </cols>
  <sheetData>
    <row r="1" ht="12"/>
    <row r="2" spans="12:46" ht="36.95" customHeight="1">
      <c r="L2" s="761" t="s">
        <v>6</v>
      </c>
      <c r="M2" s="762"/>
      <c r="N2" s="762"/>
      <c r="O2" s="762"/>
      <c r="P2" s="762"/>
      <c r="Q2" s="762"/>
      <c r="R2" s="762"/>
      <c r="S2" s="762"/>
      <c r="T2" s="762"/>
      <c r="U2" s="762"/>
      <c r="V2" s="762"/>
      <c r="AT2" s="561" t="s">
        <v>94</v>
      </c>
    </row>
    <row r="3" spans="2:46" ht="6.95" customHeight="1">
      <c r="B3" s="562"/>
      <c r="C3" s="563"/>
      <c r="D3" s="563"/>
      <c r="E3" s="563"/>
      <c r="F3" s="563"/>
      <c r="G3" s="563"/>
      <c r="H3" s="563"/>
      <c r="I3" s="563"/>
      <c r="J3" s="563"/>
      <c r="K3" s="563"/>
      <c r="L3" s="564"/>
      <c r="AT3" s="561" t="s">
        <v>82</v>
      </c>
    </row>
    <row r="4" spans="2:46" ht="24.95" customHeight="1">
      <c r="B4" s="564"/>
      <c r="D4" s="565" t="s">
        <v>98</v>
      </c>
      <c r="L4" s="564"/>
      <c r="M4" s="566" t="s">
        <v>11</v>
      </c>
      <c r="AT4" s="561" t="s">
        <v>4</v>
      </c>
    </row>
    <row r="5" spans="2:12" ht="6.95" customHeight="1">
      <c r="B5" s="564"/>
      <c r="L5" s="564"/>
    </row>
    <row r="6" spans="2:12" ht="12" customHeight="1">
      <c r="B6" s="564"/>
      <c r="D6" s="567" t="s">
        <v>17</v>
      </c>
      <c r="L6" s="564"/>
    </row>
    <row r="7" spans="2:12" ht="16.5" customHeight="1">
      <c r="B7" s="564"/>
      <c r="E7" s="759" t="str">
        <f>'Rekapitulace stavby'!K6</f>
        <v>Speciální MŠ, ZŠ a praktická škola Pardubice</v>
      </c>
      <c r="F7" s="760"/>
      <c r="G7" s="760"/>
      <c r="H7" s="760"/>
      <c r="L7" s="564"/>
    </row>
    <row r="8" spans="1:31" s="571" customFormat="1" ht="12" customHeight="1">
      <c r="A8" s="568"/>
      <c r="B8" s="569"/>
      <c r="C8" s="568"/>
      <c r="D8" s="567" t="s">
        <v>99</v>
      </c>
      <c r="E8" s="568"/>
      <c r="F8" s="568"/>
      <c r="G8" s="568"/>
      <c r="H8" s="568"/>
      <c r="I8" s="568"/>
      <c r="J8" s="568"/>
      <c r="K8" s="568"/>
      <c r="L8" s="570"/>
      <c r="S8" s="568"/>
      <c r="T8" s="568"/>
      <c r="U8" s="568"/>
      <c r="V8" s="568"/>
      <c r="W8" s="568"/>
      <c r="X8" s="568"/>
      <c r="Y8" s="568"/>
      <c r="Z8" s="568"/>
      <c r="AA8" s="568"/>
      <c r="AB8" s="568"/>
      <c r="AC8" s="568"/>
      <c r="AD8" s="568"/>
      <c r="AE8" s="568"/>
    </row>
    <row r="9" spans="1:31" s="571" customFormat="1" ht="16.5" customHeight="1">
      <c r="A9" s="568"/>
      <c r="B9" s="569"/>
      <c r="C9" s="568"/>
      <c r="D9" s="568"/>
      <c r="E9" s="757" t="s">
        <v>656</v>
      </c>
      <c r="F9" s="758"/>
      <c r="G9" s="758"/>
      <c r="H9" s="758"/>
      <c r="I9" s="568"/>
      <c r="J9" s="568"/>
      <c r="K9" s="568"/>
      <c r="L9" s="570"/>
      <c r="S9" s="568"/>
      <c r="T9" s="568"/>
      <c r="U9" s="568"/>
      <c r="V9" s="568"/>
      <c r="W9" s="568"/>
      <c r="X9" s="568"/>
      <c r="Y9" s="568"/>
      <c r="Z9" s="568"/>
      <c r="AA9" s="568"/>
      <c r="AB9" s="568"/>
      <c r="AC9" s="568"/>
      <c r="AD9" s="568"/>
      <c r="AE9" s="568"/>
    </row>
    <row r="10" spans="1:31" s="571" customFormat="1" ht="12">
      <c r="A10" s="568"/>
      <c r="B10" s="569"/>
      <c r="C10" s="568"/>
      <c r="D10" s="568"/>
      <c r="E10" s="568"/>
      <c r="F10" s="568"/>
      <c r="G10" s="568"/>
      <c r="H10" s="568"/>
      <c r="I10" s="568"/>
      <c r="J10" s="568"/>
      <c r="K10" s="568"/>
      <c r="L10" s="570"/>
      <c r="S10" s="568"/>
      <c r="T10" s="568"/>
      <c r="U10" s="568"/>
      <c r="V10" s="568"/>
      <c r="W10" s="568"/>
      <c r="X10" s="568"/>
      <c r="Y10" s="568"/>
      <c r="Z10" s="568"/>
      <c r="AA10" s="568"/>
      <c r="AB10" s="568"/>
      <c r="AC10" s="568"/>
      <c r="AD10" s="568"/>
      <c r="AE10" s="568"/>
    </row>
    <row r="11" spans="1:31" s="571" customFormat="1" ht="12" customHeight="1">
      <c r="A11" s="568"/>
      <c r="B11" s="569"/>
      <c r="C11" s="568"/>
      <c r="D11" s="567" t="s">
        <v>19</v>
      </c>
      <c r="E11" s="568"/>
      <c r="F11" s="572" t="s">
        <v>3</v>
      </c>
      <c r="G11" s="568"/>
      <c r="H11" s="568"/>
      <c r="I11" s="567" t="s">
        <v>20</v>
      </c>
      <c r="J11" s="572" t="s">
        <v>3</v>
      </c>
      <c r="K11" s="568"/>
      <c r="L11" s="570"/>
      <c r="S11" s="568"/>
      <c r="T11" s="568"/>
      <c r="U11" s="568"/>
      <c r="V11" s="568"/>
      <c r="W11" s="568"/>
      <c r="X11" s="568"/>
      <c r="Y11" s="568"/>
      <c r="Z11" s="568"/>
      <c r="AA11" s="568"/>
      <c r="AB11" s="568"/>
      <c r="AC11" s="568"/>
      <c r="AD11" s="568"/>
      <c r="AE11" s="568"/>
    </row>
    <row r="12" spans="1:31" s="571" customFormat="1" ht="12" customHeight="1">
      <c r="A12" s="568"/>
      <c r="B12" s="569"/>
      <c r="C12" s="568"/>
      <c r="D12" s="567" t="s">
        <v>21</v>
      </c>
      <c r="E12" s="568"/>
      <c r="F12" s="572" t="s">
        <v>22</v>
      </c>
      <c r="G12" s="568"/>
      <c r="H12" s="568"/>
      <c r="I12" s="567" t="s">
        <v>23</v>
      </c>
      <c r="J12" s="573" t="str">
        <f>'Rekapitulace stavby'!AN8</f>
        <v>7. 8. 2020</v>
      </c>
      <c r="K12" s="568"/>
      <c r="L12" s="570"/>
      <c r="S12" s="568"/>
      <c r="T12" s="568"/>
      <c r="U12" s="568"/>
      <c r="V12" s="568"/>
      <c r="W12" s="568"/>
      <c r="X12" s="568"/>
      <c r="Y12" s="568"/>
      <c r="Z12" s="568"/>
      <c r="AA12" s="568"/>
      <c r="AB12" s="568"/>
      <c r="AC12" s="568"/>
      <c r="AD12" s="568"/>
      <c r="AE12" s="568"/>
    </row>
    <row r="13" spans="1:31" s="571" customFormat="1" ht="10.9" customHeight="1">
      <c r="A13" s="568"/>
      <c r="B13" s="569"/>
      <c r="C13" s="568"/>
      <c r="D13" s="568"/>
      <c r="E13" s="568"/>
      <c r="F13" s="568"/>
      <c r="G13" s="568"/>
      <c r="H13" s="568"/>
      <c r="I13" s="568"/>
      <c r="J13" s="568"/>
      <c r="K13" s="568"/>
      <c r="L13" s="570"/>
      <c r="S13" s="568"/>
      <c r="T13" s="568"/>
      <c r="U13" s="568"/>
      <c r="V13" s="568"/>
      <c r="W13" s="568"/>
      <c r="X13" s="568"/>
      <c r="Y13" s="568"/>
      <c r="Z13" s="568"/>
      <c r="AA13" s="568"/>
      <c r="AB13" s="568"/>
      <c r="AC13" s="568"/>
      <c r="AD13" s="568"/>
      <c r="AE13" s="568"/>
    </row>
    <row r="14" spans="1:31" s="571" customFormat="1" ht="12" customHeight="1">
      <c r="A14" s="568"/>
      <c r="B14" s="569"/>
      <c r="C14" s="568"/>
      <c r="D14" s="567" t="s">
        <v>25</v>
      </c>
      <c r="E14" s="568"/>
      <c r="F14" s="568"/>
      <c r="G14" s="568"/>
      <c r="H14" s="568"/>
      <c r="I14" s="567" t="s">
        <v>26</v>
      </c>
      <c r="J14" s="572" t="s">
        <v>3</v>
      </c>
      <c r="K14" s="568"/>
      <c r="L14" s="570"/>
      <c r="S14" s="568"/>
      <c r="T14" s="568"/>
      <c r="U14" s="568"/>
      <c r="V14" s="568"/>
      <c r="W14" s="568"/>
      <c r="X14" s="568"/>
      <c r="Y14" s="568"/>
      <c r="Z14" s="568"/>
      <c r="AA14" s="568"/>
      <c r="AB14" s="568"/>
      <c r="AC14" s="568"/>
      <c r="AD14" s="568"/>
      <c r="AE14" s="568"/>
    </row>
    <row r="15" spans="1:31" s="571" customFormat="1" ht="18" customHeight="1">
      <c r="A15" s="568"/>
      <c r="B15" s="569"/>
      <c r="C15" s="568"/>
      <c r="D15" s="568"/>
      <c r="E15" s="572" t="s">
        <v>27</v>
      </c>
      <c r="F15" s="568"/>
      <c r="G15" s="568"/>
      <c r="H15" s="568"/>
      <c r="I15" s="567" t="s">
        <v>28</v>
      </c>
      <c r="J15" s="572" t="s">
        <v>3</v>
      </c>
      <c r="K15" s="568"/>
      <c r="L15" s="570"/>
      <c r="S15" s="568"/>
      <c r="T15" s="568"/>
      <c r="U15" s="568"/>
      <c r="V15" s="568"/>
      <c r="W15" s="568"/>
      <c r="X15" s="568"/>
      <c r="Y15" s="568"/>
      <c r="Z15" s="568"/>
      <c r="AA15" s="568"/>
      <c r="AB15" s="568"/>
      <c r="AC15" s="568"/>
      <c r="AD15" s="568"/>
      <c r="AE15" s="568"/>
    </row>
    <row r="16" spans="1:31" s="571" customFormat="1" ht="6.95" customHeight="1">
      <c r="A16" s="568"/>
      <c r="B16" s="569"/>
      <c r="C16" s="568"/>
      <c r="D16" s="568"/>
      <c r="E16" s="568"/>
      <c r="F16" s="568"/>
      <c r="G16" s="568"/>
      <c r="H16" s="568"/>
      <c r="I16" s="568"/>
      <c r="J16" s="568"/>
      <c r="K16" s="568"/>
      <c r="L16" s="570"/>
      <c r="S16" s="568"/>
      <c r="T16" s="568"/>
      <c r="U16" s="568"/>
      <c r="V16" s="568"/>
      <c r="W16" s="568"/>
      <c r="X16" s="568"/>
      <c r="Y16" s="568"/>
      <c r="Z16" s="568"/>
      <c r="AA16" s="568"/>
      <c r="AB16" s="568"/>
      <c r="AC16" s="568"/>
      <c r="AD16" s="568"/>
      <c r="AE16" s="568"/>
    </row>
    <row r="17" spans="1:31" s="571" customFormat="1" ht="12" customHeight="1">
      <c r="A17" s="568"/>
      <c r="B17" s="569"/>
      <c r="C17" s="568"/>
      <c r="D17" s="567" t="s">
        <v>29</v>
      </c>
      <c r="E17" s="568"/>
      <c r="F17" s="568"/>
      <c r="G17" s="568"/>
      <c r="H17" s="568"/>
      <c r="I17" s="567" t="s">
        <v>26</v>
      </c>
      <c r="J17" s="162" t="str">
        <f>'Rekapitulace stavby'!AN13</f>
        <v>Vyplň údaj</v>
      </c>
      <c r="K17" s="568"/>
      <c r="L17" s="570"/>
      <c r="S17" s="568"/>
      <c r="T17" s="568"/>
      <c r="U17" s="568"/>
      <c r="V17" s="568"/>
      <c r="W17" s="568"/>
      <c r="X17" s="568"/>
      <c r="Y17" s="568"/>
      <c r="Z17" s="568"/>
      <c r="AA17" s="568"/>
      <c r="AB17" s="568"/>
      <c r="AC17" s="568"/>
      <c r="AD17" s="568"/>
      <c r="AE17" s="568"/>
    </row>
    <row r="18" spans="1:31" s="571" customFormat="1" ht="18" customHeight="1">
      <c r="A18" s="568"/>
      <c r="B18" s="569"/>
      <c r="C18" s="568"/>
      <c r="D18" s="568"/>
      <c r="E18" s="763" t="str">
        <f>'Rekapitulace stavby'!E14</f>
        <v>Vyplň údaj</v>
      </c>
      <c r="F18" s="764"/>
      <c r="G18" s="764"/>
      <c r="H18" s="764"/>
      <c r="I18" s="567" t="s">
        <v>28</v>
      </c>
      <c r="J18" s="162" t="str">
        <f>'Rekapitulace stavby'!AN14</f>
        <v>Vyplň údaj</v>
      </c>
      <c r="K18" s="568"/>
      <c r="L18" s="570"/>
      <c r="S18" s="568"/>
      <c r="T18" s="568"/>
      <c r="U18" s="568"/>
      <c r="V18" s="568"/>
      <c r="W18" s="568"/>
      <c r="X18" s="568"/>
      <c r="Y18" s="568"/>
      <c r="Z18" s="568"/>
      <c r="AA18" s="568"/>
      <c r="AB18" s="568"/>
      <c r="AC18" s="568"/>
      <c r="AD18" s="568"/>
      <c r="AE18" s="568"/>
    </row>
    <row r="19" spans="1:31" s="571" customFormat="1" ht="6.95" customHeight="1">
      <c r="A19" s="568"/>
      <c r="B19" s="569"/>
      <c r="C19" s="568"/>
      <c r="D19" s="568"/>
      <c r="E19" s="568"/>
      <c r="F19" s="568"/>
      <c r="G19" s="568"/>
      <c r="H19" s="568"/>
      <c r="I19" s="568"/>
      <c r="J19" s="568"/>
      <c r="K19" s="568"/>
      <c r="L19" s="570"/>
      <c r="S19" s="568"/>
      <c r="T19" s="568"/>
      <c r="U19" s="568"/>
      <c r="V19" s="568"/>
      <c r="W19" s="568"/>
      <c r="X19" s="568"/>
      <c r="Y19" s="568"/>
      <c r="Z19" s="568"/>
      <c r="AA19" s="568"/>
      <c r="AB19" s="568"/>
      <c r="AC19" s="568"/>
      <c r="AD19" s="568"/>
      <c r="AE19" s="568"/>
    </row>
    <row r="20" spans="1:31" s="571" customFormat="1" ht="12" customHeight="1">
      <c r="A20" s="568"/>
      <c r="B20" s="569"/>
      <c r="C20" s="568"/>
      <c r="D20" s="567" t="s">
        <v>31</v>
      </c>
      <c r="E20" s="568"/>
      <c r="F20" s="568"/>
      <c r="G20" s="568"/>
      <c r="H20" s="568"/>
      <c r="I20" s="567" t="s">
        <v>26</v>
      </c>
      <c r="J20" s="572" t="s">
        <v>3</v>
      </c>
      <c r="K20" s="568"/>
      <c r="L20" s="570"/>
      <c r="S20" s="568"/>
      <c r="T20" s="568"/>
      <c r="U20" s="568"/>
      <c r="V20" s="568"/>
      <c r="W20" s="568"/>
      <c r="X20" s="568"/>
      <c r="Y20" s="568"/>
      <c r="Z20" s="568"/>
      <c r="AA20" s="568"/>
      <c r="AB20" s="568"/>
      <c r="AC20" s="568"/>
      <c r="AD20" s="568"/>
      <c r="AE20" s="568"/>
    </row>
    <row r="21" spans="1:31" s="571" customFormat="1" ht="18" customHeight="1">
      <c r="A21" s="568"/>
      <c r="B21" s="569"/>
      <c r="C21" s="568"/>
      <c r="D21" s="568"/>
      <c r="E21" s="572" t="s">
        <v>32</v>
      </c>
      <c r="F21" s="568"/>
      <c r="G21" s="568"/>
      <c r="H21" s="568"/>
      <c r="I21" s="567" t="s">
        <v>28</v>
      </c>
      <c r="J21" s="572" t="s">
        <v>3</v>
      </c>
      <c r="K21" s="568"/>
      <c r="L21" s="570"/>
      <c r="S21" s="568"/>
      <c r="T21" s="568"/>
      <c r="U21" s="568"/>
      <c r="V21" s="568"/>
      <c r="W21" s="568"/>
      <c r="X21" s="568"/>
      <c r="Y21" s="568"/>
      <c r="Z21" s="568"/>
      <c r="AA21" s="568"/>
      <c r="AB21" s="568"/>
      <c r="AC21" s="568"/>
      <c r="AD21" s="568"/>
      <c r="AE21" s="568"/>
    </row>
    <row r="22" spans="1:31" s="571" customFormat="1" ht="6.95" customHeight="1">
      <c r="A22" s="568"/>
      <c r="B22" s="569"/>
      <c r="C22" s="568"/>
      <c r="D22" s="568"/>
      <c r="E22" s="568"/>
      <c r="F22" s="568"/>
      <c r="G22" s="568"/>
      <c r="H22" s="568"/>
      <c r="I22" s="568"/>
      <c r="J22" s="568"/>
      <c r="K22" s="568"/>
      <c r="L22" s="570"/>
      <c r="S22" s="568"/>
      <c r="T22" s="568"/>
      <c r="U22" s="568"/>
      <c r="V22" s="568"/>
      <c r="W22" s="568"/>
      <c r="X22" s="568"/>
      <c r="Y22" s="568"/>
      <c r="Z22" s="568"/>
      <c r="AA22" s="568"/>
      <c r="AB22" s="568"/>
      <c r="AC22" s="568"/>
      <c r="AD22" s="568"/>
      <c r="AE22" s="568"/>
    </row>
    <row r="23" spans="1:31" s="571" customFormat="1" ht="12" customHeight="1">
      <c r="A23" s="568"/>
      <c r="B23" s="569"/>
      <c r="C23" s="568"/>
      <c r="D23" s="567" t="s">
        <v>34</v>
      </c>
      <c r="E23" s="568"/>
      <c r="F23" s="568"/>
      <c r="G23" s="568"/>
      <c r="H23" s="568"/>
      <c r="I23" s="567" t="s">
        <v>26</v>
      </c>
      <c r="J23" s="572" t="str">
        <f>IF('Rekapitulace stavby'!AN19="","",'Rekapitulace stavby'!AN19)</f>
        <v/>
      </c>
      <c r="K23" s="568"/>
      <c r="L23" s="570"/>
      <c r="S23" s="568"/>
      <c r="T23" s="568"/>
      <c r="U23" s="568"/>
      <c r="V23" s="568"/>
      <c r="W23" s="568"/>
      <c r="X23" s="568"/>
      <c r="Y23" s="568"/>
      <c r="Z23" s="568"/>
      <c r="AA23" s="568"/>
      <c r="AB23" s="568"/>
      <c r="AC23" s="568"/>
      <c r="AD23" s="568"/>
      <c r="AE23" s="568"/>
    </row>
    <row r="24" spans="1:31" s="571" customFormat="1" ht="18" customHeight="1">
      <c r="A24" s="568"/>
      <c r="B24" s="569"/>
      <c r="C24" s="568"/>
      <c r="D24" s="568"/>
      <c r="E24" s="572" t="str">
        <f>IF('Rekapitulace stavby'!E20="","",'Rekapitulace stavby'!E20)</f>
        <v xml:space="preserve"> </v>
      </c>
      <c r="F24" s="568"/>
      <c r="G24" s="568"/>
      <c r="H24" s="568"/>
      <c r="I24" s="567" t="s">
        <v>28</v>
      </c>
      <c r="J24" s="572" t="str">
        <f>IF('Rekapitulace stavby'!AN20="","",'Rekapitulace stavby'!AN20)</f>
        <v/>
      </c>
      <c r="K24" s="568"/>
      <c r="L24" s="570"/>
      <c r="S24" s="568"/>
      <c r="T24" s="568"/>
      <c r="U24" s="568"/>
      <c r="V24" s="568"/>
      <c r="W24" s="568"/>
      <c r="X24" s="568"/>
      <c r="Y24" s="568"/>
      <c r="Z24" s="568"/>
      <c r="AA24" s="568"/>
      <c r="AB24" s="568"/>
      <c r="AC24" s="568"/>
      <c r="AD24" s="568"/>
      <c r="AE24" s="568"/>
    </row>
    <row r="25" spans="1:31" s="571" customFormat="1" ht="6.95" customHeight="1">
      <c r="A25" s="568"/>
      <c r="B25" s="569"/>
      <c r="C25" s="568"/>
      <c r="D25" s="568"/>
      <c r="E25" s="568"/>
      <c r="F25" s="568"/>
      <c r="G25" s="568"/>
      <c r="H25" s="568"/>
      <c r="I25" s="568"/>
      <c r="J25" s="568"/>
      <c r="K25" s="568"/>
      <c r="L25" s="570"/>
      <c r="S25" s="568"/>
      <c r="T25" s="568"/>
      <c r="U25" s="568"/>
      <c r="V25" s="568"/>
      <c r="W25" s="568"/>
      <c r="X25" s="568"/>
      <c r="Y25" s="568"/>
      <c r="Z25" s="568"/>
      <c r="AA25" s="568"/>
      <c r="AB25" s="568"/>
      <c r="AC25" s="568"/>
      <c r="AD25" s="568"/>
      <c r="AE25" s="568"/>
    </row>
    <row r="26" spans="1:31" s="571" customFormat="1" ht="12" customHeight="1">
      <c r="A26" s="568"/>
      <c r="B26" s="569"/>
      <c r="C26" s="568"/>
      <c r="D26" s="567" t="s">
        <v>36</v>
      </c>
      <c r="E26" s="568"/>
      <c r="F26" s="568"/>
      <c r="G26" s="568"/>
      <c r="H26" s="568"/>
      <c r="I26" s="568"/>
      <c r="J26" s="568"/>
      <c r="K26" s="568"/>
      <c r="L26" s="570"/>
      <c r="S26" s="568"/>
      <c r="T26" s="568"/>
      <c r="U26" s="568"/>
      <c r="V26" s="568"/>
      <c r="W26" s="568"/>
      <c r="X26" s="568"/>
      <c r="Y26" s="568"/>
      <c r="Z26" s="568"/>
      <c r="AA26" s="568"/>
      <c r="AB26" s="568"/>
      <c r="AC26" s="568"/>
      <c r="AD26" s="568"/>
      <c r="AE26" s="568"/>
    </row>
    <row r="27" spans="1:31" s="577" customFormat="1" ht="16.5" customHeight="1">
      <c r="A27" s="574"/>
      <c r="B27" s="575"/>
      <c r="C27" s="574"/>
      <c r="D27" s="574"/>
      <c r="E27" s="765" t="s">
        <v>3</v>
      </c>
      <c r="F27" s="765"/>
      <c r="G27" s="765"/>
      <c r="H27" s="765"/>
      <c r="I27" s="574"/>
      <c r="J27" s="574"/>
      <c r="K27" s="574"/>
      <c r="L27" s="576"/>
      <c r="S27" s="574"/>
      <c r="T27" s="574"/>
      <c r="U27" s="574"/>
      <c r="V27" s="574"/>
      <c r="W27" s="574"/>
      <c r="X27" s="574"/>
      <c r="Y27" s="574"/>
      <c r="Z27" s="574"/>
      <c r="AA27" s="574"/>
      <c r="AB27" s="574"/>
      <c r="AC27" s="574"/>
      <c r="AD27" s="574"/>
      <c r="AE27" s="574"/>
    </row>
    <row r="28" spans="1:31" s="571" customFormat="1" ht="6.95" customHeight="1">
      <c r="A28" s="568"/>
      <c r="B28" s="569"/>
      <c r="C28" s="568"/>
      <c r="D28" s="568"/>
      <c r="E28" s="568"/>
      <c r="F28" s="568"/>
      <c r="G28" s="568"/>
      <c r="H28" s="568"/>
      <c r="I28" s="568"/>
      <c r="J28" s="568"/>
      <c r="K28" s="568"/>
      <c r="L28" s="570"/>
      <c r="S28" s="568"/>
      <c r="T28" s="568"/>
      <c r="U28" s="568"/>
      <c r="V28" s="568"/>
      <c r="W28" s="568"/>
      <c r="X28" s="568"/>
      <c r="Y28" s="568"/>
      <c r="Z28" s="568"/>
      <c r="AA28" s="568"/>
      <c r="AB28" s="568"/>
      <c r="AC28" s="568"/>
      <c r="AD28" s="568"/>
      <c r="AE28" s="568"/>
    </row>
    <row r="29" spans="1:31" s="571" customFormat="1" ht="6.95" customHeight="1">
      <c r="A29" s="568"/>
      <c r="B29" s="569"/>
      <c r="C29" s="568"/>
      <c r="D29" s="578"/>
      <c r="E29" s="578"/>
      <c r="F29" s="578"/>
      <c r="G29" s="578"/>
      <c r="H29" s="578"/>
      <c r="I29" s="578"/>
      <c r="J29" s="578"/>
      <c r="K29" s="578"/>
      <c r="L29" s="570"/>
      <c r="S29" s="568"/>
      <c r="T29" s="568"/>
      <c r="U29" s="568"/>
      <c r="V29" s="568"/>
      <c r="W29" s="568"/>
      <c r="X29" s="568"/>
      <c r="Y29" s="568"/>
      <c r="Z29" s="568"/>
      <c r="AA29" s="568"/>
      <c r="AB29" s="568"/>
      <c r="AC29" s="568"/>
      <c r="AD29" s="568"/>
      <c r="AE29" s="568"/>
    </row>
    <row r="30" spans="1:31" s="571" customFormat="1" ht="25.35" customHeight="1">
      <c r="A30" s="568"/>
      <c r="B30" s="569"/>
      <c r="C30" s="568"/>
      <c r="D30" s="579" t="s">
        <v>38</v>
      </c>
      <c r="E30" s="568"/>
      <c r="F30" s="568"/>
      <c r="G30" s="568"/>
      <c r="H30" s="568"/>
      <c r="I30" s="568"/>
      <c r="J30" s="580">
        <f>ROUND(J109,2)</f>
        <v>0</v>
      </c>
      <c r="K30" s="568"/>
      <c r="L30" s="570"/>
      <c r="S30" s="568"/>
      <c r="T30" s="568"/>
      <c r="U30" s="568"/>
      <c r="V30" s="568"/>
      <c r="W30" s="568"/>
      <c r="X30" s="568"/>
      <c r="Y30" s="568"/>
      <c r="Z30" s="568"/>
      <c r="AA30" s="568"/>
      <c r="AB30" s="568"/>
      <c r="AC30" s="568"/>
      <c r="AD30" s="568"/>
      <c r="AE30" s="568"/>
    </row>
    <row r="31" spans="1:31" s="571" customFormat="1" ht="6.95" customHeight="1">
      <c r="A31" s="568"/>
      <c r="B31" s="569"/>
      <c r="C31" s="568"/>
      <c r="D31" s="578"/>
      <c r="E31" s="578"/>
      <c r="F31" s="578"/>
      <c r="G31" s="578"/>
      <c r="H31" s="578"/>
      <c r="I31" s="578"/>
      <c r="J31" s="578"/>
      <c r="K31" s="578"/>
      <c r="L31" s="570"/>
      <c r="S31" s="568"/>
      <c r="T31" s="568"/>
      <c r="U31" s="568"/>
      <c r="V31" s="568"/>
      <c r="W31" s="568"/>
      <c r="X31" s="568"/>
      <c r="Y31" s="568"/>
      <c r="Z31" s="568"/>
      <c r="AA31" s="568"/>
      <c r="AB31" s="568"/>
      <c r="AC31" s="568"/>
      <c r="AD31" s="568"/>
      <c r="AE31" s="568"/>
    </row>
    <row r="32" spans="1:31" s="571" customFormat="1" ht="14.45" customHeight="1">
      <c r="A32" s="568"/>
      <c r="B32" s="569"/>
      <c r="C32" s="568"/>
      <c r="D32" s="568"/>
      <c r="E32" s="568"/>
      <c r="F32" s="581" t="s">
        <v>40</v>
      </c>
      <c r="G32" s="568"/>
      <c r="H32" s="568"/>
      <c r="I32" s="581" t="s">
        <v>39</v>
      </c>
      <c r="J32" s="581" t="s">
        <v>41</v>
      </c>
      <c r="K32" s="568"/>
      <c r="L32" s="570"/>
      <c r="S32" s="568"/>
      <c r="T32" s="568"/>
      <c r="U32" s="568"/>
      <c r="V32" s="568"/>
      <c r="W32" s="568"/>
      <c r="X32" s="568"/>
      <c r="Y32" s="568"/>
      <c r="Z32" s="568"/>
      <c r="AA32" s="568"/>
      <c r="AB32" s="568"/>
      <c r="AC32" s="568"/>
      <c r="AD32" s="568"/>
      <c r="AE32" s="568"/>
    </row>
    <row r="33" spans="1:31" s="571" customFormat="1" ht="14.45" customHeight="1">
      <c r="A33" s="568"/>
      <c r="B33" s="569"/>
      <c r="C33" s="568"/>
      <c r="D33" s="582" t="s">
        <v>42</v>
      </c>
      <c r="E33" s="567" t="s">
        <v>43</v>
      </c>
      <c r="F33" s="583">
        <f>ROUND((SUM(BE109:BE2565)),2)</f>
        <v>0</v>
      </c>
      <c r="G33" s="568"/>
      <c r="H33" s="568"/>
      <c r="I33" s="584">
        <v>0.21</v>
      </c>
      <c r="J33" s="583">
        <f>ROUND(((SUM(BE109:BE2565))*I33),2)</f>
        <v>0</v>
      </c>
      <c r="K33" s="568"/>
      <c r="L33" s="570"/>
      <c r="S33" s="568"/>
      <c r="T33" s="568"/>
      <c r="U33" s="568"/>
      <c r="V33" s="568"/>
      <c r="W33" s="568"/>
      <c r="X33" s="568"/>
      <c r="Y33" s="568"/>
      <c r="Z33" s="568"/>
      <c r="AA33" s="568"/>
      <c r="AB33" s="568"/>
      <c r="AC33" s="568"/>
      <c r="AD33" s="568"/>
      <c r="AE33" s="568"/>
    </row>
    <row r="34" spans="1:31" s="571" customFormat="1" ht="14.45" customHeight="1">
      <c r="A34" s="568"/>
      <c r="B34" s="569"/>
      <c r="C34" s="568"/>
      <c r="D34" s="568"/>
      <c r="E34" s="567" t="s">
        <v>44</v>
      </c>
      <c r="F34" s="583">
        <f>ROUND((SUM(BF109:BF2565)),2)</f>
        <v>0</v>
      </c>
      <c r="G34" s="568"/>
      <c r="H34" s="568"/>
      <c r="I34" s="584">
        <v>0.15</v>
      </c>
      <c r="J34" s="583">
        <f>ROUND(((SUM(BF109:BF2565))*I34),2)</f>
        <v>0</v>
      </c>
      <c r="K34" s="568"/>
      <c r="L34" s="570"/>
      <c r="S34" s="568"/>
      <c r="T34" s="568"/>
      <c r="U34" s="568"/>
      <c r="V34" s="568"/>
      <c r="W34" s="568"/>
      <c r="X34" s="568"/>
      <c r="Y34" s="568"/>
      <c r="Z34" s="568"/>
      <c r="AA34" s="568"/>
      <c r="AB34" s="568"/>
      <c r="AC34" s="568"/>
      <c r="AD34" s="568"/>
      <c r="AE34" s="568"/>
    </row>
    <row r="35" spans="1:31" s="571" customFormat="1" ht="14.45" customHeight="1" hidden="1">
      <c r="A35" s="568"/>
      <c r="B35" s="569"/>
      <c r="C35" s="568"/>
      <c r="D35" s="568"/>
      <c r="E35" s="567" t="s">
        <v>45</v>
      </c>
      <c r="F35" s="583">
        <f>ROUND((SUM(BG109:BG2565)),2)</f>
        <v>0</v>
      </c>
      <c r="G35" s="568"/>
      <c r="H35" s="568"/>
      <c r="I35" s="584">
        <v>0.21</v>
      </c>
      <c r="J35" s="583">
        <f>0</f>
        <v>0</v>
      </c>
      <c r="K35" s="568"/>
      <c r="L35" s="570"/>
      <c r="S35" s="568"/>
      <c r="T35" s="568"/>
      <c r="U35" s="568"/>
      <c r="V35" s="568"/>
      <c r="W35" s="568"/>
      <c r="X35" s="568"/>
      <c r="Y35" s="568"/>
      <c r="Z35" s="568"/>
      <c r="AA35" s="568"/>
      <c r="AB35" s="568"/>
      <c r="AC35" s="568"/>
      <c r="AD35" s="568"/>
      <c r="AE35" s="568"/>
    </row>
    <row r="36" spans="1:31" s="571" customFormat="1" ht="14.45" customHeight="1" hidden="1">
      <c r="A36" s="568"/>
      <c r="B36" s="569"/>
      <c r="C36" s="568"/>
      <c r="D36" s="568"/>
      <c r="E36" s="567" t="s">
        <v>46</v>
      </c>
      <c r="F36" s="583">
        <f>ROUND((SUM(BH109:BH2565)),2)</f>
        <v>0</v>
      </c>
      <c r="G36" s="568"/>
      <c r="H36" s="568"/>
      <c r="I36" s="584">
        <v>0.15</v>
      </c>
      <c r="J36" s="583">
        <f>0</f>
        <v>0</v>
      </c>
      <c r="K36" s="568"/>
      <c r="L36" s="570"/>
      <c r="S36" s="568"/>
      <c r="T36" s="568"/>
      <c r="U36" s="568"/>
      <c r="V36" s="568"/>
      <c r="W36" s="568"/>
      <c r="X36" s="568"/>
      <c r="Y36" s="568"/>
      <c r="Z36" s="568"/>
      <c r="AA36" s="568"/>
      <c r="AB36" s="568"/>
      <c r="AC36" s="568"/>
      <c r="AD36" s="568"/>
      <c r="AE36" s="568"/>
    </row>
    <row r="37" spans="1:31" s="571" customFormat="1" ht="14.45" customHeight="1" hidden="1">
      <c r="A37" s="568"/>
      <c r="B37" s="569"/>
      <c r="C37" s="568"/>
      <c r="D37" s="568"/>
      <c r="E37" s="567" t="s">
        <v>47</v>
      </c>
      <c r="F37" s="583">
        <f>ROUND((SUM(BI109:BI2565)),2)</f>
        <v>0</v>
      </c>
      <c r="G37" s="568"/>
      <c r="H37" s="568"/>
      <c r="I37" s="584">
        <v>0</v>
      </c>
      <c r="J37" s="583">
        <f>0</f>
        <v>0</v>
      </c>
      <c r="K37" s="568"/>
      <c r="L37" s="570"/>
      <c r="S37" s="568"/>
      <c r="T37" s="568"/>
      <c r="U37" s="568"/>
      <c r="V37" s="568"/>
      <c r="W37" s="568"/>
      <c r="X37" s="568"/>
      <c r="Y37" s="568"/>
      <c r="Z37" s="568"/>
      <c r="AA37" s="568"/>
      <c r="AB37" s="568"/>
      <c r="AC37" s="568"/>
      <c r="AD37" s="568"/>
      <c r="AE37" s="568"/>
    </row>
    <row r="38" spans="1:31" s="571" customFormat="1" ht="6.95" customHeight="1">
      <c r="A38" s="568"/>
      <c r="B38" s="569"/>
      <c r="C38" s="568"/>
      <c r="D38" s="568"/>
      <c r="E38" s="568"/>
      <c r="F38" s="568"/>
      <c r="G38" s="568"/>
      <c r="H38" s="568"/>
      <c r="I38" s="568"/>
      <c r="J38" s="568"/>
      <c r="K38" s="568"/>
      <c r="L38" s="570"/>
      <c r="S38" s="568"/>
      <c r="T38" s="568"/>
      <c r="U38" s="568"/>
      <c r="V38" s="568"/>
      <c r="W38" s="568"/>
      <c r="X38" s="568"/>
      <c r="Y38" s="568"/>
      <c r="Z38" s="568"/>
      <c r="AA38" s="568"/>
      <c r="AB38" s="568"/>
      <c r="AC38" s="568"/>
      <c r="AD38" s="568"/>
      <c r="AE38" s="568"/>
    </row>
    <row r="39" spans="1:31" s="571" customFormat="1" ht="25.35" customHeight="1">
      <c r="A39" s="568"/>
      <c r="B39" s="569"/>
      <c r="C39" s="585"/>
      <c r="D39" s="586" t="s">
        <v>48</v>
      </c>
      <c r="E39" s="587"/>
      <c r="F39" s="587"/>
      <c r="G39" s="588" t="s">
        <v>49</v>
      </c>
      <c r="H39" s="589" t="s">
        <v>50</v>
      </c>
      <c r="I39" s="587"/>
      <c r="J39" s="590">
        <f>SUM(J30:J37)</f>
        <v>0</v>
      </c>
      <c r="K39" s="591"/>
      <c r="L39" s="570"/>
      <c r="S39" s="568"/>
      <c r="T39" s="568"/>
      <c r="U39" s="568"/>
      <c r="V39" s="568"/>
      <c r="W39" s="568"/>
      <c r="X39" s="568"/>
      <c r="Y39" s="568"/>
      <c r="Z39" s="568"/>
      <c r="AA39" s="568"/>
      <c r="AB39" s="568"/>
      <c r="AC39" s="568"/>
      <c r="AD39" s="568"/>
      <c r="AE39" s="568"/>
    </row>
    <row r="40" spans="1:31" s="571" customFormat="1" ht="14.45" customHeight="1">
      <c r="A40" s="568"/>
      <c r="B40" s="592"/>
      <c r="C40" s="593"/>
      <c r="D40" s="593"/>
      <c r="E40" s="593"/>
      <c r="F40" s="593"/>
      <c r="G40" s="593"/>
      <c r="H40" s="593"/>
      <c r="I40" s="593"/>
      <c r="J40" s="593"/>
      <c r="K40" s="593"/>
      <c r="L40" s="570"/>
      <c r="S40" s="568"/>
      <c r="T40" s="568"/>
      <c r="U40" s="568"/>
      <c r="V40" s="568"/>
      <c r="W40" s="568"/>
      <c r="X40" s="568"/>
      <c r="Y40" s="568"/>
      <c r="Z40" s="568"/>
      <c r="AA40" s="568"/>
      <c r="AB40" s="568"/>
      <c r="AC40" s="568"/>
      <c r="AD40" s="568"/>
      <c r="AE40" s="568"/>
    </row>
    <row r="44" spans="1:31" s="571" customFormat="1" ht="6.95" customHeight="1">
      <c r="A44" s="568"/>
      <c r="B44" s="594"/>
      <c r="C44" s="595"/>
      <c r="D44" s="595"/>
      <c r="E44" s="595"/>
      <c r="F44" s="595"/>
      <c r="G44" s="595"/>
      <c r="H44" s="595"/>
      <c r="I44" s="595"/>
      <c r="J44" s="595"/>
      <c r="K44" s="595"/>
      <c r="L44" s="570"/>
      <c r="S44" s="568"/>
      <c r="T44" s="568"/>
      <c r="U44" s="568"/>
      <c r="V44" s="568"/>
      <c r="W44" s="568"/>
      <c r="X44" s="568"/>
      <c r="Y44" s="568"/>
      <c r="Z44" s="568"/>
      <c r="AA44" s="568"/>
      <c r="AB44" s="568"/>
      <c r="AC44" s="568"/>
      <c r="AD44" s="568"/>
      <c r="AE44" s="568"/>
    </row>
    <row r="45" spans="1:31" s="571" customFormat="1" ht="24.95" customHeight="1">
      <c r="A45" s="568"/>
      <c r="B45" s="569"/>
      <c r="C45" s="565" t="s">
        <v>101</v>
      </c>
      <c r="D45" s="568"/>
      <c r="E45" s="568"/>
      <c r="F45" s="568"/>
      <c r="G45" s="568"/>
      <c r="H45" s="568"/>
      <c r="I45" s="568"/>
      <c r="J45" s="568"/>
      <c r="K45" s="568"/>
      <c r="L45" s="570"/>
      <c r="S45" s="568"/>
      <c r="T45" s="568"/>
      <c r="U45" s="568"/>
      <c r="V45" s="568"/>
      <c r="W45" s="568"/>
      <c r="X45" s="568"/>
      <c r="Y45" s="568"/>
      <c r="Z45" s="568"/>
      <c r="AA45" s="568"/>
      <c r="AB45" s="568"/>
      <c r="AC45" s="568"/>
      <c r="AD45" s="568"/>
      <c r="AE45" s="568"/>
    </row>
    <row r="46" spans="1:31" s="571" customFormat="1" ht="6.95" customHeight="1">
      <c r="A46" s="568"/>
      <c r="B46" s="569"/>
      <c r="C46" s="568"/>
      <c r="D46" s="568"/>
      <c r="E46" s="568"/>
      <c r="F46" s="568"/>
      <c r="G46" s="568"/>
      <c r="H46" s="568"/>
      <c r="I46" s="568"/>
      <c r="J46" s="568"/>
      <c r="K46" s="568"/>
      <c r="L46" s="570"/>
      <c r="S46" s="568"/>
      <c r="T46" s="568"/>
      <c r="U46" s="568"/>
      <c r="V46" s="568"/>
      <c r="W46" s="568"/>
      <c r="X46" s="568"/>
      <c r="Y46" s="568"/>
      <c r="Z46" s="568"/>
      <c r="AA46" s="568"/>
      <c r="AB46" s="568"/>
      <c r="AC46" s="568"/>
      <c r="AD46" s="568"/>
      <c r="AE46" s="568"/>
    </row>
    <row r="47" spans="1:31" s="571" customFormat="1" ht="12" customHeight="1">
      <c r="A47" s="568"/>
      <c r="B47" s="569"/>
      <c r="C47" s="567" t="s">
        <v>17</v>
      </c>
      <c r="D47" s="568"/>
      <c r="E47" s="568"/>
      <c r="F47" s="568"/>
      <c r="G47" s="568"/>
      <c r="H47" s="568"/>
      <c r="I47" s="568"/>
      <c r="J47" s="568"/>
      <c r="K47" s="568"/>
      <c r="L47" s="570"/>
      <c r="S47" s="568"/>
      <c r="T47" s="568"/>
      <c r="U47" s="568"/>
      <c r="V47" s="568"/>
      <c r="W47" s="568"/>
      <c r="X47" s="568"/>
      <c r="Y47" s="568"/>
      <c r="Z47" s="568"/>
      <c r="AA47" s="568"/>
      <c r="AB47" s="568"/>
      <c r="AC47" s="568"/>
      <c r="AD47" s="568"/>
      <c r="AE47" s="568"/>
    </row>
    <row r="48" spans="1:31" s="571" customFormat="1" ht="16.5" customHeight="1">
      <c r="A48" s="568"/>
      <c r="B48" s="569"/>
      <c r="C48" s="568"/>
      <c r="D48" s="568"/>
      <c r="E48" s="759" t="str">
        <f>E7</f>
        <v>Speciální MŠ, ZŠ a praktická škola Pardubice</v>
      </c>
      <c r="F48" s="760"/>
      <c r="G48" s="760"/>
      <c r="H48" s="760"/>
      <c r="I48" s="568"/>
      <c r="J48" s="568"/>
      <c r="K48" s="568"/>
      <c r="L48" s="570"/>
      <c r="S48" s="568"/>
      <c r="T48" s="568"/>
      <c r="U48" s="568"/>
      <c r="V48" s="568"/>
      <c r="W48" s="568"/>
      <c r="X48" s="568"/>
      <c r="Y48" s="568"/>
      <c r="Z48" s="568"/>
      <c r="AA48" s="568"/>
      <c r="AB48" s="568"/>
      <c r="AC48" s="568"/>
      <c r="AD48" s="568"/>
      <c r="AE48" s="568"/>
    </row>
    <row r="49" spans="1:31" s="571" customFormat="1" ht="12" customHeight="1">
      <c r="A49" s="568"/>
      <c r="B49" s="569"/>
      <c r="C49" s="567" t="s">
        <v>99</v>
      </c>
      <c r="D49" s="568"/>
      <c r="E49" s="568"/>
      <c r="F49" s="568"/>
      <c r="G49" s="568"/>
      <c r="H49" s="568"/>
      <c r="I49" s="568"/>
      <c r="J49" s="568"/>
      <c r="K49" s="568"/>
      <c r="L49" s="570"/>
      <c r="S49" s="568"/>
      <c r="T49" s="568"/>
      <c r="U49" s="568"/>
      <c r="V49" s="568"/>
      <c r="W49" s="568"/>
      <c r="X49" s="568"/>
      <c r="Y49" s="568"/>
      <c r="Z49" s="568"/>
      <c r="AA49" s="568"/>
      <c r="AB49" s="568"/>
      <c r="AC49" s="568"/>
      <c r="AD49" s="568"/>
      <c r="AE49" s="568"/>
    </row>
    <row r="50" spans="1:31" s="571" customFormat="1" ht="16.5" customHeight="1">
      <c r="A50" s="568"/>
      <c r="B50" s="569"/>
      <c r="C50" s="568"/>
      <c r="D50" s="568"/>
      <c r="E50" s="757" t="str">
        <f>E9</f>
        <v>SO 01 - Integrační centrum</v>
      </c>
      <c r="F50" s="758"/>
      <c r="G50" s="758"/>
      <c r="H50" s="758"/>
      <c r="I50" s="568"/>
      <c r="J50" s="568"/>
      <c r="K50" s="568"/>
      <c r="L50" s="570"/>
      <c r="S50" s="568"/>
      <c r="T50" s="568"/>
      <c r="U50" s="568"/>
      <c r="V50" s="568"/>
      <c r="W50" s="568"/>
      <c r="X50" s="568"/>
      <c r="Y50" s="568"/>
      <c r="Z50" s="568"/>
      <c r="AA50" s="568"/>
      <c r="AB50" s="568"/>
      <c r="AC50" s="568"/>
      <c r="AD50" s="568"/>
      <c r="AE50" s="568"/>
    </row>
    <row r="51" spans="1:31" s="571" customFormat="1" ht="6.95" customHeight="1">
      <c r="A51" s="568"/>
      <c r="B51" s="569"/>
      <c r="C51" s="568"/>
      <c r="D51" s="568"/>
      <c r="E51" s="568"/>
      <c r="F51" s="568"/>
      <c r="G51" s="568"/>
      <c r="H51" s="568"/>
      <c r="I51" s="568"/>
      <c r="J51" s="568"/>
      <c r="K51" s="568"/>
      <c r="L51" s="570"/>
      <c r="S51" s="568"/>
      <c r="T51" s="568"/>
      <c r="U51" s="568"/>
      <c r="V51" s="568"/>
      <c r="W51" s="568"/>
      <c r="X51" s="568"/>
      <c r="Y51" s="568"/>
      <c r="Z51" s="568"/>
      <c r="AA51" s="568"/>
      <c r="AB51" s="568"/>
      <c r="AC51" s="568"/>
      <c r="AD51" s="568"/>
      <c r="AE51" s="568"/>
    </row>
    <row r="52" spans="1:31" s="571" customFormat="1" ht="12" customHeight="1">
      <c r="A52" s="568"/>
      <c r="B52" s="569"/>
      <c r="C52" s="567" t="s">
        <v>21</v>
      </c>
      <c r="D52" s="568"/>
      <c r="E52" s="568"/>
      <c r="F52" s="572" t="str">
        <f>F12</f>
        <v>Do Nového 1131, Pardubice</v>
      </c>
      <c r="G52" s="568"/>
      <c r="H52" s="568"/>
      <c r="I52" s="567" t="s">
        <v>23</v>
      </c>
      <c r="J52" s="573" t="str">
        <f>IF(J12="","",J12)</f>
        <v>7. 8. 2020</v>
      </c>
      <c r="K52" s="568"/>
      <c r="L52" s="570"/>
      <c r="S52" s="568"/>
      <c r="T52" s="568"/>
      <c r="U52" s="568"/>
      <c r="V52" s="568"/>
      <c r="W52" s="568"/>
      <c r="X52" s="568"/>
      <c r="Y52" s="568"/>
      <c r="Z52" s="568"/>
      <c r="AA52" s="568"/>
      <c r="AB52" s="568"/>
      <c r="AC52" s="568"/>
      <c r="AD52" s="568"/>
      <c r="AE52" s="568"/>
    </row>
    <row r="53" spans="1:31" s="571" customFormat="1" ht="6.95" customHeight="1">
      <c r="A53" s="568"/>
      <c r="B53" s="569"/>
      <c r="C53" s="568"/>
      <c r="D53" s="568"/>
      <c r="E53" s="568"/>
      <c r="F53" s="568"/>
      <c r="G53" s="568"/>
      <c r="H53" s="568"/>
      <c r="I53" s="568"/>
      <c r="J53" s="568"/>
      <c r="K53" s="568"/>
      <c r="L53" s="570"/>
      <c r="S53" s="568"/>
      <c r="T53" s="568"/>
      <c r="U53" s="568"/>
      <c r="V53" s="568"/>
      <c r="W53" s="568"/>
      <c r="X53" s="568"/>
      <c r="Y53" s="568"/>
      <c r="Z53" s="568"/>
      <c r="AA53" s="568"/>
      <c r="AB53" s="568"/>
      <c r="AC53" s="568"/>
      <c r="AD53" s="568"/>
      <c r="AE53" s="568"/>
    </row>
    <row r="54" spans="1:31" s="571" customFormat="1" ht="25.7" customHeight="1">
      <c r="A54" s="568"/>
      <c r="B54" s="569"/>
      <c r="C54" s="567" t="s">
        <v>25</v>
      </c>
      <c r="D54" s="568"/>
      <c r="E54" s="568"/>
      <c r="F54" s="572" t="str">
        <f>E15</f>
        <v>Pardubický kraj</v>
      </c>
      <c r="G54" s="568"/>
      <c r="H54" s="568"/>
      <c r="I54" s="567" t="s">
        <v>31</v>
      </c>
      <c r="J54" s="596" t="str">
        <f>E21</f>
        <v>Atelier 99 s.r.o. Brno</v>
      </c>
      <c r="K54" s="568"/>
      <c r="L54" s="570"/>
      <c r="S54" s="568"/>
      <c r="T54" s="568"/>
      <c r="U54" s="568"/>
      <c r="V54" s="568"/>
      <c r="W54" s="568"/>
      <c r="X54" s="568"/>
      <c r="Y54" s="568"/>
      <c r="Z54" s="568"/>
      <c r="AA54" s="568"/>
      <c r="AB54" s="568"/>
      <c r="AC54" s="568"/>
      <c r="AD54" s="568"/>
      <c r="AE54" s="568"/>
    </row>
    <row r="55" spans="1:31" s="571" customFormat="1" ht="15.2" customHeight="1">
      <c r="A55" s="568"/>
      <c r="B55" s="569"/>
      <c r="C55" s="567" t="s">
        <v>29</v>
      </c>
      <c r="D55" s="568"/>
      <c r="E55" s="568"/>
      <c r="F55" s="572" t="str">
        <f>IF(E18="","",E18)</f>
        <v>Vyplň údaj</v>
      </c>
      <c r="G55" s="568"/>
      <c r="H55" s="568"/>
      <c r="I55" s="567" t="s">
        <v>34</v>
      </c>
      <c r="J55" s="596" t="str">
        <f>E24</f>
        <v xml:space="preserve"> </v>
      </c>
      <c r="K55" s="568"/>
      <c r="L55" s="570"/>
      <c r="S55" s="568"/>
      <c r="T55" s="568"/>
      <c r="U55" s="568"/>
      <c r="V55" s="568"/>
      <c r="W55" s="568"/>
      <c r="X55" s="568"/>
      <c r="Y55" s="568"/>
      <c r="Z55" s="568"/>
      <c r="AA55" s="568"/>
      <c r="AB55" s="568"/>
      <c r="AC55" s="568"/>
      <c r="AD55" s="568"/>
      <c r="AE55" s="568"/>
    </row>
    <row r="56" spans="1:31" s="571" customFormat="1" ht="10.35" customHeight="1">
      <c r="A56" s="568"/>
      <c r="B56" s="569"/>
      <c r="C56" s="568"/>
      <c r="D56" s="568"/>
      <c r="E56" s="568"/>
      <c r="F56" s="568"/>
      <c r="G56" s="568"/>
      <c r="H56" s="568"/>
      <c r="I56" s="568"/>
      <c r="J56" s="568"/>
      <c r="K56" s="568"/>
      <c r="L56" s="570"/>
      <c r="S56" s="568"/>
      <c r="T56" s="568"/>
      <c r="U56" s="568"/>
      <c r="V56" s="568"/>
      <c r="W56" s="568"/>
      <c r="X56" s="568"/>
      <c r="Y56" s="568"/>
      <c r="Z56" s="568"/>
      <c r="AA56" s="568"/>
      <c r="AB56" s="568"/>
      <c r="AC56" s="568"/>
      <c r="AD56" s="568"/>
      <c r="AE56" s="568"/>
    </row>
    <row r="57" spans="1:31" s="571" customFormat="1" ht="29.25" customHeight="1">
      <c r="A57" s="568"/>
      <c r="B57" s="569"/>
      <c r="C57" s="597" t="s">
        <v>102</v>
      </c>
      <c r="D57" s="585"/>
      <c r="E57" s="585"/>
      <c r="F57" s="585"/>
      <c r="G57" s="585"/>
      <c r="H57" s="585"/>
      <c r="I57" s="585"/>
      <c r="J57" s="598" t="s">
        <v>103</v>
      </c>
      <c r="K57" s="585"/>
      <c r="L57" s="570"/>
      <c r="S57" s="568"/>
      <c r="T57" s="568"/>
      <c r="U57" s="568"/>
      <c r="V57" s="568"/>
      <c r="W57" s="568"/>
      <c r="X57" s="568"/>
      <c r="Y57" s="568"/>
      <c r="Z57" s="568"/>
      <c r="AA57" s="568"/>
      <c r="AB57" s="568"/>
      <c r="AC57" s="568"/>
      <c r="AD57" s="568"/>
      <c r="AE57" s="568"/>
    </row>
    <row r="58" spans="1:31" s="571" customFormat="1" ht="10.35" customHeight="1">
      <c r="A58" s="568"/>
      <c r="B58" s="569"/>
      <c r="C58" s="568"/>
      <c r="D58" s="568"/>
      <c r="E58" s="568"/>
      <c r="F58" s="568"/>
      <c r="G58" s="568"/>
      <c r="H58" s="568"/>
      <c r="I58" s="568"/>
      <c r="J58" s="568"/>
      <c r="K58" s="568"/>
      <c r="L58" s="570"/>
      <c r="S58" s="568"/>
      <c r="T58" s="568"/>
      <c r="U58" s="568"/>
      <c r="V58" s="568"/>
      <c r="W58" s="568"/>
      <c r="X58" s="568"/>
      <c r="Y58" s="568"/>
      <c r="Z58" s="568"/>
      <c r="AA58" s="568"/>
      <c r="AB58" s="568"/>
      <c r="AC58" s="568"/>
      <c r="AD58" s="568"/>
      <c r="AE58" s="568"/>
    </row>
    <row r="59" spans="1:47" s="571" customFormat="1" ht="22.9" customHeight="1">
      <c r="A59" s="568"/>
      <c r="B59" s="569"/>
      <c r="C59" s="599" t="s">
        <v>70</v>
      </c>
      <c r="D59" s="568"/>
      <c r="E59" s="568"/>
      <c r="F59" s="568"/>
      <c r="G59" s="568"/>
      <c r="H59" s="568"/>
      <c r="I59" s="568"/>
      <c r="J59" s="580">
        <f>J109</f>
        <v>0</v>
      </c>
      <c r="K59" s="568"/>
      <c r="L59" s="570"/>
      <c r="S59" s="568"/>
      <c r="T59" s="568"/>
      <c r="U59" s="568"/>
      <c r="V59" s="568"/>
      <c r="W59" s="568"/>
      <c r="X59" s="568"/>
      <c r="Y59" s="568"/>
      <c r="Z59" s="568"/>
      <c r="AA59" s="568"/>
      <c r="AB59" s="568"/>
      <c r="AC59" s="568"/>
      <c r="AD59" s="568"/>
      <c r="AE59" s="568"/>
      <c r="AU59" s="561" t="s">
        <v>104</v>
      </c>
    </row>
    <row r="60" spans="2:12" s="600" customFormat="1" ht="24.95" customHeight="1">
      <c r="B60" s="601"/>
      <c r="D60" s="602" t="s">
        <v>105</v>
      </c>
      <c r="E60" s="603"/>
      <c r="F60" s="603"/>
      <c r="G60" s="603"/>
      <c r="H60" s="603"/>
      <c r="I60" s="603"/>
      <c r="J60" s="604">
        <f>J110</f>
        <v>0</v>
      </c>
      <c r="L60" s="601"/>
    </row>
    <row r="61" spans="2:12" s="605" customFormat="1" ht="19.9" customHeight="1">
      <c r="B61" s="606"/>
      <c r="D61" s="607" t="s">
        <v>166</v>
      </c>
      <c r="E61" s="608"/>
      <c r="F61" s="608"/>
      <c r="G61" s="608"/>
      <c r="H61" s="608"/>
      <c r="I61" s="608"/>
      <c r="J61" s="609">
        <f>J111</f>
        <v>0</v>
      </c>
      <c r="L61" s="606"/>
    </row>
    <row r="62" spans="2:12" s="605" customFormat="1" ht="19.9" customHeight="1">
      <c r="B62" s="606"/>
      <c r="D62" s="607" t="s">
        <v>482</v>
      </c>
      <c r="E62" s="608"/>
      <c r="F62" s="608"/>
      <c r="G62" s="608"/>
      <c r="H62" s="608"/>
      <c r="I62" s="608"/>
      <c r="J62" s="609">
        <f>J156</f>
        <v>0</v>
      </c>
      <c r="L62" s="606"/>
    </row>
    <row r="63" spans="2:12" s="605" customFormat="1" ht="19.9" customHeight="1">
      <c r="B63" s="606"/>
      <c r="D63" s="607" t="s">
        <v>167</v>
      </c>
      <c r="E63" s="608"/>
      <c r="F63" s="608"/>
      <c r="G63" s="608"/>
      <c r="H63" s="608"/>
      <c r="I63" s="608"/>
      <c r="J63" s="609">
        <f>J224</f>
        <v>0</v>
      </c>
      <c r="L63" s="606"/>
    </row>
    <row r="64" spans="2:12" s="605" customFormat="1" ht="19.9" customHeight="1">
      <c r="B64" s="606"/>
      <c r="D64" s="607" t="s">
        <v>367</v>
      </c>
      <c r="E64" s="608"/>
      <c r="F64" s="608"/>
      <c r="G64" s="608"/>
      <c r="H64" s="608"/>
      <c r="I64" s="608"/>
      <c r="J64" s="609">
        <f>J537</f>
        <v>0</v>
      </c>
      <c r="L64" s="606"/>
    </row>
    <row r="65" spans="2:12" s="605" customFormat="1" ht="19.9" customHeight="1">
      <c r="B65" s="606"/>
      <c r="D65" s="607" t="s">
        <v>168</v>
      </c>
      <c r="E65" s="608"/>
      <c r="F65" s="608"/>
      <c r="G65" s="608"/>
      <c r="H65" s="608"/>
      <c r="I65" s="608"/>
      <c r="J65" s="609">
        <f>J664</f>
        <v>0</v>
      </c>
      <c r="L65" s="606"/>
    </row>
    <row r="66" spans="2:12" s="605" customFormat="1" ht="19.9" customHeight="1">
      <c r="B66" s="606"/>
      <c r="D66" s="607" t="s">
        <v>657</v>
      </c>
      <c r="E66" s="608"/>
      <c r="F66" s="608"/>
      <c r="G66" s="608"/>
      <c r="H66" s="608"/>
      <c r="I66" s="608"/>
      <c r="J66" s="609">
        <f>J692</f>
        <v>0</v>
      </c>
      <c r="L66" s="606"/>
    </row>
    <row r="67" spans="2:12" s="605" customFormat="1" ht="19.9" customHeight="1">
      <c r="B67" s="606"/>
      <c r="D67" s="607" t="s">
        <v>106</v>
      </c>
      <c r="E67" s="608"/>
      <c r="F67" s="608"/>
      <c r="G67" s="608"/>
      <c r="H67" s="608"/>
      <c r="I67" s="608"/>
      <c r="J67" s="609">
        <f>J1126</f>
        <v>0</v>
      </c>
      <c r="L67" s="606"/>
    </row>
    <row r="68" spans="2:12" s="605" customFormat="1" ht="19.9" customHeight="1">
      <c r="B68" s="606"/>
      <c r="D68" s="607" t="s">
        <v>107</v>
      </c>
      <c r="E68" s="608"/>
      <c r="F68" s="608"/>
      <c r="G68" s="608"/>
      <c r="H68" s="608"/>
      <c r="I68" s="608"/>
      <c r="J68" s="609">
        <f>J1339</f>
        <v>0</v>
      </c>
      <c r="L68" s="606"/>
    </row>
    <row r="69" spans="2:12" s="605" customFormat="1" ht="19.9" customHeight="1">
      <c r="B69" s="606"/>
      <c r="D69" s="607" t="s">
        <v>169</v>
      </c>
      <c r="E69" s="608"/>
      <c r="F69" s="608"/>
      <c r="G69" s="608"/>
      <c r="H69" s="608"/>
      <c r="I69" s="608"/>
      <c r="J69" s="609">
        <f>J1350</f>
        <v>0</v>
      </c>
      <c r="L69" s="606"/>
    </row>
    <row r="70" spans="2:12" s="600" customFormat="1" ht="24.95" customHeight="1">
      <c r="B70" s="601"/>
      <c r="D70" s="602" t="s">
        <v>483</v>
      </c>
      <c r="E70" s="603"/>
      <c r="F70" s="603"/>
      <c r="G70" s="603"/>
      <c r="H70" s="603"/>
      <c r="I70" s="603"/>
      <c r="J70" s="604">
        <f>J1352</f>
        <v>0</v>
      </c>
      <c r="L70" s="601"/>
    </row>
    <row r="71" spans="2:12" s="605" customFormat="1" ht="19.9" customHeight="1">
      <c r="B71" s="606"/>
      <c r="D71" s="607" t="s">
        <v>484</v>
      </c>
      <c r="E71" s="608"/>
      <c r="F71" s="608"/>
      <c r="G71" s="608"/>
      <c r="H71" s="608"/>
      <c r="I71" s="608"/>
      <c r="J71" s="609">
        <f>J1353</f>
        <v>0</v>
      </c>
      <c r="L71" s="606"/>
    </row>
    <row r="72" spans="2:12" s="605" customFormat="1" ht="19.9" customHeight="1">
      <c r="B72" s="606"/>
      <c r="D72" s="607" t="s">
        <v>658</v>
      </c>
      <c r="E72" s="608"/>
      <c r="F72" s="608"/>
      <c r="G72" s="608"/>
      <c r="H72" s="608"/>
      <c r="I72" s="608"/>
      <c r="J72" s="609">
        <f>J1393</f>
        <v>0</v>
      </c>
      <c r="L72" s="606"/>
    </row>
    <row r="73" spans="2:12" s="605" customFormat="1" ht="19.9" customHeight="1">
      <c r="B73" s="606"/>
      <c r="D73" s="607" t="s">
        <v>659</v>
      </c>
      <c r="E73" s="608"/>
      <c r="F73" s="608"/>
      <c r="G73" s="608"/>
      <c r="H73" s="608"/>
      <c r="I73" s="608"/>
      <c r="J73" s="609">
        <f>J1528</f>
        <v>0</v>
      </c>
      <c r="L73" s="606"/>
    </row>
    <row r="74" spans="2:12" s="605" customFormat="1" ht="19.9" customHeight="1">
      <c r="B74" s="606"/>
      <c r="D74" s="607" t="s">
        <v>660</v>
      </c>
      <c r="E74" s="608"/>
      <c r="F74" s="608"/>
      <c r="G74" s="608"/>
      <c r="H74" s="608"/>
      <c r="I74" s="608"/>
      <c r="J74" s="609">
        <f>J1617</f>
        <v>0</v>
      </c>
      <c r="L74" s="606"/>
    </row>
    <row r="75" spans="2:12" s="605" customFormat="1" ht="19.9" customHeight="1">
      <c r="B75" s="606"/>
      <c r="D75" s="607" t="s">
        <v>661</v>
      </c>
      <c r="E75" s="608"/>
      <c r="F75" s="608"/>
      <c r="G75" s="608"/>
      <c r="H75" s="608"/>
      <c r="I75" s="608"/>
      <c r="J75" s="609">
        <f>J1622</f>
        <v>0</v>
      </c>
      <c r="L75" s="606"/>
    </row>
    <row r="76" spans="2:12" s="605" customFormat="1" ht="19.9" customHeight="1">
      <c r="B76" s="606"/>
      <c r="D76" s="607" t="s">
        <v>662</v>
      </c>
      <c r="E76" s="608"/>
      <c r="F76" s="608"/>
      <c r="G76" s="608"/>
      <c r="H76" s="608"/>
      <c r="I76" s="608"/>
      <c r="J76" s="609">
        <f>J1629</f>
        <v>0</v>
      </c>
      <c r="L76" s="606"/>
    </row>
    <row r="77" spans="2:12" s="605" customFormat="1" ht="19.9" customHeight="1">
      <c r="B77" s="606"/>
      <c r="D77" s="607" t="s">
        <v>663</v>
      </c>
      <c r="E77" s="608"/>
      <c r="F77" s="608"/>
      <c r="G77" s="608"/>
      <c r="H77" s="608"/>
      <c r="I77" s="608"/>
      <c r="J77" s="609">
        <f>J1721</f>
        <v>0</v>
      </c>
      <c r="L77" s="606"/>
    </row>
    <row r="78" spans="2:12" s="605" customFormat="1" ht="19.9" customHeight="1">
      <c r="B78" s="606"/>
      <c r="D78" s="607" t="s">
        <v>664</v>
      </c>
      <c r="E78" s="608"/>
      <c r="F78" s="608"/>
      <c r="G78" s="608"/>
      <c r="H78" s="608"/>
      <c r="I78" s="608"/>
      <c r="J78" s="609">
        <f>J1754</f>
        <v>0</v>
      </c>
      <c r="L78" s="606"/>
    </row>
    <row r="79" spans="2:12" s="605" customFormat="1" ht="19.9" customHeight="1">
      <c r="B79" s="606"/>
      <c r="D79" s="607" t="s">
        <v>665</v>
      </c>
      <c r="E79" s="608"/>
      <c r="F79" s="608"/>
      <c r="G79" s="608"/>
      <c r="H79" s="608"/>
      <c r="I79" s="608"/>
      <c r="J79" s="609">
        <f>J1829</f>
        <v>0</v>
      </c>
      <c r="L79" s="606"/>
    </row>
    <row r="80" spans="2:12" s="605" customFormat="1" ht="19.9" customHeight="1">
      <c r="B80" s="606"/>
      <c r="D80" s="607" t="s">
        <v>666</v>
      </c>
      <c r="E80" s="608"/>
      <c r="F80" s="608"/>
      <c r="G80" s="608"/>
      <c r="H80" s="608"/>
      <c r="I80" s="608"/>
      <c r="J80" s="609">
        <f>J2038</f>
        <v>0</v>
      </c>
      <c r="L80" s="606"/>
    </row>
    <row r="81" spans="2:12" s="605" customFormat="1" ht="19.9" customHeight="1">
      <c r="B81" s="606"/>
      <c r="D81" s="607" t="s">
        <v>667</v>
      </c>
      <c r="E81" s="608"/>
      <c r="F81" s="608"/>
      <c r="G81" s="608"/>
      <c r="H81" s="608"/>
      <c r="I81" s="608"/>
      <c r="J81" s="609">
        <f>J2070</f>
        <v>0</v>
      </c>
      <c r="L81" s="606"/>
    </row>
    <row r="82" spans="2:12" s="605" customFormat="1" ht="19.9" customHeight="1">
      <c r="B82" s="606"/>
      <c r="D82" s="607" t="s">
        <v>668</v>
      </c>
      <c r="E82" s="608"/>
      <c r="F82" s="608"/>
      <c r="G82" s="608"/>
      <c r="H82" s="608"/>
      <c r="I82" s="608"/>
      <c r="J82" s="609">
        <f>J2190</f>
        <v>0</v>
      </c>
      <c r="L82" s="606"/>
    </row>
    <row r="83" spans="2:12" s="605" customFormat="1" ht="19.9" customHeight="1">
      <c r="B83" s="606"/>
      <c r="D83" s="607" t="s">
        <v>669</v>
      </c>
      <c r="E83" s="608"/>
      <c r="F83" s="608"/>
      <c r="G83" s="608"/>
      <c r="H83" s="608"/>
      <c r="I83" s="608"/>
      <c r="J83" s="609">
        <f>J2198</f>
        <v>0</v>
      </c>
      <c r="L83" s="606"/>
    </row>
    <row r="84" spans="2:12" s="605" customFormat="1" ht="19.9" customHeight="1">
      <c r="B84" s="606"/>
      <c r="D84" s="607" t="s">
        <v>670</v>
      </c>
      <c r="E84" s="608"/>
      <c r="F84" s="608"/>
      <c r="G84" s="608"/>
      <c r="H84" s="608"/>
      <c r="I84" s="608"/>
      <c r="J84" s="609">
        <f>J2264</f>
        <v>0</v>
      </c>
      <c r="L84" s="606"/>
    </row>
    <row r="85" spans="2:12" s="605" customFormat="1" ht="19.9" customHeight="1">
      <c r="B85" s="606"/>
      <c r="D85" s="607" t="s">
        <v>671</v>
      </c>
      <c r="E85" s="608"/>
      <c r="F85" s="608"/>
      <c r="G85" s="608"/>
      <c r="H85" s="608"/>
      <c r="I85" s="608"/>
      <c r="J85" s="609">
        <f>J2275</f>
        <v>0</v>
      </c>
      <c r="L85" s="606"/>
    </row>
    <row r="86" spans="2:12" s="605" customFormat="1" ht="19.9" customHeight="1">
      <c r="B86" s="606"/>
      <c r="D86" s="607" t="s">
        <v>672</v>
      </c>
      <c r="E86" s="608"/>
      <c r="F86" s="608"/>
      <c r="G86" s="608"/>
      <c r="H86" s="608"/>
      <c r="I86" s="608"/>
      <c r="J86" s="609">
        <f>J2544</f>
        <v>0</v>
      </c>
      <c r="L86" s="606"/>
    </row>
    <row r="87" spans="2:12" s="600" customFormat="1" ht="24.95" customHeight="1">
      <c r="B87" s="601"/>
      <c r="D87" s="602" t="s">
        <v>673</v>
      </c>
      <c r="E87" s="603"/>
      <c r="F87" s="603"/>
      <c r="G87" s="603"/>
      <c r="H87" s="603"/>
      <c r="I87" s="603"/>
      <c r="J87" s="604">
        <f>J2559</f>
        <v>0</v>
      </c>
      <c r="L87" s="601"/>
    </row>
    <row r="88" spans="2:12" s="605" customFormat="1" ht="19.9" customHeight="1">
      <c r="B88" s="606"/>
      <c r="D88" s="607" t="s">
        <v>674</v>
      </c>
      <c r="E88" s="608"/>
      <c r="F88" s="608"/>
      <c r="G88" s="608"/>
      <c r="H88" s="608"/>
      <c r="I88" s="608"/>
      <c r="J88" s="609">
        <f>J2560</f>
        <v>0</v>
      </c>
      <c r="L88" s="606"/>
    </row>
    <row r="89" spans="2:12" s="600" customFormat="1" ht="24.95" customHeight="1">
      <c r="B89" s="601"/>
      <c r="D89" s="602" t="s">
        <v>675</v>
      </c>
      <c r="E89" s="603"/>
      <c r="F89" s="603"/>
      <c r="G89" s="603"/>
      <c r="H89" s="603"/>
      <c r="I89" s="603"/>
      <c r="J89" s="604">
        <f>J2563</f>
        <v>0</v>
      </c>
      <c r="L89" s="601"/>
    </row>
    <row r="90" spans="1:31" s="571" customFormat="1" ht="21.75" customHeight="1">
      <c r="A90" s="568"/>
      <c r="B90" s="569"/>
      <c r="C90" s="568"/>
      <c r="D90" s="568"/>
      <c r="E90" s="568"/>
      <c r="F90" s="568"/>
      <c r="G90" s="568"/>
      <c r="H90" s="568"/>
      <c r="I90" s="568"/>
      <c r="J90" s="568"/>
      <c r="K90" s="568"/>
      <c r="L90" s="570"/>
      <c r="S90" s="568"/>
      <c r="T90" s="568"/>
      <c r="U90" s="568"/>
      <c r="V90" s="568"/>
      <c r="W90" s="568"/>
      <c r="X90" s="568"/>
      <c r="Y90" s="568"/>
      <c r="Z90" s="568"/>
      <c r="AA90" s="568"/>
      <c r="AB90" s="568"/>
      <c r="AC90" s="568"/>
      <c r="AD90" s="568"/>
      <c r="AE90" s="568"/>
    </row>
    <row r="91" spans="1:31" s="571" customFormat="1" ht="6.95" customHeight="1">
      <c r="A91" s="568"/>
      <c r="B91" s="592"/>
      <c r="C91" s="593"/>
      <c r="D91" s="593"/>
      <c r="E91" s="593"/>
      <c r="F91" s="593"/>
      <c r="G91" s="593"/>
      <c r="H91" s="593"/>
      <c r="I91" s="593"/>
      <c r="J91" s="593"/>
      <c r="K91" s="593"/>
      <c r="L91" s="570"/>
      <c r="S91" s="568"/>
      <c r="T91" s="568"/>
      <c r="U91" s="568"/>
      <c r="V91" s="568"/>
      <c r="W91" s="568"/>
      <c r="X91" s="568"/>
      <c r="Y91" s="568"/>
      <c r="Z91" s="568"/>
      <c r="AA91" s="568"/>
      <c r="AB91" s="568"/>
      <c r="AC91" s="568"/>
      <c r="AD91" s="568"/>
      <c r="AE91" s="568"/>
    </row>
    <row r="95" spans="1:31" s="571" customFormat="1" ht="6.95" customHeight="1">
      <c r="A95" s="568"/>
      <c r="B95" s="594"/>
      <c r="C95" s="595"/>
      <c r="D95" s="595"/>
      <c r="E95" s="595"/>
      <c r="F95" s="595"/>
      <c r="G95" s="595"/>
      <c r="H95" s="595"/>
      <c r="I95" s="595"/>
      <c r="J95" s="595"/>
      <c r="K95" s="595"/>
      <c r="L95" s="570"/>
      <c r="S95" s="568"/>
      <c r="T95" s="568"/>
      <c r="U95" s="568"/>
      <c r="V95" s="568"/>
      <c r="W95" s="568"/>
      <c r="X95" s="568"/>
      <c r="Y95" s="568"/>
      <c r="Z95" s="568"/>
      <c r="AA95" s="568"/>
      <c r="AB95" s="568"/>
      <c r="AC95" s="568"/>
      <c r="AD95" s="568"/>
      <c r="AE95" s="568"/>
    </row>
    <row r="96" spans="1:31" s="571" customFormat="1" ht="24.95" customHeight="1">
      <c r="A96" s="568"/>
      <c r="B96" s="569"/>
      <c r="C96" s="565" t="s">
        <v>110</v>
      </c>
      <c r="D96" s="568"/>
      <c r="E96" s="568"/>
      <c r="F96" s="568"/>
      <c r="G96" s="568"/>
      <c r="H96" s="568"/>
      <c r="I96" s="568"/>
      <c r="J96" s="568"/>
      <c r="K96" s="568"/>
      <c r="L96" s="570"/>
      <c r="S96" s="568"/>
      <c r="T96" s="568"/>
      <c r="U96" s="568"/>
      <c r="V96" s="568"/>
      <c r="W96" s="568"/>
      <c r="X96" s="568"/>
      <c r="Y96" s="568"/>
      <c r="Z96" s="568"/>
      <c r="AA96" s="568"/>
      <c r="AB96" s="568"/>
      <c r="AC96" s="568"/>
      <c r="AD96" s="568"/>
      <c r="AE96" s="568"/>
    </row>
    <row r="97" spans="1:31" s="571" customFormat="1" ht="6.95" customHeight="1">
      <c r="A97" s="568"/>
      <c r="B97" s="569"/>
      <c r="C97" s="568"/>
      <c r="D97" s="568"/>
      <c r="E97" s="568"/>
      <c r="F97" s="568"/>
      <c r="G97" s="568"/>
      <c r="H97" s="568"/>
      <c r="I97" s="568"/>
      <c r="J97" s="568"/>
      <c r="K97" s="568"/>
      <c r="L97" s="570"/>
      <c r="S97" s="568"/>
      <c r="T97" s="568"/>
      <c r="U97" s="568"/>
      <c r="V97" s="568"/>
      <c r="W97" s="568"/>
      <c r="X97" s="568"/>
      <c r="Y97" s="568"/>
      <c r="Z97" s="568"/>
      <c r="AA97" s="568"/>
      <c r="AB97" s="568"/>
      <c r="AC97" s="568"/>
      <c r="AD97" s="568"/>
      <c r="AE97" s="568"/>
    </row>
    <row r="98" spans="1:31" s="571" customFormat="1" ht="12" customHeight="1">
      <c r="A98" s="568"/>
      <c r="B98" s="569"/>
      <c r="C98" s="567" t="s">
        <v>17</v>
      </c>
      <c r="D98" s="568"/>
      <c r="E98" s="568"/>
      <c r="F98" s="568"/>
      <c r="G98" s="568"/>
      <c r="H98" s="568"/>
      <c r="I98" s="568"/>
      <c r="J98" s="568"/>
      <c r="K98" s="568"/>
      <c r="L98" s="570"/>
      <c r="S98" s="568"/>
      <c r="T98" s="568"/>
      <c r="U98" s="568"/>
      <c r="V98" s="568"/>
      <c r="W98" s="568"/>
      <c r="X98" s="568"/>
      <c r="Y98" s="568"/>
      <c r="Z98" s="568"/>
      <c r="AA98" s="568"/>
      <c r="AB98" s="568"/>
      <c r="AC98" s="568"/>
      <c r="AD98" s="568"/>
      <c r="AE98" s="568"/>
    </row>
    <row r="99" spans="1:31" s="571" customFormat="1" ht="16.5" customHeight="1">
      <c r="A99" s="568"/>
      <c r="B99" s="569"/>
      <c r="C99" s="568"/>
      <c r="D99" s="568"/>
      <c r="E99" s="759" t="str">
        <f>E7</f>
        <v>Speciální MŠ, ZŠ a praktická škola Pardubice</v>
      </c>
      <c r="F99" s="760"/>
      <c r="G99" s="760"/>
      <c r="H99" s="760"/>
      <c r="I99" s="568"/>
      <c r="J99" s="568"/>
      <c r="K99" s="568"/>
      <c r="L99" s="570"/>
      <c r="S99" s="568"/>
      <c r="T99" s="568"/>
      <c r="U99" s="568"/>
      <c r="V99" s="568"/>
      <c r="W99" s="568"/>
      <c r="X99" s="568"/>
      <c r="Y99" s="568"/>
      <c r="Z99" s="568"/>
      <c r="AA99" s="568"/>
      <c r="AB99" s="568"/>
      <c r="AC99" s="568"/>
      <c r="AD99" s="568"/>
      <c r="AE99" s="568"/>
    </row>
    <row r="100" spans="1:31" s="571" customFormat="1" ht="12" customHeight="1">
      <c r="A100" s="568"/>
      <c r="B100" s="569"/>
      <c r="C100" s="567" t="s">
        <v>99</v>
      </c>
      <c r="D100" s="568"/>
      <c r="E100" s="568"/>
      <c r="F100" s="568"/>
      <c r="G100" s="568"/>
      <c r="H100" s="568"/>
      <c r="I100" s="568"/>
      <c r="J100" s="568"/>
      <c r="K100" s="568"/>
      <c r="L100" s="570"/>
      <c r="S100" s="568"/>
      <c r="T100" s="568"/>
      <c r="U100" s="568"/>
      <c r="V100" s="568"/>
      <c r="W100" s="568"/>
      <c r="X100" s="568"/>
      <c r="Y100" s="568"/>
      <c r="Z100" s="568"/>
      <c r="AA100" s="568"/>
      <c r="AB100" s="568"/>
      <c r="AC100" s="568"/>
      <c r="AD100" s="568"/>
      <c r="AE100" s="568"/>
    </row>
    <row r="101" spans="1:31" s="571" customFormat="1" ht="16.5" customHeight="1">
      <c r="A101" s="568"/>
      <c r="B101" s="569"/>
      <c r="C101" s="568"/>
      <c r="D101" s="568"/>
      <c r="E101" s="757" t="str">
        <f>E9</f>
        <v>SO 01 - Integrační centrum</v>
      </c>
      <c r="F101" s="758"/>
      <c r="G101" s="758"/>
      <c r="H101" s="758"/>
      <c r="I101" s="568"/>
      <c r="J101" s="568"/>
      <c r="K101" s="568"/>
      <c r="L101" s="570"/>
      <c r="S101" s="568"/>
      <c r="T101" s="568"/>
      <c r="U101" s="568"/>
      <c r="V101" s="568"/>
      <c r="W101" s="568"/>
      <c r="X101" s="568"/>
      <c r="Y101" s="568"/>
      <c r="Z101" s="568"/>
      <c r="AA101" s="568"/>
      <c r="AB101" s="568"/>
      <c r="AC101" s="568"/>
      <c r="AD101" s="568"/>
      <c r="AE101" s="568"/>
    </row>
    <row r="102" spans="1:31" s="571" customFormat="1" ht="6.95" customHeight="1">
      <c r="A102" s="568"/>
      <c r="B102" s="569"/>
      <c r="C102" s="568"/>
      <c r="D102" s="568"/>
      <c r="E102" s="568"/>
      <c r="F102" s="568"/>
      <c r="G102" s="568"/>
      <c r="H102" s="568"/>
      <c r="I102" s="568"/>
      <c r="J102" s="568"/>
      <c r="K102" s="568"/>
      <c r="L102" s="570"/>
      <c r="S102" s="568"/>
      <c r="T102" s="568"/>
      <c r="U102" s="568"/>
      <c r="V102" s="568"/>
      <c r="W102" s="568"/>
      <c r="X102" s="568"/>
      <c r="Y102" s="568"/>
      <c r="Z102" s="568"/>
      <c r="AA102" s="568"/>
      <c r="AB102" s="568"/>
      <c r="AC102" s="568"/>
      <c r="AD102" s="568"/>
      <c r="AE102" s="568"/>
    </row>
    <row r="103" spans="1:31" s="571" customFormat="1" ht="12" customHeight="1">
      <c r="A103" s="568"/>
      <c r="B103" s="569"/>
      <c r="C103" s="567" t="s">
        <v>21</v>
      </c>
      <c r="D103" s="568"/>
      <c r="E103" s="568"/>
      <c r="F103" s="572" t="str">
        <f>F12</f>
        <v>Do Nového 1131, Pardubice</v>
      </c>
      <c r="G103" s="568"/>
      <c r="H103" s="568"/>
      <c r="I103" s="567" t="s">
        <v>23</v>
      </c>
      <c r="J103" s="573" t="str">
        <f>IF(J12="","",J12)</f>
        <v>7. 8. 2020</v>
      </c>
      <c r="K103" s="568"/>
      <c r="L103" s="570"/>
      <c r="S103" s="568"/>
      <c r="T103" s="568"/>
      <c r="U103" s="568"/>
      <c r="V103" s="568"/>
      <c r="W103" s="568"/>
      <c r="X103" s="568"/>
      <c r="Y103" s="568"/>
      <c r="Z103" s="568"/>
      <c r="AA103" s="568"/>
      <c r="AB103" s="568"/>
      <c r="AC103" s="568"/>
      <c r="AD103" s="568"/>
      <c r="AE103" s="568"/>
    </row>
    <row r="104" spans="1:31" s="571" customFormat="1" ht="6.95" customHeight="1">
      <c r="A104" s="568"/>
      <c r="B104" s="569"/>
      <c r="C104" s="568"/>
      <c r="D104" s="568"/>
      <c r="E104" s="568"/>
      <c r="F104" s="568"/>
      <c r="G104" s="568"/>
      <c r="H104" s="568"/>
      <c r="I104" s="568"/>
      <c r="J104" s="568"/>
      <c r="K104" s="568"/>
      <c r="L104" s="570"/>
      <c r="S104" s="568"/>
      <c r="T104" s="568"/>
      <c r="U104" s="568"/>
      <c r="V104" s="568"/>
      <c r="W104" s="568"/>
      <c r="X104" s="568"/>
      <c r="Y104" s="568"/>
      <c r="Z104" s="568"/>
      <c r="AA104" s="568"/>
      <c r="AB104" s="568"/>
      <c r="AC104" s="568"/>
      <c r="AD104" s="568"/>
      <c r="AE104" s="568"/>
    </row>
    <row r="105" spans="1:31" s="571" customFormat="1" ht="25.7" customHeight="1">
      <c r="A105" s="568"/>
      <c r="B105" s="569"/>
      <c r="C105" s="567" t="s">
        <v>25</v>
      </c>
      <c r="D105" s="568"/>
      <c r="E105" s="568"/>
      <c r="F105" s="572" t="str">
        <f>E15</f>
        <v>Pardubický kraj</v>
      </c>
      <c r="G105" s="568"/>
      <c r="H105" s="568"/>
      <c r="I105" s="567" t="s">
        <v>31</v>
      </c>
      <c r="J105" s="596" t="str">
        <f>E21</f>
        <v>Atelier 99 s.r.o. Brno</v>
      </c>
      <c r="K105" s="568"/>
      <c r="L105" s="570"/>
      <c r="S105" s="568"/>
      <c r="T105" s="568"/>
      <c r="U105" s="568"/>
      <c r="V105" s="568"/>
      <c r="W105" s="568"/>
      <c r="X105" s="568"/>
      <c r="Y105" s="568"/>
      <c r="Z105" s="568"/>
      <c r="AA105" s="568"/>
      <c r="AB105" s="568"/>
      <c r="AC105" s="568"/>
      <c r="AD105" s="568"/>
      <c r="AE105" s="568"/>
    </row>
    <row r="106" spans="1:31" s="571" customFormat="1" ht="15.2" customHeight="1">
      <c r="A106" s="568"/>
      <c r="B106" s="569"/>
      <c r="C106" s="567" t="s">
        <v>29</v>
      </c>
      <c r="D106" s="568"/>
      <c r="E106" s="568"/>
      <c r="F106" s="572" t="str">
        <f>IF(E18="","",E18)</f>
        <v>Vyplň údaj</v>
      </c>
      <c r="G106" s="568"/>
      <c r="H106" s="568"/>
      <c r="I106" s="567" t="s">
        <v>34</v>
      </c>
      <c r="J106" s="596" t="str">
        <f>E24</f>
        <v xml:space="preserve"> </v>
      </c>
      <c r="K106" s="568"/>
      <c r="L106" s="570"/>
      <c r="S106" s="568"/>
      <c r="T106" s="568"/>
      <c r="U106" s="568"/>
      <c r="V106" s="568"/>
      <c r="W106" s="568"/>
      <c r="X106" s="568"/>
      <c r="Y106" s="568"/>
      <c r="Z106" s="568"/>
      <c r="AA106" s="568"/>
      <c r="AB106" s="568"/>
      <c r="AC106" s="568"/>
      <c r="AD106" s="568"/>
      <c r="AE106" s="568"/>
    </row>
    <row r="107" spans="1:31" s="571" customFormat="1" ht="10.35" customHeight="1">
      <c r="A107" s="568"/>
      <c r="B107" s="569"/>
      <c r="C107" s="568"/>
      <c r="D107" s="568"/>
      <c r="E107" s="568"/>
      <c r="F107" s="568"/>
      <c r="G107" s="568"/>
      <c r="H107" s="568"/>
      <c r="I107" s="568"/>
      <c r="J107" s="568"/>
      <c r="K107" s="568"/>
      <c r="L107" s="570"/>
      <c r="S107" s="568"/>
      <c r="T107" s="568"/>
      <c r="U107" s="568"/>
      <c r="V107" s="568"/>
      <c r="W107" s="568"/>
      <c r="X107" s="568"/>
      <c r="Y107" s="568"/>
      <c r="Z107" s="568"/>
      <c r="AA107" s="568"/>
      <c r="AB107" s="568"/>
      <c r="AC107" s="568"/>
      <c r="AD107" s="568"/>
      <c r="AE107" s="568"/>
    </row>
    <row r="108" spans="1:31" s="619" customFormat="1" ht="29.25" customHeight="1">
      <c r="A108" s="610"/>
      <c r="B108" s="611"/>
      <c r="C108" s="612" t="s">
        <v>111</v>
      </c>
      <c r="D108" s="613" t="s">
        <v>57</v>
      </c>
      <c r="E108" s="613" t="s">
        <v>53</v>
      </c>
      <c r="F108" s="613" t="s">
        <v>54</v>
      </c>
      <c r="G108" s="613" t="s">
        <v>112</v>
      </c>
      <c r="H108" s="613" t="s">
        <v>113</v>
      </c>
      <c r="I108" s="613" t="s">
        <v>114</v>
      </c>
      <c r="J108" s="613" t="s">
        <v>103</v>
      </c>
      <c r="K108" s="614" t="s">
        <v>115</v>
      </c>
      <c r="L108" s="615"/>
      <c r="M108" s="616" t="s">
        <v>3</v>
      </c>
      <c r="N108" s="617" t="s">
        <v>42</v>
      </c>
      <c r="O108" s="617" t="s">
        <v>116</v>
      </c>
      <c r="P108" s="617" t="s">
        <v>117</v>
      </c>
      <c r="Q108" s="617" t="s">
        <v>118</v>
      </c>
      <c r="R108" s="617" t="s">
        <v>119</v>
      </c>
      <c r="S108" s="617" t="s">
        <v>120</v>
      </c>
      <c r="T108" s="618" t="s">
        <v>121</v>
      </c>
      <c r="U108" s="610"/>
      <c r="V108" s="610"/>
      <c r="W108" s="610"/>
      <c r="X108" s="610"/>
      <c r="Y108" s="610"/>
      <c r="Z108" s="610"/>
      <c r="AA108" s="610"/>
      <c r="AB108" s="610"/>
      <c r="AC108" s="610"/>
      <c r="AD108" s="610"/>
      <c r="AE108" s="610"/>
    </row>
    <row r="109" spans="1:63" s="571" customFormat="1" ht="22.9" customHeight="1">
      <c r="A109" s="568"/>
      <c r="B109" s="569"/>
      <c r="C109" s="620" t="s">
        <v>122</v>
      </c>
      <c r="D109" s="568"/>
      <c r="E109" s="568"/>
      <c r="F109" s="568"/>
      <c r="G109" s="568"/>
      <c r="H109" s="568"/>
      <c r="I109" s="568"/>
      <c r="J109" s="621">
        <f>BK109</f>
        <v>0</v>
      </c>
      <c r="K109" s="568"/>
      <c r="L109" s="569"/>
      <c r="M109" s="622"/>
      <c r="N109" s="623"/>
      <c r="O109" s="578"/>
      <c r="P109" s="624">
        <f>P110+P1352+P2559+P2563</f>
        <v>0</v>
      </c>
      <c r="Q109" s="578"/>
      <c r="R109" s="624">
        <f>R110+R1352+R2559+R2563</f>
        <v>2015.6544084800003</v>
      </c>
      <c r="S109" s="578"/>
      <c r="T109" s="625">
        <f>T110+T1352+T2559+T2563</f>
        <v>108.073434</v>
      </c>
      <c r="U109" s="568"/>
      <c r="V109" s="568"/>
      <c r="W109" s="568"/>
      <c r="X109" s="568"/>
      <c r="Y109" s="568"/>
      <c r="Z109" s="568"/>
      <c r="AA109" s="568"/>
      <c r="AB109" s="568"/>
      <c r="AC109" s="568"/>
      <c r="AD109" s="568"/>
      <c r="AE109" s="568"/>
      <c r="AT109" s="561" t="s">
        <v>71</v>
      </c>
      <c r="AU109" s="561" t="s">
        <v>104</v>
      </c>
      <c r="BK109" s="626">
        <f>BK110+BK1352+BK2559+BK2563</f>
        <v>0</v>
      </c>
    </row>
    <row r="110" spans="2:63" s="627" customFormat="1" ht="25.9" customHeight="1">
      <c r="B110" s="628"/>
      <c r="D110" s="629" t="s">
        <v>71</v>
      </c>
      <c r="E110" s="630" t="s">
        <v>123</v>
      </c>
      <c r="F110" s="630" t="s">
        <v>124</v>
      </c>
      <c r="J110" s="631">
        <f>BK110</f>
        <v>0</v>
      </c>
      <c r="L110" s="628"/>
      <c r="M110" s="632"/>
      <c r="N110" s="633"/>
      <c r="O110" s="633"/>
      <c r="P110" s="634">
        <f>P111+P156+P224+P537+P664+P692+P1126+P1339+P1350</f>
        <v>0</v>
      </c>
      <c r="Q110" s="633"/>
      <c r="R110" s="634">
        <f>R111+R156+R224+R537+R664+R692+R1126+R1339+R1350</f>
        <v>1912.4298993400002</v>
      </c>
      <c r="S110" s="633"/>
      <c r="T110" s="635">
        <f>T111+T156+T224+T537+T664+T692+T1126+T1339+T1350</f>
        <v>107.20192200000001</v>
      </c>
      <c r="AR110" s="629" t="s">
        <v>80</v>
      </c>
      <c r="AT110" s="636" t="s">
        <v>71</v>
      </c>
      <c r="AU110" s="636" t="s">
        <v>72</v>
      </c>
      <c r="AY110" s="629" t="s">
        <v>125</v>
      </c>
      <c r="BK110" s="637">
        <f>BK111+BK156+BK224+BK537+BK664+BK692+BK1126+BK1339+BK1350</f>
        <v>0</v>
      </c>
    </row>
    <row r="111" spans="2:63" s="627" customFormat="1" ht="22.9" customHeight="1">
      <c r="B111" s="628"/>
      <c r="D111" s="629" t="s">
        <v>71</v>
      </c>
      <c r="E111" s="638" t="s">
        <v>80</v>
      </c>
      <c r="F111" s="638" t="s">
        <v>170</v>
      </c>
      <c r="J111" s="639">
        <f>BK111</f>
        <v>0</v>
      </c>
      <c r="L111" s="628"/>
      <c r="M111" s="632"/>
      <c r="N111" s="633"/>
      <c r="O111" s="633"/>
      <c r="P111" s="634">
        <f>SUM(P112:P155)</f>
        <v>0</v>
      </c>
      <c r="Q111" s="633"/>
      <c r="R111" s="634">
        <f>SUM(R112:R155)</f>
        <v>0.0162</v>
      </c>
      <c r="S111" s="633"/>
      <c r="T111" s="635">
        <f>SUM(T112:T155)</f>
        <v>2.42</v>
      </c>
      <c r="AR111" s="629" t="s">
        <v>80</v>
      </c>
      <c r="AT111" s="636" t="s">
        <v>71</v>
      </c>
      <c r="AU111" s="636" t="s">
        <v>80</v>
      </c>
      <c r="AY111" s="629" t="s">
        <v>125</v>
      </c>
      <c r="BK111" s="637">
        <f>SUM(BK112:BK155)</f>
        <v>0</v>
      </c>
    </row>
    <row r="112" spans="1:65" s="571" customFormat="1" ht="24.2" customHeight="1">
      <c r="A112" s="568"/>
      <c r="B112" s="569"/>
      <c r="C112" s="640" t="s">
        <v>80</v>
      </c>
      <c r="D112" s="640" t="s">
        <v>128</v>
      </c>
      <c r="E112" s="641" t="s">
        <v>676</v>
      </c>
      <c r="F112" s="642" t="s">
        <v>677</v>
      </c>
      <c r="G112" s="643" t="s">
        <v>180</v>
      </c>
      <c r="H112" s="644">
        <v>11</v>
      </c>
      <c r="I112" s="77"/>
      <c r="J112" s="645">
        <f>ROUND(I112*H112,2)</f>
        <v>0</v>
      </c>
      <c r="K112" s="642" t="s">
        <v>132</v>
      </c>
      <c r="L112" s="569"/>
      <c r="M112" s="646" t="s">
        <v>3</v>
      </c>
      <c r="N112" s="647" t="s">
        <v>43</v>
      </c>
      <c r="O112" s="648"/>
      <c r="P112" s="649">
        <f>O112*H112</f>
        <v>0</v>
      </c>
      <c r="Q112" s="649">
        <v>0</v>
      </c>
      <c r="R112" s="649">
        <f>Q112*H112</f>
        <v>0</v>
      </c>
      <c r="S112" s="649">
        <v>0.22</v>
      </c>
      <c r="T112" s="650">
        <f>S112*H112</f>
        <v>2.42</v>
      </c>
      <c r="U112" s="568"/>
      <c r="V112" s="568"/>
      <c r="W112" s="568"/>
      <c r="X112" s="568"/>
      <c r="Y112" s="568"/>
      <c r="Z112" s="568"/>
      <c r="AA112" s="568"/>
      <c r="AB112" s="568"/>
      <c r="AC112" s="568"/>
      <c r="AD112" s="568"/>
      <c r="AE112" s="568"/>
      <c r="AR112" s="651" t="s">
        <v>133</v>
      </c>
      <c r="AT112" s="651" t="s">
        <v>128</v>
      </c>
      <c r="AU112" s="651" t="s">
        <v>82</v>
      </c>
      <c r="AY112" s="561" t="s">
        <v>125</v>
      </c>
      <c r="BE112" s="652">
        <f>IF(N112="základní",J112,0)</f>
        <v>0</v>
      </c>
      <c r="BF112" s="652">
        <f>IF(N112="snížená",J112,0)</f>
        <v>0</v>
      </c>
      <c r="BG112" s="652">
        <f>IF(N112="zákl. přenesená",J112,0)</f>
        <v>0</v>
      </c>
      <c r="BH112" s="652">
        <f>IF(N112="sníž. přenesená",J112,0)</f>
        <v>0</v>
      </c>
      <c r="BI112" s="652">
        <f>IF(N112="nulová",J112,0)</f>
        <v>0</v>
      </c>
      <c r="BJ112" s="561" t="s">
        <v>80</v>
      </c>
      <c r="BK112" s="652">
        <f>ROUND(I112*H112,2)</f>
        <v>0</v>
      </c>
      <c r="BL112" s="561" t="s">
        <v>133</v>
      </c>
      <c r="BM112" s="651" t="s">
        <v>678</v>
      </c>
    </row>
    <row r="113" spans="2:51" s="658" customFormat="1" ht="12">
      <c r="B113" s="659"/>
      <c r="D113" s="653" t="s">
        <v>137</v>
      </c>
      <c r="E113" s="660" t="s">
        <v>3</v>
      </c>
      <c r="F113" s="661" t="s">
        <v>679</v>
      </c>
      <c r="H113" s="662">
        <v>11</v>
      </c>
      <c r="L113" s="659"/>
      <c r="M113" s="663"/>
      <c r="N113" s="664"/>
      <c r="O113" s="664"/>
      <c r="P113" s="664"/>
      <c r="Q113" s="664"/>
      <c r="R113" s="664"/>
      <c r="S113" s="664"/>
      <c r="T113" s="665"/>
      <c r="AT113" s="660" t="s">
        <v>137</v>
      </c>
      <c r="AU113" s="660" t="s">
        <v>82</v>
      </c>
      <c r="AV113" s="658" t="s">
        <v>82</v>
      </c>
      <c r="AW113" s="658" t="s">
        <v>33</v>
      </c>
      <c r="AX113" s="658" t="s">
        <v>80</v>
      </c>
      <c r="AY113" s="660" t="s">
        <v>125</v>
      </c>
    </row>
    <row r="114" spans="1:65" s="571" customFormat="1" ht="14.45" customHeight="1">
      <c r="A114" s="568"/>
      <c r="B114" s="569"/>
      <c r="C114" s="640" t="s">
        <v>82</v>
      </c>
      <c r="D114" s="640" t="s">
        <v>128</v>
      </c>
      <c r="E114" s="641" t="s">
        <v>680</v>
      </c>
      <c r="F114" s="642" t="s">
        <v>681</v>
      </c>
      <c r="G114" s="643" t="s">
        <v>682</v>
      </c>
      <c r="H114" s="644">
        <v>540</v>
      </c>
      <c r="I114" s="77"/>
      <c r="J114" s="645">
        <f>ROUND(I114*H114,2)</f>
        <v>0</v>
      </c>
      <c r="K114" s="642" t="s">
        <v>132</v>
      </c>
      <c r="L114" s="569"/>
      <c r="M114" s="646" t="s">
        <v>3</v>
      </c>
      <c r="N114" s="647" t="s">
        <v>43</v>
      </c>
      <c r="O114" s="648"/>
      <c r="P114" s="649">
        <f>O114*H114</f>
        <v>0</v>
      </c>
      <c r="Q114" s="649">
        <v>3E-05</v>
      </c>
      <c r="R114" s="649">
        <f>Q114*H114</f>
        <v>0.0162</v>
      </c>
      <c r="S114" s="649">
        <v>0</v>
      </c>
      <c r="T114" s="650">
        <f>S114*H114</f>
        <v>0</v>
      </c>
      <c r="U114" s="568"/>
      <c r="V114" s="568"/>
      <c r="W114" s="568"/>
      <c r="X114" s="568"/>
      <c r="Y114" s="568"/>
      <c r="Z114" s="568"/>
      <c r="AA114" s="568"/>
      <c r="AB114" s="568"/>
      <c r="AC114" s="568"/>
      <c r="AD114" s="568"/>
      <c r="AE114" s="568"/>
      <c r="AR114" s="651" t="s">
        <v>133</v>
      </c>
      <c r="AT114" s="651" t="s">
        <v>128</v>
      </c>
      <c r="AU114" s="651" t="s">
        <v>82</v>
      </c>
      <c r="AY114" s="561" t="s">
        <v>125</v>
      </c>
      <c r="BE114" s="652">
        <f>IF(N114="základní",J114,0)</f>
        <v>0</v>
      </c>
      <c r="BF114" s="652">
        <f>IF(N114="snížená",J114,0)</f>
        <v>0</v>
      </c>
      <c r="BG114" s="652">
        <f>IF(N114="zákl. přenesená",J114,0)</f>
        <v>0</v>
      </c>
      <c r="BH114" s="652">
        <f>IF(N114="sníž. přenesená",J114,0)</f>
        <v>0</v>
      </c>
      <c r="BI114" s="652">
        <f>IF(N114="nulová",J114,0)</f>
        <v>0</v>
      </c>
      <c r="BJ114" s="561" t="s">
        <v>80</v>
      </c>
      <c r="BK114" s="652">
        <f>ROUND(I114*H114,2)</f>
        <v>0</v>
      </c>
      <c r="BL114" s="561" t="s">
        <v>133</v>
      </c>
      <c r="BM114" s="651" t="s">
        <v>683</v>
      </c>
    </row>
    <row r="115" spans="2:51" s="658" customFormat="1" ht="12">
      <c r="B115" s="659"/>
      <c r="D115" s="653" t="s">
        <v>137</v>
      </c>
      <c r="E115" s="660" t="s">
        <v>3</v>
      </c>
      <c r="F115" s="661" t="s">
        <v>684</v>
      </c>
      <c r="H115" s="662">
        <v>540</v>
      </c>
      <c r="L115" s="659"/>
      <c r="M115" s="663"/>
      <c r="N115" s="664"/>
      <c r="O115" s="664"/>
      <c r="P115" s="664"/>
      <c r="Q115" s="664"/>
      <c r="R115" s="664"/>
      <c r="S115" s="664"/>
      <c r="T115" s="665"/>
      <c r="AT115" s="660" t="s">
        <v>137</v>
      </c>
      <c r="AU115" s="660" t="s">
        <v>82</v>
      </c>
      <c r="AV115" s="658" t="s">
        <v>82</v>
      </c>
      <c r="AW115" s="658" t="s">
        <v>33</v>
      </c>
      <c r="AX115" s="658" t="s">
        <v>80</v>
      </c>
      <c r="AY115" s="660" t="s">
        <v>125</v>
      </c>
    </row>
    <row r="116" spans="1:65" s="571" customFormat="1" ht="24.2" customHeight="1">
      <c r="A116" s="568"/>
      <c r="B116" s="569"/>
      <c r="C116" s="640" t="s">
        <v>145</v>
      </c>
      <c r="D116" s="640" t="s">
        <v>128</v>
      </c>
      <c r="E116" s="641" t="s">
        <v>685</v>
      </c>
      <c r="F116" s="642" t="s">
        <v>686</v>
      </c>
      <c r="G116" s="643" t="s">
        <v>687</v>
      </c>
      <c r="H116" s="644">
        <v>60</v>
      </c>
      <c r="I116" s="77"/>
      <c r="J116" s="645">
        <f>ROUND(I116*H116,2)</f>
        <v>0</v>
      </c>
      <c r="K116" s="642" t="s">
        <v>132</v>
      </c>
      <c r="L116" s="569"/>
      <c r="M116" s="646" t="s">
        <v>3</v>
      </c>
      <c r="N116" s="647" t="s">
        <v>43</v>
      </c>
      <c r="O116" s="648"/>
      <c r="P116" s="649">
        <f>O116*H116</f>
        <v>0</v>
      </c>
      <c r="Q116" s="649">
        <v>0</v>
      </c>
      <c r="R116" s="649">
        <f>Q116*H116</f>
        <v>0</v>
      </c>
      <c r="S116" s="649">
        <v>0</v>
      </c>
      <c r="T116" s="650">
        <f>S116*H116</f>
        <v>0</v>
      </c>
      <c r="U116" s="568"/>
      <c r="V116" s="568"/>
      <c r="W116" s="568"/>
      <c r="X116" s="568"/>
      <c r="Y116" s="568"/>
      <c r="Z116" s="568"/>
      <c r="AA116" s="568"/>
      <c r="AB116" s="568"/>
      <c r="AC116" s="568"/>
      <c r="AD116" s="568"/>
      <c r="AE116" s="568"/>
      <c r="AR116" s="651" t="s">
        <v>133</v>
      </c>
      <c r="AT116" s="651" t="s">
        <v>128</v>
      </c>
      <c r="AU116" s="651" t="s">
        <v>82</v>
      </c>
      <c r="AY116" s="561" t="s">
        <v>125</v>
      </c>
      <c r="BE116" s="652">
        <f>IF(N116="základní",J116,0)</f>
        <v>0</v>
      </c>
      <c r="BF116" s="652">
        <f>IF(N116="snížená",J116,0)</f>
        <v>0</v>
      </c>
      <c r="BG116" s="652">
        <f>IF(N116="zákl. přenesená",J116,0)</f>
        <v>0</v>
      </c>
      <c r="BH116" s="652">
        <f>IF(N116="sníž. přenesená",J116,0)</f>
        <v>0</v>
      </c>
      <c r="BI116" s="652">
        <f>IF(N116="nulová",J116,0)</f>
        <v>0</v>
      </c>
      <c r="BJ116" s="561" t="s">
        <v>80</v>
      </c>
      <c r="BK116" s="652">
        <f>ROUND(I116*H116,2)</f>
        <v>0</v>
      </c>
      <c r="BL116" s="561" t="s">
        <v>133</v>
      </c>
      <c r="BM116" s="651" t="s">
        <v>688</v>
      </c>
    </row>
    <row r="117" spans="2:51" s="658" customFormat="1" ht="12">
      <c r="B117" s="659"/>
      <c r="D117" s="653" t="s">
        <v>137</v>
      </c>
      <c r="E117" s="660" t="s">
        <v>3</v>
      </c>
      <c r="F117" s="661" t="s">
        <v>689</v>
      </c>
      <c r="H117" s="662">
        <v>60</v>
      </c>
      <c r="L117" s="659"/>
      <c r="M117" s="663"/>
      <c r="N117" s="664"/>
      <c r="O117" s="664"/>
      <c r="P117" s="664"/>
      <c r="Q117" s="664"/>
      <c r="R117" s="664"/>
      <c r="S117" s="664"/>
      <c r="T117" s="665"/>
      <c r="AT117" s="660" t="s">
        <v>137</v>
      </c>
      <c r="AU117" s="660" t="s">
        <v>82</v>
      </c>
      <c r="AV117" s="658" t="s">
        <v>82</v>
      </c>
      <c r="AW117" s="658" t="s">
        <v>33</v>
      </c>
      <c r="AX117" s="658" t="s">
        <v>80</v>
      </c>
      <c r="AY117" s="660" t="s">
        <v>125</v>
      </c>
    </row>
    <row r="118" spans="1:65" s="571" customFormat="1" ht="24.2" customHeight="1">
      <c r="A118" s="568"/>
      <c r="B118" s="569"/>
      <c r="C118" s="640" t="s">
        <v>133</v>
      </c>
      <c r="D118" s="640" t="s">
        <v>128</v>
      </c>
      <c r="E118" s="641" t="s">
        <v>690</v>
      </c>
      <c r="F118" s="642" t="s">
        <v>691</v>
      </c>
      <c r="G118" s="643" t="s">
        <v>131</v>
      </c>
      <c r="H118" s="644">
        <v>643.78</v>
      </c>
      <c r="I118" s="77"/>
      <c r="J118" s="645">
        <f>ROUND(I118*H118,2)</f>
        <v>0</v>
      </c>
      <c r="K118" s="642" t="s">
        <v>132</v>
      </c>
      <c r="L118" s="569"/>
      <c r="M118" s="646" t="s">
        <v>3</v>
      </c>
      <c r="N118" s="647" t="s">
        <v>43</v>
      </c>
      <c r="O118" s="648"/>
      <c r="P118" s="649">
        <f>O118*H118</f>
        <v>0</v>
      </c>
      <c r="Q118" s="649">
        <v>0</v>
      </c>
      <c r="R118" s="649">
        <f>Q118*H118</f>
        <v>0</v>
      </c>
      <c r="S118" s="649">
        <v>0</v>
      </c>
      <c r="T118" s="650">
        <f>S118*H118</f>
        <v>0</v>
      </c>
      <c r="U118" s="568"/>
      <c r="V118" s="568"/>
      <c r="W118" s="568"/>
      <c r="X118" s="568"/>
      <c r="Y118" s="568"/>
      <c r="Z118" s="568"/>
      <c r="AA118" s="568"/>
      <c r="AB118" s="568"/>
      <c r="AC118" s="568"/>
      <c r="AD118" s="568"/>
      <c r="AE118" s="568"/>
      <c r="AR118" s="651" t="s">
        <v>133</v>
      </c>
      <c r="AT118" s="651" t="s">
        <v>128</v>
      </c>
      <c r="AU118" s="651" t="s">
        <v>82</v>
      </c>
      <c r="AY118" s="561" t="s">
        <v>125</v>
      </c>
      <c r="BE118" s="652">
        <f>IF(N118="základní",J118,0)</f>
        <v>0</v>
      </c>
      <c r="BF118" s="652">
        <f>IF(N118="snížená",J118,0)</f>
        <v>0</v>
      </c>
      <c r="BG118" s="652">
        <f>IF(N118="zákl. přenesená",J118,0)</f>
        <v>0</v>
      </c>
      <c r="BH118" s="652">
        <f>IF(N118="sníž. přenesená",J118,0)</f>
        <v>0</v>
      </c>
      <c r="BI118" s="652">
        <f>IF(N118="nulová",J118,0)</f>
        <v>0</v>
      </c>
      <c r="BJ118" s="561" t="s">
        <v>80</v>
      </c>
      <c r="BK118" s="652">
        <f>ROUND(I118*H118,2)</f>
        <v>0</v>
      </c>
      <c r="BL118" s="561" t="s">
        <v>133</v>
      </c>
      <c r="BM118" s="651" t="s">
        <v>692</v>
      </c>
    </row>
    <row r="119" spans="2:51" s="658" customFormat="1" ht="12">
      <c r="B119" s="659"/>
      <c r="D119" s="653" t="s">
        <v>137</v>
      </c>
      <c r="E119" s="660" t="s">
        <v>3</v>
      </c>
      <c r="F119" s="661" t="s">
        <v>693</v>
      </c>
      <c r="H119" s="662">
        <v>114.18</v>
      </c>
      <c r="L119" s="659"/>
      <c r="M119" s="663"/>
      <c r="N119" s="664"/>
      <c r="O119" s="664"/>
      <c r="P119" s="664"/>
      <c r="Q119" s="664"/>
      <c r="R119" s="664"/>
      <c r="S119" s="664"/>
      <c r="T119" s="665"/>
      <c r="AT119" s="660" t="s">
        <v>137</v>
      </c>
      <c r="AU119" s="660" t="s">
        <v>82</v>
      </c>
      <c r="AV119" s="658" t="s">
        <v>82</v>
      </c>
      <c r="AW119" s="658" t="s">
        <v>33</v>
      </c>
      <c r="AX119" s="658" t="s">
        <v>72</v>
      </c>
      <c r="AY119" s="660" t="s">
        <v>125</v>
      </c>
    </row>
    <row r="120" spans="2:51" s="658" customFormat="1" ht="12">
      <c r="B120" s="659"/>
      <c r="D120" s="653" t="s">
        <v>137</v>
      </c>
      <c r="E120" s="660" t="s">
        <v>3</v>
      </c>
      <c r="F120" s="661" t="s">
        <v>694</v>
      </c>
      <c r="H120" s="662">
        <v>392.4</v>
      </c>
      <c r="L120" s="659"/>
      <c r="M120" s="663"/>
      <c r="N120" s="664"/>
      <c r="O120" s="664"/>
      <c r="P120" s="664"/>
      <c r="Q120" s="664"/>
      <c r="R120" s="664"/>
      <c r="S120" s="664"/>
      <c r="T120" s="665"/>
      <c r="AT120" s="660" t="s">
        <v>137</v>
      </c>
      <c r="AU120" s="660" t="s">
        <v>82</v>
      </c>
      <c r="AV120" s="658" t="s">
        <v>82</v>
      </c>
      <c r="AW120" s="658" t="s">
        <v>33</v>
      </c>
      <c r="AX120" s="658" t="s">
        <v>72</v>
      </c>
      <c r="AY120" s="660" t="s">
        <v>125</v>
      </c>
    </row>
    <row r="121" spans="2:51" s="658" customFormat="1" ht="12">
      <c r="B121" s="659"/>
      <c r="D121" s="653" t="s">
        <v>137</v>
      </c>
      <c r="E121" s="660" t="s">
        <v>3</v>
      </c>
      <c r="F121" s="661" t="s">
        <v>695</v>
      </c>
      <c r="H121" s="662">
        <v>118.8</v>
      </c>
      <c r="L121" s="659"/>
      <c r="M121" s="663"/>
      <c r="N121" s="664"/>
      <c r="O121" s="664"/>
      <c r="P121" s="664"/>
      <c r="Q121" s="664"/>
      <c r="R121" s="664"/>
      <c r="S121" s="664"/>
      <c r="T121" s="665"/>
      <c r="AT121" s="660" t="s">
        <v>137</v>
      </c>
      <c r="AU121" s="660" t="s">
        <v>82</v>
      </c>
      <c r="AV121" s="658" t="s">
        <v>82</v>
      </c>
      <c r="AW121" s="658" t="s">
        <v>33</v>
      </c>
      <c r="AX121" s="658" t="s">
        <v>72</v>
      </c>
      <c r="AY121" s="660" t="s">
        <v>125</v>
      </c>
    </row>
    <row r="122" spans="2:51" s="658" customFormat="1" ht="12">
      <c r="B122" s="659"/>
      <c r="D122" s="653" t="s">
        <v>137</v>
      </c>
      <c r="E122" s="660" t="s">
        <v>3</v>
      </c>
      <c r="F122" s="661" t="s">
        <v>696</v>
      </c>
      <c r="H122" s="662">
        <v>18.4</v>
      </c>
      <c r="L122" s="659"/>
      <c r="M122" s="663"/>
      <c r="N122" s="664"/>
      <c r="O122" s="664"/>
      <c r="P122" s="664"/>
      <c r="Q122" s="664"/>
      <c r="R122" s="664"/>
      <c r="S122" s="664"/>
      <c r="T122" s="665"/>
      <c r="AT122" s="660" t="s">
        <v>137</v>
      </c>
      <c r="AU122" s="660" t="s">
        <v>82</v>
      </c>
      <c r="AV122" s="658" t="s">
        <v>82</v>
      </c>
      <c r="AW122" s="658" t="s">
        <v>33</v>
      </c>
      <c r="AX122" s="658" t="s">
        <v>72</v>
      </c>
      <c r="AY122" s="660" t="s">
        <v>125</v>
      </c>
    </row>
    <row r="123" spans="2:51" s="687" customFormat="1" ht="12">
      <c r="B123" s="688"/>
      <c r="D123" s="653" t="s">
        <v>137</v>
      </c>
      <c r="E123" s="689" t="s">
        <v>3</v>
      </c>
      <c r="F123" s="690" t="s">
        <v>532</v>
      </c>
      <c r="H123" s="691">
        <v>643.78</v>
      </c>
      <c r="L123" s="688"/>
      <c r="M123" s="692"/>
      <c r="N123" s="693"/>
      <c r="O123" s="693"/>
      <c r="P123" s="693"/>
      <c r="Q123" s="693"/>
      <c r="R123" s="693"/>
      <c r="S123" s="693"/>
      <c r="T123" s="694"/>
      <c r="AT123" s="689" t="s">
        <v>137</v>
      </c>
      <c r="AU123" s="689" t="s">
        <v>82</v>
      </c>
      <c r="AV123" s="687" t="s">
        <v>133</v>
      </c>
      <c r="AW123" s="687" t="s">
        <v>33</v>
      </c>
      <c r="AX123" s="687" t="s">
        <v>80</v>
      </c>
      <c r="AY123" s="689" t="s">
        <v>125</v>
      </c>
    </row>
    <row r="124" spans="1:65" s="571" customFormat="1" ht="24.2" customHeight="1">
      <c r="A124" s="568"/>
      <c r="B124" s="569"/>
      <c r="C124" s="640" t="s">
        <v>153</v>
      </c>
      <c r="D124" s="640" t="s">
        <v>128</v>
      </c>
      <c r="E124" s="641" t="s">
        <v>697</v>
      </c>
      <c r="F124" s="642" t="s">
        <v>698</v>
      </c>
      <c r="G124" s="643" t="s">
        <v>131</v>
      </c>
      <c r="H124" s="644">
        <v>153.75</v>
      </c>
      <c r="I124" s="77"/>
      <c r="J124" s="645">
        <f>ROUND(I124*H124,2)</f>
        <v>0</v>
      </c>
      <c r="K124" s="642" t="s">
        <v>132</v>
      </c>
      <c r="L124" s="569"/>
      <c r="M124" s="646" t="s">
        <v>3</v>
      </c>
      <c r="N124" s="647" t="s">
        <v>43</v>
      </c>
      <c r="O124" s="648"/>
      <c r="P124" s="649">
        <f>O124*H124</f>
        <v>0</v>
      </c>
      <c r="Q124" s="649">
        <v>0</v>
      </c>
      <c r="R124" s="649">
        <f>Q124*H124</f>
        <v>0</v>
      </c>
      <c r="S124" s="649">
        <v>0</v>
      </c>
      <c r="T124" s="650">
        <f>S124*H124</f>
        <v>0</v>
      </c>
      <c r="U124" s="568"/>
      <c r="V124" s="568"/>
      <c r="W124" s="568"/>
      <c r="X124" s="568"/>
      <c r="Y124" s="568"/>
      <c r="Z124" s="568"/>
      <c r="AA124" s="568"/>
      <c r="AB124" s="568"/>
      <c r="AC124" s="568"/>
      <c r="AD124" s="568"/>
      <c r="AE124" s="568"/>
      <c r="AR124" s="651" t="s">
        <v>133</v>
      </c>
      <c r="AT124" s="651" t="s">
        <v>128</v>
      </c>
      <c r="AU124" s="651" t="s">
        <v>82</v>
      </c>
      <c r="AY124" s="561" t="s">
        <v>125</v>
      </c>
      <c r="BE124" s="652">
        <f>IF(N124="základní",J124,0)</f>
        <v>0</v>
      </c>
      <c r="BF124" s="652">
        <f>IF(N124="snížená",J124,0)</f>
        <v>0</v>
      </c>
      <c r="BG124" s="652">
        <f>IF(N124="zákl. přenesená",J124,0)</f>
        <v>0</v>
      </c>
      <c r="BH124" s="652">
        <f>IF(N124="sníž. přenesená",J124,0)</f>
        <v>0</v>
      </c>
      <c r="BI124" s="652">
        <f>IF(N124="nulová",J124,0)</f>
        <v>0</v>
      </c>
      <c r="BJ124" s="561" t="s">
        <v>80</v>
      </c>
      <c r="BK124" s="652">
        <f>ROUND(I124*H124,2)</f>
        <v>0</v>
      </c>
      <c r="BL124" s="561" t="s">
        <v>133</v>
      </c>
      <c r="BM124" s="651" t="s">
        <v>699</v>
      </c>
    </row>
    <row r="125" spans="2:51" s="680" customFormat="1" ht="12">
      <c r="B125" s="681"/>
      <c r="D125" s="653" t="s">
        <v>137</v>
      </c>
      <c r="E125" s="682" t="s">
        <v>3</v>
      </c>
      <c r="F125" s="683" t="s">
        <v>700</v>
      </c>
      <c r="H125" s="682" t="s">
        <v>3</v>
      </c>
      <c r="L125" s="681"/>
      <c r="M125" s="684"/>
      <c r="N125" s="685"/>
      <c r="O125" s="685"/>
      <c r="P125" s="685"/>
      <c r="Q125" s="685"/>
      <c r="R125" s="685"/>
      <c r="S125" s="685"/>
      <c r="T125" s="686"/>
      <c r="AT125" s="682" t="s">
        <v>137</v>
      </c>
      <c r="AU125" s="682" t="s">
        <v>82</v>
      </c>
      <c r="AV125" s="680" t="s">
        <v>80</v>
      </c>
      <c r="AW125" s="680" t="s">
        <v>33</v>
      </c>
      <c r="AX125" s="680" t="s">
        <v>72</v>
      </c>
      <c r="AY125" s="682" t="s">
        <v>125</v>
      </c>
    </row>
    <row r="126" spans="2:51" s="658" customFormat="1" ht="12">
      <c r="B126" s="659"/>
      <c r="D126" s="653" t="s">
        <v>137</v>
      </c>
      <c r="E126" s="660" t="s">
        <v>3</v>
      </c>
      <c r="F126" s="661" t="s">
        <v>701</v>
      </c>
      <c r="H126" s="662">
        <v>87.75</v>
      </c>
      <c r="L126" s="659"/>
      <c r="M126" s="663"/>
      <c r="N126" s="664"/>
      <c r="O126" s="664"/>
      <c r="P126" s="664"/>
      <c r="Q126" s="664"/>
      <c r="R126" s="664"/>
      <c r="S126" s="664"/>
      <c r="T126" s="665"/>
      <c r="AT126" s="660" t="s">
        <v>137</v>
      </c>
      <c r="AU126" s="660" t="s">
        <v>82</v>
      </c>
      <c r="AV126" s="658" t="s">
        <v>82</v>
      </c>
      <c r="AW126" s="658" t="s">
        <v>33</v>
      </c>
      <c r="AX126" s="658" t="s">
        <v>72</v>
      </c>
      <c r="AY126" s="660" t="s">
        <v>125</v>
      </c>
    </row>
    <row r="127" spans="2:51" s="680" customFormat="1" ht="12">
      <c r="B127" s="681"/>
      <c r="D127" s="653" t="s">
        <v>137</v>
      </c>
      <c r="E127" s="682" t="s">
        <v>3</v>
      </c>
      <c r="F127" s="683" t="s">
        <v>702</v>
      </c>
      <c r="H127" s="682" t="s">
        <v>3</v>
      </c>
      <c r="L127" s="681"/>
      <c r="M127" s="684"/>
      <c r="N127" s="685"/>
      <c r="O127" s="685"/>
      <c r="P127" s="685"/>
      <c r="Q127" s="685"/>
      <c r="R127" s="685"/>
      <c r="S127" s="685"/>
      <c r="T127" s="686"/>
      <c r="AT127" s="682" t="s">
        <v>137</v>
      </c>
      <c r="AU127" s="682" t="s">
        <v>82</v>
      </c>
      <c r="AV127" s="680" t="s">
        <v>80</v>
      </c>
      <c r="AW127" s="680" t="s">
        <v>33</v>
      </c>
      <c r="AX127" s="680" t="s">
        <v>72</v>
      </c>
      <c r="AY127" s="682" t="s">
        <v>125</v>
      </c>
    </row>
    <row r="128" spans="2:51" s="658" customFormat="1" ht="12">
      <c r="B128" s="659"/>
      <c r="D128" s="653" t="s">
        <v>137</v>
      </c>
      <c r="E128" s="660" t="s">
        <v>3</v>
      </c>
      <c r="F128" s="661" t="s">
        <v>703</v>
      </c>
      <c r="H128" s="662">
        <v>66</v>
      </c>
      <c r="L128" s="659"/>
      <c r="M128" s="663"/>
      <c r="N128" s="664"/>
      <c r="O128" s="664"/>
      <c r="P128" s="664"/>
      <c r="Q128" s="664"/>
      <c r="R128" s="664"/>
      <c r="S128" s="664"/>
      <c r="T128" s="665"/>
      <c r="AT128" s="660" t="s">
        <v>137</v>
      </c>
      <c r="AU128" s="660" t="s">
        <v>82</v>
      </c>
      <c r="AV128" s="658" t="s">
        <v>82</v>
      </c>
      <c r="AW128" s="658" t="s">
        <v>33</v>
      </c>
      <c r="AX128" s="658" t="s">
        <v>72</v>
      </c>
      <c r="AY128" s="660" t="s">
        <v>125</v>
      </c>
    </row>
    <row r="129" spans="2:51" s="687" customFormat="1" ht="12">
      <c r="B129" s="688"/>
      <c r="D129" s="653" t="s">
        <v>137</v>
      </c>
      <c r="E129" s="689" t="s">
        <v>3</v>
      </c>
      <c r="F129" s="690" t="s">
        <v>532</v>
      </c>
      <c r="H129" s="691">
        <v>153.75</v>
      </c>
      <c r="L129" s="688"/>
      <c r="M129" s="692"/>
      <c r="N129" s="693"/>
      <c r="O129" s="693"/>
      <c r="P129" s="693"/>
      <c r="Q129" s="693"/>
      <c r="R129" s="693"/>
      <c r="S129" s="693"/>
      <c r="T129" s="694"/>
      <c r="AT129" s="689" t="s">
        <v>137</v>
      </c>
      <c r="AU129" s="689" t="s">
        <v>82</v>
      </c>
      <c r="AV129" s="687" t="s">
        <v>133</v>
      </c>
      <c r="AW129" s="687" t="s">
        <v>33</v>
      </c>
      <c r="AX129" s="687" t="s">
        <v>80</v>
      </c>
      <c r="AY129" s="689" t="s">
        <v>125</v>
      </c>
    </row>
    <row r="130" spans="1:65" s="571" customFormat="1" ht="37.9" customHeight="1">
      <c r="A130" s="568"/>
      <c r="B130" s="569"/>
      <c r="C130" s="640" t="s">
        <v>159</v>
      </c>
      <c r="D130" s="640" t="s">
        <v>128</v>
      </c>
      <c r="E130" s="641" t="s">
        <v>218</v>
      </c>
      <c r="F130" s="642" t="s">
        <v>219</v>
      </c>
      <c r="G130" s="643" t="s">
        <v>131</v>
      </c>
      <c r="H130" s="644">
        <v>1245.65</v>
      </c>
      <c r="I130" s="77"/>
      <c r="J130" s="645">
        <f>ROUND(I130*H130,2)</f>
        <v>0</v>
      </c>
      <c r="K130" s="642" t="s">
        <v>132</v>
      </c>
      <c r="L130" s="569"/>
      <c r="M130" s="646" t="s">
        <v>3</v>
      </c>
      <c r="N130" s="647" t="s">
        <v>43</v>
      </c>
      <c r="O130" s="648"/>
      <c r="P130" s="649">
        <f>O130*H130</f>
        <v>0</v>
      </c>
      <c r="Q130" s="649">
        <v>0</v>
      </c>
      <c r="R130" s="649">
        <f>Q130*H130</f>
        <v>0</v>
      </c>
      <c r="S130" s="649">
        <v>0</v>
      </c>
      <c r="T130" s="650">
        <f>S130*H130</f>
        <v>0</v>
      </c>
      <c r="U130" s="568"/>
      <c r="V130" s="568"/>
      <c r="W130" s="568"/>
      <c r="X130" s="568"/>
      <c r="Y130" s="568"/>
      <c r="Z130" s="568"/>
      <c r="AA130" s="568"/>
      <c r="AB130" s="568"/>
      <c r="AC130" s="568"/>
      <c r="AD130" s="568"/>
      <c r="AE130" s="568"/>
      <c r="AR130" s="651" t="s">
        <v>133</v>
      </c>
      <c r="AT130" s="651" t="s">
        <v>128</v>
      </c>
      <c r="AU130" s="651" t="s">
        <v>82</v>
      </c>
      <c r="AY130" s="561" t="s">
        <v>125</v>
      </c>
      <c r="BE130" s="652">
        <f>IF(N130="základní",J130,0)</f>
        <v>0</v>
      </c>
      <c r="BF130" s="652">
        <f>IF(N130="snížená",J130,0)</f>
        <v>0</v>
      </c>
      <c r="BG130" s="652">
        <f>IF(N130="zákl. přenesená",J130,0)</f>
        <v>0</v>
      </c>
      <c r="BH130" s="652">
        <f>IF(N130="sníž. přenesená",J130,0)</f>
        <v>0</v>
      </c>
      <c r="BI130" s="652">
        <f>IF(N130="nulová",J130,0)</f>
        <v>0</v>
      </c>
      <c r="BJ130" s="561" t="s">
        <v>80</v>
      </c>
      <c r="BK130" s="652">
        <f>ROUND(I130*H130,2)</f>
        <v>0</v>
      </c>
      <c r="BL130" s="561" t="s">
        <v>133</v>
      </c>
      <c r="BM130" s="651" t="s">
        <v>704</v>
      </c>
    </row>
    <row r="131" spans="2:51" s="680" customFormat="1" ht="12">
      <c r="B131" s="681"/>
      <c r="D131" s="653" t="s">
        <v>137</v>
      </c>
      <c r="E131" s="682" t="s">
        <v>3</v>
      </c>
      <c r="F131" s="683" t="s">
        <v>705</v>
      </c>
      <c r="H131" s="682" t="s">
        <v>3</v>
      </c>
      <c r="L131" s="681"/>
      <c r="M131" s="684"/>
      <c r="N131" s="685"/>
      <c r="O131" s="685"/>
      <c r="P131" s="685"/>
      <c r="Q131" s="685"/>
      <c r="R131" s="685"/>
      <c r="S131" s="685"/>
      <c r="T131" s="686"/>
      <c r="AT131" s="682" t="s">
        <v>137</v>
      </c>
      <c r="AU131" s="682" t="s">
        <v>82</v>
      </c>
      <c r="AV131" s="680" t="s">
        <v>80</v>
      </c>
      <c r="AW131" s="680" t="s">
        <v>33</v>
      </c>
      <c r="AX131" s="680" t="s">
        <v>72</v>
      </c>
      <c r="AY131" s="682" t="s">
        <v>125</v>
      </c>
    </row>
    <row r="132" spans="2:51" s="658" customFormat="1" ht="12">
      <c r="B132" s="659"/>
      <c r="D132" s="653" t="s">
        <v>137</v>
      </c>
      <c r="E132" s="660" t="s">
        <v>3</v>
      </c>
      <c r="F132" s="661" t="s">
        <v>706</v>
      </c>
      <c r="H132" s="662">
        <v>797.53</v>
      </c>
      <c r="L132" s="659"/>
      <c r="M132" s="663"/>
      <c r="N132" s="664"/>
      <c r="O132" s="664"/>
      <c r="P132" s="664"/>
      <c r="Q132" s="664"/>
      <c r="R132" s="664"/>
      <c r="S132" s="664"/>
      <c r="T132" s="665"/>
      <c r="AT132" s="660" t="s">
        <v>137</v>
      </c>
      <c r="AU132" s="660" t="s">
        <v>82</v>
      </c>
      <c r="AV132" s="658" t="s">
        <v>82</v>
      </c>
      <c r="AW132" s="658" t="s">
        <v>33</v>
      </c>
      <c r="AX132" s="658" t="s">
        <v>72</v>
      </c>
      <c r="AY132" s="660" t="s">
        <v>125</v>
      </c>
    </row>
    <row r="133" spans="2:51" s="680" customFormat="1" ht="12">
      <c r="B133" s="681"/>
      <c r="D133" s="653" t="s">
        <v>137</v>
      </c>
      <c r="E133" s="682" t="s">
        <v>3</v>
      </c>
      <c r="F133" s="683" t="s">
        <v>707</v>
      </c>
      <c r="H133" s="682" t="s">
        <v>3</v>
      </c>
      <c r="L133" s="681"/>
      <c r="M133" s="684"/>
      <c r="N133" s="685"/>
      <c r="O133" s="685"/>
      <c r="P133" s="685"/>
      <c r="Q133" s="685"/>
      <c r="R133" s="685"/>
      <c r="S133" s="685"/>
      <c r="T133" s="686"/>
      <c r="AT133" s="682" t="s">
        <v>137</v>
      </c>
      <c r="AU133" s="682" t="s">
        <v>82</v>
      </c>
      <c r="AV133" s="680" t="s">
        <v>80</v>
      </c>
      <c r="AW133" s="680" t="s">
        <v>33</v>
      </c>
      <c r="AX133" s="680" t="s">
        <v>72</v>
      </c>
      <c r="AY133" s="682" t="s">
        <v>125</v>
      </c>
    </row>
    <row r="134" spans="2:51" s="658" customFormat="1" ht="12">
      <c r="B134" s="659"/>
      <c r="D134" s="653" t="s">
        <v>137</v>
      </c>
      <c r="E134" s="660" t="s">
        <v>3</v>
      </c>
      <c r="F134" s="661" t="s">
        <v>708</v>
      </c>
      <c r="H134" s="662">
        <v>448.12</v>
      </c>
      <c r="L134" s="659"/>
      <c r="M134" s="663"/>
      <c r="N134" s="664"/>
      <c r="O134" s="664"/>
      <c r="P134" s="664"/>
      <c r="Q134" s="664"/>
      <c r="R134" s="664"/>
      <c r="S134" s="664"/>
      <c r="T134" s="665"/>
      <c r="AT134" s="660" t="s">
        <v>137</v>
      </c>
      <c r="AU134" s="660" t="s">
        <v>82</v>
      </c>
      <c r="AV134" s="658" t="s">
        <v>82</v>
      </c>
      <c r="AW134" s="658" t="s">
        <v>33</v>
      </c>
      <c r="AX134" s="658" t="s">
        <v>72</v>
      </c>
      <c r="AY134" s="660" t="s">
        <v>125</v>
      </c>
    </row>
    <row r="135" spans="2:51" s="687" customFormat="1" ht="12">
      <c r="B135" s="688"/>
      <c r="D135" s="653" t="s">
        <v>137</v>
      </c>
      <c r="E135" s="689" t="s">
        <v>3</v>
      </c>
      <c r="F135" s="690" t="s">
        <v>532</v>
      </c>
      <c r="H135" s="691">
        <v>1245.65</v>
      </c>
      <c r="L135" s="688"/>
      <c r="M135" s="692"/>
      <c r="N135" s="693"/>
      <c r="O135" s="693"/>
      <c r="P135" s="693"/>
      <c r="Q135" s="693"/>
      <c r="R135" s="693"/>
      <c r="S135" s="693"/>
      <c r="T135" s="694"/>
      <c r="AT135" s="689" t="s">
        <v>137</v>
      </c>
      <c r="AU135" s="689" t="s">
        <v>82</v>
      </c>
      <c r="AV135" s="687" t="s">
        <v>133</v>
      </c>
      <c r="AW135" s="687" t="s">
        <v>33</v>
      </c>
      <c r="AX135" s="687" t="s">
        <v>80</v>
      </c>
      <c r="AY135" s="689" t="s">
        <v>125</v>
      </c>
    </row>
    <row r="136" spans="1:65" s="571" customFormat="1" ht="37.9" customHeight="1">
      <c r="A136" s="568"/>
      <c r="B136" s="569"/>
      <c r="C136" s="640" t="s">
        <v>193</v>
      </c>
      <c r="D136" s="640" t="s">
        <v>128</v>
      </c>
      <c r="E136" s="641" t="s">
        <v>709</v>
      </c>
      <c r="F136" s="642" t="s">
        <v>710</v>
      </c>
      <c r="G136" s="643" t="s">
        <v>131</v>
      </c>
      <c r="H136" s="644">
        <v>349.41</v>
      </c>
      <c r="I136" s="77"/>
      <c r="J136" s="645">
        <f>ROUND(I136*H136,2)</f>
        <v>0</v>
      </c>
      <c r="K136" s="642" t="s">
        <v>132</v>
      </c>
      <c r="L136" s="569"/>
      <c r="M136" s="646" t="s">
        <v>3</v>
      </c>
      <c r="N136" s="647" t="s">
        <v>43</v>
      </c>
      <c r="O136" s="648"/>
      <c r="P136" s="649">
        <f>O136*H136</f>
        <v>0</v>
      </c>
      <c r="Q136" s="649">
        <v>0</v>
      </c>
      <c r="R136" s="649">
        <f>Q136*H136</f>
        <v>0</v>
      </c>
      <c r="S136" s="649">
        <v>0</v>
      </c>
      <c r="T136" s="650">
        <f>S136*H136</f>
        <v>0</v>
      </c>
      <c r="U136" s="568"/>
      <c r="V136" s="568"/>
      <c r="W136" s="568"/>
      <c r="X136" s="568"/>
      <c r="Y136" s="568"/>
      <c r="Z136" s="568"/>
      <c r="AA136" s="568"/>
      <c r="AB136" s="568"/>
      <c r="AC136" s="568"/>
      <c r="AD136" s="568"/>
      <c r="AE136" s="568"/>
      <c r="AR136" s="651" t="s">
        <v>133</v>
      </c>
      <c r="AT136" s="651" t="s">
        <v>128</v>
      </c>
      <c r="AU136" s="651" t="s">
        <v>82</v>
      </c>
      <c r="AY136" s="561" t="s">
        <v>125</v>
      </c>
      <c r="BE136" s="652">
        <f>IF(N136="základní",J136,0)</f>
        <v>0</v>
      </c>
      <c r="BF136" s="652">
        <f>IF(N136="snížená",J136,0)</f>
        <v>0</v>
      </c>
      <c r="BG136" s="652">
        <f>IF(N136="zákl. přenesená",J136,0)</f>
        <v>0</v>
      </c>
      <c r="BH136" s="652">
        <f>IF(N136="sníž. přenesená",J136,0)</f>
        <v>0</v>
      </c>
      <c r="BI136" s="652">
        <f>IF(N136="nulová",J136,0)</f>
        <v>0</v>
      </c>
      <c r="BJ136" s="561" t="s">
        <v>80</v>
      </c>
      <c r="BK136" s="652">
        <f>ROUND(I136*H136,2)</f>
        <v>0</v>
      </c>
      <c r="BL136" s="561" t="s">
        <v>133</v>
      </c>
      <c r="BM136" s="651" t="s">
        <v>711</v>
      </c>
    </row>
    <row r="137" spans="2:51" s="658" customFormat="1" ht="12">
      <c r="B137" s="659"/>
      <c r="D137" s="653" t="s">
        <v>137</v>
      </c>
      <c r="E137" s="660" t="s">
        <v>3</v>
      </c>
      <c r="F137" s="661" t="s">
        <v>712</v>
      </c>
      <c r="H137" s="662">
        <v>349.41</v>
      </c>
      <c r="L137" s="659"/>
      <c r="M137" s="663"/>
      <c r="N137" s="664"/>
      <c r="O137" s="664"/>
      <c r="P137" s="664"/>
      <c r="Q137" s="664"/>
      <c r="R137" s="664"/>
      <c r="S137" s="664"/>
      <c r="T137" s="665"/>
      <c r="AT137" s="660" t="s">
        <v>137</v>
      </c>
      <c r="AU137" s="660" t="s">
        <v>82</v>
      </c>
      <c r="AV137" s="658" t="s">
        <v>82</v>
      </c>
      <c r="AW137" s="658" t="s">
        <v>33</v>
      </c>
      <c r="AX137" s="658" t="s">
        <v>80</v>
      </c>
      <c r="AY137" s="660" t="s">
        <v>125</v>
      </c>
    </row>
    <row r="138" spans="1:65" s="571" customFormat="1" ht="24.2" customHeight="1">
      <c r="A138" s="568"/>
      <c r="B138" s="569"/>
      <c r="C138" s="640" t="s">
        <v>197</v>
      </c>
      <c r="D138" s="640" t="s">
        <v>128</v>
      </c>
      <c r="E138" s="641" t="s">
        <v>713</v>
      </c>
      <c r="F138" s="642" t="s">
        <v>714</v>
      </c>
      <c r="G138" s="643" t="s">
        <v>131</v>
      </c>
      <c r="H138" s="644">
        <v>797.53</v>
      </c>
      <c r="I138" s="77"/>
      <c r="J138" s="645">
        <f>ROUND(I138*H138,2)</f>
        <v>0</v>
      </c>
      <c r="K138" s="642" t="s">
        <v>132</v>
      </c>
      <c r="L138" s="569"/>
      <c r="M138" s="646" t="s">
        <v>3</v>
      </c>
      <c r="N138" s="647" t="s">
        <v>43</v>
      </c>
      <c r="O138" s="648"/>
      <c r="P138" s="649">
        <f>O138*H138</f>
        <v>0</v>
      </c>
      <c r="Q138" s="649">
        <v>0</v>
      </c>
      <c r="R138" s="649">
        <f>Q138*H138</f>
        <v>0</v>
      </c>
      <c r="S138" s="649">
        <v>0</v>
      </c>
      <c r="T138" s="650">
        <f>S138*H138</f>
        <v>0</v>
      </c>
      <c r="U138" s="568"/>
      <c r="V138" s="568"/>
      <c r="W138" s="568"/>
      <c r="X138" s="568"/>
      <c r="Y138" s="568"/>
      <c r="Z138" s="568"/>
      <c r="AA138" s="568"/>
      <c r="AB138" s="568"/>
      <c r="AC138" s="568"/>
      <c r="AD138" s="568"/>
      <c r="AE138" s="568"/>
      <c r="AR138" s="651" t="s">
        <v>133</v>
      </c>
      <c r="AT138" s="651" t="s">
        <v>128</v>
      </c>
      <c r="AU138" s="651" t="s">
        <v>82</v>
      </c>
      <c r="AY138" s="561" t="s">
        <v>125</v>
      </c>
      <c r="BE138" s="652">
        <f>IF(N138="základní",J138,0)</f>
        <v>0</v>
      </c>
      <c r="BF138" s="652">
        <f>IF(N138="snížená",J138,0)</f>
        <v>0</v>
      </c>
      <c r="BG138" s="652">
        <f>IF(N138="zákl. přenesená",J138,0)</f>
        <v>0</v>
      </c>
      <c r="BH138" s="652">
        <f>IF(N138="sníž. přenesená",J138,0)</f>
        <v>0</v>
      </c>
      <c r="BI138" s="652">
        <f>IF(N138="nulová",J138,0)</f>
        <v>0</v>
      </c>
      <c r="BJ138" s="561" t="s">
        <v>80</v>
      </c>
      <c r="BK138" s="652">
        <f>ROUND(I138*H138,2)</f>
        <v>0</v>
      </c>
      <c r="BL138" s="561" t="s">
        <v>133</v>
      </c>
      <c r="BM138" s="651" t="s">
        <v>715</v>
      </c>
    </row>
    <row r="139" spans="2:51" s="680" customFormat="1" ht="12">
      <c r="B139" s="681"/>
      <c r="D139" s="653" t="s">
        <v>137</v>
      </c>
      <c r="E139" s="682" t="s">
        <v>3</v>
      </c>
      <c r="F139" s="683" t="s">
        <v>716</v>
      </c>
      <c r="H139" s="682" t="s">
        <v>3</v>
      </c>
      <c r="L139" s="681"/>
      <c r="M139" s="684"/>
      <c r="N139" s="685"/>
      <c r="O139" s="685"/>
      <c r="P139" s="685"/>
      <c r="Q139" s="685"/>
      <c r="R139" s="685"/>
      <c r="S139" s="685"/>
      <c r="T139" s="686"/>
      <c r="AT139" s="682" t="s">
        <v>137</v>
      </c>
      <c r="AU139" s="682" t="s">
        <v>82</v>
      </c>
      <c r="AV139" s="680" t="s">
        <v>80</v>
      </c>
      <c r="AW139" s="680" t="s">
        <v>33</v>
      </c>
      <c r="AX139" s="680" t="s">
        <v>72</v>
      </c>
      <c r="AY139" s="682" t="s">
        <v>125</v>
      </c>
    </row>
    <row r="140" spans="2:51" s="658" customFormat="1" ht="12">
      <c r="B140" s="659"/>
      <c r="D140" s="653" t="s">
        <v>137</v>
      </c>
      <c r="E140" s="660" t="s">
        <v>3</v>
      </c>
      <c r="F140" s="661" t="s">
        <v>717</v>
      </c>
      <c r="H140" s="662">
        <v>448.12</v>
      </c>
      <c r="L140" s="659"/>
      <c r="M140" s="663"/>
      <c r="N140" s="664"/>
      <c r="O140" s="664"/>
      <c r="P140" s="664"/>
      <c r="Q140" s="664"/>
      <c r="R140" s="664"/>
      <c r="S140" s="664"/>
      <c r="T140" s="665"/>
      <c r="AT140" s="660" t="s">
        <v>137</v>
      </c>
      <c r="AU140" s="660" t="s">
        <v>82</v>
      </c>
      <c r="AV140" s="658" t="s">
        <v>82</v>
      </c>
      <c r="AW140" s="658" t="s">
        <v>33</v>
      </c>
      <c r="AX140" s="658" t="s">
        <v>72</v>
      </c>
      <c r="AY140" s="660" t="s">
        <v>125</v>
      </c>
    </row>
    <row r="141" spans="2:51" s="658" customFormat="1" ht="12">
      <c r="B141" s="659"/>
      <c r="D141" s="653" t="s">
        <v>137</v>
      </c>
      <c r="E141" s="660" t="s">
        <v>3</v>
      </c>
      <c r="F141" s="661" t="s">
        <v>712</v>
      </c>
      <c r="H141" s="662">
        <v>349.41</v>
      </c>
      <c r="L141" s="659"/>
      <c r="M141" s="663"/>
      <c r="N141" s="664"/>
      <c r="O141" s="664"/>
      <c r="P141" s="664"/>
      <c r="Q141" s="664"/>
      <c r="R141" s="664"/>
      <c r="S141" s="664"/>
      <c r="T141" s="665"/>
      <c r="AT141" s="660" t="s">
        <v>137</v>
      </c>
      <c r="AU141" s="660" t="s">
        <v>82</v>
      </c>
      <c r="AV141" s="658" t="s">
        <v>82</v>
      </c>
      <c r="AW141" s="658" t="s">
        <v>33</v>
      </c>
      <c r="AX141" s="658" t="s">
        <v>72</v>
      </c>
      <c r="AY141" s="660" t="s">
        <v>125</v>
      </c>
    </row>
    <row r="142" spans="2:51" s="687" customFormat="1" ht="12">
      <c r="B142" s="688"/>
      <c r="D142" s="653" t="s">
        <v>137</v>
      </c>
      <c r="E142" s="689" t="s">
        <v>3</v>
      </c>
      <c r="F142" s="690" t="s">
        <v>532</v>
      </c>
      <c r="H142" s="691">
        <v>797.53</v>
      </c>
      <c r="L142" s="688"/>
      <c r="M142" s="692"/>
      <c r="N142" s="693"/>
      <c r="O142" s="693"/>
      <c r="P142" s="693"/>
      <c r="Q142" s="693"/>
      <c r="R142" s="693"/>
      <c r="S142" s="693"/>
      <c r="T142" s="694"/>
      <c r="AT142" s="689" t="s">
        <v>137</v>
      </c>
      <c r="AU142" s="689" t="s">
        <v>82</v>
      </c>
      <c r="AV142" s="687" t="s">
        <v>133</v>
      </c>
      <c r="AW142" s="687" t="s">
        <v>33</v>
      </c>
      <c r="AX142" s="687" t="s">
        <v>80</v>
      </c>
      <c r="AY142" s="689" t="s">
        <v>125</v>
      </c>
    </row>
    <row r="143" spans="1:65" s="571" customFormat="1" ht="24.2" customHeight="1">
      <c r="A143" s="568"/>
      <c r="B143" s="569"/>
      <c r="C143" s="640" t="s">
        <v>126</v>
      </c>
      <c r="D143" s="640" t="s">
        <v>128</v>
      </c>
      <c r="E143" s="641" t="s">
        <v>718</v>
      </c>
      <c r="F143" s="642" t="s">
        <v>719</v>
      </c>
      <c r="G143" s="643" t="s">
        <v>143</v>
      </c>
      <c r="H143" s="644">
        <v>628.938</v>
      </c>
      <c r="I143" s="77"/>
      <c r="J143" s="645">
        <f>ROUND(I143*H143,2)</f>
        <v>0</v>
      </c>
      <c r="K143" s="642" t="s">
        <v>132</v>
      </c>
      <c r="L143" s="569"/>
      <c r="M143" s="646" t="s">
        <v>3</v>
      </c>
      <c r="N143" s="647" t="s">
        <v>43</v>
      </c>
      <c r="O143" s="648"/>
      <c r="P143" s="649">
        <f>O143*H143</f>
        <v>0</v>
      </c>
      <c r="Q143" s="649">
        <v>0</v>
      </c>
      <c r="R143" s="649">
        <f>Q143*H143</f>
        <v>0</v>
      </c>
      <c r="S143" s="649">
        <v>0</v>
      </c>
      <c r="T143" s="650">
        <f>S143*H143</f>
        <v>0</v>
      </c>
      <c r="U143" s="568"/>
      <c r="V143" s="568"/>
      <c r="W143" s="568"/>
      <c r="X143" s="568"/>
      <c r="Y143" s="568"/>
      <c r="Z143" s="568"/>
      <c r="AA143" s="568"/>
      <c r="AB143" s="568"/>
      <c r="AC143" s="568"/>
      <c r="AD143" s="568"/>
      <c r="AE143" s="568"/>
      <c r="AR143" s="651" t="s">
        <v>133</v>
      </c>
      <c r="AT143" s="651" t="s">
        <v>128</v>
      </c>
      <c r="AU143" s="651" t="s">
        <v>82</v>
      </c>
      <c r="AY143" s="561" t="s">
        <v>125</v>
      </c>
      <c r="BE143" s="652">
        <f>IF(N143="základní",J143,0)</f>
        <v>0</v>
      </c>
      <c r="BF143" s="652">
        <f>IF(N143="snížená",J143,0)</f>
        <v>0</v>
      </c>
      <c r="BG143" s="652">
        <f>IF(N143="zákl. přenesená",J143,0)</f>
        <v>0</v>
      </c>
      <c r="BH143" s="652">
        <f>IF(N143="sníž. přenesená",J143,0)</f>
        <v>0</v>
      </c>
      <c r="BI143" s="652">
        <f>IF(N143="nulová",J143,0)</f>
        <v>0</v>
      </c>
      <c r="BJ143" s="561" t="s">
        <v>80</v>
      </c>
      <c r="BK143" s="652">
        <f>ROUND(I143*H143,2)</f>
        <v>0</v>
      </c>
      <c r="BL143" s="561" t="s">
        <v>133</v>
      </c>
      <c r="BM143" s="651" t="s">
        <v>720</v>
      </c>
    </row>
    <row r="144" spans="2:51" s="658" customFormat="1" ht="12">
      <c r="B144" s="659"/>
      <c r="D144" s="653" t="s">
        <v>137</v>
      </c>
      <c r="E144" s="660" t="s">
        <v>3</v>
      </c>
      <c r="F144" s="661" t="s">
        <v>721</v>
      </c>
      <c r="H144" s="662">
        <v>628.938</v>
      </c>
      <c r="L144" s="659"/>
      <c r="M144" s="663"/>
      <c r="N144" s="664"/>
      <c r="O144" s="664"/>
      <c r="P144" s="664"/>
      <c r="Q144" s="664"/>
      <c r="R144" s="664"/>
      <c r="S144" s="664"/>
      <c r="T144" s="665"/>
      <c r="AT144" s="660" t="s">
        <v>137</v>
      </c>
      <c r="AU144" s="660" t="s">
        <v>82</v>
      </c>
      <c r="AV144" s="658" t="s">
        <v>82</v>
      </c>
      <c r="AW144" s="658" t="s">
        <v>33</v>
      </c>
      <c r="AX144" s="658" t="s">
        <v>80</v>
      </c>
      <c r="AY144" s="660" t="s">
        <v>125</v>
      </c>
    </row>
    <row r="145" spans="1:65" s="571" customFormat="1" ht="24.2" customHeight="1">
      <c r="A145" s="568"/>
      <c r="B145" s="569"/>
      <c r="C145" s="640" t="s">
        <v>205</v>
      </c>
      <c r="D145" s="640" t="s">
        <v>128</v>
      </c>
      <c r="E145" s="641" t="s">
        <v>223</v>
      </c>
      <c r="F145" s="642" t="s">
        <v>224</v>
      </c>
      <c r="G145" s="643" t="s">
        <v>131</v>
      </c>
      <c r="H145" s="644">
        <v>1146.94</v>
      </c>
      <c r="I145" s="77"/>
      <c r="J145" s="645">
        <f>ROUND(I145*H145,2)</f>
        <v>0</v>
      </c>
      <c r="K145" s="642" t="s">
        <v>132</v>
      </c>
      <c r="L145" s="569"/>
      <c r="M145" s="646" t="s">
        <v>3</v>
      </c>
      <c r="N145" s="647" t="s">
        <v>43</v>
      </c>
      <c r="O145" s="648"/>
      <c r="P145" s="649">
        <f>O145*H145</f>
        <v>0</v>
      </c>
      <c r="Q145" s="649">
        <v>0</v>
      </c>
      <c r="R145" s="649">
        <f>Q145*H145</f>
        <v>0</v>
      </c>
      <c r="S145" s="649">
        <v>0</v>
      </c>
      <c r="T145" s="650">
        <f>S145*H145</f>
        <v>0</v>
      </c>
      <c r="U145" s="568"/>
      <c r="V145" s="568"/>
      <c r="W145" s="568"/>
      <c r="X145" s="568"/>
      <c r="Y145" s="568"/>
      <c r="Z145" s="568"/>
      <c r="AA145" s="568"/>
      <c r="AB145" s="568"/>
      <c r="AC145" s="568"/>
      <c r="AD145" s="568"/>
      <c r="AE145" s="568"/>
      <c r="AR145" s="651" t="s">
        <v>133</v>
      </c>
      <c r="AT145" s="651" t="s">
        <v>128</v>
      </c>
      <c r="AU145" s="651" t="s">
        <v>82</v>
      </c>
      <c r="AY145" s="561" t="s">
        <v>125</v>
      </c>
      <c r="BE145" s="652">
        <f>IF(N145="základní",J145,0)</f>
        <v>0</v>
      </c>
      <c r="BF145" s="652">
        <f>IF(N145="snížená",J145,0)</f>
        <v>0</v>
      </c>
      <c r="BG145" s="652">
        <f>IF(N145="zákl. přenesená",J145,0)</f>
        <v>0</v>
      </c>
      <c r="BH145" s="652">
        <f>IF(N145="sníž. přenesená",J145,0)</f>
        <v>0</v>
      </c>
      <c r="BI145" s="652">
        <f>IF(N145="nulová",J145,0)</f>
        <v>0</v>
      </c>
      <c r="BJ145" s="561" t="s">
        <v>80</v>
      </c>
      <c r="BK145" s="652">
        <f>ROUND(I145*H145,2)</f>
        <v>0</v>
      </c>
      <c r="BL145" s="561" t="s">
        <v>133</v>
      </c>
      <c r="BM145" s="651" t="s">
        <v>722</v>
      </c>
    </row>
    <row r="146" spans="2:51" s="658" customFormat="1" ht="12">
      <c r="B146" s="659"/>
      <c r="D146" s="653" t="s">
        <v>137</v>
      </c>
      <c r="E146" s="660" t="s">
        <v>3</v>
      </c>
      <c r="F146" s="661" t="s">
        <v>723</v>
      </c>
      <c r="H146" s="662">
        <v>797.53</v>
      </c>
      <c r="L146" s="659"/>
      <c r="M146" s="663"/>
      <c r="N146" s="664"/>
      <c r="O146" s="664"/>
      <c r="P146" s="664"/>
      <c r="Q146" s="664"/>
      <c r="R146" s="664"/>
      <c r="S146" s="664"/>
      <c r="T146" s="665"/>
      <c r="AT146" s="660" t="s">
        <v>137</v>
      </c>
      <c r="AU146" s="660" t="s">
        <v>82</v>
      </c>
      <c r="AV146" s="658" t="s">
        <v>82</v>
      </c>
      <c r="AW146" s="658" t="s">
        <v>33</v>
      </c>
      <c r="AX146" s="658" t="s">
        <v>72</v>
      </c>
      <c r="AY146" s="660" t="s">
        <v>125</v>
      </c>
    </row>
    <row r="147" spans="2:51" s="658" customFormat="1" ht="12">
      <c r="B147" s="659"/>
      <c r="D147" s="653" t="s">
        <v>137</v>
      </c>
      <c r="E147" s="660" t="s">
        <v>3</v>
      </c>
      <c r="F147" s="661" t="s">
        <v>724</v>
      </c>
      <c r="H147" s="662">
        <v>349.41</v>
      </c>
      <c r="L147" s="659"/>
      <c r="M147" s="663"/>
      <c r="N147" s="664"/>
      <c r="O147" s="664"/>
      <c r="P147" s="664"/>
      <c r="Q147" s="664"/>
      <c r="R147" s="664"/>
      <c r="S147" s="664"/>
      <c r="T147" s="665"/>
      <c r="AT147" s="660" t="s">
        <v>137</v>
      </c>
      <c r="AU147" s="660" t="s">
        <v>82</v>
      </c>
      <c r="AV147" s="658" t="s">
        <v>82</v>
      </c>
      <c r="AW147" s="658" t="s">
        <v>33</v>
      </c>
      <c r="AX147" s="658" t="s">
        <v>72</v>
      </c>
      <c r="AY147" s="660" t="s">
        <v>125</v>
      </c>
    </row>
    <row r="148" spans="2:51" s="687" customFormat="1" ht="12">
      <c r="B148" s="688"/>
      <c r="D148" s="653" t="s">
        <v>137</v>
      </c>
      <c r="E148" s="689" t="s">
        <v>3</v>
      </c>
      <c r="F148" s="690" t="s">
        <v>532</v>
      </c>
      <c r="H148" s="691">
        <v>1146.94</v>
      </c>
      <c r="L148" s="688"/>
      <c r="M148" s="692"/>
      <c r="N148" s="693"/>
      <c r="O148" s="693"/>
      <c r="P148" s="693"/>
      <c r="Q148" s="693"/>
      <c r="R148" s="693"/>
      <c r="S148" s="693"/>
      <c r="T148" s="694"/>
      <c r="AT148" s="689" t="s">
        <v>137</v>
      </c>
      <c r="AU148" s="689" t="s">
        <v>82</v>
      </c>
      <c r="AV148" s="687" t="s">
        <v>133</v>
      </c>
      <c r="AW148" s="687" t="s">
        <v>33</v>
      </c>
      <c r="AX148" s="687" t="s">
        <v>80</v>
      </c>
      <c r="AY148" s="689" t="s">
        <v>125</v>
      </c>
    </row>
    <row r="149" spans="1:65" s="571" customFormat="1" ht="24.2" customHeight="1">
      <c r="A149" s="568"/>
      <c r="B149" s="569"/>
      <c r="C149" s="640" t="s">
        <v>209</v>
      </c>
      <c r="D149" s="640" t="s">
        <v>128</v>
      </c>
      <c r="E149" s="641" t="s">
        <v>388</v>
      </c>
      <c r="F149" s="642" t="s">
        <v>389</v>
      </c>
      <c r="G149" s="643" t="s">
        <v>131</v>
      </c>
      <c r="H149" s="644">
        <v>448.12</v>
      </c>
      <c r="I149" s="77"/>
      <c r="J149" s="645">
        <f>ROUND(I149*H149,2)</f>
        <v>0</v>
      </c>
      <c r="K149" s="642" t="s">
        <v>132</v>
      </c>
      <c r="L149" s="569"/>
      <c r="M149" s="646" t="s">
        <v>3</v>
      </c>
      <c r="N149" s="647" t="s">
        <v>43</v>
      </c>
      <c r="O149" s="648"/>
      <c r="P149" s="649">
        <f>O149*H149</f>
        <v>0</v>
      </c>
      <c r="Q149" s="649">
        <v>0</v>
      </c>
      <c r="R149" s="649">
        <f>Q149*H149</f>
        <v>0</v>
      </c>
      <c r="S149" s="649">
        <v>0</v>
      </c>
      <c r="T149" s="650">
        <f>S149*H149</f>
        <v>0</v>
      </c>
      <c r="U149" s="568"/>
      <c r="V149" s="568"/>
      <c r="W149" s="568"/>
      <c r="X149" s="568"/>
      <c r="Y149" s="568"/>
      <c r="Z149" s="568"/>
      <c r="AA149" s="568"/>
      <c r="AB149" s="568"/>
      <c r="AC149" s="568"/>
      <c r="AD149" s="568"/>
      <c r="AE149" s="568"/>
      <c r="AR149" s="651" t="s">
        <v>133</v>
      </c>
      <c r="AT149" s="651" t="s">
        <v>128</v>
      </c>
      <c r="AU149" s="651" t="s">
        <v>82</v>
      </c>
      <c r="AY149" s="561" t="s">
        <v>125</v>
      </c>
      <c r="BE149" s="652">
        <f>IF(N149="základní",J149,0)</f>
        <v>0</v>
      </c>
      <c r="BF149" s="652">
        <f>IF(N149="snížená",J149,0)</f>
        <v>0</v>
      </c>
      <c r="BG149" s="652">
        <f>IF(N149="zákl. přenesená",J149,0)</f>
        <v>0</v>
      </c>
      <c r="BH149" s="652">
        <f>IF(N149="sníž. přenesená",J149,0)</f>
        <v>0</v>
      </c>
      <c r="BI149" s="652">
        <f>IF(N149="nulová",J149,0)</f>
        <v>0</v>
      </c>
      <c r="BJ149" s="561" t="s">
        <v>80</v>
      </c>
      <c r="BK149" s="652">
        <f>ROUND(I149*H149,2)</f>
        <v>0</v>
      </c>
      <c r="BL149" s="561" t="s">
        <v>133</v>
      </c>
      <c r="BM149" s="651" t="s">
        <v>725</v>
      </c>
    </row>
    <row r="150" spans="2:51" s="658" customFormat="1" ht="12">
      <c r="B150" s="659"/>
      <c r="D150" s="653" t="s">
        <v>137</v>
      </c>
      <c r="E150" s="660" t="s">
        <v>3</v>
      </c>
      <c r="F150" s="661" t="s">
        <v>726</v>
      </c>
      <c r="H150" s="662">
        <v>76.12</v>
      </c>
      <c r="L150" s="659"/>
      <c r="M150" s="663"/>
      <c r="N150" s="664"/>
      <c r="O150" s="664"/>
      <c r="P150" s="664"/>
      <c r="Q150" s="664"/>
      <c r="R150" s="664"/>
      <c r="S150" s="664"/>
      <c r="T150" s="665"/>
      <c r="AT150" s="660" t="s">
        <v>137</v>
      </c>
      <c r="AU150" s="660" t="s">
        <v>82</v>
      </c>
      <c r="AV150" s="658" t="s">
        <v>82</v>
      </c>
      <c r="AW150" s="658" t="s">
        <v>33</v>
      </c>
      <c r="AX150" s="658" t="s">
        <v>72</v>
      </c>
      <c r="AY150" s="660" t="s">
        <v>125</v>
      </c>
    </row>
    <row r="151" spans="2:51" s="658" customFormat="1" ht="12">
      <c r="B151" s="659"/>
      <c r="D151" s="653" t="s">
        <v>137</v>
      </c>
      <c r="E151" s="660" t="s">
        <v>3</v>
      </c>
      <c r="F151" s="661" t="s">
        <v>727</v>
      </c>
      <c r="H151" s="662">
        <v>130.9</v>
      </c>
      <c r="L151" s="659"/>
      <c r="M151" s="663"/>
      <c r="N151" s="664"/>
      <c r="O151" s="664"/>
      <c r="P151" s="664"/>
      <c r="Q151" s="664"/>
      <c r="R151" s="664"/>
      <c r="S151" s="664"/>
      <c r="T151" s="665"/>
      <c r="AT151" s="660" t="s">
        <v>137</v>
      </c>
      <c r="AU151" s="660" t="s">
        <v>82</v>
      </c>
      <c r="AV151" s="658" t="s">
        <v>82</v>
      </c>
      <c r="AW151" s="658" t="s">
        <v>33</v>
      </c>
      <c r="AX151" s="658" t="s">
        <v>72</v>
      </c>
      <c r="AY151" s="660" t="s">
        <v>125</v>
      </c>
    </row>
    <row r="152" spans="2:51" s="658" customFormat="1" ht="12">
      <c r="B152" s="659"/>
      <c r="D152" s="653" t="s">
        <v>137</v>
      </c>
      <c r="E152" s="660" t="s">
        <v>3</v>
      </c>
      <c r="F152" s="661" t="s">
        <v>728</v>
      </c>
      <c r="H152" s="662">
        <v>77.9</v>
      </c>
      <c r="L152" s="659"/>
      <c r="M152" s="663"/>
      <c r="N152" s="664"/>
      <c r="O152" s="664"/>
      <c r="P152" s="664"/>
      <c r="Q152" s="664"/>
      <c r="R152" s="664"/>
      <c r="S152" s="664"/>
      <c r="T152" s="665"/>
      <c r="AT152" s="660" t="s">
        <v>137</v>
      </c>
      <c r="AU152" s="660" t="s">
        <v>82</v>
      </c>
      <c r="AV152" s="658" t="s">
        <v>82</v>
      </c>
      <c r="AW152" s="658" t="s">
        <v>33</v>
      </c>
      <c r="AX152" s="658" t="s">
        <v>72</v>
      </c>
      <c r="AY152" s="660" t="s">
        <v>125</v>
      </c>
    </row>
    <row r="153" spans="2:51" s="658" customFormat="1" ht="12">
      <c r="B153" s="659"/>
      <c r="D153" s="653" t="s">
        <v>137</v>
      </c>
      <c r="E153" s="660" t="s">
        <v>3</v>
      </c>
      <c r="F153" s="661" t="s">
        <v>729</v>
      </c>
      <c r="H153" s="662">
        <v>97.2</v>
      </c>
      <c r="L153" s="659"/>
      <c r="M153" s="663"/>
      <c r="N153" s="664"/>
      <c r="O153" s="664"/>
      <c r="P153" s="664"/>
      <c r="Q153" s="664"/>
      <c r="R153" s="664"/>
      <c r="S153" s="664"/>
      <c r="T153" s="665"/>
      <c r="AT153" s="660" t="s">
        <v>137</v>
      </c>
      <c r="AU153" s="660" t="s">
        <v>82</v>
      </c>
      <c r="AV153" s="658" t="s">
        <v>82</v>
      </c>
      <c r="AW153" s="658" t="s">
        <v>33</v>
      </c>
      <c r="AX153" s="658" t="s">
        <v>72</v>
      </c>
      <c r="AY153" s="660" t="s">
        <v>125</v>
      </c>
    </row>
    <row r="154" spans="2:51" s="658" customFormat="1" ht="12">
      <c r="B154" s="659"/>
      <c r="D154" s="653" t="s">
        <v>137</v>
      </c>
      <c r="E154" s="660" t="s">
        <v>3</v>
      </c>
      <c r="F154" s="661" t="s">
        <v>730</v>
      </c>
      <c r="H154" s="662">
        <v>66</v>
      </c>
      <c r="L154" s="659"/>
      <c r="M154" s="663"/>
      <c r="N154" s="664"/>
      <c r="O154" s="664"/>
      <c r="P154" s="664"/>
      <c r="Q154" s="664"/>
      <c r="R154" s="664"/>
      <c r="S154" s="664"/>
      <c r="T154" s="665"/>
      <c r="AT154" s="660" t="s">
        <v>137</v>
      </c>
      <c r="AU154" s="660" t="s">
        <v>82</v>
      </c>
      <c r="AV154" s="658" t="s">
        <v>82</v>
      </c>
      <c r="AW154" s="658" t="s">
        <v>33</v>
      </c>
      <c r="AX154" s="658" t="s">
        <v>72</v>
      </c>
      <c r="AY154" s="660" t="s">
        <v>125</v>
      </c>
    </row>
    <row r="155" spans="2:51" s="687" customFormat="1" ht="12">
      <c r="B155" s="688"/>
      <c r="D155" s="653" t="s">
        <v>137</v>
      </c>
      <c r="E155" s="689" t="s">
        <v>3</v>
      </c>
      <c r="F155" s="690" t="s">
        <v>532</v>
      </c>
      <c r="H155" s="691">
        <v>448.12</v>
      </c>
      <c r="L155" s="688"/>
      <c r="M155" s="692"/>
      <c r="N155" s="693"/>
      <c r="O155" s="693"/>
      <c r="P155" s="693"/>
      <c r="Q155" s="693"/>
      <c r="R155" s="693"/>
      <c r="S155" s="693"/>
      <c r="T155" s="694"/>
      <c r="AT155" s="689" t="s">
        <v>137</v>
      </c>
      <c r="AU155" s="689" t="s">
        <v>82</v>
      </c>
      <c r="AV155" s="687" t="s">
        <v>133</v>
      </c>
      <c r="AW155" s="687" t="s">
        <v>33</v>
      </c>
      <c r="AX155" s="687" t="s">
        <v>80</v>
      </c>
      <c r="AY155" s="689" t="s">
        <v>125</v>
      </c>
    </row>
    <row r="156" spans="2:63" s="627" customFormat="1" ht="22.9" customHeight="1">
      <c r="B156" s="628"/>
      <c r="D156" s="629" t="s">
        <v>71</v>
      </c>
      <c r="E156" s="638" t="s">
        <v>82</v>
      </c>
      <c r="F156" s="638" t="s">
        <v>511</v>
      </c>
      <c r="J156" s="639">
        <f>BK156</f>
        <v>0</v>
      </c>
      <c r="L156" s="628"/>
      <c r="M156" s="632"/>
      <c r="N156" s="633"/>
      <c r="O156" s="633"/>
      <c r="P156" s="634">
        <f>SUM(P157:P223)</f>
        <v>0</v>
      </c>
      <c r="Q156" s="633"/>
      <c r="R156" s="634">
        <f>SUM(R157:R223)</f>
        <v>339.66805559000005</v>
      </c>
      <c r="S156" s="633"/>
      <c r="T156" s="635">
        <f>SUM(T157:T223)</f>
        <v>0</v>
      </c>
      <c r="AR156" s="629" t="s">
        <v>80</v>
      </c>
      <c r="AT156" s="636" t="s">
        <v>71</v>
      </c>
      <c r="AU156" s="636" t="s">
        <v>80</v>
      </c>
      <c r="AY156" s="629" t="s">
        <v>125</v>
      </c>
      <c r="BK156" s="637">
        <f>SUM(BK157:BK223)</f>
        <v>0</v>
      </c>
    </row>
    <row r="157" spans="1:65" s="571" customFormat="1" ht="14.45" customHeight="1">
      <c r="A157" s="568"/>
      <c r="B157" s="569"/>
      <c r="C157" s="640" t="s">
        <v>213</v>
      </c>
      <c r="D157" s="640" t="s">
        <v>128</v>
      </c>
      <c r="E157" s="641" t="s">
        <v>731</v>
      </c>
      <c r="F157" s="642" t="s">
        <v>732</v>
      </c>
      <c r="G157" s="643" t="s">
        <v>286</v>
      </c>
      <c r="H157" s="644">
        <v>47.35</v>
      </c>
      <c r="I157" s="77"/>
      <c r="J157" s="645">
        <f>ROUND(I157*H157,2)</f>
        <v>0</v>
      </c>
      <c r="K157" s="642" t="s">
        <v>132</v>
      </c>
      <c r="L157" s="569"/>
      <c r="M157" s="646" t="s">
        <v>3</v>
      </c>
      <c r="N157" s="647" t="s">
        <v>43</v>
      </c>
      <c r="O157" s="648"/>
      <c r="P157" s="649">
        <f>O157*H157</f>
        <v>0</v>
      </c>
      <c r="Q157" s="649">
        <v>0.00049</v>
      </c>
      <c r="R157" s="649">
        <f>Q157*H157</f>
        <v>0.0232015</v>
      </c>
      <c r="S157" s="649">
        <v>0</v>
      </c>
      <c r="T157" s="650">
        <f>S157*H157</f>
        <v>0</v>
      </c>
      <c r="U157" s="568"/>
      <c r="V157" s="568"/>
      <c r="W157" s="568"/>
      <c r="X157" s="568"/>
      <c r="Y157" s="568"/>
      <c r="Z157" s="568"/>
      <c r="AA157" s="568"/>
      <c r="AB157" s="568"/>
      <c r="AC157" s="568"/>
      <c r="AD157" s="568"/>
      <c r="AE157" s="568"/>
      <c r="AR157" s="651" t="s">
        <v>133</v>
      </c>
      <c r="AT157" s="651" t="s">
        <v>128</v>
      </c>
      <c r="AU157" s="651" t="s">
        <v>82</v>
      </c>
      <c r="AY157" s="561" t="s">
        <v>125</v>
      </c>
      <c r="BE157" s="652">
        <f>IF(N157="základní",J157,0)</f>
        <v>0</v>
      </c>
      <c r="BF157" s="652">
        <f>IF(N157="snížená",J157,0)</f>
        <v>0</v>
      </c>
      <c r="BG157" s="652">
        <f>IF(N157="zákl. přenesená",J157,0)</f>
        <v>0</v>
      </c>
      <c r="BH157" s="652">
        <f>IF(N157="sníž. přenesená",J157,0)</f>
        <v>0</v>
      </c>
      <c r="BI157" s="652">
        <f>IF(N157="nulová",J157,0)</f>
        <v>0</v>
      </c>
      <c r="BJ157" s="561" t="s">
        <v>80</v>
      </c>
      <c r="BK157" s="652">
        <f>ROUND(I157*H157,2)</f>
        <v>0</v>
      </c>
      <c r="BL157" s="561" t="s">
        <v>133</v>
      </c>
      <c r="BM157" s="651" t="s">
        <v>733</v>
      </c>
    </row>
    <row r="158" spans="2:51" s="680" customFormat="1" ht="12">
      <c r="B158" s="681"/>
      <c r="D158" s="653" t="s">
        <v>137</v>
      </c>
      <c r="E158" s="682" t="s">
        <v>3</v>
      </c>
      <c r="F158" s="683" t="s">
        <v>734</v>
      </c>
      <c r="H158" s="682" t="s">
        <v>3</v>
      </c>
      <c r="L158" s="681"/>
      <c r="M158" s="684"/>
      <c r="N158" s="685"/>
      <c r="O158" s="685"/>
      <c r="P158" s="685"/>
      <c r="Q158" s="685"/>
      <c r="R158" s="685"/>
      <c r="S158" s="685"/>
      <c r="T158" s="686"/>
      <c r="AT158" s="682" t="s">
        <v>137</v>
      </c>
      <c r="AU158" s="682" t="s">
        <v>82</v>
      </c>
      <c r="AV158" s="680" t="s">
        <v>80</v>
      </c>
      <c r="AW158" s="680" t="s">
        <v>33</v>
      </c>
      <c r="AX158" s="680" t="s">
        <v>72</v>
      </c>
      <c r="AY158" s="682" t="s">
        <v>125</v>
      </c>
    </row>
    <row r="159" spans="2:51" s="658" customFormat="1" ht="12">
      <c r="B159" s="659"/>
      <c r="D159" s="653" t="s">
        <v>137</v>
      </c>
      <c r="E159" s="660" t="s">
        <v>3</v>
      </c>
      <c r="F159" s="661" t="s">
        <v>735</v>
      </c>
      <c r="H159" s="662">
        <v>47.35</v>
      </c>
      <c r="L159" s="659"/>
      <c r="M159" s="663"/>
      <c r="N159" s="664"/>
      <c r="O159" s="664"/>
      <c r="P159" s="664"/>
      <c r="Q159" s="664"/>
      <c r="R159" s="664"/>
      <c r="S159" s="664"/>
      <c r="T159" s="665"/>
      <c r="AT159" s="660" t="s">
        <v>137</v>
      </c>
      <c r="AU159" s="660" t="s">
        <v>82</v>
      </c>
      <c r="AV159" s="658" t="s">
        <v>82</v>
      </c>
      <c r="AW159" s="658" t="s">
        <v>33</v>
      </c>
      <c r="AX159" s="658" t="s">
        <v>80</v>
      </c>
      <c r="AY159" s="660" t="s">
        <v>125</v>
      </c>
    </row>
    <row r="160" spans="1:65" s="571" customFormat="1" ht="24.2" customHeight="1">
      <c r="A160" s="568"/>
      <c r="B160" s="569"/>
      <c r="C160" s="640" t="s">
        <v>217</v>
      </c>
      <c r="D160" s="640" t="s">
        <v>128</v>
      </c>
      <c r="E160" s="641" t="s">
        <v>736</v>
      </c>
      <c r="F160" s="642" t="s">
        <v>737</v>
      </c>
      <c r="G160" s="643" t="s">
        <v>180</v>
      </c>
      <c r="H160" s="644">
        <v>96.321</v>
      </c>
      <c r="I160" s="77"/>
      <c r="J160" s="645">
        <f>ROUND(I160*H160,2)</f>
        <v>0</v>
      </c>
      <c r="K160" s="642" t="s">
        <v>132</v>
      </c>
      <c r="L160" s="569"/>
      <c r="M160" s="646" t="s">
        <v>3</v>
      </c>
      <c r="N160" s="647" t="s">
        <v>43</v>
      </c>
      <c r="O160" s="648"/>
      <c r="P160" s="649">
        <f>O160*H160</f>
        <v>0</v>
      </c>
      <c r="Q160" s="649">
        <v>0.00014</v>
      </c>
      <c r="R160" s="649">
        <f>Q160*H160</f>
        <v>0.013484939999999999</v>
      </c>
      <c r="S160" s="649">
        <v>0</v>
      </c>
      <c r="T160" s="650">
        <f>S160*H160</f>
        <v>0</v>
      </c>
      <c r="U160" s="568"/>
      <c r="V160" s="568"/>
      <c r="W160" s="568"/>
      <c r="X160" s="568"/>
      <c r="Y160" s="568"/>
      <c r="Z160" s="568"/>
      <c r="AA160" s="568"/>
      <c r="AB160" s="568"/>
      <c r="AC160" s="568"/>
      <c r="AD160" s="568"/>
      <c r="AE160" s="568"/>
      <c r="AR160" s="651" t="s">
        <v>133</v>
      </c>
      <c r="AT160" s="651" t="s">
        <v>128</v>
      </c>
      <c r="AU160" s="651" t="s">
        <v>82</v>
      </c>
      <c r="AY160" s="561" t="s">
        <v>125</v>
      </c>
      <c r="BE160" s="652">
        <f>IF(N160="základní",J160,0)</f>
        <v>0</v>
      </c>
      <c r="BF160" s="652">
        <f>IF(N160="snížená",J160,0)</f>
        <v>0</v>
      </c>
      <c r="BG160" s="652">
        <f>IF(N160="zákl. přenesená",J160,0)</f>
        <v>0</v>
      </c>
      <c r="BH160" s="652">
        <f>IF(N160="sníž. přenesená",J160,0)</f>
        <v>0</v>
      </c>
      <c r="BI160" s="652">
        <f>IF(N160="nulová",J160,0)</f>
        <v>0</v>
      </c>
      <c r="BJ160" s="561" t="s">
        <v>80</v>
      </c>
      <c r="BK160" s="652">
        <f>ROUND(I160*H160,2)</f>
        <v>0</v>
      </c>
      <c r="BL160" s="561" t="s">
        <v>133</v>
      </c>
      <c r="BM160" s="651" t="s">
        <v>738</v>
      </c>
    </row>
    <row r="161" spans="2:51" s="680" customFormat="1" ht="12">
      <c r="B161" s="681"/>
      <c r="D161" s="653" t="s">
        <v>137</v>
      </c>
      <c r="E161" s="682" t="s">
        <v>3</v>
      </c>
      <c r="F161" s="683" t="s">
        <v>734</v>
      </c>
      <c r="H161" s="682" t="s">
        <v>3</v>
      </c>
      <c r="L161" s="681"/>
      <c r="M161" s="684"/>
      <c r="N161" s="685"/>
      <c r="O161" s="685"/>
      <c r="P161" s="685"/>
      <c r="Q161" s="685"/>
      <c r="R161" s="685"/>
      <c r="S161" s="685"/>
      <c r="T161" s="686"/>
      <c r="AT161" s="682" t="s">
        <v>137</v>
      </c>
      <c r="AU161" s="682" t="s">
        <v>82</v>
      </c>
      <c r="AV161" s="680" t="s">
        <v>80</v>
      </c>
      <c r="AW161" s="680" t="s">
        <v>33</v>
      </c>
      <c r="AX161" s="680" t="s">
        <v>72</v>
      </c>
      <c r="AY161" s="682" t="s">
        <v>125</v>
      </c>
    </row>
    <row r="162" spans="2:51" s="658" customFormat="1" ht="12">
      <c r="B162" s="659"/>
      <c r="D162" s="653" t="s">
        <v>137</v>
      </c>
      <c r="E162" s="660" t="s">
        <v>3</v>
      </c>
      <c r="F162" s="661" t="s">
        <v>739</v>
      </c>
      <c r="H162" s="662">
        <v>23.18</v>
      </c>
      <c r="L162" s="659"/>
      <c r="M162" s="663"/>
      <c r="N162" s="664"/>
      <c r="O162" s="664"/>
      <c r="P162" s="664"/>
      <c r="Q162" s="664"/>
      <c r="R162" s="664"/>
      <c r="S162" s="664"/>
      <c r="T162" s="665"/>
      <c r="AT162" s="660" t="s">
        <v>137</v>
      </c>
      <c r="AU162" s="660" t="s">
        <v>82</v>
      </c>
      <c r="AV162" s="658" t="s">
        <v>82</v>
      </c>
      <c r="AW162" s="658" t="s">
        <v>33</v>
      </c>
      <c r="AX162" s="658" t="s">
        <v>72</v>
      </c>
      <c r="AY162" s="660" t="s">
        <v>125</v>
      </c>
    </row>
    <row r="163" spans="2:51" s="658" customFormat="1" ht="12">
      <c r="B163" s="659"/>
      <c r="D163" s="653" t="s">
        <v>137</v>
      </c>
      <c r="E163" s="660" t="s">
        <v>3</v>
      </c>
      <c r="F163" s="661" t="s">
        <v>740</v>
      </c>
      <c r="H163" s="662">
        <v>37.873</v>
      </c>
      <c r="L163" s="659"/>
      <c r="M163" s="663"/>
      <c r="N163" s="664"/>
      <c r="O163" s="664"/>
      <c r="P163" s="664"/>
      <c r="Q163" s="664"/>
      <c r="R163" s="664"/>
      <c r="S163" s="664"/>
      <c r="T163" s="665"/>
      <c r="AT163" s="660" t="s">
        <v>137</v>
      </c>
      <c r="AU163" s="660" t="s">
        <v>82</v>
      </c>
      <c r="AV163" s="658" t="s">
        <v>82</v>
      </c>
      <c r="AW163" s="658" t="s">
        <v>33</v>
      </c>
      <c r="AX163" s="658" t="s">
        <v>72</v>
      </c>
      <c r="AY163" s="660" t="s">
        <v>125</v>
      </c>
    </row>
    <row r="164" spans="2:51" s="658" customFormat="1" ht="12">
      <c r="B164" s="659"/>
      <c r="D164" s="653" t="s">
        <v>137</v>
      </c>
      <c r="E164" s="660" t="s">
        <v>3</v>
      </c>
      <c r="F164" s="661" t="s">
        <v>741</v>
      </c>
      <c r="H164" s="662">
        <v>35.268</v>
      </c>
      <c r="L164" s="659"/>
      <c r="M164" s="663"/>
      <c r="N164" s="664"/>
      <c r="O164" s="664"/>
      <c r="P164" s="664"/>
      <c r="Q164" s="664"/>
      <c r="R164" s="664"/>
      <c r="S164" s="664"/>
      <c r="T164" s="665"/>
      <c r="AT164" s="660" t="s">
        <v>137</v>
      </c>
      <c r="AU164" s="660" t="s">
        <v>82</v>
      </c>
      <c r="AV164" s="658" t="s">
        <v>82</v>
      </c>
      <c r="AW164" s="658" t="s">
        <v>33</v>
      </c>
      <c r="AX164" s="658" t="s">
        <v>72</v>
      </c>
      <c r="AY164" s="660" t="s">
        <v>125</v>
      </c>
    </row>
    <row r="165" spans="2:51" s="687" customFormat="1" ht="12">
      <c r="B165" s="688"/>
      <c r="D165" s="653" t="s">
        <v>137</v>
      </c>
      <c r="E165" s="689" t="s">
        <v>3</v>
      </c>
      <c r="F165" s="690" t="s">
        <v>532</v>
      </c>
      <c r="H165" s="691">
        <v>96.321</v>
      </c>
      <c r="L165" s="688"/>
      <c r="M165" s="692"/>
      <c r="N165" s="693"/>
      <c r="O165" s="693"/>
      <c r="P165" s="693"/>
      <c r="Q165" s="693"/>
      <c r="R165" s="693"/>
      <c r="S165" s="693"/>
      <c r="T165" s="694"/>
      <c r="AT165" s="689" t="s">
        <v>137</v>
      </c>
      <c r="AU165" s="689" t="s">
        <v>82</v>
      </c>
      <c r="AV165" s="687" t="s">
        <v>133</v>
      </c>
      <c r="AW165" s="687" t="s">
        <v>33</v>
      </c>
      <c r="AX165" s="687" t="s">
        <v>80</v>
      </c>
      <c r="AY165" s="689" t="s">
        <v>125</v>
      </c>
    </row>
    <row r="166" spans="1:65" s="571" customFormat="1" ht="14.45" customHeight="1">
      <c r="A166" s="568"/>
      <c r="B166" s="569"/>
      <c r="C166" s="671" t="s">
        <v>222</v>
      </c>
      <c r="D166" s="671" t="s">
        <v>239</v>
      </c>
      <c r="E166" s="672" t="s">
        <v>742</v>
      </c>
      <c r="F166" s="673" t="s">
        <v>743</v>
      </c>
      <c r="G166" s="674" t="s">
        <v>180</v>
      </c>
      <c r="H166" s="675">
        <v>110.769</v>
      </c>
      <c r="I166" s="80"/>
      <c r="J166" s="676">
        <f>ROUND(I166*H166,2)</f>
        <v>0</v>
      </c>
      <c r="K166" s="673" t="s">
        <v>132</v>
      </c>
      <c r="L166" s="677"/>
      <c r="M166" s="678" t="s">
        <v>3</v>
      </c>
      <c r="N166" s="679" t="s">
        <v>43</v>
      </c>
      <c r="O166" s="648"/>
      <c r="P166" s="649">
        <f>O166*H166</f>
        <v>0</v>
      </c>
      <c r="Q166" s="649">
        <v>0.0003</v>
      </c>
      <c r="R166" s="649">
        <f>Q166*H166</f>
        <v>0.0332307</v>
      </c>
      <c r="S166" s="649">
        <v>0</v>
      </c>
      <c r="T166" s="650">
        <f>S166*H166</f>
        <v>0</v>
      </c>
      <c r="U166" s="568"/>
      <c r="V166" s="568"/>
      <c r="W166" s="568"/>
      <c r="X166" s="568"/>
      <c r="Y166" s="568"/>
      <c r="Z166" s="568"/>
      <c r="AA166" s="568"/>
      <c r="AB166" s="568"/>
      <c r="AC166" s="568"/>
      <c r="AD166" s="568"/>
      <c r="AE166" s="568"/>
      <c r="AR166" s="651" t="s">
        <v>197</v>
      </c>
      <c r="AT166" s="651" t="s">
        <v>239</v>
      </c>
      <c r="AU166" s="651" t="s">
        <v>82</v>
      </c>
      <c r="AY166" s="561" t="s">
        <v>125</v>
      </c>
      <c r="BE166" s="652">
        <f>IF(N166="základní",J166,0)</f>
        <v>0</v>
      </c>
      <c r="BF166" s="652">
        <f>IF(N166="snížená",J166,0)</f>
        <v>0</v>
      </c>
      <c r="BG166" s="652">
        <f>IF(N166="zákl. přenesená",J166,0)</f>
        <v>0</v>
      </c>
      <c r="BH166" s="652">
        <f>IF(N166="sníž. přenesená",J166,0)</f>
        <v>0</v>
      </c>
      <c r="BI166" s="652">
        <f>IF(N166="nulová",J166,0)</f>
        <v>0</v>
      </c>
      <c r="BJ166" s="561" t="s">
        <v>80</v>
      </c>
      <c r="BK166" s="652">
        <f>ROUND(I166*H166,2)</f>
        <v>0</v>
      </c>
      <c r="BL166" s="561" t="s">
        <v>133</v>
      </c>
      <c r="BM166" s="651" t="s">
        <v>744</v>
      </c>
    </row>
    <row r="167" spans="2:51" s="658" customFormat="1" ht="12">
      <c r="B167" s="659"/>
      <c r="D167" s="653" t="s">
        <v>137</v>
      </c>
      <c r="F167" s="661" t="s">
        <v>745</v>
      </c>
      <c r="H167" s="662">
        <v>110.769</v>
      </c>
      <c r="L167" s="659"/>
      <c r="M167" s="663"/>
      <c r="N167" s="664"/>
      <c r="O167" s="664"/>
      <c r="P167" s="664"/>
      <c r="Q167" s="664"/>
      <c r="R167" s="664"/>
      <c r="S167" s="664"/>
      <c r="T167" s="665"/>
      <c r="AT167" s="660" t="s">
        <v>137</v>
      </c>
      <c r="AU167" s="660" t="s">
        <v>82</v>
      </c>
      <c r="AV167" s="658" t="s">
        <v>82</v>
      </c>
      <c r="AW167" s="658" t="s">
        <v>4</v>
      </c>
      <c r="AX167" s="658" t="s">
        <v>80</v>
      </c>
      <c r="AY167" s="660" t="s">
        <v>125</v>
      </c>
    </row>
    <row r="168" spans="1:65" s="571" customFormat="1" ht="14.45" customHeight="1">
      <c r="A168" s="568"/>
      <c r="B168" s="569"/>
      <c r="C168" s="640" t="s">
        <v>9</v>
      </c>
      <c r="D168" s="640" t="s">
        <v>128</v>
      </c>
      <c r="E168" s="641" t="s">
        <v>746</v>
      </c>
      <c r="F168" s="642" t="s">
        <v>747</v>
      </c>
      <c r="G168" s="643" t="s">
        <v>131</v>
      </c>
      <c r="H168" s="644">
        <v>13.62</v>
      </c>
      <c r="I168" s="77"/>
      <c r="J168" s="645">
        <f>ROUND(I168*H168,2)</f>
        <v>0</v>
      </c>
      <c r="K168" s="642" t="s">
        <v>132</v>
      </c>
      <c r="L168" s="569"/>
      <c r="M168" s="646" t="s">
        <v>3</v>
      </c>
      <c r="N168" s="647" t="s">
        <v>43</v>
      </c>
      <c r="O168" s="648"/>
      <c r="P168" s="649">
        <f>O168*H168</f>
        <v>0</v>
      </c>
      <c r="Q168" s="649">
        <v>2.45329</v>
      </c>
      <c r="R168" s="649">
        <f>Q168*H168</f>
        <v>33.413809799999996</v>
      </c>
      <c r="S168" s="649">
        <v>0</v>
      </c>
      <c r="T168" s="650">
        <f>S168*H168</f>
        <v>0</v>
      </c>
      <c r="U168" s="568"/>
      <c r="V168" s="568"/>
      <c r="W168" s="568"/>
      <c r="X168" s="568"/>
      <c r="Y168" s="568"/>
      <c r="Z168" s="568"/>
      <c r="AA168" s="568"/>
      <c r="AB168" s="568"/>
      <c r="AC168" s="568"/>
      <c r="AD168" s="568"/>
      <c r="AE168" s="568"/>
      <c r="AR168" s="651" t="s">
        <v>133</v>
      </c>
      <c r="AT168" s="651" t="s">
        <v>128</v>
      </c>
      <c r="AU168" s="651" t="s">
        <v>82</v>
      </c>
      <c r="AY168" s="561" t="s">
        <v>125</v>
      </c>
      <c r="BE168" s="652">
        <f>IF(N168="základní",J168,0)</f>
        <v>0</v>
      </c>
      <c r="BF168" s="652">
        <f>IF(N168="snížená",J168,0)</f>
        <v>0</v>
      </c>
      <c r="BG168" s="652">
        <f>IF(N168="zákl. přenesená",J168,0)</f>
        <v>0</v>
      </c>
      <c r="BH168" s="652">
        <f>IF(N168="sníž. přenesená",J168,0)</f>
        <v>0</v>
      </c>
      <c r="BI168" s="652">
        <f>IF(N168="nulová",J168,0)</f>
        <v>0</v>
      </c>
      <c r="BJ168" s="561" t="s">
        <v>80</v>
      </c>
      <c r="BK168" s="652">
        <f>ROUND(I168*H168,2)</f>
        <v>0</v>
      </c>
      <c r="BL168" s="561" t="s">
        <v>133</v>
      </c>
      <c r="BM168" s="651" t="s">
        <v>748</v>
      </c>
    </row>
    <row r="169" spans="2:51" s="658" customFormat="1" ht="12">
      <c r="B169" s="659"/>
      <c r="D169" s="653" t="s">
        <v>137</v>
      </c>
      <c r="E169" s="660" t="s">
        <v>3</v>
      </c>
      <c r="F169" s="661" t="s">
        <v>749</v>
      </c>
      <c r="H169" s="662">
        <v>8.112</v>
      </c>
      <c r="L169" s="659"/>
      <c r="M169" s="663"/>
      <c r="N169" s="664"/>
      <c r="O169" s="664"/>
      <c r="P169" s="664"/>
      <c r="Q169" s="664"/>
      <c r="R169" s="664"/>
      <c r="S169" s="664"/>
      <c r="T169" s="665"/>
      <c r="AT169" s="660" t="s">
        <v>137</v>
      </c>
      <c r="AU169" s="660" t="s">
        <v>82</v>
      </c>
      <c r="AV169" s="658" t="s">
        <v>82</v>
      </c>
      <c r="AW169" s="658" t="s">
        <v>33</v>
      </c>
      <c r="AX169" s="658" t="s">
        <v>72</v>
      </c>
      <c r="AY169" s="660" t="s">
        <v>125</v>
      </c>
    </row>
    <row r="170" spans="2:51" s="658" customFormat="1" ht="12">
      <c r="B170" s="659"/>
      <c r="D170" s="653" t="s">
        <v>137</v>
      </c>
      <c r="E170" s="660" t="s">
        <v>3</v>
      </c>
      <c r="F170" s="661" t="s">
        <v>750</v>
      </c>
      <c r="H170" s="662">
        <v>5.508</v>
      </c>
      <c r="L170" s="659"/>
      <c r="M170" s="663"/>
      <c r="N170" s="664"/>
      <c r="O170" s="664"/>
      <c r="P170" s="664"/>
      <c r="Q170" s="664"/>
      <c r="R170" s="664"/>
      <c r="S170" s="664"/>
      <c r="T170" s="665"/>
      <c r="AT170" s="660" t="s">
        <v>137</v>
      </c>
      <c r="AU170" s="660" t="s">
        <v>82</v>
      </c>
      <c r="AV170" s="658" t="s">
        <v>82</v>
      </c>
      <c r="AW170" s="658" t="s">
        <v>33</v>
      </c>
      <c r="AX170" s="658" t="s">
        <v>72</v>
      </c>
      <c r="AY170" s="660" t="s">
        <v>125</v>
      </c>
    </row>
    <row r="171" spans="2:51" s="687" customFormat="1" ht="12">
      <c r="B171" s="688"/>
      <c r="D171" s="653" t="s">
        <v>137</v>
      </c>
      <c r="E171" s="689" t="s">
        <v>3</v>
      </c>
      <c r="F171" s="690" t="s">
        <v>532</v>
      </c>
      <c r="H171" s="691">
        <v>13.62</v>
      </c>
      <c r="L171" s="688"/>
      <c r="M171" s="692"/>
      <c r="N171" s="693"/>
      <c r="O171" s="693"/>
      <c r="P171" s="693"/>
      <c r="Q171" s="693"/>
      <c r="R171" s="693"/>
      <c r="S171" s="693"/>
      <c r="T171" s="694"/>
      <c r="AT171" s="689" t="s">
        <v>137</v>
      </c>
      <c r="AU171" s="689" t="s">
        <v>82</v>
      </c>
      <c r="AV171" s="687" t="s">
        <v>133</v>
      </c>
      <c r="AW171" s="687" t="s">
        <v>33</v>
      </c>
      <c r="AX171" s="687" t="s">
        <v>80</v>
      </c>
      <c r="AY171" s="689" t="s">
        <v>125</v>
      </c>
    </row>
    <row r="172" spans="1:65" s="571" customFormat="1" ht="14.45" customHeight="1">
      <c r="A172" s="568"/>
      <c r="B172" s="569"/>
      <c r="C172" s="640" t="s">
        <v>229</v>
      </c>
      <c r="D172" s="640" t="s">
        <v>128</v>
      </c>
      <c r="E172" s="641" t="s">
        <v>751</v>
      </c>
      <c r="F172" s="642" t="s">
        <v>752</v>
      </c>
      <c r="G172" s="643" t="s">
        <v>180</v>
      </c>
      <c r="H172" s="644">
        <v>18.052</v>
      </c>
      <c r="I172" s="77"/>
      <c r="J172" s="645">
        <f>ROUND(I172*H172,2)</f>
        <v>0</v>
      </c>
      <c r="K172" s="642" t="s">
        <v>132</v>
      </c>
      <c r="L172" s="569"/>
      <c r="M172" s="646" t="s">
        <v>3</v>
      </c>
      <c r="N172" s="647" t="s">
        <v>43</v>
      </c>
      <c r="O172" s="648"/>
      <c r="P172" s="649">
        <f>O172*H172</f>
        <v>0</v>
      </c>
      <c r="Q172" s="649">
        <v>0.00247</v>
      </c>
      <c r="R172" s="649">
        <f>Q172*H172</f>
        <v>0.04458844</v>
      </c>
      <c r="S172" s="649">
        <v>0</v>
      </c>
      <c r="T172" s="650">
        <f>S172*H172</f>
        <v>0</v>
      </c>
      <c r="U172" s="568"/>
      <c r="V172" s="568"/>
      <c r="W172" s="568"/>
      <c r="X172" s="568"/>
      <c r="Y172" s="568"/>
      <c r="Z172" s="568"/>
      <c r="AA172" s="568"/>
      <c r="AB172" s="568"/>
      <c r="AC172" s="568"/>
      <c r="AD172" s="568"/>
      <c r="AE172" s="568"/>
      <c r="AR172" s="651" t="s">
        <v>133</v>
      </c>
      <c r="AT172" s="651" t="s">
        <v>128</v>
      </c>
      <c r="AU172" s="651" t="s">
        <v>82</v>
      </c>
      <c r="AY172" s="561" t="s">
        <v>125</v>
      </c>
      <c r="BE172" s="652">
        <f>IF(N172="základní",J172,0)</f>
        <v>0</v>
      </c>
      <c r="BF172" s="652">
        <f>IF(N172="snížená",J172,0)</f>
        <v>0</v>
      </c>
      <c r="BG172" s="652">
        <f>IF(N172="zákl. přenesená",J172,0)</f>
        <v>0</v>
      </c>
      <c r="BH172" s="652">
        <f>IF(N172="sníž. přenesená",J172,0)</f>
        <v>0</v>
      </c>
      <c r="BI172" s="652">
        <f>IF(N172="nulová",J172,0)</f>
        <v>0</v>
      </c>
      <c r="BJ172" s="561" t="s">
        <v>80</v>
      </c>
      <c r="BK172" s="652">
        <f>ROUND(I172*H172,2)</f>
        <v>0</v>
      </c>
      <c r="BL172" s="561" t="s">
        <v>133</v>
      </c>
      <c r="BM172" s="651" t="s">
        <v>753</v>
      </c>
    </row>
    <row r="173" spans="2:51" s="658" customFormat="1" ht="12">
      <c r="B173" s="659"/>
      <c r="D173" s="653" t="s">
        <v>137</v>
      </c>
      <c r="E173" s="660" t="s">
        <v>3</v>
      </c>
      <c r="F173" s="661" t="s">
        <v>754</v>
      </c>
      <c r="H173" s="662">
        <v>12.48</v>
      </c>
      <c r="L173" s="659"/>
      <c r="M173" s="663"/>
      <c r="N173" s="664"/>
      <c r="O173" s="664"/>
      <c r="P173" s="664"/>
      <c r="Q173" s="664"/>
      <c r="R173" s="664"/>
      <c r="S173" s="664"/>
      <c r="T173" s="665"/>
      <c r="AT173" s="660" t="s">
        <v>137</v>
      </c>
      <c r="AU173" s="660" t="s">
        <v>82</v>
      </c>
      <c r="AV173" s="658" t="s">
        <v>82</v>
      </c>
      <c r="AW173" s="658" t="s">
        <v>33</v>
      </c>
      <c r="AX173" s="658" t="s">
        <v>72</v>
      </c>
      <c r="AY173" s="660" t="s">
        <v>125</v>
      </c>
    </row>
    <row r="174" spans="2:51" s="658" customFormat="1" ht="12">
      <c r="B174" s="659"/>
      <c r="D174" s="653" t="s">
        <v>137</v>
      </c>
      <c r="E174" s="660" t="s">
        <v>3</v>
      </c>
      <c r="F174" s="661" t="s">
        <v>755</v>
      </c>
      <c r="H174" s="662">
        <v>5.572</v>
      </c>
      <c r="L174" s="659"/>
      <c r="M174" s="663"/>
      <c r="N174" s="664"/>
      <c r="O174" s="664"/>
      <c r="P174" s="664"/>
      <c r="Q174" s="664"/>
      <c r="R174" s="664"/>
      <c r="S174" s="664"/>
      <c r="T174" s="665"/>
      <c r="AT174" s="660" t="s">
        <v>137</v>
      </c>
      <c r="AU174" s="660" t="s">
        <v>82</v>
      </c>
      <c r="AV174" s="658" t="s">
        <v>82</v>
      </c>
      <c r="AW174" s="658" t="s">
        <v>33</v>
      </c>
      <c r="AX174" s="658" t="s">
        <v>72</v>
      </c>
      <c r="AY174" s="660" t="s">
        <v>125</v>
      </c>
    </row>
    <row r="175" spans="2:51" s="687" customFormat="1" ht="12">
      <c r="B175" s="688"/>
      <c r="D175" s="653" t="s">
        <v>137</v>
      </c>
      <c r="E175" s="689" t="s">
        <v>3</v>
      </c>
      <c r="F175" s="690" t="s">
        <v>532</v>
      </c>
      <c r="H175" s="691">
        <v>18.052</v>
      </c>
      <c r="L175" s="688"/>
      <c r="M175" s="692"/>
      <c r="N175" s="693"/>
      <c r="O175" s="693"/>
      <c r="P175" s="693"/>
      <c r="Q175" s="693"/>
      <c r="R175" s="693"/>
      <c r="S175" s="693"/>
      <c r="T175" s="694"/>
      <c r="AT175" s="689" t="s">
        <v>137</v>
      </c>
      <c r="AU175" s="689" t="s">
        <v>82</v>
      </c>
      <c r="AV175" s="687" t="s">
        <v>133</v>
      </c>
      <c r="AW175" s="687" t="s">
        <v>33</v>
      </c>
      <c r="AX175" s="687" t="s">
        <v>80</v>
      </c>
      <c r="AY175" s="689" t="s">
        <v>125</v>
      </c>
    </row>
    <row r="176" spans="1:65" s="571" customFormat="1" ht="14.45" customHeight="1">
      <c r="A176" s="568"/>
      <c r="B176" s="569"/>
      <c r="C176" s="640" t="s">
        <v>233</v>
      </c>
      <c r="D176" s="640" t="s">
        <v>128</v>
      </c>
      <c r="E176" s="641" t="s">
        <v>756</v>
      </c>
      <c r="F176" s="642" t="s">
        <v>757</v>
      </c>
      <c r="G176" s="643" t="s">
        <v>180</v>
      </c>
      <c r="H176" s="644">
        <v>18.052</v>
      </c>
      <c r="I176" s="77"/>
      <c r="J176" s="645">
        <f>ROUND(I176*H176,2)</f>
        <v>0</v>
      </c>
      <c r="K176" s="642" t="s">
        <v>132</v>
      </c>
      <c r="L176" s="569"/>
      <c r="M176" s="646" t="s">
        <v>3</v>
      </c>
      <c r="N176" s="647" t="s">
        <v>43</v>
      </c>
      <c r="O176" s="648"/>
      <c r="P176" s="649">
        <f>O176*H176</f>
        <v>0</v>
      </c>
      <c r="Q176" s="649">
        <v>0</v>
      </c>
      <c r="R176" s="649">
        <f>Q176*H176</f>
        <v>0</v>
      </c>
      <c r="S176" s="649">
        <v>0</v>
      </c>
      <c r="T176" s="650">
        <f>S176*H176</f>
        <v>0</v>
      </c>
      <c r="U176" s="568"/>
      <c r="V176" s="568"/>
      <c r="W176" s="568"/>
      <c r="X176" s="568"/>
      <c r="Y176" s="568"/>
      <c r="Z176" s="568"/>
      <c r="AA176" s="568"/>
      <c r="AB176" s="568"/>
      <c r="AC176" s="568"/>
      <c r="AD176" s="568"/>
      <c r="AE176" s="568"/>
      <c r="AR176" s="651" t="s">
        <v>133</v>
      </c>
      <c r="AT176" s="651" t="s">
        <v>128</v>
      </c>
      <c r="AU176" s="651" t="s">
        <v>82</v>
      </c>
      <c r="AY176" s="561" t="s">
        <v>125</v>
      </c>
      <c r="BE176" s="652">
        <f>IF(N176="základní",J176,0)</f>
        <v>0</v>
      </c>
      <c r="BF176" s="652">
        <f>IF(N176="snížená",J176,0)</f>
        <v>0</v>
      </c>
      <c r="BG176" s="652">
        <f>IF(N176="zákl. přenesená",J176,0)</f>
        <v>0</v>
      </c>
      <c r="BH176" s="652">
        <f>IF(N176="sníž. přenesená",J176,0)</f>
        <v>0</v>
      </c>
      <c r="BI176" s="652">
        <f>IF(N176="nulová",J176,0)</f>
        <v>0</v>
      </c>
      <c r="BJ176" s="561" t="s">
        <v>80</v>
      </c>
      <c r="BK176" s="652">
        <f>ROUND(I176*H176,2)</f>
        <v>0</v>
      </c>
      <c r="BL176" s="561" t="s">
        <v>133</v>
      </c>
      <c r="BM176" s="651" t="s">
        <v>758</v>
      </c>
    </row>
    <row r="177" spans="1:65" s="571" customFormat="1" ht="14.45" customHeight="1">
      <c r="A177" s="568"/>
      <c r="B177" s="569"/>
      <c r="C177" s="640" t="s">
        <v>238</v>
      </c>
      <c r="D177" s="640" t="s">
        <v>128</v>
      </c>
      <c r="E177" s="641" t="s">
        <v>759</v>
      </c>
      <c r="F177" s="642" t="s">
        <v>760</v>
      </c>
      <c r="G177" s="643" t="s">
        <v>143</v>
      </c>
      <c r="H177" s="644">
        <v>5.074</v>
      </c>
      <c r="I177" s="77"/>
      <c r="J177" s="645">
        <f>ROUND(I177*H177,2)</f>
        <v>0</v>
      </c>
      <c r="K177" s="642" t="s">
        <v>132</v>
      </c>
      <c r="L177" s="569"/>
      <c r="M177" s="646" t="s">
        <v>3</v>
      </c>
      <c r="N177" s="647" t="s">
        <v>43</v>
      </c>
      <c r="O177" s="648"/>
      <c r="P177" s="649">
        <f>O177*H177</f>
        <v>0</v>
      </c>
      <c r="Q177" s="649">
        <v>1.06062</v>
      </c>
      <c r="R177" s="649">
        <f>Q177*H177</f>
        <v>5.381585879999999</v>
      </c>
      <c r="S177" s="649">
        <v>0</v>
      </c>
      <c r="T177" s="650">
        <f>S177*H177</f>
        <v>0</v>
      </c>
      <c r="U177" s="568"/>
      <c r="V177" s="568"/>
      <c r="W177" s="568"/>
      <c r="X177" s="568"/>
      <c r="Y177" s="568"/>
      <c r="Z177" s="568"/>
      <c r="AA177" s="568"/>
      <c r="AB177" s="568"/>
      <c r="AC177" s="568"/>
      <c r="AD177" s="568"/>
      <c r="AE177" s="568"/>
      <c r="AR177" s="651" t="s">
        <v>133</v>
      </c>
      <c r="AT177" s="651" t="s">
        <v>128</v>
      </c>
      <c r="AU177" s="651" t="s">
        <v>82</v>
      </c>
      <c r="AY177" s="561" t="s">
        <v>125</v>
      </c>
      <c r="BE177" s="652">
        <f>IF(N177="základní",J177,0)</f>
        <v>0</v>
      </c>
      <c r="BF177" s="652">
        <f>IF(N177="snížená",J177,0)</f>
        <v>0</v>
      </c>
      <c r="BG177" s="652">
        <f>IF(N177="zákl. přenesená",J177,0)</f>
        <v>0</v>
      </c>
      <c r="BH177" s="652">
        <f>IF(N177="sníž. přenesená",J177,0)</f>
        <v>0</v>
      </c>
      <c r="BI177" s="652">
        <f>IF(N177="nulová",J177,0)</f>
        <v>0</v>
      </c>
      <c r="BJ177" s="561" t="s">
        <v>80</v>
      </c>
      <c r="BK177" s="652">
        <f>ROUND(I177*H177,2)</f>
        <v>0</v>
      </c>
      <c r="BL177" s="561" t="s">
        <v>133</v>
      </c>
      <c r="BM177" s="651" t="s">
        <v>761</v>
      </c>
    </row>
    <row r="178" spans="2:51" s="658" customFormat="1" ht="12">
      <c r="B178" s="659"/>
      <c r="D178" s="653" t="s">
        <v>137</v>
      </c>
      <c r="E178" s="660" t="s">
        <v>3</v>
      </c>
      <c r="F178" s="661" t="s">
        <v>762</v>
      </c>
      <c r="H178" s="662">
        <v>5.074</v>
      </c>
      <c r="L178" s="659"/>
      <c r="M178" s="663"/>
      <c r="N178" s="664"/>
      <c r="O178" s="664"/>
      <c r="P178" s="664"/>
      <c r="Q178" s="664"/>
      <c r="R178" s="664"/>
      <c r="S178" s="664"/>
      <c r="T178" s="665"/>
      <c r="AT178" s="660" t="s">
        <v>137</v>
      </c>
      <c r="AU178" s="660" t="s">
        <v>82</v>
      </c>
      <c r="AV178" s="658" t="s">
        <v>82</v>
      </c>
      <c r="AW178" s="658" t="s">
        <v>33</v>
      </c>
      <c r="AX178" s="658" t="s">
        <v>80</v>
      </c>
      <c r="AY178" s="660" t="s">
        <v>125</v>
      </c>
    </row>
    <row r="179" spans="1:65" s="571" customFormat="1" ht="14.45" customHeight="1">
      <c r="A179" s="568"/>
      <c r="B179" s="569"/>
      <c r="C179" s="640" t="s">
        <v>245</v>
      </c>
      <c r="D179" s="640" t="s">
        <v>128</v>
      </c>
      <c r="E179" s="641" t="s">
        <v>763</v>
      </c>
      <c r="F179" s="642" t="s">
        <v>764</v>
      </c>
      <c r="G179" s="643" t="s">
        <v>131</v>
      </c>
      <c r="H179" s="644">
        <v>4.834</v>
      </c>
      <c r="I179" s="77"/>
      <c r="J179" s="645">
        <f>ROUND(I179*H179,2)</f>
        <v>0</v>
      </c>
      <c r="K179" s="642" t="s">
        <v>132</v>
      </c>
      <c r="L179" s="569"/>
      <c r="M179" s="646" t="s">
        <v>3</v>
      </c>
      <c r="N179" s="647" t="s">
        <v>43</v>
      </c>
      <c r="O179" s="648"/>
      <c r="P179" s="649">
        <f>O179*H179</f>
        <v>0</v>
      </c>
      <c r="Q179" s="649">
        <v>2.45329</v>
      </c>
      <c r="R179" s="649">
        <f>Q179*H179</f>
        <v>11.85920386</v>
      </c>
      <c r="S179" s="649">
        <v>0</v>
      </c>
      <c r="T179" s="650">
        <f>S179*H179</f>
        <v>0</v>
      </c>
      <c r="U179" s="568"/>
      <c r="V179" s="568"/>
      <c r="W179" s="568"/>
      <c r="X179" s="568"/>
      <c r="Y179" s="568"/>
      <c r="Z179" s="568"/>
      <c r="AA179" s="568"/>
      <c r="AB179" s="568"/>
      <c r="AC179" s="568"/>
      <c r="AD179" s="568"/>
      <c r="AE179" s="568"/>
      <c r="AR179" s="651" t="s">
        <v>133</v>
      </c>
      <c r="AT179" s="651" t="s">
        <v>128</v>
      </c>
      <c r="AU179" s="651" t="s">
        <v>82</v>
      </c>
      <c r="AY179" s="561" t="s">
        <v>125</v>
      </c>
      <c r="BE179" s="652">
        <f>IF(N179="základní",J179,0)</f>
        <v>0</v>
      </c>
      <c r="BF179" s="652">
        <f>IF(N179="snížená",J179,0)</f>
        <v>0</v>
      </c>
      <c r="BG179" s="652">
        <f>IF(N179="zákl. přenesená",J179,0)</f>
        <v>0</v>
      </c>
      <c r="BH179" s="652">
        <f>IF(N179="sníž. přenesená",J179,0)</f>
        <v>0</v>
      </c>
      <c r="BI179" s="652">
        <f>IF(N179="nulová",J179,0)</f>
        <v>0</v>
      </c>
      <c r="BJ179" s="561" t="s">
        <v>80</v>
      </c>
      <c r="BK179" s="652">
        <f>ROUND(I179*H179,2)</f>
        <v>0</v>
      </c>
      <c r="BL179" s="561" t="s">
        <v>133</v>
      </c>
      <c r="BM179" s="651" t="s">
        <v>765</v>
      </c>
    </row>
    <row r="180" spans="2:51" s="658" customFormat="1" ht="12">
      <c r="B180" s="659"/>
      <c r="D180" s="653" t="s">
        <v>137</v>
      </c>
      <c r="E180" s="660" t="s">
        <v>3</v>
      </c>
      <c r="F180" s="661" t="s">
        <v>766</v>
      </c>
      <c r="H180" s="662">
        <v>0.875</v>
      </c>
      <c r="L180" s="659"/>
      <c r="M180" s="663"/>
      <c r="N180" s="664"/>
      <c r="O180" s="664"/>
      <c r="P180" s="664"/>
      <c r="Q180" s="664"/>
      <c r="R180" s="664"/>
      <c r="S180" s="664"/>
      <c r="T180" s="665"/>
      <c r="AT180" s="660" t="s">
        <v>137</v>
      </c>
      <c r="AU180" s="660" t="s">
        <v>82</v>
      </c>
      <c r="AV180" s="658" t="s">
        <v>82</v>
      </c>
      <c r="AW180" s="658" t="s">
        <v>33</v>
      </c>
      <c r="AX180" s="658" t="s">
        <v>72</v>
      </c>
      <c r="AY180" s="660" t="s">
        <v>125</v>
      </c>
    </row>
    <row r="181" spans="2:51" s="658" customFormat="1" ht="12">
      <c r="B181" s="659"/>
      <c r="D181" s="653" t="s">
        <v>137</v>
      </c>
      <c r="E181" s="660" t="s">
        <v>3</v>
      </c>
      <c r="F181" s="661" t="s">
        <v>767</v>
      </c>
      <c r="H181" s="662">
        <v>1.524</v>
      </c>
      <c r="L181" s="659"/>
      <c r="M181" s="663"/>
      <c r="N181" s="664"/>
      <c r="O181" s="664"/>
      <c r="P181" s="664"/>
      <c r="Q181" s="664"/>
      <c r="R181" s="664"/>
      <c r="S181" s="664"/>
      <c r="T181" s="665"/>
      <c r="AT181" s="660" t="s">
        <v>137</v>
      </c>
      <c r="AU181" s="660" t="s">
        <v>82</v>
      </c>
      <c r="AV181" s="658" t="s">
        <v>82</v>
      </c>
      <c r="AW181" s="658" t="s">
        <v>33</v>
      </c>
      <c r="AX181" s="658" t="s">
        <v>72</v>
      </c>
      <c r="AY181" s="660" t="s">
        <v>125</v>
      </c>
    </row>
    <row r="182" spans="2:51" s="658" customFormat="1" ht="12">
      <c r="B182" s="659"/>
      <c r="D182" s="653" t="s">
        <v>137</v>
      </c>
      <c r="E182" s="660" t="s">
        <v>3</v>
      </c>
      <c r="F182" s="661" t="s">
        <v>768</v>
      </c>
      <c r="H182" s="662">
        <v>1.722</v>
      </c>
      <c r="L182" s="659"/>
      <c r="M182" s="663"/>
      <c r="N182" s="664"/>
      <c r="O182" s="664"/>
      <c r="P182" s="664"/>
      <c r="Q182" s="664"/>
      <c r="R182" s="664"/>
      <c r="S182" s="664"/>
      <c r="T182" s="665"/>
      <c r="AT182" s="660" t="s">
        <v>137</v>
      </c>
      <c r="AU182" s="660" t="s">
        <v>82</v>
      </c>
      <c r="AV182" s="658" t="s">
        <v>82</v>
      </c>
      <c r="AW182" s="658" t="s">
        <v>33</v>
      </c>
      <c r="AX182" s="658" t="s">
        <v>72</v>
      </c>
      <c r="AY182" s="660" t="s">
        <v>125</v>
      </c>
    </row>
    <row r="183" spans="2:51" s="658" customFormat="1" ht="12">
      <c r="B183" s="659"/>
      <c r="D183" s="653" t="s">
        <v>137</v>
      </c>
      <c r="E183" s="660" t="s">
        <v>3</v>
      </c>
      <c r="F183" s="661" t="s">
        <v>769</v>
      </c>
      <c r="H183" s="662">
        <v>0.263</v>
      </c>
      <c r="L183" s="659"/>
      <c r="M183" s="663"/>
      <c r="N183" s="664"/>
      <c r="O183" s="664"/>
      <c r="P183" s="664"/>
      <c r="Q183" s="664"/>
      <c r="R183" s="664"/>
      <c r="S183" s="664"/>
      <c r="T183" s="665"/>
      <c r="AT183" s="660" t="s">
        <v>137</v>
      </c>
      <c r="AU183" s="660" t="s">
        <v>82</v>
      </c>
      <c r="AV183" s="658" t="s">
        <v>82</v>
      </c>
      <c r="AW183" s="658" t="s">
        <v>33</v>
      </c>
      <c r="AX183" s="658" t="s">
        <v>72</v>
      </c>
      <c r="AY183" s="660" t="s">
        <v>125</v>
      </c>
    </row>
    <row r="184" spans="2:51" s="658" customFormat="1" ht="12">
      <c r="B184" s="659"/>
      <c r="D184" s="653" t="s">
        <v>137</v>
      </c>
      <c r="E184" s="660" t="s">
        <v>3</v>
      </c>
      <c r="F184" s="661" t="s">
        <v>770</v>
      </c>
      <c r="H184" s="662">
        <v>0.45</v>
      </c>
      <c r="L184" s="659"/>
      <c r="M184" s="663"/>
      <c r="N184" s="664"/>
      <c r="O184" s="664"/>
      <c r="P184" s="664"/>
      <c r="Q184" s="664"/>
      <c r="R184" s="664"/>
      <c r="S184" s="664"/>
      <c r="T184" s="665"/>
      <c r="AT184" s="660" t="s">
        <v>137</v>
      </c>
      <c r="AU184" s="660" t="s">
        <v>82</v>
      </c>
      <c r="AV184" s="658" t="s">
        <v>82</v>
      </c>
      <c r="AW184" s="658" t="s">
        <v>33</v>
      </c>
      <c r="AX184" s="658" t="s">
        <v>72</v>
      </c>
      <c r="AY184" s="660" t="s">
        <v>125</v>
      </c>
    </row>
    <row r="185" spans="2:51" s="687" customFormat="1" ht="12">
      <c r="B185" s="688"/>
      <c r="D185" s="653" t="s">
        <v>137</v>
      </c>
      <c r="E185" s="689" t="s">
        <v>3</v>
      </c>
      <c r="F185" s="690" t="s">
        <v>532</v>
      </c>
      <c r="H185" s="691">
        <v>4.834</v>
      </c>
      <c r="L185" s="688"/>
      <c r="M185" s="692"/>
      <c r="N185" s="693"/>
      <c r="O185" s="693"/>
      <c r="P185" s="693"/>
      <c r="Q185" s="693"/>
      <c r="R185" s="693"/>
      <c r="S185" s="693"/>
      <c r="T185" s="694"/>
      <c r="AT185" s="689" t="s">
        <v>137</v>
      </c>
      <c r="AU185" s="689" t="s">
        <v>82</v>
      </c>
      <c r="AV185" s="687" t="s">
        <v>133</v>
      </c>
      <c r="AW185" s="687" t="s">
        <v>33</v>
      </c>
      <c r="AX185" s="687" t="s">
        <v>80</v>
      </c>
      <c r="AY185" s="689" t="s">
        <v>125</v>
      </c>
    </row>
    <row r="186" spans="1:65" s="571" customFormat="1" ht="14.45" customHeight="1">
      <c r="A186" s="568"/>
      <c r="B186" s="569"/>
      <c r="C186" s="640" t="s">
        <v>249</v>
      </c>
      <c r="D186" s="640" t="s">
        <v>128</v>
      </c>
      <c r="E186" s="641" t="s">
        <v>771</v>
      </c>
      <c r="F186" s="642" t="s">
        <v>772</v>
      </c>
      <c r="G186" s="643" t="s">
        <v>131</v>
      </c>
      <c r="H186" s="644">
        <v>117.235</v>
      </c>
      <c r="I186" s="77"/>
      <c r="J186" s="645">
        <f>ROUND(I186*H186,2)</f>
        <v>0</v>
      </c>
      <c r="K186" s="642" t="s">
        <v>132</v>
      </c>
      <c r="L186" s="569"/>
      <c r="M186" s="646" t="s">
        <v>3</v>
      </c>
      <c r="N186" s="647" t="s">
        <v>43</v>
      </c>
      <c r="O186" s="648"/>
      <c r="P186" s="649">
        <f>O186*H186</f>
        <v>0</v>
      </c>
      <c r="Q186" s="649">
        <v>2.45329</v>
      </c>
      <c r="R186" s="649">
        <f>Q186*H186</f>
        <v>287.61145315</v>
      </c>
      <c r="S186" s="649">
        <v>0</v>
      </c>
      <c r="T186" s="650">
        <f>S186*H186</f>
        <v>0</v>
      </c>
      <c r="U186" s="568"/>
      <c r="V186" s="568"/>
      <c r="W186" s="568"/>
      <c r="X186" s="568"/>
      <c r="Y186" s="568"/>
      <c r="Z186" s="568"/>
      <c r="AA186" s="568"/>
      <c r="AB186" s="568"/>
      <c r="AC186" s="568"/>
      <c r="AD186" s="568"/>
      <c r="AE186" s="568"/>
      <c r="AR186" s="651" t="s">
        <v>133</v>
      </c>
      <c r="AT186" s="651" t="s">
        <v>128</v>
      </c>
      <c r="AU186" s="651" t="s">
        <v>82</v>
      </c>
      <c r="AY186" s="561" t="s">
        <v>125</v>
      </c>
      <c r="BE186" s="652">
        <f>IF(N186="základní",J186,0)</f>
        <v>0</v>
      </c>
      <c r="BF186" s="652">
        <f>IF(N186="snížená",J186,0)</f>
        <v>0</v>
      </c>
      <c r="BG186" s="652">
        <f>IF(N186="zákl. přenesená",J186,0)</f>
        <v>0</v>
      </c>
      <c r="BH186" s="652">
        <f>IF(N186="sníž. přenesená",J186,0)</f>
        <v>0</v>
      </c>
      <c r="BI186" s="652">
        <f>IF(N186="nulová",J186,0)</f>
        <v>0</v>
      </c>
      <c r="BJ186" s="561" t="s">
        <v>80</v>
      </c>
      <c r="BK186" s="652">
        <f>ROUND(I186*H186,2)</f>
        <v>0</v>
      </c>
      <c r="BL186" s="561" t="s">
        <v>133</v>
      </c>
      <c r="BM186" s="651" t="s">
        <v>773</v>
      </c>
    </row>
    <row r="187" spans="2:51" s="658" customFormat="1" ht="12">
      <c r="B187" s="659"/>
      <c r="D187" s="653" t="s">
        <v>137</v>
      </c>
      <c r="E187" s="660" t="s">
        <v>3</v>
      </c>
      <c r="F187" s="661" t="s">
        <v>774</v>
      </c>
      <c r="H187" s="662">
        <v>6.825</v>
      </c>
      <c r="L187" s="659"/>
      <c r="M187" s="663"/>
      <c r="N187" s="664"/>
      <c r="O187" s="664"/>
      <c r="P187" s="664"/>
      <c r="Q187" s="664"/>
      <c r="R187" s="664"/>
      <c r="S187" s="664"/>
      <c r="T187" s="665"/>
      <c r="AT187" s="660" t="s">
        <v>137</v>
      </c>
      <c r="AU187" s="660" t="s">
        <v>82</v>
      </c>
      <c r="AV187" s="658" t="s">
        <v>82</v>
      </c>
      <c r="AW187" s="658" t="s">
        <v>33</v>
      </c>
      <c r="AX187" s="658" t="s">
        <v>72</v>
      </c>
      <c r="AY187" s="660" t="s">
        <v>125</v>
      </c>
    </row>
    <row r="188" spans="2:51" s="658" customFormat="1" ht="12">
      <c r="B188" s="659"/>
      <c r="D188" s="653" t="s">
        <v>137</v>
      </c>
      <c r="E188" s="660" t="s">
        <v>3</v>
      </c>
      <c r="F188" s="661" t="s">
        <v>775</v>
      </c>
      <c r="H188" s="662">
        <v>13.8</v>
      </c>
      <c r="L188" s="659"/>
      <c r="M188" s="663"/>
      <c r="N188" s="664"/>
      <c r="O188" s="664"/>
      <c r="P188" s="664"/>
      <c r="Q188" s="664"/>
      <c r="R188" s="664"/>
      <c r="S188" s="664"/>
      <c r="T188" s="665"/>
      <c r="AT188" s="660" t="s">
        <v>137</v>
      </c>
      <c r="AU188" s="660" t="s">
        <v>82</v>
      </c>
      <c r="AV188" s="658" t="s">
        <v>82</v>
      </c>
      <c r="AW188" s="658" t="s">
        <v>33</v>
      </c>
      <c r="AX188" s="658" t="s">
        <v>72</v>
      </c>
      <c r="AY188" s="660" t="s">
        <v>125</v>
      </c>
    </row>
    <row r="189" spans="2:51" s="658" customFormat="1" ht="12">
      <c r="B189" s="659"/>
      <c r="D189" s="653" t="s">
        <v>137</v>
      </c>
      <c r="E189" s="660" t="s">
        <v>3</v>
      </c>
      <c r="F189" s="661" t="s">
        <v>776</v>
      </c>
      <c r="H189" s="662">
        <v>5.16</v>
      </c>
      <c r="L189" s="659"/>
      <c r="M189" s="663"/>
      <c r="N189" s="664"/>
      <c r="O189" s="664"/>
      <c r="P189" s="664"/>
      <c r="Q189" s="664"/>
      <c r="R189" s="664"/>
      <c r="S189" s="664"/>
      <c r="T189" s="665"/>
      <c r="AT189" s="660" t="s">
        <v>137</v>
      </c>
      <c r="AU189" s="660" t="s">
        <v>82</v>
      </c>
      <c r="AV189" s="658" t="s">
        <v>82</v>
      </c>
      <c r="AW189" s="658" t="s">
        <v>33</v>
      </c>
      <c r="AX189" s="658" t="s">
        <v>72</v>
      </c>
      <c r="AY189" s="660" t="s">
        <v>125</v>
      </c>
    </row>
    <row r="190" spans="2:51" s="658" customFormat="1" ht="12">
      <c r="B190" s="659"/>
      <c r="D190" s="653" t="s">
        <v>137</v>
      </c>
      <c r="E190" s="660" t="s">
        <v>3</v>
      </c>
      <c r="F190" s="661" t="s">
        <v>777</v>
      </c>
      <c r="H190" s="662">
        <v>15.05</v>
      </c>
      <c r="L190" s="659"/>
      <c r="M190" s="663"/>
      <c r="N190" s="664"/>
      <c r="O190" s="664"/>
      <c r="P190" s="664"/>
      <c r="Q190" s="664"/>
      <c r="R190" s="664"/>
      <c r="S190" s="664"/>
      <c r="T190" s="665"/>
      <c r="AT190" s="660" t="s">
        <v>137</v>
      </c>
      <c r="AU190" s="660" t="s">
        <v>82</v>
      </c>
      <c r="AV190" s="658" t="s">
        <v>82</v>
      </c>
      <c r="AW190" s="658" t="s">
        <v>33</v>
      </c>
      <c r="AX190" s="658" t="s">
        <v>72</v>
      </c>
      <c r="AY190" s="660" t="s">
        <v>125</v>
      </c>
    </row>
    <row r="191" spans="2:51" s="658" customFormat="1" ht="12">
      <c r="B191" s="659"/>
      <c r="D191" s="653" t="s">
        <v>137</v>
      </c>
      <c r="E191" s="660" t="s">
        <v>3</v>
      </c>
      <c r="F191" s="661" t="s">
        <v>778</v>
      </c>
      <c r="H191" s="662">
        <v>19.35</v>
      </c>
      <c r="L191" s="659"/>
      <c r="M191" s="663"/>
      <c r="N191" s="664"/>
      <c r="O191" s="664"/>
      <c r="P191" s="664"/>
      <c r="Q191" s="664"/>
      <c r="R191" s="664"/>
      <c r="S191" s="664"/>
      <c r="T191" s="665"/>
      <c r="AT191" s="660" t="s">
        <v>137</v>
      </c>
      <c r="AU191" s="660" t="s">
        <v>82</v>
      </c>
      <c r="AV191" s="658" t="s">
        <v>82</v>
      </c>
      <c r="AW191" s="658" t="s">
        <v>33</v>
      </c>
      <c r="AX191" s="658" t="s">
        <v>72</v>
      </c>
      <c r="AY191" s="660" t="s">
        <v>125</v>
      </c>
    </row>
    <row r="192" spans="2:51" s="658" customFormat="1" ht="12">
      <c r="B192" s="659"/>
      <c r="D192" s="653" t="s">
        <v>137</v>
      </c>
      <c r="E192" s="660" t="s">
        <v>3</v>
      </c>
      <c r="F192" s="661" t="s">
        <v>779</v>
      </c>
      <c r="H192" s="662">
        <v>30.08</v>
      </c>
      <c r="L192" s="659"/>
      <c r="M192" s="663"/>
      <c r="N192" s="664"/>
      <c r="O192" s="664"/>
      <c r="P192" s="664"/>
      <c r="Q192" s="664"/>
      <c r="R192" s="664"/>
      <c r="S192" s="664"/>
      <c r="T192" s="665"/>
      <c r="AT192" s="660" t="s">
        <v>137</v>
      </c>
      <c r="AU192" s="660" t="s">
        <v>82</v>
      </c>
      <c r="AV192" s="658" t="s">
        <v>82</v>
      </c>
      <c r="AW192" s="658" t="s">
        <v>33</v>
      </c>
      <c r="AX192" s="658" t="s">
        <v>72</v>
      </c>
      <c r="AY192" s="660" t="s">
        <v>125</v>
      </c>
    </row>
    <row r="193" spans="2:51" s="658" customFormat="1" ht="12">
      <c r="B193" s="659"/>
      <c r="D193" s="653" t="s">
        <v>137</v>
      </c>
      <c r="E193" s="660" t="s">
        <v>3</v>
      </c>
      <c r="F193" s="661" t="s">
        <v>780</v>
      </c>
      <c r="H193" s="662">
        <v>4.59</v>
      </c>
      <c r="L193" s="659"/>
      <c r="M193" s="663"/>
      <c r="N193" s="664"/>
      <c r="O193" s="664"/>
      <c r="P193" s="664"/>
      <c r="Q193" s="664"/>
      <c r="R193" s="664"/>
      <c r="S193" s="664"/>
      <c r="T193" s="665"/>
      <c r="AT193" s="660" t="s">
        <v>137</v>
      </c>
      <c r="AU193" s="660" t="s">
        <v>82</v>
      </c>
      <c r="AV193" s="658" t="s">
        <v>82</v>
      </c>
      <c r="AW193" s="658" t="s">
        <v>33</v>
      </c>
      <c r="AX193" s="658" t="s">
        <v>72</v>
      </c>
      <c r="AY193" s="660" t="s">
        <v>125</v>
      </c>
    </row>
    <row r="194" spans="2:51" s="658" customFormat="1" ht="12">
      <c r="B194" s="659"/>
      <c r="D194" s="653" t="s">
        <v>137</v>
      </c>
      <c r="E194" s="660" t="s">
        <v>3</v>
      </c>
      <c r="F194" s="661" t="s">
        <v>781</v>
      </c>
      <c r="H194" s="662">
        <v>11.7</v>
      </c>
      <c r="L194" s="659"/>
      <c r="M194" s="663"/>
      <c r="N194" s="664"/>
      <c r="O194" s="664"/>
      <c r="P194" s="664"/>
      <c r="Q194" s="664"/>
      <c r="R194" s="664"/>
      <c r="S194" s="664"/>
      <c r="T194" s="665"/>
      <c r="AT194" s="660" t="s">
        <v>137</v>
      </c>
      <c r="AU194" s="660" t="s">
        <v>82</v>
      </c>
      <c r="AV194" s="658" t="s">
        <v>82</v>
      </c>
      <c r="AW194" s="658" t="s">
        <v>33</v>
      </c>
      <c r="AX194" s="658" t="s">
        <v>72</v>
      </c>
      <c r="AY194" s="660" t="s">
        <v>125</v>
      </c>
    </row>
    <row r="195" spans="2:51" s="658" customFormat="1" ht="12">
      <c r="B195" s="659"/>
      <c r="D195" s="653" t="s">
        <v>137</v>
      </c>
      <c r="E195" s="660" t="s">
        <v>3</v>
      </c>
      <c r="F195" s="661" t="s">
        <v>782</v>
      </c>
      <c r="H195" s="662">
        <v>3.78</v>
      </c>
      <c r="L195" s="659"/>
      <c r="M195" s="663"/>
      <c r="N195" s="664"/>
      <c r="O195" s="664"/>
      <c r="P195" s="664"/>
      <c r="Q195" s="664"/>
      <c r="R195" s="664"/>
      <c r="S195" s="664"/>
      <c r="T195" s="665"/>
      <c r="AT195" s="660" t="s">
        <v>137</v>
      </c>
      <c r="AU195" s="660" t="s">
        <v>82</v>
      </c>
      <c r="AV195" s="658" t="s">
        <v>82</v>
      </c>
      <c r="AW195" s="658" t="s">
        <v>33</v>
      </c>
      <c r="AX195" s="658" t="s">
        <v>72</v>
      </c>
      <c r="AY195" s="660" t="s">
        <v>125</v>
      </c>
    </row>
    <row r="196" spans="2:51" s="658" customFormat="1" ht="12">
      <c r="B196" s="659"/>
      <c r="D196" s="653" t="s">
        <v>137</v>
      </c>
      <c r="E196" s="660" t="s">
        <v>3</v>
      </c>
      <c r="F196" s="661" t="s">
        <v>783</v>
      </c>
      <c r="H196" s="662">
        <v>6.9</v>
      </c>
      <c r="L196" s="659"/>
      <c r="M196" s="663"/>
      <c r="N196" s="664"/>
      <c r="O196" s="664"/>
      <c r="P196" s="664"/>
      <c r="Q196" s="664"/>
      <c r="R196" s="664"/>
      <c r="S196" s="664"/>
      <c r="T196" s="665"/>
      <c r="AT196" s="660" t="s">
        <v>137</v>
      </c>
      <c r="AU196" s="660" t="s">
        <v>82</v>
      </c>
      <c r="AV196" s="658" t="s">
        <v>82</v>
      </c>
      <c r="AW196" s="658" t="s">
        <v>33</v>
      </c>
      <c r="AX196" s="658" t="s">
        <v>72</v>
      </c>
      <c r="AY196" s="660" t="s">
        <v>125</v>
      </c>
    </row>
    <row r="197" spans="2:51" s="687" customFormat="1" ht="12">
      <c r="B197" s="688"/>
      <c r="D197" s="653" t="s">
        <v>137</v>
      </c>
      <c r="E197" s="689" t="s">
        <v>3</v>
      </c>
      <c r="F197" s="690" t="s">
        <v>532</v>
      </c>
      <c r="H197" s="691">
        <v>117.235</v>
      </c>
      <c r="L197" s="688"/>
      <c r="M197" s="692"/>
      <c r="N197" s="693"/>
      <c r="O197" s="693"/>
      <c r="P197" s="693"/>
      <c r="Q197" s="693"/>
      <c r="R197" s="693"/>
      <c r="S197" s="693"/>
      <c r="T197" s="694"/>
      <c r="AT197" s="689" t="s">
        <v>137</v>
      </c>
      <c r="AU197" s="689" t="s">
        <v>82</v>
      </c>
      <c r="AV197" s="687" t="s">
        <v>133</v>
      </c>
      <c r="AW197" s="687" t="s">
        <v>33</v>
      </c>
      <c r="AX197" s="687" t="s">
        <v>80</v>
      </c>
      <c r="AY197" s="689" t="s">
        <v>125</v>
      </c>
    </row>
    <row r="198" spans="1:65" s="571" customFormat="1" ht="14.45" customHeight="1">
      <c r="A198" s="568"/>
      <c r="B198" s="569"/>
      <c r="C198" s="640" t="s">
        <v>8</v>
      </c>
      <c r="D198" s="640" t="s">
        <v>128</v>
      </c>
      <c r="E198" s="641" t="s">
        <v>784</v>
      </c>
      <c r="F198" s="642" t="s">
        <v>785</v>
      </c>
      <c r="G198" s="643" t="s">
        <v>180</v>
      </c>
      <c r="H198" s="644">
        <v>365.015</v>
      </c>
      <c r="I198" s="77"/>
      <c r="J198" s="645">
        <f>ROUND(I198*H198,2)</f>
        <v>0</v>
      </c>
      <c r="K198" s="642" t="s">
        <v>132</v>
      </c>
      <c r="L198" s="569"/>
      <c r="M198" s="646" t="s">
        <v>3</v>
      </c>
      <c r="N198" s="647" t="s">
        <v>43</v>
      </c>
      <c r="O198" s="648"/>
      <c r="P198" s="649">
        <f>O198*H198</f>
        <v>0</v>
      </c>
      <c r="Q198" s="649">
        <v>0.00269</v>
      </c>
      <c r="R198" s="649">
        <f>Q198*H198</f>
        <v>0.98189035</v>
      </c>
      <c r="S198" s="649">
        <v>0</v>
      </c>
      <c r="T198" s="650">
        <f>S198*H198</f>
        <v>0</v>
      </c>
      <c r="U198" s="568"/>
      <c r="V198" s="568"/>
      <c r="W198" s="568"/>
      <c r="X198" s="568"/>
      <c r="Y198" s="568"/>
      <c r="Z198" s="568"/>
      <c r="AA198" s="568"/>
      <c r="AB198" s="568"/>
      <c r="AC198" s="568"/>
      <c r="AD198" s="568"/>
      <c r="AE198" s="568"/>
      <c r="AR198" s="651" t="s">
        <v>133</v>
      </c>
      <c r="AT198" s="651" t="s">
        <v>128</v>
      </c>
      <c r="AU198" s="651" t="s">
        <v>82</v>
      </c>
      <c r="AY198" s="561" t="s">
        <v>125</v>
      </c>
      <c r="BE198" s="652">
        <f>IF(N198="základní",J198,0)</f>
        <v>0</v>
      </c>
      <c r="BF198" s="652">
        <f>IF(N198="snížená",J198,0)</f>
        <v>0</v>
      </c>
      <c r="BG198" s="652">
        <f>IF(N198="zákl. přenesená",J198,0)</f>
        <v>0</v>
      </c>
      <c r="BH198" s="652">
        <f>IF(N198="sníž. přenesená",J198,0)</f>
        <v>0</v>
      </c>
      <c r="BI198" s="652">
        <f>IF(N198="nulová",J198,0)</f>
        <v>0</v>
      </c>
      <c r="BJ198" s="561" t="s">
        <v>80</v>
      </c>
      <c r="BK198" s="652">
        <f>ROUND(I198*H198,2)</f>
        <v>0</v>
      </c>
      <c r="BL198" s="561" t="s">
        <v>133</v>
      </c>
      <c r="BM198" s="651" t="s">
        <v>786</v>
      </c>
    </row>
    <row r="199" spans="2:51" s="658" customFormat="1" ht="12">
      <c r="B199" s="659"/>
      <c r="D199" s="653" t="s">
        <v>137</v>
      </c>
      <c r="E199" s="660" t="s">
        <v>3</v>
      </c>
      <c r="F199" s="661" t="s">
        <v>787</v>
      </c>
      <c r="H199" s="662">
        <v>3.5</v>
      </c>
      <c r="L199" s="659"/>
      <c r="M199" s="663"/>
      <c r="N199" s="664"/>
      <c r="O199" s="664"/>
      <c r="P199" s="664"/>
      <c r="Q199" s="664"/>
      <c r="R199" s="664"/>
      <c r="S199" s="664"/>
      <c r="T199" s="665"/>
      <c r="AT199" s="660" t="s">
        <v>137</v>
      </c>
      <c r="AU199" s="660" t="s">
        <v>82</v>
      </c>
      <c r="AV199" s="658" t="s">
        <v>82</v>
      </c>
      <c r="AW199" s="658" t="s">
        <v>33</v>
      </c>
      <c r="AX199" s="658" t="s">
        <v>72</v>
      </c>
      <c r="AY199" s="660" t="s">
        <v>125</v>
      </c>
    </row>
    <row r="200" spans="2:51" s="658" customFormat="1" ht="12">
      <c r="B200" s="659"/>
      <c r="D200" s="653" t="s">
        <v>137</v>
      </c>
      <c r="E200" s="660" t="s">
        <v>3</v>
      </c>
      <c r="F200" s="661" t="s">
        <v>788</v>
      </c>
      <c r="H200" s="662">
        <v>10.16</v>
      </c>
      <c r="L200" s="659"/>
      <c r="M200" s="663"/>
      <c r="N200" s="664"/>
      <c r="O200" s="664"/>
      <c r="P200" s="664"/>
      <c r="Q200" s="664"/>
      <c r="R200" s="664"/>
      <c r="S200" s="664"/>
      <c r="T200" s="665"/>
      <c r="AT200" s="660" t="s">
        <v>137</v>
      </c>
      <c r="AU200" s="660" t="s">
        <v>82</v>
      </c>
      <c r="AV200" s="658" t="s">
        <v>82</v>
      </c>
      <c r="AW200" s="658" t="s">
        <v>33</v>
      </c>
      <c r="AX200" s="658" t="s">
        <v>72</v>
      </c>
      <c r="AY200" s="660" t="s">
        <v>125</v>
      </c>
    </row>
    <row r="201" spans="2:51" s="658" customFormat="1" ht="12">
      <c r="B201" s="659"/>
      <c r="D201" s="653" t="s">
        <v>137</v>
      </c>
      <c r="E201" s="660" t="s">
        <v>3</v>
      </c>
      <c r="F201" s="661" t="s">
        <v>789</v>
      </c>
      <c r="H201" s="662">
        <v>11.48</v>
      </c>
      <c r="L201" s="659"/>
      <c r="M201" s="663"/>
      <c r="N201" s="664"/>
      <c r="O201" s="664"/>
      <c r="P201" s="664"/>
      <c r="Q201" s="664"/>
      <c r="R201" s="664"/>
      <c r="S201" s="664"/>
      <c r="T201" s="665"/>
      <c r="AT201" s="660" t="s">
        <v>137</v>
      </c>
      <c r="AU201" s="660" t="s">
        <v>82</v>
      </c>
      <c r="AV201" s="658" t="s">
        <v>82</v>
      </c>
      <c r="AW201" s="658" t="s">
        <v>33</v>
      </c>
      <c r="AX201" s="658" t="s">
        <v>72</v>
      </c>
      <c r="AY201" s="660" t="s">
        <v>125</v>
      </c>
    </row>
    <row r="202" spans="2:51" s="658" customFormat="1" ht="12">
      <c r="B202" s="659"/>
      <c r="D202" s="653" t="s">
        <v>137</v>
      </c>
      <c r="E202" s="660" t="s">
        <v>3</v>
      </c>
      <c r="F202" s="661" t="s">
        <v>790</v>
      </c>
      <c r="H202" s="662">
        <v>0.875</v>
      </c>
      <c r="L202" s="659"/>
      <c r="M202" s="663"/>
      <c r="N202" s="664"/>
      <c r="O202" s="664"/>
      <c r="P202" s="664"/>
      <c r="Q202" s="664"/>
      <c r="R202" s="664"/>
      <c r="S202" s="664"/>
      <c r="T202" s="665"/>
      <c r="AT202" s="660" t="s">
        <v>137</v>
      </c>
      <c r="AU202" s="660" t="s">
        <v>82</v>
      </c>
      <c r="AV202" s="658" t="s">
        <v>82</v>
      </c>
      <c r="AW202" s="658" t="s">
        <v>33</v>
      </c>
      <c r="AX202" s="658" t="s">
        <v>72</v>
      </c>
      <c r="AY202" s="660" t="s">
        <v>125</v>
      </c>
    </row>
    <row r="203" spans="2:51" s="658" customFormat="1" ht="12">
      <c r="B203" s="659"/>
      <c r="D203" s="653" t="s">
        <v>137</v>
      </c>
      <c r="E203" s="660" t="s">
        <v>3</v>
      </c>
      <c r="F203" s="661" t="s">
        <v>791</v>
      </c>
      <c r="H203" s="662">
        <v>1.5</v>
      </c>
      <c r="L203" s="659"/>
      <c r="M203" s="663"/>
      <c r="N203" s="664"/>
      <c r="O203" s="664"/>
      <c r="P203" s="664"/>
      <c r="Q203" s="664"/>
      <c r="R203" s="664"/>
      <c r="S203" s="664"/>
      <c r="T203" s="665"/>
      <c r="AT203" s="660" t="s">
        <v>137</v>
      </c>
      <c r="AU203" s="660" t="s">
        <v>82</v>
      </c>
      <c r="AV203" s="658" t="s">
        <v>82</v>
      </c>
      <c r="AW203" s="658" t="s">
        <v>33</v>
      </c>
      <c r="AX203" s="658" t="s">
        <v>72</v>
      </c>
      <c r="AY203" s="660" t="s">
        <v>125</v>
      </c>
    </row>
    <row r="204" spans="2:51" s="658" customFormat="1" ht="12">
      <c r="B204" s="659"/>
      <c r="D204" s="653" t="s">
        <v>137</v>
      </c>
      <c r="E204" s="660" t="s">
        <v>3</v>
      </c>
      <c r="F204" s="661" t="s">
        <v>792</v>
      </c>
      <c r="H204" s="662">
        <v>27.3</v>
      </c>
      <c r="L204" s="659"/>
      <c r="M204" s="663"/>
      <c r="N204" s="664"/>
      <c r="O204" s="664"/>
      <c r="P204" s="664"/>
      <c r="Q204" s="664"/>
      <c r="R204" s="664"/>
      <c r="S204" s="664"/>
      <c r="T204" s="665"/>
      <c r="AT204" s="660" t="s">
        <v>137</v>
      </c>
      <c r="AU204" s="660" t="s">
        <v>82</v>
      </c>
      <c r="AV204" s="658" t="s">
        <v>82</v>
      </c>
      <c r="AW204" s="658" t="s">
        <v>33</v>
      </c>
      <c r="AX204" s="658" t="s">
        <v>72</v>
      </c>
      <c r="AY204" s="660" t="s">
        <v>125</v>
      </c>
    </row>
    <row r="205" spans="2:51" s="658" customFormat="1" ht="12">
      <c r="B205" s="659"/>
      <c r="D205" s="653" t="s">
        <v>137</v>
      </c>
      <c r="E205" s="660" t="s">
        <v>3</v>
      </c>
      <c r="F205" s="661" t="s">
        <v>793</v>
      </c>
      <c r="H205" s="662">
        <v>69</v>
      </c>
      <c r="L205" s="659"/>
      <c r="M205" s="663"/>
      <c r="N205" s="664"/>
      <c r="O205" s="664"/>
      <c r="P205" s="664"/>
      <c r="Q205" s="664"/>
      <c r="R205" s="664"/>
      <c r="S205" s="664"/>
      <c r="T205" s="665"/>
      <c r="AT205" s="660" t="s">
        <v>137</v>
      </c>
      <c r="AU205" s="660" t="s">
        <v>82</v>
      </c>
      <c r="AV205" s="658" t="s">
        <v>82</v>
      </c>
      <c r="AW205" s="658" t="s">
        <v>33</v>
      </c>
      <c r="AX205" s="658" t="s">
        <v>72</v>
      </c>
      <c r="AY205" s="660" t="s">
        <v>125</v>
      </c>
    </row>
    <row r="206" spans="2:51" s="658" customFormat="1" ht="12">
      <c r="B206" s="659"/>
      <c r="D206" s="653" t="s">
        <v>137</v>
      </c>
      <c r="E206" s="660" t="s">
        <v>3</v>
      </c>
      <c r="F206" s="661" t="s">
        <v>794</v>
      </c>
      <c r="H206" s="662">
        <v>25.8</v>
      </c>
      <c r="L206" s="659"/>
      <c r="M206" s="663"/>
      <c r="N206" s="664"/>
      <c r="O206" s="664"/>
      <c r="P206" s="664"/>
      <c r="Q206" s="664"/>
      <c r="R206" s="664"/>
      <c r="S206" s="664"/>
      <c r="T206" s="665"/>
      <c r="AT206" s="660" t="s">
        <v>137</v>
      </c>
      <c r="AU206" s="660" t="s">
        <v>82</v>
      </c>
      <c r="AV206" s="658" t="s">
        <v>82</v>
      </c>
      <c r="AW206" s="658" t="s">
        <v>33</v>
      </c>
      <c r="AX206" s="658" t="s">
        <v>72</v>
      </c>
      <c r="AY206" s="660" t="s">
        <v>125</v>
      </c>
    </row>
    <row r="207" spans="2:51" s="658" customFormat="1" ht="12">
      <c r="B207" s="659"/>
      <c r="D207" s="653" t="s">
        <v>137</v>
      </c>
      <c r="E207" s="660" t="s">
        <v>3</v>
      </c>
      <c r="F207" s="661" t="s">
        <v>795</v>
      </c>
      <c r="H207" s="662">
        <v>43</v>
      </c>
      <c r="L207" s="659"/>
      <c r="M207" s="663"/>
      <c r="N207" s="664"/>
      <c r="O207" s="664"/>
      <c r="P207" s="664"/>
      <c r="Q207" s="664"/>
      <c r="R207" s="664"/>
      <c r="S207" s="664"/>
      <c r="T207" s="665"/>
      <c r="AT207" s="660" t="s">
        <v>137</v>
      </c>
      <c r="AU207" s="660" t="s">
        <v>82</v>
      </c>
      <c r="AV207" s="658" t="s">
        <v>82</v>
      </c>
      <c r="AW207" s="658" t="s">
        <v>33</v>
      </c>
      <c r="AX207" s="658" t="s">
        <v>72</v>
      </c>
      <c r="AY207" s="660" t="s">
        <v>125</v>
      </c>
    </row>
    <row r="208" spans="2:51" s="658" customFormat="1" ht="12">
      <c r="B208" s="659"/>
      <c r="D208" s="653" t="s">
        <v>137</v>
      </c>
      <c r="E208" s="660" t="s">
        <v>3</v>
      </c>
      <c r="F208" s="661" t="s">
        <v>796</v>
      </c>
      <c r="H208" s="662">
        <v>43</v>
      </c>
      <c r="L208" s="659"/>
      <c r="M208" s="663"/>
      <c r="N208" s="664"/>
      <c r="O208" s="664"/>
      <c r="P208" s="664"/>
      <c r="Q208" s="664"/>
      <c r="R208" s="664"/>
      <c r="S208" s="664"/>
      <c r="T208" s="665"/>
      <c r="AT208" s="660" t="s">
        <v>137</v>
      </c>
      <c r="AU208" s="660" t="s">
        <v>82</v>
      </c>
      <c r="AV208" s="658" t="s">
        <v>82</v>
      </c>
      <c r="AW208" s="658" t="s">
        <v>33</v>
      </c>
      <c r="AX208" s="658" t="s">
        <v>72</v>
      </c>
      <c r="AY208" s="660" t="s">
        <v>125</v>
      </c>
    </row>
    <row r="209" spans="2:51" s="658" customFormat="1" ht="12">
      <c r="B209" s="659"/>
      <c r="D209" s="653" t="s">
        <v>137</v>
      </c>
      <c r="E209" s="660" t="s">
        <v>3</v>
      </c>
      <c r="F209" s="661" t="s">
        <v>797</v>
      </c>
      <c r="H209" s="662">
        <v>75.2</v>
      </c>
      <c r="L209" s="659"/>
      <c r="M209" s="663"/>
      <c r="N209" s="664"/>
      <c r="O209" s="664"/>
      <c r="P209" s="664"/>
      <c r="Q209" s="664"/>
      <c r="R209" s="664"/>
      <c r="S209" s="664"/>
      <c r="T209" s="665"/>
      <c r="AT209" s="660" t="s">
        <v>137</v>
      </c>
      <c r="AU209" s="660" t="s">
        <v>82</v>
      </c>
      <c r="AV209" s="658" t="s">
        <v>82</v>
      </c>
      <c r="AW209" s="658" t="s">
        <v>33</v>
      </c>
      <c r="AX209" s="658" t="s">
        <v>72</v>
      </c>
      <c r="AY209" s="660" t="s">
        <v>125</v>
      </c>
    </row>
    <row r="210" spans="2:51" s="658" customFormat="1" ht="12">
      <c r="B210" s="659"/>
      <c r="D210" s="653" t="s">
        <v>137</v>
      </c>
      <c r="E210" s="660" t="s">
        <v>3</v>
      </c>
      <c r="F210" s="661" t="s">
        <v>798</v>
      </c>
      <c r="H210" s="662">
        <v>10.2</v>
      </c>
      <c r="L210" s="659"/>
      <c r="M210" s="663"/>
      <c r="N210" s="664"/>
      <c r="O210" s="664"/>
      <c r="P210" s="664"/>
      <c r="Q210" s="664"/>
      <c r="R210" s="664"/>
      <c r="S210" s="664"/>
      <c r="T210" s="665"/>
      <c r="AT210" s="660" t="s">
        <v>137</v>
      </c>
      <c r="AU210" s="660" t="s">
        <v>82</v>
      </c>
      <c r="AV210" s="658" t="s">
        <v>82</v>
      </c>
      <c r="AW210" s="658" t="s">
        <v>33</v>
      </c>
      <c r="AX210" s="658" t="s">
        <v>72</v>
      </c>
      <c r="AY210" s="660" t="s">
        <v>125</v>
      </c>
    </row>
    <row r="211" spans="2:51" s="658" customFormat="1" ht="12">
      <c r="B211" s="659"/>
      <c r="D211" s="653" t="s">
        <v>137</v>
      </c>
      <c r="E211" s="660" t="s">
        <v>3</v>
      </c>
      <c r="F211" s="661" t="s">
        <v>799</v>
      </c>
      <c r="H211" s="662">
        <v>15.6</v>
      </c>
      <c r="L211" s="659"/>
      <c r="M211" s="663"/>
      <c r="N211" s="664"/>
      <c r="O211" s="664"/>
      <c r="P211" s="664"/>
      <c r="Q211" s="664"/>
      <c r="R211" s="664"/>
      <c r="S211" s="664"/>
      <c r="T211" s="665"/>
      <c r="AT211" s="660" t="s">
        <v>137</v>
      </c>
      <c r="AU211" s="660" t="s">
        <v>82</v>
      </c>
      <c r="AV211" s="658" t="s">
        <v>82</v>
      </c>
      <c r="AW211" s="658" t="s">
        <v>33</v>
      </c>
      <c r="AX211" s="658" t="s">
        <v>72</v>
      </c>
      <c r="AY211" s="660" t="s">
        <v>125</v>
      </c>
    </row>
    <row r="212" spans="2:51" s="658" customFormat="1" ht="12">
      <c r="B212" s="659"/>
      <c r="D212" s="653" t="s">
        <v>137</v>
      </c>
      <c r="E212" s="660" t="s">
        <v>3</v>
      </c>
      <c r="F212" s="661" t="s">
        <v>800</v>
      </c>
      <c r="H212" s="662">
        <v>5.4</v>
      </c>
      <c r="L212" s="659"/>
      <c r="M212" s="663"/>
      <c r="N212" s="664"/>
      <c r="O212" s="664"/>
      <c r="P212" s="664"/>
      <c r="Q212" s="664"/>
      <c r="R212" s="664"/>
      <c r="S212" s="664"/>
      <c r="T212" s="665"/>
      <c r="AT212" s="660" t="s">
        <v>137</v>
      </c>
      <c r="AU212" s="660" t="s">
        <v>82</v>
      </c>
      <c r="AV212" s="658" t="s">
        <v>82</v>
      </c>
      <c r="AW212" s="658" t="s">
        <v>33</v>
      </c>
      <c r="AX212" s="658" t="s">
        <v>72</v>
      </c>
      <c r="AY212" s="660" t="s">
        <v>125</v>
      </c>
    </row>
    <row r="213" spans="2:51" s="658" customFormat="1" ht="12">
      <c r="B213" s="659"/>
      <c r="D213" s="653" t="s">
        <v>137</v>
      </c>
      <c r="E213" s="660" t="s">
        <v>3</v>
      </c>
      <c r="F213" s="661" t="s">
        <v>801</v>
      </c>
      <c r="H213" s="662">
        <v>23</v>
      </c>
      <c r="L213" s="659"/>
      <c r="M213" s="663"/>
      <c r="N213" s="664"/>
      <c r="O213" s="664"/>
      <c r="P213" s="664"/>
      <c r="Q213" s="664"/>
      <c r="R213" s="664"/>
      <c r="S213" s="664"/>
      <c r="T213" s="665"/>
      <c r="AT213" s="660" t="s">
        <v>137</v>
      </c>
      <c r="AU213" s="660" t="s">
        <v>82</v>
      </c>
      <c r="AV213" s="658" t="s">
        <v>82</v>
      </c>
      <c r="AW213" s="658" t="s">
        <v>33</v>
      </c>
      <c r="AX213" s="658" t="s">
        <v>72</v>
      </c>
      <c r="AY213" s="660" t="s">
        <v>125</v>
      </c>
    </row>
    <row r="214" spans="2:51" s="687" customFormat="1" ht="12">
      <c r="B214" s="688"/>
      <c r="D214" s="653" t="s">
        <v>137</v>
      </c>
      <c r="E214" s="689" t="s">
        <v>3</v>
      </c>
      <c r="F214" s="690" t="s">
        <v>532</v>
      </c>
      <c r="H214" s="691">
        <v>365.015</v>
      </c>
      <c r="L214" s="688"/>
      <c r="M214" s="692"/>
      <c r="N214" s="693"/>
      <c r="O214" s="693"/>
      <c r="P214" s="693"/>
      <c r="Q214" s="693"/>
      <c r="R214" s="693"/>
      <c r="S214" s="693"/>
      <c r="T214" s="694"/>
      <c r="AT214" s="689" t="s">
        <v>137</v>
      </c>
      <c r="AU214" s="689" t="s">
        <v>82</v>
      </c>
      <c r="AV214" s="687" t="s">
        <v>133</v>
      </c>
      <c r="AW214" s="687" t="s">
        <v>33</v>
      </c>
      <c r="AX214" s="687" t="s">
        <v>80</v>
      </c>
      <c r="AY214" s="689" t="s">
        <v>125</v>
      </c>
    </row>
    <row r="215" spans="1:65" s="571" customFormat="1" ht="14.45" customHeight="1">
      <c r="A215" s="568"/>
      <c r="B215" s="569"/>
      <c r="C215" s="640" t="s">
        <v>256</v>
      </c>
      <c r="D215" s="640" t="s">
        <v>128</v>
      </c>
      <c r="E215" s="641" t="s">
        <v>802</v>
      </c>
      <c r="F215" s="642" t="s">
        <v>803</v>
      </c>
      <c r="G215" s="643" t="s">
        <v>180</v>
      </c>
      <c r="H215" s="644">
        <v>365.015</v>
      </c>
      <c r="I215" s="77"/>
      <c r="J215" s="645">
        <f>ROUND(I215*H215,2)</f>
        <v>0</v>
      </c>
      <c r="K215" s="642" t="s">
        <v>132</v>
      </c>
      <c r="L215" s="569"/>
      <c r="M215" s="646" t="s">
        <v>3</v>
      </c>
      <c r="N215" s="647" t="s">
        <v>43</v>
      </c>
      <c r="O215" s="648"/>
      <c r="P215" s="649">
        <f>O215*H215</f>
        <v>0</v>
      </c>
      <c r="Q215" s="649">
        <v>0</v>
      </c>
      <c r="R215" s="649">
        <f>Q215*H215</f>
        <v>0</v>
      </c>
      <c r="S215" s="649">
        <v>0</v>
      </c>
      <c r="T215" s="650">
        <f>S215*H215</f>
        <v>0</v>
      </c>
      <c r="U215" s="568"/>
      <c r="V215" s="568"/>
      <c r="W215" s="568"/>
      <c r="X215" s="568"/>
      <c r="Y215" s="568"/>
      <c r="Z215" s="568"/>
      <c r="AA215" s="568"/>
      <c r="AB215" s="568"/>
      <c r="AC215" s="568"/>
      <c r="AD215" s="568"/>
      <c r="AE215" s="568"/>
      <c r="AR215" s="651" t="s">
        <v>133</v>
      </c>
      <c r="AT215" s="651" t="s">
        <v>128</v>
      </c>
      <c r="AU215" s="651" t="s">
        <v>82</v>
      </c>
      <c r="AY215" s="561" t="s">
        <v>125</v>
      </c>
      <c r="BE215" s="652">
        <f>IF(N215="základní",J215,0)</f>
        <v>0</v>
      </c>
      <c r="BF215" s="652">
        <f>IF(N215="snížená",J215,0)</f>
        <v>0</v>
      </c>
      <c r="BG215" s="652">
        <f>IF(N215="zákl. přenesená",J215,0)</f>
        <v>0</v>
      </c>
      <c r="BH215" s="652">
        <f>IF(N215="sníž. přenesená",J215,0)</f>
        <v>0</v>
      </c>
      <c r="BI215" s="652">
        <f>IF(N215="nulová",J215,0)</f>
        <v>0</v>
      </c>
      <c r="BJ215" s="561" t="s">
        <v>80</v>
      </c>
      <c r="BK215" s="652">
        <f>ROUND(I215*H215,2)</f>
        <v>0</v>
      </c>
      <c r="BL215" s="561" t="s">
        <v>133</v>
      </c>
      <c r="BM215" s="651" t="s">
        <v>804</v>
      </c>
    </row>
    <row r="216" spans="1:65" s="571" customFormat="1" ht="14.45" customHeight="1">
      <c r="A216" s="568"/>
      <c r="B216" s="569"/>
      <c r="C216" s="640" t="s">
        <v>261</v>
      </c>
      <c r="D216" s="640" t="s">
        <v>128</v>
      </c>
      <c r="E216" s="641" t="s">
        <v>805</v>
      </c>
      <c r="F216" s="642" t="s">
        <v>806</v>
      </c>
      <c r="G216" s="643" t="s">
        <v>180</v>
      </c>
      <c r="H216" s="644">
        <v>14.139</v>
      </c>
      <c r="I216" s="77"/>
      <c r="J216" s="645">
        <f>ROUND(I216*H216,2)</f>
        <v>0</v>
      </c>
      <c r="K216" s="642" t="s">
        <v>132</v>
      </c>
      <c r="L216" s="569"/>
      <c r="M216" s="646" t="s">
        <v>3</v>
      </c>
      <c r="N216" s="647" t="s">
        <v>43</v>
      </c>
      <c r="O216" s="648"/>
      <c r="P216" s="649">
        <f>O216*H216</f>
        <v>0</v>
      </c>
      <c r="Q216" s="649">
        <v>0.00523</v>
      </c>
      <c r="R216" s="649">
        <f>Q216*H216</f>
        <v>0.07394697</v>
      </c>
      <c r="S216" s="649">
        <v>0</v>
      </c>
      <c r="T216" s="650">
        <f>S216*H216</f>
        <v>0</v>
      </c>
      <c r="U216" s="568"/>
      <c r="V216" s="568"/>
      <c r="W216" s="568"/>
      <c r="X216" s="568"/>
      <c r="Y216" s="568"/>
      <c r="Z216" s="568"/>
      <c r="AA216" s="568"/>
      <c r="AB216" s="568"/>
      <c r="AC216" s="568"/>
      <c r="AD216" s="568"/>
      <c r="AE216" s="568"/>
      <c r="AR216" s="651" t="s">
        <v>133</v>
      </c>
      <c r="AT216" s="651" t="s">
        <v>128</v>
      </c>
      <c r="AU216" s="651" t="s">
        <v>82</v>
      </c>
      <c r="AY216" s="561" t="s">
        <v>125</v>
      </c>
      <c r="BE216" s="652">
        <f>IF(N216="základní",J216,0)</f>
        <v>0</v>
      </c>
      <c r="BF216" s="652">
        <f>IF(N216="snížená",J216,0)</f>
        <v>0</v>
      </c>
      <c r="BG216" s="652">
        <f>IF(N216="zákl. přenesená",J216,0)</f>
        <v>0</v>
      </c>
      <c r="BH216" s="652">
        <f>IF(N216="sníž. přenesená",J216,0)</f>
        <v>0</v>
      </c>
      <c r="BI216" s="652">
        <f>IF(N216="nulová",J216,0)</f>
        <v>0</v>
      </c>
      <c r="BJ216" s="561" t="s">
        <v>80</v>
      </c>
      <c r="BK216" s="652">
        <f>ROUND(I216*H216,2)</f>
        <v>0</v>
      </c>
      <c r="BL216" s="561" t="s">
        <v>133</v>
      </c>
      <c r="BM216" s="651" t="s">
        <v>807</v>
      </c>
    </row>
    <row r="217" spans="2:51" s="658" customFormat="1" ht="12">
      <c r="B217" s="659"/>
      <c r="D217" s="653" t="s">
        <v>137</v>
      </c>
      <c r="E217" s="660" t="s">
        <v>3</v>
      </c>
      <c r="F217" s="661" t="s">
        <v>808</v>
      </c>
      <c r="H217" s="662">
        <v>5.499</v>
      </c>
      <c r="L217" s="659"/>
      <c r="M217" s="663"/>
      <c r="N217" s="664"/>
      <c r="O217" s="664"/>
      <c r="P217" s="664"/>
      <c r="Q217" s="664"/>
      <c r="R217" s="664"/>
      <c r="S217" s="664"/>
      <c r="T217" s="665"/>
      <c r="AT217" s="660" t="s">
        <v>137</v>
      </c>
      <c r="AU217" s="660" t="s">
        <v>82</v>
      </c>
      <c r="AV217" s="658" t="s">
        <v>82</v>
      </c>
      <c r="AW217" s="658" t="s">
        <v>33</v>
      </c>
      <c r="AX217" s="658" t="s">
        <v>72</v>
      </c>
      <c r="AY217" s="660" t="s">
        <v>125</v>
      </c>
    </row>
    <row r="218" spans="2:51" s="658" customFormat="1" ht="12">
      <c r="B218" s="659"/>
      <c r="D218" s="653" t="s">
        <v>137</v>
      </c>
      <c r="E218" s="660" t="s">
        <v>3</v>
      </c>
      <c r="F218" s="661" t="s">
        <v>809</v>
      </c>
      <c r="H218" s="662">
        <v>8.64</v>
      </c>
      <c r="L218" s="659"/>
      <c r="M218" s="663"/>
      <c r="N218" s="664"/>
      <c r="O218" s="664"/>
      <c r="P218" s="664"/>
      <c r="Q218" s="664"/>
      <c r="R218" s="664"/>
      <c r="S218" s="664"/>
      <c r="T218" s="665"/>
      <c r="AT218" s="660" t="s">
        <v>137</v>
      </c>
      <c r="AU218" s="660" t="s">
        <v>82</v>
      </c>
      <c r="AV218" s="658" t="s">
        <v>82</v>
      </c>
      <c r="AW218" s="658" t="s">
        <v>33</v>
      </c>
      <c r="AX218" s="658" t="s">
        <v>72</v>
      </c>
      <c r="AY218" s="660" t="s">
        <v>125</v>
      </c>
    </row>
    <row r="219" spans="2:51" s="687" customFormat="1" ht="12">
      <c r="B219" s="688"/>
      <c r="D219" s="653" t="s">
        <v>137</v>
      </c>
      <c r="E219" s="689" t="s">
        <v>3</v>
      </c>
      <c r="F219" s="690" t="s">
        <v>532</v>
      </c>
      <c r="H219" s="691">
        <v>14.139</v>
      </c>
      <c r="L219" s="688"/>
      <c r="M219" s="692"/>
      <c r="N219" s="693"/>
      <c r="O219" s="693"/>
      <c r="P219" s="693"/>
      <c r="Q219" s="693"/>
      <c r="R219" s="693"/>
      <c r="S219" s="693"/>
      <c r="T219" s="694"/>
      <c r="AT219" s="689" t="s">
        <v>137</v>
      </c>
      <c r="AU219" s="689" t="s">
        <v>82</v>
      </c>
      <c r="AV219" s="687" t="s">
        <v>133</v>
      </c>
      <c r="AW219" s="687" t="s">
        <v>33</v>
      </c>
      <c r="AX219" s="687" t="s">
        <v>80</v>
      </c>
      <c r="AY219" s="689" t="s">
        <v>125</v>
      </c>
    </row>
    <row r="220" spans="1:65" s="571" customFormat="1" ht="14.45" customHeight="1">
      <c r="A220" s="568"/>
      <c r="B220" s="569"/>
      <c r="C220" s="640" t="s">
        <v>265</v>
      </c>
      <c r="D220" s="640" t="s">
        <v>128</v>
      </c>
      <c r="E220" s="641" t="s">
        <v>810</v>
      </c>
      <c r="F220" s="642" t="s">
        <v>811</v>
      </c>
      <c r="G220" s="643" t="s">
        <v>180</v>
      </c>
      <c r="H220" s="644">
        <v>14.139</v>
      </c>
      <c r="I220" s="77"/>
      <c r="J220" s="645">
        <f>ROUND(I220*H220,2)</f>
        <v>0</v>
      </c>
      <c r="K220" s="642" t="s">
        <v>132</v>
      </c>
      <c r="L220" s="569"/>
      <c r="M220" s="646" t="s">
        <v>3</v>
      </c>
      <c r="N220" s="647" t="s">
        <v>43</v>
      </c>
      <c r="O220" s="648"/>
      <c r="P220" s="649">
        <f>O220*H220</f>
        <v>0</v>
      </c>
      <c r="Q220" s="649">
        <v>0</v>
      </c>
      <c r="R220" s="649">
        <f>Q220*H220</f>
        <v>0</v>
      </c>
      <c r="S220" s="649">
        <v>0</v>
      </c>
      <c r="T220" s="650">
        <f>S220*H220</f>
        <v>0</v>
      </c>
      <c r="U220" s="568"/>
      <c r="V220" s="568"/>
      <c r="W220" s="568"/>
      <c r="X220" s="568"/>
      <c r="Y220" s="568"/>
      <c r="Z220" s="568"/>
      <c r="AA220" s="568"/>
      <c r="AB220" s="568"/>
      <c r="AC220" s="568"/>
      <c r="AD220" s="568"/>
      <c r="AE220" s="568"/>
      <c r="AR220" s="651" t="s">
        <v>133</v>
      </c>
      <c r="AT220" s="651" t="s">
        <v>128</v>
      </c>
      <c r="AU220" s="651" t="s">
        <v>82</v>
      </c>
      <c r="AY220" s="561" t="s">
        <v>125</v>
      </c>
      <c r="BE220" s="652">
        <f>IF(N220="základní",J220,0)</f>
        <v>0</v>
      </c>
      <c r="BF220" s="652">
        <f>IF(N220="snížená",J220,0)</f>
        <v>0</v>
      </c>
      <c r="BG220" s="652">
        <f>IF(N220="zákl. přenesená",J220,0)</f>
        <v>0</v>
      </c>
      <c r="BH220" s="652">
        <f>IF(N220="sníž. přenesená",J220,0)</f>
        <v>0</v>
      </c>
      <c r="BI220" s="652">
        <f>IF(N220="nulová",J220,0)</f>
        <v>0</v>
      </c>
      <c r="BJ220" s="561" t="s">
        <v>80</v>
      </c>
      <c r="BK220" s="652">
        <f>ROUND(I220*H220,2)</f>
        <v>0</v>
      </c>
      <c r="BL220" s="561" t="s">
        <v>133</v>
      </c>
      <c r="BM220" s="651" t="s">
        <v>812</v>
      </c>
    </row>
    <row r="221" spans="1:65" s="571" customFormat="1" ht="24.2" customHeight="1">
      <c r="A221" s="568"/>
      <c r="B221" s="569"/>
      <c r="C221" s="640" t="s">
        <v>270</v>
      </c>
      <c r="D221" s="640" t="s">
        <v>128</v>
      </c>
      <c r="E221" s="641" t="s">
        <v>813</v>
      </c>
      <c r="F221" s="642" t="s">
        <v>814</v>
      </c>
      <c r="G221" s="643" t="s">
        <v>173</v>
      </c>
      <c r="H221" s="644">
        <v>2</v>
      </c>
      <c r="I221" s="77"/>
      <c r="J221" s="645">
        <f>ROUND(I221*H221,2)</f>
        <v>0</v>
      </c>
      <c r="K221" s="642" t="s">
        <v>132</v>
      </c>
      <c r="L221" s="569"/>
      <c r="M221" s="646" t="s">
        <v>3</v>
      </c>
      <c r="N221" s="647" t="s">
        <v>43</v>
      </c>
      <c r="O221" s="648"/>
      <c r="P221" s="649">
        <f>O221*H221</f>
        <v>0</v>
      </c>
      <c r="Q221" s="649">
        <v>0.0094</v>
      </c>
      <c r="R221" s="649">
        <f>Q221*H221</f>
        <v>0.0188</v>
      </c>
      <c r="S221" s="649">
        <v>0</v>
      </c>
      <c r="T221" s="650">
        <f>S221*H221</f>
        <v>0</v>
      </c>
      <c r="U221" s="568"/>
      <c r="V221" s="568"/>
      <c r="W221" s="568"/>
      <c r="X221" s="568"/>
      <c r="Y221" s="568"/>
      <c r="Z221" s="568"/>
      <c r="AA221" s="568"/>
      <c r="AB221" s="568"/>
      <c r="AC221" s="568"/>
      <c r="AD221" s="568"/>
      <c r="AE221" s="568"/>
      <c r="AR221" s="651" t="s">
        <v>133</v>
      </c>
      <c r="AT221" s="651" t="s">
        <v>128</v>
      </c>
      <c r="AU221" s="651" t="s">
        <v>82</v>
      </c>
      <c r="AY221" s="561" t="s">
        <v>125</v>
      </c>
      <c r="BE221" s="652">
        <f>IF(N221="základní",J221,0)</f>
        <v>0</v>
      </c>
      <c r="BF221" s="652">
        <f>IF(N221="snížená",J221,0)</f>
        <v>0</v>
      </c>
      <c r="BG221" s="652">
        <f>IF(N221="zákl. přenesená",J221,0)</f>
        <v>0</v>
      </c>
      <c r="BH221" s="652">
        <f>IF(N221="sníž. přenesená",J221,0)</f>
        <v>0</v>
      </c>
      <c r="BI221" s="652">
        <f>IF(N221="nulová",J221,0)</f>
        <v>0</v>
      </c>
      <c r="BJ221" s="561" t="s">
        <v>80</v>
      </c>
      <c r="BK221" s="652">
        <f>ROUND(I221*H221,2)</f>
        <v>0</v>
      </c>
      <c r="BL221" s="561" t="s">
        <v>133</v>
      </c>
      <c r="BM221" s="651" t="s">
        <v>815</v>
      </c>
    </row>
    <row r="222" spans="1:65" s="571" customFormat="1" ht="24.2" customHeight="1">
      <c r="A222" s="568"/>
      <c r="B222" s="569"/>
      <c r="C222" s="640" t="s">
        <v>274</v>
      </c>
      <c r="D222" s="640" t="s">
        <v>128</v>
      </c>
      <c r="E222" s="641" t="s">
        <v>816</v>
      </c>
      <c r="F222" s="642" t="s">
        <v>817</v>
      </c>
      <c r="G222" s="643" t="s">
        <v>173</v>
      </c>
      <c r="H222" s="644">
        <v>10</v>
      </c>
      <c r="I222" s="77"/>
      <c r="J222" s="645">
        <f>ROUND(I222*H222,2)</f>
        <v>0</v>
      </c>
      <c r="K222" s="642" t="s">
        <v>132</v>
      </c>
      <c r="L222" s="569"/>
      <c r="M222" s="646" t="s">
        <v>3</v>
      </c>
      <c r="N222" s="647" t="s">
        <v>43</v>
      </c>
      <c r="O222" s="648"/>
      <c r="P222" s="649">
        <f>O222*H222</f>
        <v>0</v>
      </c>
      <c r="Q222" s="649">
        <v>0.01351</v>
      </c>
      <c r="R222" s="649">
        <f>Q222*H222</f>
        <v>0.1351</v>
      </c>
      <c r="S222" s="649">
        <v>0</v>
      </c>
      <c r="T222" s="650">
        <f>S222*H222</f>
        <v>0</v>
      </c>
      <c r="U222" s="568"/>
      <c r="V222" s="568"/>
      <c r="W222" s="568"/>
      <c r="X222" s="568"/>
      <c r="Y222" s="568"/>
      <c r="Z222" s="568"/>
      <c r="AA222" s="568"/>
      <c r="AB222" s="568"/>
      <c r="AC222" s="568"/>
      <c r="AD222" s="568"/>
      <c r="AE222" s="568"/>
      <c r="AR222" s="651" t="s">
        <v>133</v>
      </c>
      <c r="AT222" s="651" t="s">
        <v>128</v>
      </c>
      <c r="AU222" s="651" t="s">
        <v>82</v>
      </c>
      <c r="AY222" s="561" t="s">
        <v>125</v>
      </c>
      <c r="BE222" s="652">
        <f>IF(N222="základní",J222,0)</f>
        <v>0</v>
      </c>
      <c r="BF222" s="652">
        <f>IF(N222="snížená",J222,0)</f>
        <v>0</v>
      </c>
      <c r="BG222" s="652">
        <f>IF(N222="zákl. přenesená",J222,0)</f>
        <v>0</v>
      </c>
      <c r="BH222" s="652">
        <f>IF(N222="sníž. přenesená",J222,0)</f>
        <v>0</v>
      </c>
      <c r="BI222" s="652">
        <f>IF(N222="nulová",J222,0)</f>
        <v>0</v>
      </c>
      <c r="BJ222" s="561" t="s">
        <v>80</v>
      </c>
      <c r="BK222" s="652">
        <f>ROUND(I222*H222,2)</f>
        <v>0</v>
      </c>
      <c r="BL222" s="561" t="s">
        <v>133</v>
      </c>
      <c r="BM222" s="651" t="s">
        <v>818</v>
      </c>
    </row>
    <row r="223" spans="1:65" s="571" customFormat="1" ht="24.2" customHeight="1">
      <c r="A223" s="568"/>
      <c r="B223" s="569"/>
      <c r="C223" s="640" t="s">
        <v>278</v>
      </c>
      <c r="D223" s="640" t="s">
        <v>128</v>
      </c>
      <c r="E223" s="641" t="s">
        <v>819</v>
      </c>
      <c r="F223" s="642" t="s">
        <v>820</v>
      </c>
      <c r="G223" s="643" t="s">
        <v>173</v>
      </c>
      <c r="H223" s="644">
        <v>3</v>
      </c>
      <c r="I223" s="77"/>
      <c r="J223" s="645">
        <f>ROUND(I223*H223,2)</f>
        <v>0</v>
      </c>
      <c r="K223" s="642" t="s">
        <v>132</v>
      </c>
      <c r="L223" s="569"/>
      <c r="M223" s="646" t="s">
        <v>3</v>
      </c>
      <c r="N223" s="647" t="s">
        <v>43</v>
      </c>
      <c r="O223" s="648"/>
      <c r="P223" s="649">
        <f>O223*H223</f>
        <v>0</v>
      </c>
      <c r="Q223" s="649">
        <v>0.02592</v>
      </c>
      <c r="R223" s="649">
        <f>Q223*H223</f>
        <v>0.07776</v>
      </c>
      <c r="S223" s="649">
        <v>0</v>
      </c>
      <c r="T223" s="650">
        <f>S223*H223</f>
        <v>0</v>
      </c>
      <c r="U223" s="568"/>
      <c r="V223" s="568"/>
      <c r="W223" s="568"/>
      <c r="X223" s="568"/>
      <c r="Y223" s="568"/>
      <c r="Z223" s="568"/>
      <c r="AA223" s="568"/>
      <c r="AB223" s="568"/>
      <c r="AC223" s="568"/>
      <c r="AD223" s="568"/>
      <c r="AE223" s="568"/>
      <c r="AR223" s="651" t="s">
        <v>133</v>
      </c>
      <c r="AT223" s="651" t="s">
        <v>128</v>
      </c>
      <c r="AU223" s="651" t="s">
        <v>82</v>
      </c>
      <c r="AY223" s="561" t="s">
        <v>125</v>
      </c>
      <c r="BE223" s="652">
        <f>IF(N223="základní",J223,0)</f>
        <v>0</v>
      </c>
      <c r="BF223" s="652">
        <f>IF(N223="snížená",J223,0)</f>
        <v>0</v>
      </c>
      <c r="BG223" s="652">
        <f>IF(N223="zákl. přenesená",J223,0)</f>
        <v>0</v>
      </c>
      <c r="BH223" s="652">
        <f>IF(N223="sníž. přenesená",J223,0)</f>
        <v>0</v>
      </c>
      <c r="BI223" s="652">
        <f>IF(N223="nulová",J223,0)</f>
        <v>0</v>
      </c>
      <c r="BJ223" s="561" t="s">
        <v>80</v>
      </c>
      <c r="BK223" s="652">
        <f>ROUND(I223*H223,2)</f>
        <v>0</v>
      </c>
      <c r="BL223" s="561" t="s">
        <v>133</v>
      </c>
      <c r="BM223" s="651" t="s">
        <v>821</v>
      </c>
    </row>
    <row r="224" spans="2:63" s="627" customFormat="1" ht="22.9" customHeight="1">
      <c r="B224" s="628"/>
      <c r="D224" s="629" t="s">
        <v>71</v>
      </c>
      <c r="E224" s="638" t="s">
        <v>145</v>
      </c>
      <c r="F224" s="638" t="s">
        <v>282</v>
      </c>
      <c r="J224" s="639">
        <f>BK224</f>
        <v>0</v>
      </c>
      <c r="L224" s="628"/>
      <c r="M224" s="632"/>
      <c r="N224" s="633"/>
      <c r="O224" s="633"/>
      <c r="P224" s="634">
        <f>SUM(P225:P536)</f>
        <v>0</v>
      </c>
      <c r="Q224" s="633"/>
      <c r="R224" s="634">
        <f>SUM(R225:R536)</f>
        <v>414.13097886</v>
      </c>
      <c r="S224" s="633"/>
      <c r="T224" s="635">
        <f>SUM(T225:T536)</f>
        <v>0</v>
      </c>
      <c r="AR224" s="629" t="s">
        <v>80</v>
      </c>
      <c r="AT224" s="636" t="s">
        <v>71</v>
      </c>
      <c r="AU224" s="636" t="s">
        <v>80</v>
      </c>
      <c r="AY224" s="629" t="s">
        <v>125</v>
      </c>
      <c r="BK224" s="637">
        <f>SUM(BK225:BK536)</f>
        <v>0</v>
      </c>
    </row>
    <row r="225" spans="1:65" s="571" customFormat="1" ht="14.45" customHeight="1">
      <c r="A225" s="568"/>
      <c r="B225" s="569"/>
      <c r="C225" s="640" t="s">
        <v>283</v>
      </c>
      <c r="D225" s="640" t="s">
        <v>128</v>
      </c>
      <c r="E225" s="641" t="s">
        <v>822</v>
      </c>
      <c r="F225" s="642" t="s">
        <v>823</v>
      </c>
      <c r="G225" s="643" t="s">
        <v>131</v>
      </c>
      <c r="H225" s="644">
        <v>3.083</v>
      </c>
      <c r="I225" s="77"/>
      <c r="J225" s="645">
        <f>ROUND(I225*H225,2)</f>
        <v>0</v>
      </c>
      <c r="K225" s="642" t="s">
        <v>132</v>
      </c>
      <c r="L225" s="569"/>
      <c r="M225" s="646" t="s">
        <v>3</v>
      </c>
      <c r="N225" s="647" t="s">
        <v>43</v>
      </c>
      <c r="O225" s="648"/>
      <c r="P225" s="649">
        <f>O225*H225</f>
        <v>0</v>
      </c>
      <c r="Q225" s="649">
        <v>0</v>
      </c>
      <c r="R225" s="649">
        <f>Q225*H225</f>
        <v>0</v>
      </c>
      <c r="S225" s="649">
        <v>0</v>
      </c>
      <c r="T225" s="650">
        <f>S225*H225</f>
        <v>0</v>
      </c>
      <c r="U225" s="568"/>
      <c r="V225" s="568"/>
      <c r="W225" s="568"/>
      <c r="X225" s="568"/>
      <c r="Y225" s="568"/>
      <c r="Z225" s="568"/>
      <c r="AA225" s="568"/>
      <c r="AB225" s="568"/>
      <c r="AC225" s="568"/>
      <c r="AD225" s="568"/>
      <c r="AE225" s="568"/>
      <c r="AR225" s="651" t="s">
        <v>133</v>
      </c>
      <c r="AT225" s="651" t="s">
        <v>128</v>
      </c>
      <c r="AU225" s="651" t="s">
        <v>82</v>
      </c>
      <c r="AY225" s="561" t="s">
        <v>125</v>
      </c>
      <c r="BE225" s="652">
        <f>IF(N225="základní",J225,0)</f>
        <v>0</v>
      </c>
      <c r="BF225" s="652">
        <f>IF(N225="snížená",J225,0)</f>
        <v>0</v>
      </c>
      <c r="BG225" s="652">
        <f>IF(N225="zákl. přenesená",J225,0)</f>
        <v>0</v>
      </c>
      <c r="BH225" s="652">
        <f>IF(N225="sníž. přenesená",J225,0)</f>
        <v>0</v>
      </c>
      <c r="BI225" s="652">
        <f>IF(N225="nulová",J225,0)</f>
        <v>0</v>
      </c>
      <c r="BJ225" s="561" t="s">
        <v>80</v>
      </c>
      <c r="BK225" s="652">
        <f>ROUND(I225*H225,2)</f>
        <v>0</v>
      </c>
      <c r="BL225" s="561" t="s">
        <v>133</v>
      </c>
      <c r="BM225" s="651" t="s">
        <v>824</v>
      </c>
    </row>
    <row r="226" spans="2:51" s="680" customFormat="1" ht="12">
      <c r="B226" s="681"/>
      <c r="D226" s="653" t="s">
        <v>137</v>
      </c>
      <c r="E226" s="682" t="s">
        <v>3</v>
      </c>
      <c r="F226" s="683" t="s">
        <v>825</v>
      </c>
      <c r="H226" s="682" t="s">
        <v>3</v>
      </c>
      <c r="L226" s="681"/>
      <c r="M226" s="684"/>
      <c r="N226" s="685"/>
      <c r="O226" s="685"/>
      <c r="P226" s="685"/>
      <c r="Q226" s="685"/>
      <c r="R226" s="685"/>
      <c r="S226" s="685"/>
      <c r="T226" s="686"/>
      <c r="AT226" s="682" t="s">
        <v>137</v>
      </c>
      <c r="AU226" s="682" t="s">
        <v>82</v>
      </c>
      <c r="AV226" s="680" t="s">
        <v>80</v>
      </c>
      <c r="AW226" s="680" t="s">
        <v>33</v>
      </c>
      <c r="AX226" s="680" t="s">
        <v>72</v>
      </c>
      <c r="AY226" s="682" t="s">
        <v>125</v>
      </c>
    </row>
    <row r="227" spans="2:51" s="658" customFormat="1" ht="12">
      <c r="B227" s="659"/>
      <c r="D227" s="653" t="s">
        <v>137</v>
      </c>
      <c r="E227" s="660" t="s">
        <v>3</v>
      </c>
      <c r="F227" s="661" t="s">
        <v>826</v>
      </c>
      <c r="H227" s="662">
        <v>3.083</v>
      </c>
      <c r="L227" s="659"/>
      <c r="M227" s="663"/>
      <c r="N227" s="664"/>
      <c r="O227" s="664"/>
      <c r="P227" s="664"/>
      <c r="Q227" s="664"/>
      <c r="R227" s="664"/>
      <c r="S227" s="664"/>
      <c r="T227" s="665"/>
      <c r="AT227" s="660" t="s">
        <v>137</v>
      </c>
      <c r="AU227" s="660" t="s">
        <v>82</v>
      </c>
      <c r="AV227" s="658" t="s">
        <v>82</v>
      </c>
      <c r="AW227" s="658" t="s">
        <v>33</v>
      </c>
      <c r="AX227" s="658" t="s">
        <v>80</v>
      </c>
      <c r="AY227" s="660" t="s">
        <v>125</v>
      </c>
    </row>
    <row r="228" spans="1:65" s="571" customFormat="1" ht="24.2" customHeight="1">
      <c r="A228" s="568"/>
      <c r="B228" s="569"/>
      <c r="C228" s="640" t="s">
        <v>290</v>
      </c>
      <c r="D228" s="640" t="s">
        <v>128</v>
      </c>
      <c r="E228" s="641" t="s">
        <v>827</v>
      </c>
      <c r="F228" s="642" t="s">
        <v>828</v>
      </c>
      <c r="G228" s="643" t="s">
        <v>180</v>
      </c>
      <c r="H228" s="644">
        <v>2.6</v>
      </c>
      <c r="I228" s="77"/>
      <c r="J228" s="645">
        <f>ROUND(I228*H228,2)</f>
        <v>0</v>
      </c>
      <c r="K228" s="642" t="s">
        <v>132</v>
      </c>
      <c r="L228" s="569"/>
      <c r="M228" s="646" t="s">
        <v>3</v>
      </c>
      <c r="N228" s="647" t="s">
        <v>43</v>
      </c>
      <c r="O228" s="648"/>
      <c r="P228" s="649">
        <f>O228*H228</f>
        <v>0</v>
      </c>
      <c r="Q228" s="649">
        <v>0.54605</v>
      </c>
      <c r="R228" s="649">
        <f>Q228*H228</f>
        <v>1.4197300000000002</v>
      </c>
      <c r="S228" s="649">
        <v>0</v>
      </c>
      <c r="T228" s="650">
        <f>S228*H228</f>
        <v>0</v>
      </c>
      <c r="U228" s="568"/>
      <c r="V228" s="568"/>
      <c r="W228" s="568"/>
      <c r="X228" s="568"/>
      <c r="Y228" s="568"/>
      <c r="Z228" s="568"/>
      <c r="AA228" s="568"/>
      <c r="AB228" s="568"/>
      <c r="AC228" s="568"/>
      <c r="AD228" s="568"/>
      <c r="AE228" s="568"/>
      <c r="AR228" s="651" t="s">
        <v>133</v>
      </c>
      <c r="AT228" s="651" t="s">
        <v>128</v>
      </c>
      <c r="AU228" s="651" t="s">
        <v>82</v>
      </c>
      <c r="AY228" s="561" t="s">
        <v>125</v>
      </c>
      <c r="BE228" s="652">
        <f>IF(N228="základní",J228,0)</f>
        <v>0</v>
      </c>
      <c r="BF228" s="652">
        <f>IF(N228="snížená",J228,0)</f>
        <v>0</v>
      </c>
      <c r="BG228" s="652">
        <f>IF(N228="zákl. přenesená",J228,0)</f>
        <v>0</v>
      </c>
      <c r="BH228" s="652">
        <f>IF(N228="sníž. přenesená",J228,0)</f>
        <v>0</v>
      </c>
      <c r="BI228" s="652">
        <f>IF(N228="nulová",J228,0)</f>
        <v>0</v>
      </c>
      <c r="BJ228" s="561" t="s">
        <v>80</v>
      </c>
      <c r="BK228" s="652">
        <f>ROUND(I228*H228,2)</f>
        <v>0</v>
      </c>
      <c r="BL228" s="561" t="s">
        <v>133</v>
      </c>
      <c r="BM228" s="651" t="s">
        <v>829</v>
      </c>
    </row>
    <row r="229" spans="2:51" s="658" customFormat="1" ht="12">
      <c r="B229" s="659"/>
      <c r="D229" s="653" t="s">
        <v>137</v>
      </c>
      <c r="E229" s="660" t="s">
        <v>3</v>
      </c>
      <c r="F229" s="661" t="s">
        <v>830</v>
      </c>
      <c r="H229" s="662">
        <v>2.6</v>
      </c>
      <c r="L229" s="659"/>
      <c r="M229" s="663"/>
      <c r="N229" s="664"/>
      <c r="O229" s="664"/>
      <c r="P229" s="664"/>
      <c r="Q229" s="664"/>
      <c r="R229" s="664"/>
      <c r="S229" s="664"/>
      <c r="T229" s="665"/>
      <c r="AT229" s="660" t="s">
        <v>137</v>
      </c>
      <c r="AU229" s="660" t="s">
        <v>82</v>
      </c>
      <c r="AV229" s="658" t="s">
        <v>82</v>
      </c>
      <c r="AW229" s="658" t="s">
        <v>33</v>
      </c>
      <c r="AX229" s="658" t="s">
        <v>80</v>
      </c>
      <c r="AY229" s="660" t="s">
        <v>125</v>
      </c>
    </row>
    <row r="230" spans="1:65" s="571" customFormat="1" ht="24.2" customHeight="1">
      <c r="A230" s="568"/>
      <c r="B230" s="569"/>
      <c r="C230" s="640" t="s">
        <v>295</v>
      </c>
      <c r="D230" s="640" t="s">
        <v>128</v>
      </c>
      <c r="E230" s="641" t="s">
        <v>831</v>
      </c>
      <c r="F230" s="642" t="s">
        <v>832</v>
      </c>
      <c r="G230" s="643" t="s">
        <v>180</v>
      </c>
      <c r="H230" s="644">
        <v>1.3</v>
      </c>
      <c r="I230" s="77"/>
      <c r="J230" s="645">
        <f>ROUND(I230*H230,2)</f>
        <v>0</v>
      </c>
      <c r="K230" s="642" t="s">
        <v>132</v>
      </c>
      <c r="L230" s="569"/>
      <c r="M230" s="646" t="s">
        <v>3</v>
      </c>
      <c r="N230" s="647" t="s">
        <v>43</v>
      </c>
      <c r="O230" s="648"/>
      <c r="P230" s="649">
        <f>O230*H230</f>
        <v>0</v>
      </c>
      <c r="Q230" s="649">
        <v>0.71546</v>
      </c>
      <c r="R230" s="649">
        <f>Q230*H230</f>
        <v>0.930098</v>
      </c>
      <c r="S230" s="649">
        <v>0</v>
      </c>
      <c r="T230" s="650">
        <f>S230*H230</f>
        <v>0</v>
      </c>
      <c r="U230" s="568"/>
      <c r="V230" s="568"/>
      <c r="W230" s="568"/>
      <c r="X230" s="568"/>
      <c r="Y230" s="568"/>
      <c r="Z230" s="568"/>
      <c r="AA230" s="568"/>
      <c r="AB230" s="568"/>
      <c r="AC230" s="568"/>
      <c r="AD230" s="568"/>
      <c r="AE230" s="568"/>
      <c r="AR230" s="651" t="s">
        <v>133</v>
      </c>
      <c r="AT230" s="651" t="s">
        <v>128</v>
      </c>
      <c r="AU230" s="651" t="s">
        <v>82</v>
      </c>
      <c r="AY230" s="561" t="s">
        <v>125</v>
      </c>
      <c r="BE230" s="652">
        <f>IF(N230="základní",J230,0)</f>
        <v>0</v>
      </c>
      <c r="BF230" s="652">
        <f>IF(N230="snížená",J230,0)</f>
        <v>0</v>
      </c>
      <c r="BG230" s="652">
        <f>IF(N230="zákl. přenesená",J230,0)</f>
        <v>0</v>
      </c>
      <c r="BH230" s="652">
        <f>IF(N230="sníž. přenesená",J230,0)</f>
        <v>0</v>
      </c>
      <c r="BI230" s="652">
        <f>IF(N230="nulová",J230,0)</f>
        <v>0</v>
      </c>
      <c r="BJ230" s="561" t="s">
        <v>80</v>
      </c>
      <c r="BK230" s="652">
        <f>ROUND(I230*H230,2)</f>
        <v>0</v>
      </c>
      <c r="BL230" s="561" t="s">
        <v>133</v>
      </c>
      <c r="BM230" s="651" t="s">
        <v>833</v>
      </c>
    </row>
    <row r="231" spans="2:51" s="658" customFormat="1" ht="12">
      <c r="B231" s="659"/>
      <c r="D231" s="653" t="s">
        <v>137</v>
      </c>
      <c r="E231" s="660" t="s">
        <v>3</v>
      </c>
      <c r="F231" s="661" t="s">
        <v>834</v>
      </c>
      <c r="H231" s="662">
        <v>1.3</v>
      </c>
      <c r="L231" s="659"/>
      <c r="M231" s="663"/>
      <c r="N231" s="664"/>
      <c r="O231" s="664"/>
      <c r="P231" s="664"/>
      <c r="Q231" s="664"/>
      <c r="R231" s="664"/>
      <c r="S231" s="664"/>
      <c r="T231" s="665"/>
      <c r="AT231" s="660" t="s">
        <v>137</v>
      </c>
      <c r="AU231" s="660" t="s">
        <v>82</v>
      </c>
      <c r="AV231" s="658" t="s">
        <v>82</v>
      </c>
      <c r="AW231" s="658" t="s">
        <v>33</v>
      </c>
      <c r="AX231" s="658" t="s">
        <v>80</v>
      </c>
      <c r="AY231" s="660" t="s">
        <v>125</v>
      </c>
    </row>
    <row r="232" spans="1:65" s="571" customFormat="1" ht="24.2" customHeight="1">
      <c r="A232" s="568"/>
      <c r="B232" s="569"/>
      <c r="C232" s="640" t="s">
        <v>300</v>
      </c>
      <c r="D232" s="640" t="s">
        <v>128</v>
      </c>
      <c r="E232" s="641" t="s">
        <v>835</v>
      </c>
      <c r="F232" s="642" t="s">
        <v>836</v>
      </c>
      <c r="G232" s="643" t="s">
        <v>180</v>
      </c>
      <c r="H232" s="644">
        <v>22.42</v>
      </c>
      <c r="I232" s="77"/>
      <c r="J232" s="645">
        <f>ROUND(I232*H232,2)</f>
        <v>0</v>
      </c>
      <c r="K232" s="642" t="s">
        <v>132</v>
      </c>
      <c r="L232" s="569"/>
      <c r="M232" s="646" t="s">
        <v>3</v>
      </c>
      <c r="N232" s="647" t="s">
        <v>43</v>
      </c>
      <c r="O232" s="648"/>
      <c r="P232" s="649">
        <f>O232*H232</f>
        <v>0</v>
      </c>
      <c r="Q232" s="649">
        <v>0.13709</v>
      </c>
      <c r="R232" s="649">
        <f>Q232*H232</f>
        <v>3.0735578</v>
      </c>
      <c r="S232" s="649">
        <v>0</v>
      </c>
      <c r="T232" s="650">
        <f>S232*H232</f>
        <v>0</v>
      </c>
      <c r="U232" s="568"/>
      <c r="V232" s="568"/>
      <c r="W232" s="568"/>
      <c r="X232" s="568"/>
      <c r="Y232" s="568"/>
      <c r="Z232" s="568"/>
      <c r="AA232" s="568"/>
      <c r="AB232" s="568"/>
      <c r="AC232" s="568"/>
      <c r="AD232" s="568"/>
      <c r="AE232" s="568"/>
      <c r="AR232" s="651" t="s">
        <v>133</v>
      </c>
      <c r="AT232" s="651" t="s">
        <v>128</v>
      </c>
      <c r="AU232" s="651" t="s">
        <v>82</v>
      </c>
      <c r="AY232" s="561" t="s">
        <v>125</v>
      </c>
      <c r="BE232" s="652">
        <f>IF(N232="základní",J232,0)</f>
        <v>0</v>
      </c>
      <c r="BF232" s="652">
        <f>IF(N232="snížená",J232,0)</f>
        <v>0</v>
      </c>
      <c r="BG232" s="652">
        <f>IF(N232="zákl. přenesená",J232,0)</f>
        <v>0</v>
      </c>
      <c r="BH232" s="652">
        <f>IF(N232="sníž. přenesená",J232,0)</f>
        <v>0</v>
      </c>
      <c r="BI232" s="652">
        <f>IF(N232="nulová",J232,0)</f>
        <v>0</v>
      </c>
      <c r="BJ232" s="561" t="s">
        <v>80</v>
      </c>
      <c r="BK232" s="652">
        <f>ROUND(I232*H232,2)</f>
        <v>0</v>
      </c>
      <c r="BL232" s="561" t="s">
        <v>133</v>
      </c>
      <c r="BM232" s="651" t="s">
        <v>837</v>
      </c>
    </row>
    <row r="233" spans="2:51" s="680" customFormat="1" ht="12">
      <c r="B233" s="681"/>
      <c r="D233" s="653" t="s">
        <v>137</v>
      </c>
      <c r="E233" s="682" t="s">
        <v>3</v>
      </c>
      <c r="F233" s="683" t="s">
        <v>838</v>
      </c>
      <c r="H233" s="682" t="s">
        <v>3</v>
      </c>
      <c r="L233" s="681"/>
      <c r="M233" s="684"/>
      <c r="N233" s="685"/>
      <c r="O233" s="685"/>
      <c r="P233" s="685"/>
      <c r="Q233" s="685"/>
      <c r="R233" s="685"/>
      <c r="S233" s="685"/>
      <c r="T233" s="686"/>
      <c r="AT233" s="682" t="s">
        <v>137</v>
      </c>
      <c r="AU233" s="682" t="s">
        <v>82</v>
      </c>
      <c r="AV233" s="680" t="s">
        <v>80</v>
      </c>
      <c r="AW233" s="680" t="s">
        <v>33</v>
      </c>
      <c r="AX233" s="680" t="s">
        <v>72</v>
      </c>
      <c r="AY233" s="682" t="s">
        <v>125</v>
      </c>
    </row>
    <row r="234" spans="2:51" s="658" customFormat="1" ht="12">
      <c r="B234" s="659"/>
      <c r="D234" s="653" t="s">
        <v>137</v>
      </c>
      <c r="E234" s="660" t="s">
        <v>3</v>
      </c>
      <c r="F234" s="661" t="s">
        <v>839</v>
      </c>
      <c r="H234" s="662">
        <v>22.42</v>
      </c>
      <c r="L234" s="659"/>
      <c r="M234" s="663"/>
      <c r="N234" s="664"/>
      <c r="O234" s="664"/>
      <c r="P234" s="664"/>
      <c r="Q234" s="664"/>
      <c r="R234" s="664"/>
      <c r="S234" s="664"/>
      <c r="T234" s="665"/>
      <c r="AT234" s="660" t="s">
        <v>137</v>
      </c>
      <c r="AU234" s="660" t="s">
        <v>82</v>
      </c>
      <c r="AV234" s="658" t="s">
        <v>82</v>
      </c>
      <c r="AW234" s="658" t="s">
        <v>33</v>
      </c>
      <c r="AX234" s="658" t="s">
        <v>80</v>
      </c>
      <c r="AY234" s="660" t="s">
        <v>125</v>
      </c>
    </row>
    <row r="235" spans="1:65" s="571" customFormat="1" ht="24.2" customHeight="1">
      <c r="A235" s="568"/>
      <c r="B235" s="569"/>
      <c r="C235" s="640" t="s">
        <v>304</v>
      </c>
      <c r="D235" s="640" t="s">
        <v>128</v>
      </c>
      <c r="E235" s="641" t="s">
        <v>840</v>
      </c>
      <c r="F235" s="642" t="s">
        <v>841</v>
      </c>
      <c r="G235" s="643" t="s">
        <v>180</v>
      </c>
      <c r="H235" s="644">
        <v>424.374</v>
      </c>
      <c r="I235" s="77"/>
      <c r="J235" s="645">
        <f>ROUND(I235*H235,2)</f>
        <v>0</v>
      </c>
      <c r="K235" s="642" t="s">
        <v>132</v>
      </c>
      <c r="L235" s="569"/>
      <c r="M235" s="646" t="s">
        <v>3</v>
      </c>
      <c r="N235" s="647" t="s">
        <v>43</v>
      </c>
      <c r="O235" s="648"/>
      <c r="P235" s="649">
        <f>O235*H235</f>
        <v>0</v>
      </c>
      <c r="Q235" s="649">
        <v>0.22158</v>
      </c>
      <c r="R235" s="649">
        <f>Q235*H235</f>
        <v>94.03279092000001</v>
      </c>
      <c r="S235" s="649">
        <v>0</v>
      </c>
      <c r="T235" s="650">
        <f>S235*H235</f>
        <v>0</v>
      </c>
      <c r="U235" s="568"/>
      <c r="V235" s="568"/>
      <c r="W235" s="568"/>
      <c r="X235" s="568"/>
      <c r="Y235" s="568"/>
      <c r="Z235" s="568"/>
      <c r="AA235" s="568"/>
      <c r="AB235" s="568"/>
      <c r="AC235" s="568"/>
      <c r="AD235" s="568"/>
      <c r="AE235" s="568"/>
      <c r="AR235" s="651" t="s">
        <v>133</v>
      </c>
      <c r="AT235" s="651" t="s">
        <v>128</v>
      </c>
      <c r="AU235" s="651" t="s">
        <v>82</v>
      </c>
      <c r="AY235" s="561" t="s">
        <v>125</v>
      </c>
      <c r="BE235" s="652">
        <f>IF(N235="základní",J235,0)</f>
        <v>0</v>
      </c>
      <c r="BF235" s="652">
        <f>IF(N235="snížená",J235,0)</f>
        <v>0</v>
      </c>
      <c r="BG235" s="652">
        <f>IF(N235="zákl. přenesená",J235,0)</f>
        <v>0</v>
      </c>
      <c r="BH235" s="652">
        <f>IF(N235="sníž. přenesená",J235,0)</f>
        <v>0</v>
      </c>
      <c r="BI235" s="652">
        <f>IF(N235="nulová",J235,0)</f>
        <v>0</v>
      </c>
      <c r="BJ235" s="561" t="s">
        <v>80</v>
      </c>
      <c r="BK235" s="652">
        <f>ROUND(I235*H235,2)</f>
        <v>0</v>
      </c>
      <c r="BL235" s="561" t="s">
        <v>133</v>
      </c>
      <c r="BM235" s="651" t="s">
        <v>842</v>
      </c>
    </row>
    <row r="236" spans="2:51" s="680" customFormat="1" ht="12">
      <c r="B236" s="681"/>
      <c r="D236" s="653" t="s">
        <v>137</v>
      </c>
      <c r="E236" s="682" t="s">
        <v>3</v>
      </c>
      <c r="F236" s="683" t="s">
        <v>825</v>
      </c>
      <c r="H236" s="682" t="s">
        <v>3</v>
      </c>
      <c r="L236" s="681"/>
      <c r="M236" s="684"/>
      <c r="N236" s="685"/>
      <c r="O236" s="685"/>
      <c r="P236" s="685"/>
      <c r="Q236" s="685"/>
      <c r="R236" s="685"/>
      <c r="S236" s="685"/>
      <c r="T236" s="686"/>
      <c r="AT236" s="682" t="s">
        <v>137</v>
      </c>
      <c r="AU236" s="682" t="s">
        <v>82</v>
      </c>
      <c r="AV236" s="680" t="s">
        <v>80</v>
      </c>
      <c r="AW236" s="680" t="s">
        <v>33</v>
      </c>
      <c r="AX236" s="680" t="s">
        <v>72</v>
      </c>
      <c r="AY236" s="682" t="s">
        <v>125</v>
      </c>
    </row>
    <row r="237" spans="2:51" s="658" customFormat="1" ht="12">
      <c r="B237" s="659"/>
      <c r="D237" s="653" t="s">
        <v>137</v>
      </c>
      <c r="E237" s="660" t="s">
        <v>3</v>
      </c>
      <c r="F237" s="661" t="s">
        <v>843</v>
      </c>
      <c r="H237" s="662">
        <v>164.268</v>
      </c>
      <c r="L237" s="659"/>
      <c r="M237" s="663"/>
      <c r="N237" s="664"/>
      <c r="O237" s="664"/>
      <c r="P237" s="664"/>
      <c r="Q237" s="664"/>
      <c r="R237" s="664"/>
      <c r="S237" s="664"/>
      <c r="T237" s="665"/>
      <c r="AT237" s="660" t="s">
        <v>137</v>
      </c>
      <c r="AU237" s="660" t="s">
        <v>82</v>
      </c>
      <c r="AV237" s="658" t="s">
        <v>82</v>
      </c>
      <c r="AW237" s="658" t="s">
        <v>33</v>
      </c>
      <c r="AX237" s="658" t="s">
        <v>72</v>
      </c>
      <c r="AY237" s="660" t="s">
        <v>125</v>
      </c>
    </row>
    <row r="238" spans="2:51" s="658" customFormat="1" ht="12">
      <c r="B238" s="659"/>
      <c r="D238" s="653" t="s">
        <v>137</v>
      </c>
      <c r="E238" s="660" t="s">
        <v>3</v>
      </c>
      <c r="F238" s="661" t="s">
        <v>844</v>
      </c>
      <c r="H238" s="662">
        <v>77.592</v>
      </c>
      <c r="L238" s="659"/>
      <c r="M238" s="663"/>
      <c r="N238" s="664"/>
      <c r="O238" s="664"/>
      <c r="P238" s="664"/>
      <c r="Q238" s="664"/>
      <c r="R238" s="664"/>
      <c r="S238" s="664"/>
      <c r="T238" s="665"/>
      <c r="AT238" s="660" t="s">
        <v>137</v>
      </c>
      <c r="AU238" s="660" t="s">
        <v>82</v>
      </c>
      <c r="AV238" s="658" t="s">
        <v>82</v>
      </c>
      <c r="AW238" s="658" t="s">
        <v>33</v>
      </c>
      <c r="AX238" s="658" t="s">
        <v>72</v>
      </c>
      <c r="AY238" s="660" t="s">
        <v>125</v>
      </c>
    </row>
    <row r="239" spans="2:51" s="658" customFormat="1" ht="12">
      <c r="B239" s="659"/>
      <c r="D239" s="653" t="s">
        <v>137</v>
      </c>
      <c r="E239" s="660" t="s">
        <v>3</v>
      </c>
      <c r="F239" s="661" t="s">
        <v>845</v>
      </c>
      <c r="H239" s="662">
        <v>-80.411</v>
      </c>
      <c r="L239" s="659"/>
      <c r="M239" s="663"/>
      <c r="N239" s="664"/>
      <c r="O239" s="664"/>
      <c r="P239" s="664"/>
      <c r="Q239" s="664"/>
      <c r="R239" s="664"/>
      <c r="S239" s="664"/>
      <c r="T239" s="665"/>
      <c r="AT239" s="660" t="s">
        <v>137</v>
      </c>
      <c r="AU239" s="660" t="s">
        <v>82</v>
      </c>
      <c r="AV239" s="658" t="s">
        <v>82</v>
      </c>
      <c r="AW239" s="658" t="s">
        <v>33</v>
      </c>
      <c r="AX239" s="658" t="s">
        <v>72</v>
      </c>
      <c r="AY239" s="660" t="s">
        <v>125</v>
      </c>
    </row>
    <row r="240" spans="2:51" s="680" customFormat="1" ht="12">
      <c r="B240" s="681"/>
      <c r="D240" s="653" t="s">
        <v>137</v>
      </c>
      <c r="E240" s="682" t="s">
        <v>3</v>
      </c>
      <c r="F240" s="683" t="s">
        <v>838</v>
      </c>
      <c r="H240" s="682" t="s">
        <v>3</v>
      </c>
      <c r="L240" s="681"/>
      <c r="M240" s="684"/>
      <c r="N240" s="685"/>
      <c r="O240" s="685"/>
      <c r="P240" s="685"/>
      <c r="Q240" s="685"/>
      <c r="R240" s="685"/>
      <c r="S240" s="685"/>
      <c r="T240" s="686"/>
      <c r="AT240" s="682" t="s">
        <v>137</v>
      </c>
      <c r="AU240" s="682" t="s">
        <v>82</v>
      </c>
      <c r="AV240" s="680" t="s">
        <v>80</v>
      </c>
      <c r="AW240" s="680" t="s">
        <v>33</v>
      </c>
      <c r="AX240" s="680" t="s">
        <v>72</v>
      </c>
      <c r="AY240" s="682" t="s">
        <v>125</v>
      </c>
    </row>
    <row r="241" spans="2:51" s="658" customFormat="1" ht="12">
      <c r="B241" s="659"/>
      <c r="D241" s="653" t="s">
        <v>137</v>
      </c>
      <c r="E241" s="660" t="s">
        <v>3</v>
      </c>
      <c r="F241" s="661" t="s">
        <v>846</v>
      </c>
      <c r="H241" s="662">
        <v>210.145</v>
      </c>
      <c r="L241" s="659"/>
      <c r="M241" s="663"/>
      <c r="N241" s="664"/>
      <c r="O241" s="664"/>
      <c r="P241" s="664"/>
      <c r="Q241" s="664"/>
      <c r="R241" s="664"/>
      <c r="S241" s="664"/>
      <c r="T241" s="665"/>
      <c r="AT241" s="660" t="s">
        <v>137</v>
      </c>
      <c r="AU241" s="660" t="s">
        <v>82</v>
      </c>
      <c r="AV241" s="658" t="s">
        <v>82</v>
      </c>
      <c r="AW241" s="658" t="s">
        <v>33</v>
      </c>
      <c r="AX241" s="658" t="s">
        <v>72</v>
      </c>
      <c r="AY241" s="660" t="s">
        <v>125</v>
      </c>
    </row>
    <row r="242" spans="2:51" s="658" customFormat="1" ht="12">
      <c r="B242" s="659"/>
      <c r="D242" s="653" t="s">
        <v>137</v>
      </c>
      <c r="E242" s="660" t="s">
        <v>3</v>
      </c>
      <c r="F242" s="661" t="s">
        <v>847</v>
      </c>
      <c r="H242" s="662">
        <v>-50.616</v>
      </c>
      <c r="L242" s="659"/>
      <c r="M242" s="663"/>
      <c r="N242" s="664"/>
      <c r="O242" s="664"/>
      <c r="P242" s="664"/>
      <c r="Q242" s="664"/>
      <c r="R242" s="664"/>
      <c r="S242" s="664"/>
      <c r="T242" s="665"/>
      <c r="AT242" s="660" t="s">
        <v>137</v>
      </c>
      <c r="AU242" s="660" t="s">
        <v>82</v>
      </c>
      <c r="AV242" s="658" t="s">
        <v>82</v>
      </c>
      <c r="AW242" s="658" t="s">
        <v>33</v>
      </c>
      <c r="AX242" s="658" t="s">
        <v>72</v>
      </c>
      <c r="AY242" s="660" t="s">
        <v>125</v>
      </c>
    </row>
    <row r="243" spans="2:51" s="658" customFormat="1" ht="12">
      <c r="B243" s="659"/>
      <c r="D243" s="653" t="s">
        <v>137</v>
      </c>
      <c r="E243" s="660" t="s">
        <v>3</v>
      </c>
      <c r="F243" s="661" t="s">
        <v>848</v>
      </c>
      <c r="H243" s="662">
        <v>-22.76</v>
      </c>
      <c r="L243" s="659"/>
      <c r="M243" s="663"/>
      <c r="N243" s="664"/>
      <c r="O243" s="664"/>
      <c r="P243" s="664"/>
      <c r="Q243" s="664"/>
      <c r="R243" s="664"/>
      <c r="S243" s="664"/>
      <c r="T243" s="665"/>
      <c r="AT243" s="660" t="s">
        <v>137</v>
      </c>
      <c r="AU243" s="660" t="s">
        <v>82</v>
      </c>
      <c r="AV243" s="658" t="s">
        <v>82</v>
      </c>
      <c r="AW243" s="658" t="s">
        <v>33</v>
      </c>
      <c r="AX243" s="658" t="s">
        <v>72</v>
      </c>
      <c r="AY243" s="660" t="s">
        <v>125</v>
      </c>
    </row>
    <row r="244" spans="2:51" s="680" customFormat="1" ht="12">
      <c r="B244" s="681"/>
      <c r="D244" s="653" t="s">
        <v>137</v>
      </c>
      <c r="E244" s="682" t="s">
        <v>3</v>
      </c>
      <c r="F244" s="683" t="s">
        <v>849</v>
      </c>
      <c r="H244" s="682" t="s">
        <v>3</v>
      </c>
      <c r="L244" s="681"/>
      <c r="M244" s="684"/>
      <c r="N244" s="685"/>
      <c r="O244" s="685"/>
      <c r="P244" s="685"/>
      <c r="Q244" s="685"/>
      <c r="R244" s="685"/>
      <c r="S244" s="685"/>
      <c r="T244" s="686"/>
      <c r="AT244" s="682" t="s">
        <v>137</v>
      </c>
      <c r="AU244" s="682" t="s">
        <v>82</v>
      </c>
      <c r="AV244" s="680" t="s">
        <v>80</v>
      </c>
      <c r="AW244" s="680" t="s">
        <v>33</v>
      </c>
      <c r="AX244" s="680" t="s">
        <v>72</v>
      </c>
      <c r="AY244" s="682" t="s">
        <v>125</v>
      </c>
    </row>
    <row r="245" spans="2:51" s="658" customFormat="1" ht="12">
      <c r="B245" s="659"/>
      <c r="D245" s="653" t="s">
        <v>137</v>
      </c>
      <c r="E245" s="660" t="s">
        <v>3</v>
      </c>
      <c r="F245" s="661" t="s">
        <v>850</v>
      </c>
      <c r="H245" s="662">
        <v>154.38</v>
      </c>
      <c r="L245" s="659"/>
      <c r="M245" s="663"/>
      <c r="N245" s="664"/>
      <c r="O245" s="664"/>
      <c r="P245" s="664"/>
      <c r="Q245" s="664"/>
      <c r="R245" s="664"/>
      <c r="S245" s="664"/>
      <c r="T245" s="665"/>
      <c r="AT245" s="660" t="s">
        <v>137</v>
      </c>
      <c r="AU245" s="660" t="s">
        <v>82</v>
      </c>
      <c r="AV245" s="658" t="s">
        <v>82</v>
      </c>
      <c r="AW245" s="658" t="s">
        <v>33</v>
      </c>
      <c r="AX245" s="658" t="s">
        <v>72</v>
      </c>
      <c r="AY245" s="660" t="s">
        <v>125</v>
      </c>
    </row>
    <row r="246" spans="2:51" s="658" customFormat="1" ht="12">
      <c r="B246" s="659"/>
      <c r="D246" s="653" t="s">
        <v>137</v>
      </c>
      <c r="E246" s="660" t="s">
        <v>3</v>
      </c>
      <c r="F246" s="661" t="s">
        <v>851</v>
      </c>
      <c r="H246" s="662">
        <v>-28.224</v>
      </c>
      <c r="L246" s="659"/>
      <c r="M246" s="663"/>
      <c r="N246" s="664"/>
      <c r="O246" s="664"/>
      <c r="P246" s="664"/>
      <c r="Q246" s="664"/>
      <c r="R246" s="664"/>
      <c r="S246" s="664"/>
      <c r="T246" s="665"/>
      <c r="AT246" s="660" t="s">
        <v>137</v>
      </c>
      <c r="AU246" s="660" t="s">
        <v>82</v>
      </c>
      <c r="AV246" s="658" t="s">
        <v>82</v>
      </c>
      <c r="AW246" s="658" t="s">
        <v>33</v>
      </c>
      <c r="AX246" s="658" t="s">
        <v>72</v>
      </c>
      <c r="AY246" s="660" t="s">
        <v>125</v>
      </c>
    </row>
    <row r="247" spans="2:51" s="687" customFormat="1" ht="12">
      <c r="B247" s="688"/>
      <c r="D247" s="653" t="s">
        <v>137</v>
      </c>
      <c r="E247" s="689" t="s">
        <v>3</v>
      </c>
      <c r="F247" s="690" t="s">
        <v>532</v>
      </c>
      <c r="H247" s="691">
        <v>424.374</v>
      </c>
      <c r="L247" s="688"/>
      <c r="M247" s="692"/>
      <c r="N247" s="693"/>
      <c r="O247" s="693"/>
      <c r="P247" s="693"/>
      <c r="Q247" s="693"/>
      <c r="R247" s="693"/>
      <c r="S247" s="693"/>
      <c r="T247" s="694"/>
      <c r="AT247" s="689" t="s">
        <v>137</v>
      </c>
      <c r="AU247" s="689" t="s">
        <v>82</v>
      </c>
      <c r="AV247" s="687" t="s">
        <v>133</v>
      </c>
      <c r="AW247" s="687" t="s">
        <v>33</v>
      </c>
      <c r="AX247" s="687" t="s">
        <v>80</v>
      </c>
      <c r="AY247" s="689" t="s">
        <v>125</v>
      </c>
    </row>
    <row r="248" spans="1:65" s="571" customFormat="1" ht="24.2" customHeight="1">
      <c r="A248" s="568"/>
      <c r="B248" s="569"/>
      <c r="C248" s="640" t="s">
        <v>309</v>
      </c>
      <c r="D248" s="640" t="s">
        <v>128</v>
      </c>
      <c r="E248" s="641" t="s">
        <v>852</v>
      </c>
      <c r="F248" s="642" t="s">
        <v>853</v>
      </c>
      <c r="G248" s="643" t="s">
        <v>180</v>
      </c>
      <c r="H248" s="644">
        <v>126.072</v>
      </c>
      <c r="I248" s="77"/>
      <c r="J248" s="645">
        <f>ROUND(I248*H248,2)</f>
        <v>0</v>
      </c>
      <c r="K248" s="642" t="s">
        <v>132</v>
      </c>
      <c r="L248" s="569"/>
      <c r="M248" s="646" t="s">
        <v>3</v>
      </c>
      <c r="N248" s="647" t="s">
        <v>43</v>
      </c>
      <c r="O248" s="648"/>
      <c r="P248" s="649">
        <f>O248*H248</f>
        <v>0</v>
      </c>
      <c r="Q248" s="649">
        <v>0.33293</v>
      </c>
      <c r="R248" s="649">
        <f>Q248*H248</f>
        <v>41.97315096</v>
      </c>
      <c r="S248" s="649">
        <v>0</v>
      </c>
      <c r="T248" s="650">
        <f>S248*H248</f>
        <v>0</v>
      </c>
      <c r="U248" s="568"/>
      <c r="V248" s="568"/>
      <c r="W248" s="568"/>
      <c r="X248" s="568"/>
      <c r="Y248" s="568"/>
      <c r="Z248" s="568"/>
      <c r="AA248" s="568"/>
      <c r="AB248" s="568"/>
      <c r="AC248" s="568"/>
      <c r="AD248" s="568"/>
      <c r="AE248" s="568"/>
      <c r="AR248" s="651" t="s">
        <v>133</v>
      </c>
      <c r="AT248" s="651" t="s">
        <v>128</v>
      </c>
      <c r="AU248" s="651" t="s">
        <v>82</v>
      </c>
      <c r="AY248" s="561" t="s">
        <v>125</v>
      </c>
      <c r="BE248" s="652">
        <f>IF(N248="základní",J248,0)</f>
        <v>0</v>
      </c>
      <c r="BF248" s="652">
        <f>IF(N248="snížená",J248,0)</f>
        <v>0</v>
      </c>
      <c r="BG248" s="652">
        <f>IF(N248="zákl. přenesená",J248,0)</f>
        <v>0</v>
      </c>
      <c r="BH248" s="652">
        <f>IF(N248="sníž. přenesená",J248,0)</f>
        <v>0</v>
      </c>
      <c r="BI248" s="652">
        <f>IF(N248="nulová",J248,0)</f>
        <v>0</v>
      </c>
      <c r="BJ248" s="561" t="s">
        <v>80</v>
      </c>
      <c r="BK248" s="652">
        <f>ROUND(I248*H248,2)</f>
        <v>0</v>
      </c>
      <c r="BL248" s="561" t="s">
        <v>133</v>
      </c>
      <c r="BM248" s="651" t="s">
        <v>854</v>
      </c>
    </row>
    <row r="249" spans="2:51" s="680" customFormat="1" ht="12">
      <c r="B249" s="681"/>
      <c r="D249" s="653" t="s">
        <v>137</v>
      </c>
      <c r="E249" s="682" t="s">
        <v>3</v>
      </c>
      <c r="F249" s="683" t="s">
        <v>825</v>
      </c>
      <c r="H249" s="682" t="s">
        <v>3</v>
      </c>
      <c r="L249" s="681"/>
      <c r="M249" s="684"/>
      <c r="N249" s="685"/>
      <c r="O249" s="685"/>
      <c r="P249" s="685"/>
      <c r="Q249" s="685"/>
      <c r="R249" s="685"/>
      <c r="S249" s="685"/>
      <c r="T249" s="686"/>
      <c r="AT249" s="682" t="s">
        <v>137</v>
      </c>
      <c r="AU249" s="682" t="s">
        <v>82</v>
      </c>
      <c r="AV249" s="680" t="s">
        <v>80</v>
      </c>
      <c r="AW249" s="680" t="s">
        <v>33</v>
      </c>
      <c r="AX249" s="680" t="s">
        <v>72</v>
      </c>
      <c r="AY249" s="682" t="s">
        <v>125</v>
      </c>
    </row>
    <row r="250" spans="2:51" s="658" customFormat="1" ht="12">
      <c r="B250" s="659"/>
      <c r="D250" s="653" t="s">
        <v>137</v>
      </c>
      <c r="E250" s="660" t="s">
        <v>3</v>
      </c>
      <c r="F250" s="661" t="s">
        <v>855</v>
      </c>
      <c r="H250" s="662">
        <v>66.586</v>
      </c>
      <c r="L250" s="659"/>
      <c r="M250" s="663"/>
      <c r="N250" s="664"/>
      <c r="O250" s="664"/>
      <c r="P250" s="664"/>
      <c r="Q250" s="664"/>
      <c r="R250" s="664"/>
      <c r="S250" s="664"/>
      <c r="T250" s="665"/>
      <c r="AT250" s="660" t="s">
        <v>137</v>
      </c>
      <c r="AU250" s="660" t="s">
        <v>82</v>
      </c>
      <c r="AV250" s="658" t="s">
        <v>82</v>
      </c>
      <c r="AW250" s="658" t="s">
        <v>33</v>
      </c>
      <c r="AX250" s="658" t="s">
        <v>72</v>
      </c>
      <c r="AY250" s="660" t="s">
        <v>125</v>
      </c>
    </row>
    <row r="251" spans="2:51" s="658" customFormat="1" ht="12">
      <c r="B251" s="659"/>
      <c r="D251" s="653" t="s">
        <v>137</v>
      </c>
      <c r="E251" s="660" t="s">
        <v>3</v>
      </c>
      <c r="F251" s="661" t="s">
        <v>856</v>
      </c>
      <c r="H251" s="662">
        <v>-41.148</v>
      </c>
      <c r="L251" s="659"/>
      <c r="M251" s="663"/>
      <c r="N251" s="664"/>
      <c r="O251" s="664"/>
      <c r="P251" s="664"/>
      <c r="Q251" s="664"/>
      <c r="R251" s="664"/>
      <c r="S251" s="664"/>
      <c r="T251" s="665"/>
      <c r="AT251" s="660" t="s">
        <v>137</v>
      </c>
      <c r="AU251" s="660" t="s">
        <v>82</v>
      </c>
      <c r="AV251" s="658" t="s">
        <v>82</v>
      </c>
      <c r="AW251" s="658" t="s">
        <v>33</v>
      </c>
      <c r="AX251" s="658" t="s">
        <v>72</v>
      </c>
      <c r="AY251" s="660" t="s">
        <v>125</v>
      </c>
    </row>
    <row r="252" spans="2:51" s="658" customFormat="1" ht="12">
      <c r="B252" s="659"/>
      <c r="D252" s="653" t="s">
        <v>137</v>
      </c>
      <c r="E252" s="660" t="s">
        <v>3</v>
      </c>
      <c r="F252" s="661" t="s">
        <v>857</v>
      </c>
      <c r="H252" s="662">
        <v>32.4</v>
      </c>
      <c r="L252" s="659"/>
      <c r="M252" s="663"/>
      <c r="N252" s="664"/>
      <c r="O252" s="664"/>
      <c r="P252" s="664"/>
      <c r="Q252" s="664"/>
      <c r="R252" s="664"/>
      <c r="S252" s="664"/>
      <c r="T252" s="665"/>
      <c r="AT252" s="660" t="s">
        <v>137</v>
      </c>
      <c r="AU252" s="660" t="s">
        <v>82</v>
      </c>
      <c r="AV252" s="658" t="s">
        <v>82</v>
      </c>
      <c r="AW252" s="658" t="s">
        <v>33</v>
      </c>
      <c r="AX252" s="658" t="s">
        <v>72</v>
      </c>
      <c r="AY252" s="660" t="s">
        <v>125</v>
      </c>
    </row>
    <row r="253" spans="2:51" s="658" customFormat="1" ht="12">
      <c r="B253" s="659"/>
      <c r="D253" s="653" t="s">
        <v>137</v>
      </c>
      <c r="E253" s="660" t="s">
        <v>3</v>
      </c>
      <c r="F253" s="661" t="s">
        <v>858</v>
      </c>
      <c r="H253" s="662">
        <v>14.31</v>
      </c>
      <c r="L253" s="659"/>
      <c r="M253" s="663"/>
      <c r="N253" s="664"/>
      <c r="O253" s="664"/>
      <c r="P253" s="664"/>
      <c r="Q253" s="664"/>
      <c r="R253" s="664"/>
      <c r="S253" s="664"/>
      <c r="T253" s="665"/>
      <c r="AT253" s="660" t="s">
        <v>137</v>
      </c>
      <c r="AU253" s="660" t="s">
        <v>82</v>
      </c>
      <c r="AV253" s="658" t="s">
        <v>82</v>
      </c>
      <c r="AW253" s="658" t="s">
        <v>33</v>
      </c>
      <c r="AX253" s="658" t="s">
        <v>72</v>
      </c>
      <c r="AY253" s="660" t="s">
        <v>125</v>
      </c>
    </row>
    <row r="254" spans="2:51" s="658" customFormat="1" ht="12">
      <c r="B254" s="659"/>
      <c r="D254" s="653" t="s">
        <v>137</v>
      </c>
      <c r="E254" s="660" t="s">
        <v>3</v>
      </c>
      <c r="F254" s="661" t="s">
        <v>859</v>
      </c>
      <c r="H254" s="662">
        <v>6.084</v>
      </c>
      <c r="L254" s="659"/>
      <c r="M254" s="663"/>
      <c r="N254" s="664"/>
      <c r="O254" s="664"/>
      <c r="P254" s="664"/>
      <c r="Q254" s="664"/>
      <c r="R254" s="664"/>
      <c r="S254" s="664"/>
      <c r="T254" s="665"/>
      <c r="AT254" s="660" t="s">
        <v>137</v>
      </c>
      <c r="AU254" s="660" t="s">
        <v>82</v>
      </c>
      <c r="AV254" s="658" t="s">
        <v>82</v>
      </c>
      <c r="AW254" s="658" t="s">
        <v>33</v>
      </c>
      <c r="AX254" s="658" t="s">
        <v>72</v>
      </c>
      <c r="AY254" s="660" t="s">
        <v>125</v>
      </c>
    </row>
    <row r="255" spans="2:51" s="658" customFormat="1" ht="12">
      <c r="B255" s="659"/>
      <c r="D255" s="653" t="s">
        <v>137</v>
      </c>
      <c r="E255" s="660" t="s">
        <v>3</v>
      </c>
      <c r="F255" s="661" t="s">
        <v>860</v>
      </c>
      <c r="H255" s="662">
        <v>79.43</v>
      </c>
      <c r="L255" s="659"/>
      <c r="M255" s="663"/>
      <c r="N255" s="664"/>
      <c r="O255" s="664"/>
      <c r="P255" s="664"/>
      <c r="Q255" s="664"/>
      <c r="R255" s="664"/>
      <c r="S255" s="664"/>
      <c r="T255" s="665"/>
      <c r="AT255" s="660" t="s">
        <v>137</v>
      </c>
      <c r="AU255" s="660" t="s">
        <v>82</v>
      </c>
      <c r="AV255" s="658" t="s">
        <v>82</v>
      </c>
      <c r="AW255" s="658" t="s">
        <v>33</v>
      </c>
      <c r="AX255" s="658" t="s">
        <v>72</v>
      </c>
      <c r="AY255" s="660" t="s">
        <v>125</v>
      </c>
    </row>
    <row r="256" spans="2:51" s="658" customFormat="1" ht="12">
      <c r="B256" s="659"/>
      <c r="D256" s="653" t="s">
        <v>137</v>
      </c>
      <c r="E256" s="660" t="s">
        <v>3</v>
      </c>
      <c r="F256" s="661" t="s">
        <v>861</v>
      </c>
      <c r="H256" s="662">
        <v>-31.59</v>
      </c>
      <c r="L256" s="659"/>
      <c r="M256" s="663"/>
      <c r="N256" s="664"/>
      <c r="O256" s="664"/>
      <c r="P256" s="664"/>
      <c r="Q256" s="664"/>
      <c r="R256" s="664"/>
      <c r="S256" s="664"/>
      <c r="T256" s="665"/>
      <c r="AT256" s="660" t="s">
        <v>137</v>
      </c>
      <c r="AU256" s="660" t="s">
        <v>82</v>
      </c>
      <c r="AV256" s="658" t="s">
        <v>82</v>
      </c>
      <c r="AW256" s="658" t="s">
        <v>33</v>
      </c>
      <c r="AX256" s="658" t="s">
        <v>72</v>
      </c>
      <c r="AY256" s="660" t="s">
        <v>125</v>
      </c>
    </row>
    <row r="257" spans="2:51" s="687" customFormat="1" ht="12">
      <c r="B257" s="688"/>
      <c r="D257" s="653" t="s">
        <v>137</v>
      </c>
      <c r="E257" s="689" t="s">
        <v>3</v>
      </c>
      <c r="F257" s="690" t="s">
        <v>532</v>
      </c>
      <c r="H257" s="691">
        <v>126.072</v>
      </c>
      <c r="L257" s="688"/>
      <c r="M257" s="692"/>
      <c r="N257" s="693"/>
      <c r="O257" s="693"/>
      <c r="P257" s="693"/>
      <c r="Q257" s="693"/>
      <c r="R257" s="693"/>
      <c r="S257" s="693"/>
      <c r="T257" s="694"/>
      <c r="AT257" s="689" t="s">
        <v>137</v>
      </c>
      <c r="AU257" s="689" t="s">
        <v>82</v>
      </c>
      <c r="AV257" s="687" t="s">
        <v>133</v>
      </c>
      <c r="AW257" s="687" t="s">
        <v>33</v>
      </c>
      <c r="AX257" s="687" t="s">
        <v>80</v>
      </c>
      <c r="AY257" s="689" t="s">
        <v>125</v>
      </c>
    </row>
    <row r="258" spans="1:65" s="571" customFormat="1" ht="24.2" customHeight="1">
      <c r="A258" s="568"/>
      <c r="B258" s="569"/>
      <c r="C258" s="640" t="s">
        <v>315</v>
      </c>
      <c r="D258" s="640" t="s">
        <v>128</v>
      </c>
      <c r="E258" s="641" t="s">
        <v>862</v>
      </c>
      <c r="F258" s="642" t="s">
        <v>863</v>
      </c>
      <c r="G258" s="643" t="s">
        <v>180</v>
      </c>
      <c r="H258" s="644">
        <v>359.38</v>
      </c>
      <c r="I258" s="77"/>
      <c r="J258" s="645">
        <f>ROUND(I258*H258,2)</f>
        <v>0</v>
      </c>
      <c r="K258" s="642" t="s">
        <v>132</v>
      </c>
      <c r="L258" s="569"/>
      <c r="M258" s="646" t="s">
        <v>3</v>
      </c>
      <c r="N258" s="647" t="s">
        <v>43</v>
      </c>
      <c r="O258" s="648"/>
      <c r="P258" s="649">
        <f>O258*H258</f>
        <v>0</v>
      </c>
      <c r="Q258" s="649">
        <v>0.19111</v>
      </c>
      <c r="R258" s="649">
        <f>Q258*H258</f>
        <v>68.6811118</v>
      </c>
      <c r="S258" s="649">
        <v>0</v>
      </c>
      <c r="T258" s="650">
        <f>S258*H258</f>
        <v>0</v>
      </c>
      <c r="U258" s="568"/>
      <c r="V258" s="568"/>
      <c r="W258" s="568"/>
      <c r="X258" s="568"/>
      <c r="Y258" s="568"/>
      <c r="Z258" s="568"/>
      <c r="AA258" s="568"/>
      <c r="AB258" s="568"/>
      <c r="AC258" s="568"/>
      <c r="AD258" s="568"/>
      <c r="AE258" s="568"/>
      <c r="AR258" s="651" t="s">
        <v>133</v>
      </c>
      <c r="AT258" s="651" t="s">
        <v>128</v>
      </c>
      <c r="AU258" s="651" t="s">
        <v>82</v>
      </c>
      <c r="AY258" s="561" t="s">
        <v>125</v>
      </c>
      <c r="BE258" s="652">
        <f>IF(N258="základní",J258,0)</f>
        <v>0</v>
      </c>
      <c r="BF258" s="652">
        <f>IF(N258="snížená",J258,0)</f>
        <v>0</v>
      </c>
      <c r="BG258" s="652">
        <f>IF(N258="zákl. přenesená",J258,0)</f>
        <v>0</v>
      </c>
      <c r="BH258" s="652">
        <f>IF(N258="sníž. přenesená",J258,0)</f>
        <v>0</v>
      </c>
      <c r="BI258" s="652">
        <f>IF(N258="nulová",J258,0)</f>
        <v>0</v>
      </c>
      <c r="BJ258" s="561" t="s">
        <v>80</v>
      </c>
      <c r="BK258" s="652">
        <f>ROUND(I258*H258,2)</f>
        <v>0</v>
      </c>
      <c r="BL258" s="561" t="s">
        <v>133</v>
      </c>
      <c r="BM258" s="651" t="s">
        <v>864</v>
      </c>
    </row>
    <row r="259" spans="2:51" s="680" customFormat="1" ht="12">
      <c r="B259" s="681"/>
      <c r="D259" s="653" t="s">
        <v>137</v>
      </c>
      <c r="E259" s="682" t="s">
        <v>3</v>
      </c>
      <c r="F259" s="683" t="s">
        <v>825</v>
      </c>
      <c r="H259" s="682" t="s">
        <v>3</v>
      </c>
      <c r="L259" s="681"/>
      <c r="M259" s="684"/>
      <c r="N259" s="685"/>
      <c r="O259" s="685"/>
      <c r="P259" s="685"/>
      <c r="Q259" s="685"/>
      <c r="R259" s="685"/>
      <c r="S259" s="685"/>
      <c r="T259" s="686"/>
      <c r="AT259" s="682" t="s">
        <v>137</v>
      </c>
      <c r="AU259" s="682" t="s">
        <v>82</v>
      </c>
      <c r="AV259" s="680" t="s">
        <v>80</v>
      </c>
      <c r="AW259" s="680" t="s">
        <v>33</v>
      </c>
      <c r="AX259" s="680" t="s">
        <v>72</v>
      </c>
      <c r="AY259" s="682" t="s">
        <v>125</v>
      </c>
    </row>
    <row r="260" spans="2:51" s="658" customFormat="1" ht="12">
      <c r="B260" s="659"/>
      <c r="D260" s="653" t="s">
        <v>137</v>
      </c>
      <c r="E260" s="660" t="s">
        <v>3</v>
      </c>
      <c r="F260" s="661" t="s">
        <v>865</v>
      </c>
      <c r="H260" s="662">
        <v>168.662</v>
      </c>
      <c r="L260" s="659"/>
      <c r="M260" s="663"/>
      <c r="N260" s="664"/>
      <c r="O260" s="664"/>
      <c r="P260" s="664"/>
      <c r="Q260" s="664"/>
      <c r="R260" s="664"/>
      <c r="S260" s="664"/>
      <c r="T260" s="665"/>
      <c r="AT260" s="660" t="s">
        <v>137</v>
      </c>
      <c r="AU260" s="660" t="s">
        <v>82</v>
      </c>
      <c r="AV260" s="658" t="s">
        <v>82</v>
      </c>
      <c r="AW260" s="658" t="s">
        <v>33</v>
      </c>
      <c r="AX260" s="658" t="s">
        <v>72</v>
      </c>
      <c r="AY260" s="660" t="s">
        <v>125</v>
      </c>
    </row>
    <row r="261" spans="2:51" s="658" customFormat="1" ht="12">
      <c r="B261" s="659"/>
      <c r="D261" s="653" t="s">
        <v>137</v>
      </c>
      <c r="E261" s="660" t="s">
        <v>3</v>
      </c>
      <c r="F261" s="661" t="s">
        <v>866</v>
      </c>
      <c r="H261" s="662">
        <v>53.742</v>
      </c>
      <c r="L261" s="659"/>
      <c r="M261" s="663"/>
      <c r="N261" s="664"/>
      <c r="O261" s="664"/>
      <c r="P261" s="664"/>
      <c r="Q261" s="664"/>
      <c r="R261" s="664"/>
      <c r="S261" s="664"/>
      <c r="T261" s="665"/>
      <c r="AT261" s="660" t="s">
        <v>137</v>
      </c>
      <c r="AU261" s="660" t="s">
        <v>82</v>
      </c>
      <c r="AV261" s="658" t="s">
        <v>82</v>
      </c>
      <c r="AW261" s="658" t="s">
        <v>33</v>
      </c>
      <c r="AX261" s="658" t="s">
        <v>72</v>
      </c>
      <c r="AY261" s="660" t="s">
        <v>125</v>
      </c>
    </row>
    <row r="262" spans="2:51" s="658" customFormat="1" ht="12">
      <c r="B262" s="659"/>
      <c r="D262" s="653" t="s">
        <v>137</v>
      </c>
      <c r="E262" s="660" t="s">
        <v>3</v>
      </c>
      <c r="F262" s="661" t="s">
        <v>867</v>
      </c>
      <c r="H262" s="662">
        <v>-16.447</v>
      </c>
      <c r="L262" s="659"/>
      <c r="M262" s="663"/>
      <c r="N262" s="664"/>
      <c r="O262" s="664"/>
      <c r="P262" s="664"/>
      <c r="Q262" s="664"/>
      <c r="R262" s="664"/>
      <c r="S262" s="664"/>
      <c r="T262" s="665"/>
      <c r="AT262" s="660" t="s">
        <v>137</v>
      </c>
      <c r="AU262" s="660" t="s">
        <v>82</v>
      </c>
      <c r="AV262" s="658" t="s">
        <v>82</v>
      </c>
      <c r="AW262" s="658" t="s">
        <v>33</v>
      </c>
      <c r="AX262" s="658" t="s">
        <v>72</v>
      </c>
      <c r="AY262" s="660" t="s">
        <v>125</v>
      </c>
    </row>
    <row r="263" spans="2:51" s="680" customFormat="1" ht="12">
      <c r="B263" s="681"/>
      <c r="D263" s="653" t="s">
        <v>137</v>
      </c>
      <c r="E263" s="682" t="s">
        <v>3</v>
      </c>
      <c r="F263" s="683" t="s">
        <v>838</v>
      </c>
      <c r="H263" s="682" t="s">
        <v>3</v>
      </c>
      <c r="L263" s="681"/>
      <c r="M263" s="684"/>
      <c r="N263" s="685"/>
      <c r="O263" s="685"/>
      <c r="P263" s="685"/>
      <c r="Q263" s="685"/>
      <c r="R263" s="685"/>
      <c r="S263" s="685"/>
      <c r="T263" s="686"/>
      <c r="AT263" s="682" t="s">
        <v>137</v>
      </c>
      <c r="AU263" s="682" t="s">
        <v>82</v>
      </c>
      <c r="AV263" s="680" t="s">
        <v>80</v>
      </c>
      <c r="AW263" s="680" t="s">
        <v>33</v>
      </c>
      <c r="AX263" s="680" t="s">
        <v>72</v>
      </c>
      <c r="AY263" s="682" t="s">
        <v>125</v>
      </c>
    </row>
    <row r="264" spans="2:51" s="658" customFormat="1" ht="12">
      <c r="B264" s="659"/>
      <c r="D264" s="653" t="s">
        <v>137</v>
      </c>
      <c r="E264" s="660" t="s">
        <v>3</v>
      </c>
      <c r="F264" s="661" t="s">
        <v>868</v>
      </c>
      <c r="H264" s="662">
        <v>152.79</v>
      </c>
      <c r="L264" s="659"/>
      <c r="M264" s="663"/>
      <c r="N264" s="664"/>
      <c r="O264" s="664"/>
      <c r="P264" s="664"/>
      <c r="Q264" s="664"/>
      <c r="R264" s="664"/>
      <c r="S264" s="664"/>
      <c r="T264" s="665"/>
      <c r="AT264" s="660" t="s">
        <v>137</v>
      </c>
      <c r="AU264" s="660" t="s">
        <v>82</v>
      </c>
      <c r="AV264" s="658" t="s">
        <v>82</v>
      </c>
      <c r="AW264" s="658" t="s">
        <v>33</v>
      </c>
      <c r="AX264" s="658" t="s">
        <v>72</v>
      </c>
      <c r="AY264" s="660" t="s">
        <v>125</v>
      </c>
    </row>
    <row r="265" spans="2:51" s="658" customFormat="1" ht="12">
      <c r="B265" s="659"/>
      <c r="D265" s="653" t="s">
        <v>137</v>
      </c>
      <c r="E265" s="660" t="s">
        <v>3</v>
      </c>
      <c r="F265" s="661" t="s">
        <v>869</v>
      </c>
      <c r="H265" s="662">
        <v>-18.518</v>
      </c>
      <c r="L265" s="659"/>
      <c r="M265" s="663"/>
      <c r="N265" s="664"/>
      <c r="O265" s="664"/>
      <c r="P265" s="664"/>
      <c r="Q265" s="664"/>
      <c r="R265" s="664"/>
      <c r="S265" s="664"/>
      <c r="T265" s="665"/>
      <c r="AT265" s="660" t="s">
        <v>137</v>
      </c>
      <c r="AU265" s="660" t="s">
        <v>82</v>
      </c>
      <c r="AV265" s="658" t="s">
        <v>82</v>
      </c>
      <c r="AW265" s="658" t="s">
        <v>33</v>
      </c>
      <c r="AX265" s="658" t="s">
        <v>72</v>
      </c>
      <c r="AY265" s="660" t="s">
        <v>125</v>
      </c>
    </row>
    <row r="266" spans="2:51" s="658" customFormat="1" ht="12">
      <c r="B266" s="659"/>
      <c r="D266" s="653" t="s">
        <v>137</v>
      </c>
      <c r="E266" s="660" t="s">
        <v>3</v>
      </c>
      <c r="F266" s="661" t="s">
        <v>870</v>
      </c>
      <c r="H266" s="662">
        <v>-10.803</v>
      </c>
      <c r="L266" s="659"/>
      <c r="M266" s="663"/>
      <c r="N266" s="664"/>
      <c r="O266" s="664"/>
      <c r="P266" s="664"/>
      <c r="Q266" s="664"/>
      <c r="R266" s="664"/>
      <c r="S266" s="664"/>
      <c r="T266" s="665"/>
      <c r="AT266" s="660" t="s">
        <v>137</v>
      </c>
      <c r="AU266" s="660" t="s">
        <v>82</v>
      </c>
      <c r="AV266" s="658" t="s">
        <v>82</v>
      </c>
      <c r="AW266" s="658" t="s">
        <v>33</v>
      </c>
      <c r="AX266" s="658" t="s">
        <v>72</v>
      </c>
      <c r="AY266" s="660" t="s">
        <v>125</v>
      </c>
    </row>
    <row r="267" spans="2:51" s="680" customFormat="1" ht="12">
      <c r="B267" s="681"/>
      <c r="D267" s="653" t="s">
        <v>137</v>
      </c>
      <c r="E267" s="682" t="s">
        <v>3</v>
      </c>
      <c r="F267" s="683" t="s">
        <v>849</v>
      </c>
      <c r="H267" s="682" t="s">
        <v>3</v>
      </c>
      <c r="L267" s="681"/>
      <c r="M267" s="684"/>
      <c r="N267" s="685"/>
      <c r="O267" s="685"/>
      <c r="P267" s="685"/>
      <c r="Q267" s="685"/>
      <c r="R267" s="685"/>
      <c r="S267" s="685"/>
      <c r="T267" s="686"/>
      <c r="AT267" s="682" t="s">
        <v>137</v>
      </c>
      <c r="AU267" s="682" t="s">
        <v>82</v>
      </c>
      <c r="AV267" s="680" t="s">
        <v>80</v>
      </c>
      <c r="AW267" s="680" t="s">
        <v>33</v>
      </c>
      <c r="AX267" s="680" t="s">
        <v>72</v>
      </c>
      <c r="AY267" s="682" t="s">
        <v>125</v>
      </c>
    </row>
    <row r="268" spans="2:51" s="658" customFormat="1" ht="12">
      <c r="B268" s="659"/>
      <c r="D268" s="653" t="s">
        <v>137</v>
      </c>
      <c r="E268" s="660" t="s">
        <v>3</v>
      </c>
      <c r="F268" s="661" t="s">
        <v>871</v>
      </c>
      <c r="H268" s="662">
        <v>37.2</v>
      </c>
      <c r="L268" s="659"/>
      <c r="M268" s="663"/>
      <c r="N268" s="664"/>
      <c r="O268" s="664"/>
      <c r="P268" s="664"/>
      <c r="Q268" s="664"/>
      <c r="R268" s="664"/>
      <c r="S268" s="664"/>
      <c r="T268" s="665"/>
      <c r="AT268" s="660" t="s">
        <v>137</v>
      </c>
      <c r="AU268" s="660" t="s">
        <v>82</v>
      </c>
      <c r="AV268" s="658" t="s">
        <v>82</v>
      </c>
      <c r="AW268" s="658" t="s">
        <v>33</v>
      </c>
      <c r="AX268" s="658" t="s">
        <v>72</v>
      </c>
      <c r="AY268" s="660" t="s">
        <v>125</v>
      </c>
    </row>
    <row r="269" spans="2:51" s="658" customFormat="1" ht="12">
      <c r="B269" s="659"/>
      <c r="D269" s="653" t="s">
        <v>137</v>
      </c>
      <c r="E269" s="660" t="s">
        <v>3</v>
      </c>
      <c r="F269" s="661" t="s">
        <v>872</v>
      </c>
      <c r="H269" s="662">
        <v>-7.246</v>
      </c>
      <c r="L269" s="659"/>
      <c r="M269" s="663"/>
      <c r="N269" s="664"/>
      <c r="O269" s="664"/>
      <c r="P269" s="664"/>
      <c r="Q269" s="664"/>
      <c r="R269" s="664"/>
      <c r="S269" s="664"/>
      <c r="T269" s="665"/>
      <c r="AT269" s="660" t="s">
        <v>137</v>
      </c>
      <c r="AU269" s="660" t="s">
        <v>82</v>
      </c>
      <c r="AV269" s="658" t="s">
        <v>82</v>
      </c>
      <c r="AW269" s="658" t="s">
        <v>33</v>
      </c>
      <c r="AX269" s="658" t="s">
        <v>72</v>
      </c>
      <c r="AY269" s="660" t="s">
        <v>125</v>
      </c>
    </row>
    <row r="270" spans="2:51" s="687" customFormat="1" ht="12">
      <c r="B270" s="688"/>
      <c r="D270" s="653" t="s">
        <v>137</v>
      </c>
      <c r="E270" s="689" t="s">
        <v>3</v>
      </c>
      <c r="F270" s="690" t="s">
        <v>532</v>
      </c>
      <c r="H270" s="691">
        <v>359.38</v>
      </c>
      <c r="L270" s="688"/>
      <c r="M270" s="692"/>
      <c r="N270" s="693"/>
      <c r="O270" s="693"/>
      <c r="P270" s="693"/>
      <c r="Q270" s="693"/>
      <c r="R270" s="693"/>
      <c r="S270" s="693"/>
      <c r="T270" s="694"/>
      <c r="AT270" s="689" t="s">
        <v>137</v>
      </c>
      <c r="AU270" s="689" t="s">
        <v>82</v>
      </c>
      <c r="AV270" s="687" t="s">
        <v>133</v>
      </c>
      <c r="AW270" s="687" t="s">
        <v>33</v>
      </c>
      <c r="AX270" s="687" t="s">
        <v>80</v>
      </c>
      <c r="AY270" s="689" t="s">
        <v>125</v>
      </c>
    </row>
    <row r="271" spans="1:65" s="571" customFormat="1" ht="24.2" customHeight="1">
      <c r="A271" s="568"/>
      <c r="B271" s="569"/>
      <c r="C271" s="640" t="s">
        <v>319</v>
      </c>
      <c r="D271" s="640" t="s">
        <v>128</v>
      </c>
      <c r="E271" s="641" t="s">
        <v>873</v>
      </c>
      <c r="F271" s="642" t="s">
        <v>874</v>
      </c>
      <c r="G271" s="643" t="s">
        <v>180</v>
      </c>
      <c r="H271" s="644">
        <v>29.016</v>
      </c>
      <c r="I271" s="77"/>
      <c r="J271" s="645">
        <f>ROUND(I271*H271,2)</f>
        <v>0</v>
      </c>
      <c r="K271" s="642" t="s">
        <v>132</v>
      </c>
      <c r="L271" s="569"/>
      <c r="M271" s="646" t="s">
        <v>3</v>
      </c>
      <c r="N271" s="647" t="s">
        <v>43</v>
      </c>
      <c r="O271" s="648"/>
      <c r="P271" s="649">
        <f>O271*H271</f>
        <v>0</v>
      </c>
      <c r="Q271" s="649">
        <v>0.30727</v>
      </c>
      <c r="R271" s="649">
        <f>Q271*H271</f>
        <v>8.915746319999998</v>
      </c>
      <c r="S271" s="649">
        <v>0</v>
      </c>
      <c r="T271" s="650">
        <f>S271*H271</f>
        <v>0</v>
      </c>
      <c r="U271" s="568"/>
      <c r="V271" s="568"/>
      <c r="W271" s="568"/>
      <c r="X271" s="568"/>
      <c r="Y271" s="568"/>
      <c r="Z271" s="568"/>
      <c r="AA271" s="568"/>
      <c r="AB271" s="568"/>
      <c r="AC271" s="568"/>
      <c r="AD271" s="568"/>
      <c r="AE271" s="568"/>
      <c r="AR271" s="651" t="s">
        <v>133</v>
      </c>
      <c r="AT271" s="651" t="s">
        <v>128</v>
      </c>
      <c r="AU271" s="651" t="s">
        <v>82</v>
      </c>
      <c r="AY271" s="561" t="s">
        <v>125</v>
      </c>
      <c r="BE271" s="652">
        <f>IF(N271="základní",J271,0)</f>
        <v>0</v>
      </c>
      <c r="BF271" s="652">
        <f>IF(N271="snížená",J271,0)</f>
        <v>0</v>
      </c>
      <c r="BG271" s="652">
        <f>IF(N271="zákl. přenesená",J271,0)</f>
        <v>0</v>
      </c>
      <c r="BH271" s="652">
        <f>IF(N271="sníž. přenesená",J271,0)</f>
        <v>0</v>
      </c>
      <c r="BI271" s="652">
        <f>IF(N271="nulová",J271,0)</f>
        <v>0</v>
      </c>
      <c r="BJ271" s="561" t="s">
        <v>80</v>
      </c>
      <c r="BK271" s="652">
        <f>ROUND(I271*H271,2)</f>
        <v>0</v>
      </c>
      <c r="BL271" s="561" t="s">
        <v>133</v>
      </c>
      <c r="BM271" s="651" t="s">
        <v>875</v>
      </c>
    </row>
    <row r="272" spans="2:51" s="680" customFormat="1" ht="12">
      <c r="B272" s="681"/>
      <c r="D272" s="653" t="s">
        <v>137</v>
      </c>
      <c r="E272" s="682" t="s">
        <v>3</v>
      </c>
      <c r="F272" s="683" t="s">
        <v>849</v>
      </c>
      <c r="H272" s="682" t="s">
        <v>3</v>
      </c>
      <c r="L272" s="681"/>
      <c r="M272" s="684"/>
      <c r="N272" s="685"/>
      <c r="O272" s="685"/>
      <c r="P272" s="685"/>
      <c r="Q272" s="685"/>
      <c r="R272" s="685"/>
      <c r="S272" s="685"/>
      <c r="T272" s="686"/>
      <c r="AT272" s="682" t="s">
        <v>137</v>
      </c>
      <c r="AU272" s="682" t="s">
        <v>82</v>
      </c>
      <c r="AV272" s="680" t="s">
        <v>80</v>
      </c>
      <c r="AW272" s="680" t="s">
        <v>33</v>
      </c>
      <c r="AX272" s="680" t="s">
        <v>72</v>
      </c>
      <c r="AY272" s="682" t="s">
        <v>125</v>
      </c>
    </row>
    <row r="273" spans="2:51" s="658" customFormat="1" ht="12">
      <c r="B273" s="659"/>
      <c r="D273" s="653" t="s">
        <v>137</v>
      </c>
      <c r="E273" s="660" t="s">
        <v>3</v>
      </c>
      <c r="F273" s="661" t="s">
        <v>876</v>
      </c>
      <c r="H273" s="662">
        <v>29.016</v>
      </c>
      <c r="L273" s="659"/>
      <c r="M273" s="663"/>
      <c r="N273" s="664"/>
      <c r="O273" s="664"/>
      <c r="P273" s="664"/>
      <c r="Q273" s="664"/>
      <c r="R273" s="664"/>
      <c r="S273" s="664"/>
      <c r="T273" s="665"/>
      <c r="AT273" s="660" t="s">
        <v>137</v>
      </c>
      <c r="AU273" s="660" t="s">
        <v>82</v>
      </c>
      <c r="AV273" s="658" t="s">
        <v>82</v>
      </c>
      <c r="AW273" s="658" t="s">
        <v>33</v>
      </c>
      <c r="AX273" s="658" t="s">
        <v>80</v>
      </c>
      <c r="AY273" s="660" t="s">
        <v>125</v>
      </c>
    </row>
    <row r="274" spans="1:65" s="571" customFormat="1" ht="24.2" customHeight="1">
      <c r="A274" s="568"/>
      <c r="B274" s="569"/>
      <c r="C274" s="640" t="s">
        <v>323</v>
      </c>
      <c r="D274" s="640" t="s">
        <v>128</v>
      </c>
      <c r="E274" s="641" t="s">
        <v>877</v>
      </c>
      <c r="F274" s="642" t="s">
        <v>878</v>
      </c>
      <c r="G274" s="643" t="s">
        <v>131</v>
      </c>
      <c r="H274" s="644">
        <v>5.504</v>
      </c>
      <c r="I274" s="77"/>
      <c r="J274" s="645">
        <f>ROUND(I274*H274,2)</f>
        <v>0</v>
      </c>
      <c r="K274" s="642" t="s">
        <v>132</v>
      </c>
      <c r="L274" s="569"/>
      <c r="M274" s="646" t="s">
        <v>3</v>
      </c>
      <c r="N274" s="647" t="s">
        <v>43</v>
      </c>
      <c r="O274" s="648"/>
      <c r="P274" s="649">
        <f>O274*H274</f>
        <v>0</v>
      </c>
      <c r="Q274" s="649">
        <v>2.45329</v>
      </c>
      <c r="R274" s="649">
        <f>Q274*H274</f>
        <v>13.502908159999999</v>
      </c>
      <c r="S274" s="649">
        <v>0</v>
      </c>
      <c r="T274" s="650">
        <f>S274*H274</f>
        <v>0</v>
      </c>
      <c r="U274" s="568"/>
      <c r="V274" s="568"/>
      <c r="W274" s="568"/>
      <c r="X274" s="568"/>
      <c r="Y274" s="568"/>
      <c r="Z274" s="568"/>
      <c r="AA274" s="568"/>
      <c r="AB274" s="568"/>
      <c r="AC274" s="568"/>
      <c r="AD274" s="568"/>
      <c r="AE274" s="568"/>
      <c r="AR274" s="651" t="s">
        <v>133</v>
      </c>
      <c r="AT274" s="651" t="s">
        <v>128</v>
      </c>
      <c r="AU274" s="651" t="s">
        <v>82</v>
      </c>
      <c r="AY274" s="561" t="s">
        <v>125</v>
      </c>
      <c r="BE274" s="652">
        <f>IF(N274="základní",J274,0)</f>
        <v>0</v>
      </c>
      <c r="BF274" s="652">
        <f>IF(N274="snížená",J274,0)</f>
        <v>0</v>
      </c>
      <c r="BG274" s="652">
        <f>IF(N274="zákl. přenesená",J274,0)</f>
        <v>0</v>
      </c>
      <c r="BH274" s="652">
        <f>IF(N274="sníž. přenesená",J274,0)</f>
        <v>0</v>
      </c>
      <c r="BI274" s="652">
        <f>IF(N274="nulová",J274,0)</f>
        <v>0</v>
      </c>
      <c r="BJ274" s="561" t="s">
        <v>80</v>
      </c>
      <c r="BK274" s="652">
        <f>ROUND(I274*H274,2)</f>
        <v>0</v>
      </c>
      <c r="BL274" s="561" t="s">
        <v>133</v>
      </c>
      <c r="BM274" s="651" t="s">
        <v>879</v>
      </c>
    </row>
    <row r="275" spans="2:51" s="680" customFormat="1" ht="12">
      <c r="B275" s="681"/>
      <c r="D275" s="653" t="s">
        <v>137</v>
      </c>
      <c r="E275" s="682" t="s">
        <v>3</v>
      </c>
      <c r="F275" s="683" t="s">
        <v>825</v>
      </c>
      <c r="H275" s="682" t="s">
        <v>3</v>
      </c>
      <c r="L275" s="681"/>
      <c r="M275" s="684"/>
      <c r="N275" s="685"/>
      <c r="O275" s="685"/>
      <c r="P275" s="685"/>
      <c r="Q275" s="685"/>
      <c r="R275" s="685"/>
      <c r="S275" s="685"/>
      <c r="T275" s="686"/>
      <c r="AT275" s="682" t="s">
        <v>137</v>
      </c>
      <c r="AU275" s="682" t="s">
        <v>82</v>
      </c>
      <c r="AV275" s="680" t="s">
        <v>80</v>
      </c>
      <c r="AW275" s="680" t="s">
        <v>33</v>
      </c>
      <c r="AX275" s="680" t="s">
        <v>72</v>
      </c>
      <c r="AY275" s="682" t="s">
        <v>125</v>
      </c>
    </row>
    <row r="276" spans="2:51" s="658" customFormat="1" ht="12">
      <c r="B276" s="659"/>
      <c r="D276" s="653" t="s">
        <v>137</v>
      </c>
      <c r="E276" s="660" t="s">
        <v>3</v>
      </c>
      <c r="F276" s="661" t="s">
        <v>880</v>
      </c>
      <c r="H276" s="662">
        <v>3.902</v>
      </c>
      <c r="L276" s="659"/>
      <c r="M276" s="663"/>
      <c r="N276" s="664"/>
      <c r="O276" s="664"/>
      <c r="P276" s="664"/>
      <c r="Q276" s="664"/>
      <c r="R276" s="664"/>
      <c r="S276" s="664"/>
      <c r="T276" s="665"/>
      <c r="AT276" s="660" t="s">
        <v>137</v>
      </c>
      <c r="AU276" s="660" t="s">
        <v>82</v>
      </c>
      <c r="AV276" s="658" t="s">
        <v>82</v>
      </c>
      <c r="AW276" s="658" t="s">
        <v>33</v>
      </c>
      <c r="AX276" s="658" t="s">
        <v>72</v>
      </c>
      <c r="AY276" s="660" t="s">
        <v>125</v>
      </c>
    </row>
    <row r="277" spans="2:51" s="658" customFormat="1" ht="12">
      <c r="B277" s="659"/>
      <c r="D277" s="653" t="s">
        <v>137</v>
      </c>
      <c r="E277" s="660" t="s">
        <v>3</v>
      </c>
      <c r="F277" s="661" t="s">
        <v>881</v>
      </c>
      <c r="H277" s="662">
        <v>0.81</v>
      </c>
      <c r="L277" s="659"/>
      <c r="M277" s="663"/>
      <c r="N277" s="664"/>
      <c r="O277" s="664"/>
      <c r="P277" s="664"/>
      <c r="Q277" s="664"/>
      <c r="R277" s="664"/>
      <c r="S277" s="664"/>
      <c r="T277" s="665"/>
      <c r="AT277" s="660" t="s">
        <v>137</v>
      </c>
      <c r="AU277" s="660" t="s">
        <v>82</v>
      </c>
      <c r="AV277" s="658" t="s">
        <v>82</v>
      </c>
      <c r="AW277" s="658" t="s">
        <v>33</v>
      </c>
      <c r="AX277" s="658" t="s">
        <v>72</v>
      </c>
      <c r="AY277" s="660" t="s">
        <v>125</v>
      </c>
    </row>
    <row r="278" spans="2:51" s="658" customFormat="1" ht="12">
      <c r="B278" s="659"/>
      <c r="D278" s="653" t="s">
        <v>137</v>
      </c>
      <c r="E278" s="660" t="s">
        <v>3</v>
      </c>
      <c r="F278" s="661" t="s">
        <v>882</v>
      </c>
      <c r="H278" s="662">
        <v>0.792</v>
      </c>
      <c r="L278" s="659"/>
      <c r="M278" s="663"/>
      <c r="N278" s="664"/>
      <c r="O278" s="664"/>
      <c r="P278" s="664"/>
      <c r="Q278" s="664"/>
      <c r="R278" s="664"/>
      <c r="S278" s="664"/>
      <c r="T278" s="665"/>
      <c r="AT278" s="660" t="s">
        <v>137</v>
      </c>
      <c r="AU278" s="660" t="s">
        <v>82</v>
      </c>
      <c r="AV278" s="658" t="s">
        <v>82</v>
      </c>
      <c r="AW278" s="658" t="s">
        <v>33</v>
      </c>
      <c r="AX278" s="658" t="s">
        <v>72</v>
      </c>
      <c r="AY278" s="660" t="s">
        <v>125</v>
      </c>
    </row>
    <row r="279" spans="2:51" s="687" customFormat="1" ht="12">
      <c r="B279" s="688"/>
      <c r="D279" s="653" t="s">
        <v>137</v>
      </c>
      <c r="E279" s="689" t="s">
        <v>3</v>
      </c>
      <c r="F279" s="690" t="s">
        <v>532</v>
      </c>
      <c r="H279" s="691">
        <v>5.504</v>
      </c>
      <c r="L279" s="688"/>
      <c r="M279" s="692"/>
      <c r="N279" s="693"/>
      <c r="O279" s="693"/>
      <c r="P279" s="693"/>
      <c r="Q279" s="693"/>
      <c r="R279" s="693"/>
      <c r="S279" s="693"/>
      <c r="T279" s="694"/>
      <c r="AT279" s="689" t="s">
        <v>137</v>
      </c>
      <c r="AU279" s="689" t="s">
        <v>82</v>
      </c>
      <c r="AV279" s="687" t="s">
        <v>133</v>
      </c>
      <c r="AW279" s="687" t="s">
        <v>33</v>
      </c>
      <c r="AX279" s="687" t="s">
        <v>80</v>
      </c>
      <c r="AY279" s="689" t="s">
        <v>125</v>
      </c>
    </row>
    <row r="280" spans="1:65" s="571" customFormat="1" ht="24.2" customHeight="1">
      <c r="A280" s="568"/>
      <c r="B280" s="569"/>
      <c r="C280" s="640" t="s">
        <v>327</v>
      </c>
      <c r="D280" s="640" t="s">
        <v>128</v>
      </c>
      <c r="E280" s="641" t="s">
        <v>883</v>
      </c>
      <c r="F280" s="642" t="s">
        <v>884</v>
      </c>
      <c r="G280" s="643" t="s">
        <v>180</v>
      </c>
      <c r="H280" s="644">
        <v>37.443</v>
      </c>
      <c r="I280" s="77"/>
      <c r="J280" s="645">
        <f>ROUND(I280*H280,2)</f>
        <v>0</v>
      </c>
      <c r="K280" s="642" t="s">
        <v>132</v>
      </c>
      <c r="L280" s="569"/>
      <c r="M280" s="646" t="s">
        <v>3</v>
      </c>
      <c r="N280" s="647" t="s">
        <v>43</v>
      </c>
      <c r="O280" s="648"/>
      <c r="P280" s="649">
        <f>O280*H280</f>
        <v>0</v>
      </c>
      <c r="Q280" s="649">
        <v>0.00408</v>
      </c>
      <c r="R280" s="649">
        <f>Q280*H280</f>
        <v>0.15276744</v>
      </c>
      <c r="S280" s="649">
        <v>0</v>
      </c>
      <c r="T280" s="650">
        <f>S280*H280</f>
        <v>0</v>
      </c>
      <c r="U280" s="568"/>
      <c r="V280" s="568"/>
      <c r="W280" s="568"/>
      <c r="X280" s="568"/>
      <c r="Y280" s="568"/>
      <c r="Z280" s="568"/>
      <c r="AA280" s="568"/>
      <c r="AB280" s="568"/>
      <c r="AC280" s="568"/>
      <c r="AD280" s="568"/>
      <c r="AE280" s="568"/>
      <c r="AR280" s="651" t="s">
        <v>133</v>
      </c>
      <c r="AT280" s="651" t="s">
        <v>128</v>
      </c>
      <c r="AU280" s="651" t="s">
        <v>82</v>
      </c>
      <c r="AY280" s="561" t="s">
        <v>125</v>
      </c>
      <c r="BE280" s="652">
        <f>IF(N280="základní",J280,0)</f>
        <v>0</v>
      </c>
      <c r="BF280" s="652">
        <f>IF(N280="snížená",J280,0)</f>
        <v>0</v>
      </c>
      <c r="BG280" s="652">
        <f>IF(N280="zákl. přenesená",J280,0)</f>
        <v>0</v>
      </c>
      <c r="BH280" s="652">
        <f>IF(N280="sníž. přenesená",J280,0)</f>
        <v>0</v>
      </c>
      <c r="BI280" s="652">
        <f>IF(N280="nulová",J280,0)</f>
        <v>0</v>
      </c>
      <c r="BJ280" s="561" t="s">
        <v>80</v>
      </c>
      <c r="BK280" s="652">
        <f>ROUND(I280*H280,2)</f>
        <v>0</v>
      </c>
      <c r="BL280" s="561" t="s">
        <v>133</v>
      </c>
      <c r="BM280" s="651" t="s">
        <v>885</v>
      </c>
    </row>
    <row r="281" spans="2:51" s="680" customFormat="1" ht="12">
      <c r="B281" s="681"/>
      <c r="D281" s="653" t="s">
        <v>137</v>
      </c>
      <c r="E281" s="682" t="s">
        <v>3</v>
      </c>
      <c r="F281" s="683" t="s">
        <v>825</v>
      </c>
      <c r="H281" s="682" t="s">
        <v>3</v>
      </c>
      <c r="L281" s="681"/>
      <c r="M281" s="684"/>
      <c r="N281" s="685"/>
      <c r="O281" s="685"/>
      <c r="P281" s="685"/>
      <c r="Q281" s="685"/>
      <c r="R281" s="685"/>
      <c r="S281" s="685"/>
      <c r="T281" s="686"/>
      <c r="AT281" s="682" t="s">
        <v>137</v>
      </c>
      <c r="AU281" s="682" t="s">
        <v>82</v>
      </c>
      <c r="AV281" s="680" t="s">
        <v>80</v>
      </c>
      <c r="AW281" s="680" t="s">
        <v>33</v>
      </c>
      <c r="AX281" s="680" t="s">
        <v>72</v>
      </c>
      <c r="AY281" s="682" t="s">
        <v>125</v>
      </c>
    </row>
    <row r="282" spans="2:51" s="658" customFormat="1" ht="12">
      <c r="B282" s="659"/>
      <c r="D282" s="653" t="s">
        <v>137</v>
      </c>
      <c r="E282" s="660" t="s">
        <v>3</v>
      </c>
      <c r="F282" s="661" t="s">
        <v>886</v>
      </c>
      <c r="H282" s="662">
        <v>28.083</v>
      </c>
      <c r="L282" s="659"/>
      <c r="M282" s="663"/>
      <c r="N282" s="664"/>
      <c r="O282" s="664"/>
      <c r="P282" s="664"/>
      <c r="Q282" s="664"/>
      <c r="R282" s="664"/>
      <c r="S282" s="664"/>
      <c r="T282" s="665"/>
      <c r="AT282" s="660" t="s">
        <v>137</v>
      </c>
      <c r="AU282" s="660" t="s">
        <v>82</v>
      </c>
      <c r="AV282" s="658" t="s">
        <v>82</v>
      </c>
      <c r="AW282" s="658" t="s">
        <v>33</v>
      </c>
      <c r="AX282" s="658" t="s">
        <v>72</v>
      </c>
      <c r="AY282" s="660" t="s">
        <v>125</v>
      </c>
    </row>
    <row r="283" spans="2:51" s="658" customFormat="1" ht="12">
      <c r="B283" s="659"/>
      <c r="D283" s="653" t="s">
        <v>137</v>
      </c>
      <c r="E283" s="660" t="s">
        <v>3</v>
      </c>
      <c r="F283" s="661" t="s">
        <v>887</v>
      </c>
      <c r="H283" s="662">
        <v>5.4</v>
      </c>
      <c r="L283" s="659"/>
      <c r="M283" s="663"/>
      <c r="N283" s="664"/>
      <c r="O283" s="664"/>
      <c r="P283" s="664"/>
      <c r="Q283" s="664"/>
      <c r="R283" s="664"/>
      <c r="S283" s="664"/>
      <c r="T283" s="665"/>
      <c r="AT283" s="660" t="s">
        <v>137</v>
      </c>
      <c r="AU283" s="660" t="s">
        <v>82</v>
      </c>
      <c r="AV283" s="658" t="s">
        <v>82</v>
      </c>
      <c r="AW283" s="658" t="s">
        <v>33</v>
      </c>
      <c r="AX283" s="658" t="s">
        <v>72</v>
      </c>
      <c r="AY283" s="660" t="s">
        <v>125</v>
      </c>
    </row>
    <row r="284" spans="2:51" s="658" customFormat="1" ht="12">
      <c r="B284" s="659"/>
      <c r="D284" s="653" t="s">
        <v>137</v>
      </c>
      <c r="E284" s="660" t="s">
        <v>3</v>
      </c>
      <c r="F284" s="661" t="s">
        <v>888</v>
      </c>
      <c r="H284" s="662">
        <v>3.96</v>
      </c>
      <c r="L284" s="659"/>
      <c r="M284" s="663"/>
      <c r="N284" s="664"/>
      <c r="O284" s="664"/>
      <c r="P284" s="664"/>
      <c r="Q284" s="664"/>
      <c r="R284" s="664"/>
      <c r="S284" s="664"/>
      <c r="T284" s="665"/>
      <c r="AT284" s="660" t="s">
        <v>137</v>
      </c>
      <c r="AU284" s="660" t="s">
        <v>82</v>
      </c>
      <c r="AV284" s="658" t="s">
        <v>82</v>
      </c>
      <c r="AW284" s="658" t="s">
        <v>33</v>
      </c>
      <c r="AX284" s="658" t="s">
        <v>72</v>
      </c>
      <c r="AY284" s="660" t="s">
        <v>125</v>
      </c>
    </row>
    <row r="285" spans="2:51" s="687" customFormat="1" ht="12">
      <c r="B285" s="688"/>
      <c r="D285" s="653" t="s">
        <v>137</v>
      </c>
      <c r="E285" s="689" t="s">
        <v>3</v>
      </c>
      <c r="F285" s="690" t="s">
        <v>532</v>
      </c>
      <c r="H285" s="691">
        <v>37.443</v>
      </c>
      <c r="L285" s="688"/>
      <c r="M285" s="692"/>
      <c r="N285" s="693"/>
      <c r="O285" s="693"/>
      <c r="P285" s="693"/>
      <c r="Q285" s="693"/>
      <c r="R285" s="693"/>
      <c r="S285" s="693"/>
      <c r="T285" s="694"/>
      <c r="AT285" s="689" t="s">
        <v>137</v>
      </c>
      <c r="AU285" s="689" t="s">
        <v>82</v>
      </c>
      <c r="AV285" s="687" t="s">
        <v>133</v>
      </c>
      <c r="AW285" s="687" t="s">
        <v>33</v>
      </c>
      <c r="AX285" s="687" t="s">
        <v>80</v>
      </c>
      <c r="AY285" s="689" t="s">
        <v>125</v>
      </c>
    </row>
    <row r="286" spans="1:65" s="571" customFormat="1" ht="24.2" customHeight="1">
      <c r="A286" s="568"/>
      <c r="B286" s="569"/>
      <c r="C286" s="640" t="s">
        <v>331</v>
      </c>
      <c r="D286" s="640" t="s">
        <v>128</v>
      </c>
      <c r="E286" s="641" t="s">
        <v>889</v>
      </c>
      <c r="F286" s="642" t="s">
        <v>890</v>
      </c>
      <c r="G286" s="643" t="s">
        <v>180</v>
      </c>
      <c r="H286" s="644">
        <v>37.443</v>
      </c>
      <c r="I286" s="77"/>
      <c r="J286" s="645">
        <f>ROUND(I286*H286,2)</f>
        <v>0</v>
      </c>
      <c r="K286" s="642" t="s">
        <v>132</v>
      </c>
      <c r="L286" s="569"/>
      <c r="M286" s="646" t="s">
        <v>3</v>
      </c>
      <c r="N286" s="647" t="s">
        <v>43</v>
      </c>
      <c r="O286" s="648"/>
      <c r="P286" s="649">
        <f>O286*H286</f>
        <v>0</v>
      </c>
      <c r="Q286" s="649">
        <v>0</v>
      </c>
      <c r="R286" s="649">
        <f>Q286*H286</f>
        <v>0</v>
      </c>
      <c r="S286" s="649">
        <v>0</v>
      </c>
      <c r="T286" s="650">
        <f>S286*H286</f>
        <v>0</v>
      </c>
      <c r="U286" s="568"/>
      <c r="V286" s="568"/>
      <c r="W286" s="568"/>
      <c r="X286" s="568"/>
      <c r="Y286" s="568"/>
      <c r="Z286" s="568"/>
      <c r="AA286" s="568"/>
      <c r="AB286" s="568"/>
      <c r="AC286" s="568"/>
      <c r="AD286" s="568"/>
      <c r="AE286" s="568"/>
      <c r="AR286" s="651" t="s">
        <v>133</v>
      </c>
      <c r="AT286" s="651" t="s">
        <v>128</v>
      </c>
      <c r="AU286" s="651" t="s">
        <v>82</v>
      </c>
      <c r="AY286" s="561" t="s">
        <v>125</v>
      </c>
      <c r="BE286" s="652">
        <f>IF(N286="základní",J286,0)</f>
        <v>0</v>
      </c>
      <c r="BF286" s="652">
        <f>IF(N286="snížená",J286,0)</f>
        <v>0</v>
      </c>
      <c r="BG286" s="652">
        <f>IF(N286="zákl. přenesená",J286,0)</f>
        <v>0</v>
      </c>
      <c r="BH286" s="652">
        <f>IF(N286="sníž. přenesená",J286,0)</f>
        <v>0</v>
      </c>
      <c r="BI286" s="652">
        <f>IF(N286="nulová",J286,0)</f>
        <v>0</v>
      </c>
      <c r="BJ286" s="561" t="s">
        <v>80</v>
      </c>
      <c r="BK286" s="652">
        <f>ROUND(I286*H286,2)</f>
        <v>0</v>
      </c>
      <c r="BL286" s="561" t="s">
        <v>133</v>
      </c>
      <c r="BM286" s="651" t="s">
        <v>891</v>
      </c>
    </row>
    <row r="287" spans="1:65" s="571" customFormat="1" ht="14.45" customHeight="1">
      <c r="A287" s="568"/>
      <c r="B287" s="569"/>
      <c r="C287" s="640" t="s">
        <v>335</v>
      </c>
      <c r="D287" s="640" t="s">
        <v>128</v>
      </c>
      <c r="E287" s="641" t="s">
        <v>892</v>
      </c>
      <c r="F287" s="642" t="s">
        <v>893</v>
      </c>
      <c r="G287" s="643" t="s">
        <v>180</v>
      </c>
      <c r="H287" s="644">
        <v>37.443</v>
      </c>
      <c r="I287" s="77"/>
      <c r="J287" s="645">
        <f>ROUND(I287*H287,2)</f>
        <v>0</v>
      </c>
      <c r="K287" s="642" t="s">
        <v>132</v>
      </c>
      <c r="L287" s="569"/>
      <c r="M287" s="646" t="s">
        <v>3</v>
      </c>
      <c r="N287" s="647" t="s">
        <v>43</v>
      </c>
      <c r="O287" s="648"/>
      <c r="P287" s="649">
        <f>O287*H287</f>
        <v>0</v>
      </c>
      <c r="Q287" s="649">
        <v>0.0025</v>
      </c>
      <c r="R287" s="649">
        <f>Q287*H287</f>
        <v>0.0936075</v>
      </c>
      <c r="S287" s="649">
        <v>0</v>
      </c>
      <c r="T287" s="650">
        <f>S287*H287</f>
        <v>0</v>
      </c>
      <c r="U287" s="568"/>
      <c r="V287" s="568"/>
      <c r="W287" s="568"/>
      <c r="X287" s="568"/>
      <c r="Y287" s="568"/>
      <c r="Z287" s="568"/>
      <c r="AA287" s="568"/>
      <c r="AB287" s="568"/>
      <c r="AC287" s="568"/>
      <c r="AD287" s="568"/>
      <c r="AE287" s="568"/>
      <c r="AR287" s="651" t="s">
        <v>133</v>
      </c>
      <c r="AT287" s="651" t="s">
        <v>128</v>
      </c>
      <c r="AU287" s="651" t="s">
        <v>82</v>
      </c>
      <c r="AY287" s="561" t="s">
        <v>125</v>
      </c>
      <c r="BE287" s="652">
        <f>IF(N287="základní",J287,0)</f>
        <v>0</v>
      </c>
      <c r="BF287" s="652">
        <f>IF(N287="snížená",J287,0)</f>
        <v>0</v>
      </c>
      <c r="BG287" s="652">
        <f>IF(N287="zákl. přenesená",J287,0)</f>
        <v>0</v>
      </c>
      <c r="BH287" s="652">
        <f>IF(N287="sníž. přenesená",J287,0)</f>
        <v>0</v>
      </c>
      <c r="BI287" s="652">
        <f>IF(N287="nulová",J287,0)</f>
        <v>0</v>
      </c>
      <c r="BJ287" s="561" t="s">
        <v>80</v>
      </c>
      <c r="BK287" s="652">
        <f>ROUND(I287*H287,2)</f>
        <v>0</v>
      </c>
      <c r="BL287" s="561" t="s">
        <v>133</v>
      </c>
      <c r="BM287" s="651" t="s">
        <v>894</v>
      </c>
    </row>
    <row r="288" spans="1:65" s="571" customFormat="1" ht="24.2" customHeight="1">
      <c r="A288" s="568"/>
      <c r="B288" s="569"/>
      <c r="C288" s="640" t="s">
        <v>339</v>
      </c>
      <c r="D288" s="640" t="s">
        <v>128</v>
      </c>
      <c r="E288" s="641" t="s">
        <v>895</v>
      </c>
      <c r="F288" s="642" t="s">
        <v>896</v>
      </c>
      <c r="G288" s="643" t="s">
        <v>143</v>
      </c>
      <c r="H288" s="644">
        <v>3.175</v>
      </c>
      <c r="I288" s="77"/>
      <c r="J288" s="645">
        <f>ROUND(I288*H288,2)</f>
        <v>0</v>
      </c>
      <c r="K288" s="642" t="s">
        <v>132</v>
      </c>
      <c r="L288" s="569"/>
      <c r="M288" s="646" t="s">
        <v>3</v>
      </c>
      <c r="N288" s="647" t="s">
        <v>43</v>
      </c>
      <c r="O288" s="648"/>
      <c r="P288" s="649">
        <f>O288*H288</f>
        <v>0</v>
      </c>
      <c r="Q288" s="649">
        <v>1.04922</v>
      </c>
      <c r="R288" s="649">
        <f>Q288*H288</f>
        <v>3.3312735</v>
      </c>
      <c r="S288" s="649">
        <v>0</v>
      </c>
      <c r="T288" s="650">
        <f>S288*H288</f>
        <v>0</v>
      </c>
      <c r="U288" s="568"/>
      <c r="V288" s="568"/>
      <c r="W288" s="568"/>
      <c r="X288" s="568"/>
      <c r="Y288" s="568"/>
      <c r="Z288" s="568"/>
      <c r="AA288" s="568"/>
      <c r="AB288" s="568"/>
      <c r="AC288" s="568"/>
      <c r="AD288" s="568"/>
      <c r="AE288" s="568"/>
      <c r="AR288" s="651" t="s">
        <v>133</v>
      </c>
      <c r="AT288" s="651" t="s">
        <v>128</v>
      </c>
      <c r="AU288" s="651" t="s">
        <v>82</v>
      </c>
      <c r="AY288" s="561" t="s">
        <v>125</v>
      </c>
      <c r="BE288" s="652">
        <f>IF(N288="základní",J288,0)</f>
        <v>0</v>
      </c>
      <c r="BF288" s="652">
        <f>IF(N288="snížená",J288,0)</f>
        <v>0</v>
      </c>
      <c r="BG288" s="652">
        <f>IF(N288="zákl. přenesená",J288,0)</f>
        <v>0</v>
      </c>
      <c r="BH288" s="652">
        <f>IF(N288="sníž. přenesená",J288,0)</f>
        <v>0</v>
      </c>
      <c r="BI288" s="652">
        <f>IF(N288="nulová",J288,0)</f>
        <v>0</v>
      </c>
      <c r="BJ288" s="561" t="s">
        <v>80</v>
      </c>
      <c r="BK288" s="652">
        <f>ROUND(I288*H288,2)</f>
        <v>0</v>
      </c>
      <c r="BL288" s="561" t="s">
        <v>133</v>
      </c>
      <c r="BM288" s="651" t="s">
        <v>897</v>
      </c>
    </row>
    <row r="289" spans="2:51" s="680" customFormat="1" ht="12">
      <c r="B289" s="681"/>
      <c r="D289" s="653" t="s">
        <v>137</v>
      </c>
      <c r="E289" s="682" t="s">
        <v>3</v>
      </c>
      <c r="F289" s="683" t="s">
        <v>898</v>
      </c>
      <c r="H289" s="682" t="s">
        <v>3</v>
      </c>
      <c r="L289" s="681"/>
      <c r="M289" s="684"/>
      <c r="N289" s="685"/>
      <c r="O289" s="685"/>
      <c r="P289" s="685"/>
      <c r="Q289" s="685"/>
      <c r="R289" s="685"/>
      <c r="S289" s="685"/>
      <c r="T289" s="686"/>
      <c r="AT289" s="682" t="s">
        <v>137</v>
      </c>
      <c r="AU289" s="682" t="s">
        <v>82</v>
      </c>
      <c r="AV289" s="680" t="s">
        <v>80</v>
      </c>
      <c r="AW289" s="680" t="s">
        <v>33</v>
      </c>
      <c r="AX289" s="680" t="s">
        <v>72</v>
      </c>
      <c r="AY289" s="682" t="s">
        <v>125</v>
      </c>
    </row>
    <row r="290" spans="2:51" s="658" customFormat="1" ht="12">
      <c r="B290" s="659"/>
      <c r="D290" s="653" t="s">
        <v>137</v>
      </c>
      <c r="E290" s="660" t="s">
        <v>3</v>
      </c>
      <c r="F290" s="661" t="s">
        <v>899</v>
      </c>
      <c r="H290" s="662">
        <v>1.735</v>
      </c>
      <c r="L290" s="659"/>
      <c r="M290" s="663"/>
      <c r="N290" s="664"/>
      <c r="O290" s="664"/>
      <c r="P290" s="664"/>
      <c r="Q290" s="664"/>
      <c r="R290" s="664"/>
      <c r="S290" s="664"/>
      <c r="T290" s="665"/>
      <c r="AT290" s="660" t="s">
        <v>137</v>
      </c>
      <c r="AU290" s="660" t="s">
        <v>82</v>
      </c>
      <c r="AV290" s="658" t="s">
        <v>82</v>
      </c>
      <c r="AW290" s="658" t="s">
        <v>33</v>
      </c>
      <c r="AX290" s="658" t="s">
        <v>72</v>
      </c>
      <c r="AY290" s="660" t="s">
        <v>125</v>
      </c>
    </row>
    <row r="291" spans="2:51" s="658" customFormat="1" ht="12">
      <c r="B291" s="659"/>
      <c r="D291" s="653" t="s">
        <v>137</v>
      </c>
      <c r="E291" s="660" t="s">
        <v>3</v>
      </c>
      <c r="F291" s="661" t="s">
        <v>900</v>
      </c>
      <c r="H291" s="662">
        <v>1.342</v>
      </c>
      <c r="L291" s="659"/>
      <c r="M291" s="663"/>
      <c r="N291" s="664"/>
      <c r="O291" s="664"/>
      <c r="P291" s="664"/>
      <c r="Q291" s="664"/>
      <c r="R291" s="664"/>
      <c r="S291" s="664"/>
      <c r="T291" s="665"/>
      <c r="AT291" s="660" t="s">
        <v>137</v>
      </c>
      <c r="AU291" s="660" t="s">
        <v>82</v>
      </c>
      <c r="AV291" s="658" t="s">
        <v>82</v>
      </c>
      <c r="AW291" s="658" t="s">
        <v>33</v>
      </c>
      <c r="AX291" s="658" t="s">
        <v>72</v>
      </c>
      <c r="AY291" s="660" t="s">
        <v>125</v>
      </c>
    </row>
    <row r="292" spans="2:51" s="658" customFormat="1" ht="12">
      <c r="B292" s="659"/>
      <c r="D292" s="653" t="s">
        <v>137</v>
      </c>
      <c r="E292" s="660" t="s">
        <v>3</v>
      </c>
      <c r="F292" s="661" t="s">
        <v>901</v>
      </c>
      <c r="H292" s="662">
        <v>0.065</v>
      </c>
      <c r="L292" s="659"/>
      <c r="M292" s="663"/>
      <c r="N292" s="664"/>
      <c r="O292" s="664"/>
      <c r="P292" s="664"/>
      <c r="Q292" s="664"/>
      <c r="R292" s="664"/>
      <c r="S292" s="664"/>
      <c r="T292" s="665"/>
      <c r="AT292" s="660" t="s">
        <v>137</v>
      </c>
      <c r="AU292" s="660" t="s">
        <v>82</v>
      </c>
      <c r="AV292" s="658" t="s">
        <v>82</v>
      </c>
      <c r="AW292" s="658" t="s">
        <v>33</v>
      </c>
      <c r="AX292" s="658" t="s">
        <v>72</v>
      </c>
      <c r="AY292" s="660" t="s">
        <v>125</v>
      </c>
    </row>
    <row r="293" spans="2:51" s="658" customFormat="1" ht="12">
      <c r="B293" s="659"/>
      <c r="D293" s="653" t="s">
        <v>137</v>
      </c>
      <c r="E293" s="660" t="s">
        <v>3</v>
      </c>
      <c r="F293" s="661" t="s">
        <v>902</v>
      </c>
      <c r="H293" s="662">
        <v>0.033</v>
      </c>
      <c r="L293" s="659"/>
      <c r="M293" s="663"/>
      <c r="N293" s="664"/>
      <c r="O293" s="664"/>
      <c r="P293" s="664"/>
      <c r="Q293" s="664"/>
      <c r="R293" s="664"/>
      <c r="S293" s="664"/>
      <c r="T293" s="665"/>
      <c r="AT293" s="660" t="s">
        <v>137</v>
      </c>
      <c r="AU293" s="660" t="s">
        <v>82</v>
      </c>
      <c r="AV293" s="658" t="s">
        <v>82</v>
      </c>
      <c r="AW293" s="658" t="s">
        <v>33</v>
      </c>
      <c r="AX293" s="658" t="s">
        <v>72</v>
      </c>
      <c r="AY293" s="660" t="s">
        <v>125</v>
      </c>
    </row>
    <row r="294" spans="2:51" s="687" customFormat="1" ht="12">
      <c r="B294" s="688"/>
      <c r="D294" s="653" t="s">
        <v>137</v>
      </c>
      <c r="E294" s="689" t="s">
        <v>3</v>
      </c>
      <c r="F294" s="690" t="s">
        <v>532</v>
      </c>
      <c r="H294" s="691">
        <v>3.175</v>
      </c>
      <c r="L294" s="688"/>
      <c r="M294" s="692"/>
      <c r="N294" s="693"/>
      <c r="O294" s="693"/>
      <c r="P294" s="693"/>
      <c r="Q294" s="693"/>
      <c r="R294" s="693"/>
      <c r="S294" s="693"/>
      <c r="T294" s="694"/>
      <c r="AT294" s="689" t="s">
        <v>137</v>
      </c>
      <c r="AU294" s="689" t="s">
        <v>82</v>
      </c>
      <c r="AV294" s="687" t="s">
        <v>133</v>
      </c>
      <c r="AW294" s="687" t="s">
        <v>33</v>
      </c>
      <c r="AX294" s="687" t="s">
        <v>80</v>
      </c>
      <c r="AY294" s="689" t="s">
        <v>125</v>
      </c>
    </row>
    <row r="295" spans="1:65" s="571" customFormat="1" ht="24.2" customHeight="1">
      <c r="A295" s="568"/>
      <c r="B295" s="569"/>
      <c r="C295" s="640" t="s">
        <v>344</v>
      </c>
      <c r="D295" s="640" t="s">
        <v>128</v>
      </c>
      <c r="E295" s="641" t="s">
        <v>903</v>
      </c>
      <c r="F295" s="642" t="s">
        <v>904</v>
      </c>
      <c r="G295" s="643" t="s">
        <v>173</v>
      </c>
      <c r="H295" s="644">
        <v>1</v>
      </c>
      <c r="I295" s="77"/>
      <c r="J295" s="645">
        <f>ROUND(I295*H295,2)</f>
        <v>0</v>
      </c>
      <c r="K295" s="642" t="s">
        <v>132</v>
      </c>
      <c r="L295" s="569"/>
      <c r="M295" s="646" t="s">
        <v>3</v>
      </c>
      <c r="N295" s="647" t="s">
        <v>43</v>
      </c>
      <c r="O295" s="648"/>
      <c r="P295" s="649">
        <f>O295*H295</f>
        <v>0</v>
      </c>
      <c r="Q295" s="649">
        <v>0.02021</v>
      </c>
      <c r="R295" s="649">
        <f>Q295*H295</f>
        <v>0.02021</v>
      </c>
      <c r="S295" s="649">
        <v>0</v>
      </c>
      <c r="T295" s="650">
        <f>S295*H295</f>
        <v>0</v>
      </c>
      <c r="U295" s="568"/>
      <c r="V295" s="568"/>
      <c r="W295" s="568"/>
      <c r="X295" s="568"/>
      <c r="Y295" s="568"/>
      <c r="Z295" s="568"/>
      <c r="AA295" s="568"/>
      <c r="AB295" s="568"/>
      <c r="AC295" s="568"/>
      <c r="AD295" s="568"/>
      <c r="AE295" s="568"/>
      <c r="AR295" s="651" t="s">
        <v>133</v>
      </c>
      <c r="AT295" s="651" t="s">
        <v>128</v>
      </c>
      <c r="AU295" s="651" t="s">
        <v>82</v>
      </c>
      <c r="AY295" s="561" t="s">
        <v>125</v>
      </c>
      <c r="BE295" s="652">
        <f>IF(N295="základní",J295,0)</f>
        <v>0</v>
      </c>
      <c r="BF295" s="652">
        <f>IF(N295="snížená",J295,0)</f>
        <v>0</v>
      </c>
      <c r="BG295" s="652">
        <f>IF(N295="zákl. přenesená",J295,0)</f>
        <v>0</v>
      </c>
      <c r="BH295" s="652">
        <f>IF(N295="sníž. přenesená",J295,0)</f>
        <v>0</v>
      </c>
      <c r="BI295" s="652">
        <f>IF(N295="nulová",J295,0)</f>
        <v>0</v>
      </c>
      <c r="BJ295" s="561" t="s">
        <v>80</v>
      </c>
      <c r="BK295" s="652">
        <f>ROUND(I295*H295,2)</f>
        <v>0</v>
      </c>
      <c r="BL295" s="561" t="s">
        <v>133</v>
      </c>
      <c r="BM295" s="651" t="s">
        <v>905</v>
      </c>
    </row>
    <row r="296" spans="2:51" s="658" customFormat="1" ht="12">
      <c r="B296" s="659"/>
      <c r="D296" s="653" t="s">
        <v>137</v>
      </c>
      <c r="E296" s="660" t="s">
        <v>3</v>
      </c>
      <c r="F296" s="661" t="s">
        <v>906</v>
      </c>
      <c r="H296" s="662">
        <v>1</v>
      </c>
      <c r="L296" s="659"/>
      <c r="M296" s="663"/>
      <c r="N296" s="664"/>
      <c r="O296" s="664"/>
      <c r="P296" s="664"/>
      <c r="Q296" s="664"/>
      <c r="R296" s="664"/>
      <c r="S296" s="664"/>
      <c r="T296" s="665"/>
      <c r="AT296" s="660" t="s">
        <v>137</v>
      </c>
      <c r="AU296" s="660" t="s">
        <v>82</v>
      </c>
      <c r="AV296" s="658" t="s">
        <v>82</v>
      </c>
      <c r="AW296" s="658" t="s">
        <v>33</v>
      </c>
      <c r="AX296" s="658" t="s">
        <v>80</v>
      </c>
      <c r="AY296" s="660" t="s">
        <v>125</v>
      </c>
    </row>
    <row r="297" spans="1:65" s="571" customFormat="1" ht="14.45" customHeight="1">
      <c r="A297" s="568"/>
      <c r="B297" s="569"/>
      <c r="C297" s="640" t="s">
        <v>348</v>
      </c>
      <c r="D297" s="640" t="s">
        <v>128</v>
      </c>
      <c r="E297" s="641" t="s">
        <v>907</v>
      </c>
      <c r="F297" s="642" t="s">
        <v>908</v>
      </c>
      <c r="G297" s="643" t="s">
        <v>173</v>
      </c>
      <c r="H297" s="644">
        <v>4</v>
      </c>
      <c r="I297" s="77"/>
      <c r="J297" s="645">
        <f>ROUND(I297*H297,2)</f>
        <v>0</v>
      </c>
      <c r="K297" s="642" t="s">
        <v>132</v>
      </c>
      <c r="L297" s="569"/>
      <c r="M297" s="646" t="s">
        <v>3</v>
      </c>
      <c r="N297" s="647" t="s">
        <v>43</v>
      </c>
      <c r="O297" s="648"/>
      <c r="P297" s="649">
        <f>O297*H297</f>
        <v>0</v>
      </c>
      <c r="Q297" s="649">
        <v>0.01794</v>
      </c>
      <c r="R297" s="649">
        <f>Q297*H297</f>
        <v>0.07176</v>
      </c>
      <c r="S297" s="649">
        <v>0</v>
      </c>
      <c r="T297" s="650">
        <f>S297*H297</f>
        <v>0</v>
      </c>
      <c r="U297" s="568"/>
      <c r="V297" s="568"/>
      <c r="W297" s="568"/>
      <c r="X297" s="568"/>
      <c r="Y297" s="568"/>
      <c r="Z297" s="568"/>
      <c r="AA297" s="568"/>
      <c r="AB297" s="568"/>
      <c r="AC297" s="568"/>
      <c r="AD297" s="568"/>
      <c r="AE297" s="568"/>
      <c r="AR297" s="651" t="s">
        <v>133</v>
      </c>
      <c r="AT297" s="651" t="s">
        <v>128</v>
      </c>
      <c r="AU297" s="651" t="s">
        <v>82</v>
      </c>
      <c r="AY297" s="561" t="s">
        <v>125</v>
      </c>
      <c r="BE297" s="652">
        <f>IF(N297="základní",J297,0)</f>
        <v>0</v>
      </c>
      <c r="BF297" s="652">
        <f>IF(N297="snížená",J297,0)</f>
        <v>0</v>
      </c>
      <c r="BG297" s="652">
        <f>IF(N297="zákl. přenesená",J297,0)</f>
        <v>0</v>
      </c>
      <c r="BH297" s="652">
        <f>IF(N297="sníž. přenesená",J297,0)</f>
        <v>0</v>
      </c>
      <c r="BI297" s="652">
        <f>IF(N297="nulová",J297,0)</f>
        <v>0</v>
      </c>
      <c r="BJ297" s="561" t="s">
        <v>80</v>
      </c>
      <c r="BK297" s="652">
        <f>ROUND(I297*H297,2)</f>
        <v>0</v>
      </c>
      <c r="BL297" s="561" t="s">
        <v>133</v>
      </c>
      <c r="BM297" s="651" t="s">
        <v>909</v>
      </c>
    </row>
    <row r="298" spans="2:51" s="658" customFormat="1" ht="12">
      <c r="B298" s="659"/>
      <c r="D298" s="653" t="s">
        <v>137</v>
      </c>
      <c r="E298" s="660" t="s">
        <v>3</v>
      </c>
      <c r="F298" s="661" t="s">
        <v>910</v>
      </c>
      <c r="H298" s="662">
        <v>1</v>
      </c>
      <c r="L298" s="659"/>
      <c r="M298" s="663"/>
      <c r="N298" s="664"/>
      <c r="O298" s="664"/>
      <c r="P298" s="664"/>
      <c r="Q298" s="664"/>
      <c r="R298" s="664"/>
      <c r="S298" s="664"/>
      <c r="T298" s="665"/>
      <c r="AT298" s="660" t="s">
        <v>137</v>
      </c>
      <c r="AU298" s="660" t="s">
        <v>82</v>
      </c>
      <c r="AV298" s="658" t="s">
        <v>82</v>
      </c>
      <c r="AW298" s="658" t="s">
        <v>33</v>
      </c>
      <c r="AX298" s="658" t="s">
        <v>72</v>
      </c>
      <c r="AY298" s="660" t="s">
        <v>125</v>
      </c>
    </row>
    <row r="299" spans="2:51" s="658" customFormat="1" ht="12">
      <c r="B299" s="659"/>
      <c r="D299" s="653" t="s">
        <v>137</v>
      </c>
      <c r="E299" s="660" t="s">
        <v>3</v>
      </c>
      <c r="F299" s="661" t="s">
        <v>911</v>
      </c>
      <c r="H299" s="662">
        <v>2</v>
      </c>
      <c r="L299" s="659"/>
      <c r="M299" s="663"/>
      <c r="N299" s="664"/>
      <c r="O299" s="664"/>
      <c r="P299" s="664"/>
      <c r="Q299" s="664"/>
      <c r="R299" s="664"/>
      <c r="S299" s="664"/>
      <c r="T299" s="665"/>
      <c r="AT299" s="660" t="s">
        <v>137</v>
      </c>
      <c r="AU299" s="660" t="s">
        <v>82</v>
      </c>
      <c r="AV299" s="658" t="s">
        <v>82</v>
      </c>
      <c r="AW299" s="658" t="s">
        <v>33</v>
      </c>
      <c r="AX299" s="658" t="s">
        <v>72</v>
      </c>
      <c r="AY299" s="660" t="s">
        <v>125</v>
      </c>
    </row>
    <row r="300" spans="2:51" s="658" customFormat="1" ht="12">
      <c r="B300" s="659"/>
      <c r="D300" s="653" t="s">
        <v>137</v>
      </c>
      <c r="E300" s="660" t="s">
        <v>3</v>
      </c>
      <c r="F300" s="661" t="s">
        <v>906</v>
      </c>
      <c r="H300" s="662">
        <v>1</v>
      </c>
      <c r="L300" s="659"/>
      <c r="M300" s="663"/>
      <c r="N300" s="664"/>
      <c r="O300" s="664"/>
      <c r="P300" s="664"/>
      <c r="Q300" s="664"/>
      <c r="R300" s="664"/>
      <c r="S300" s="664"/>
      <c r="T300" s="665"/>
      <c r="AT300" s="660" t="s">
        <v>137</v>
      </c>
      <c r="AU300" s="660" t="s">
        <v>82</v>
      </c>
      <c r="AV300" s="658" t="s">
        <v>82</v>
      </c>
      <c r="AW300" s="658" t="s">
        <v>33</v>
      </c>
      <c r="AX300" s="658" t="s">
        <v>72</v>
      </c>
      <c r="AY300" s="660" t="s">
        <v>125</v>
      </c>
    </row>
    <row r="301" spans="2:51" s="687" customFormat="1" ht="12">
      <c r="B301" s="688"/>
      <c r="D301" s="653" t="s">
        <v>137</v>
      </c>
      <c r="E301" s="689" t="s">
        <v>3</v>
      </c>
      <c r="F301" s="690" t="s">
        <v>532</v>
      </c>
      <c r="H301" s="691">
        <v>4</v>
      </c>
      <c r="L301" s="688"/>
      <c r="M301" s="692"/>
      <c r="N301" s="693"/>
      <c r="O301" s="693"/>
      <c r="P301" s="693"/>
      <c r="Q301" s="693"/>
      <c r="R301" s="693"/>
      <c r="S301" s="693"/>
      <c r="T301" s="694"/>
      <c r="AT301" s="689" t="s">
        <v>137</v>
      </c>
      <c r="AU301" s="689" t="s">
        <v>82</v>
      </c>
      <c r="AV301" s="687" t="s">
        <v>133</v>
      </c>
      <c r="AW301" s="687" t="s">
        <v>33</v>
      </c>
      <c r="AX301" s="687" t="s">
        <v>80</v>
      </c>
      <c r="AY301" s="689" t="s">
        <v>125</v>
      </c>
    </row>
    <row r="302" spans="1:65" s="571" customFormat="1" ht="14.45" customHeight="1">
      <c r="A302" s="568"/>
      <c r="B302" s="569"/>
      <c r="C302" s="640" t="s">
        <v>352</v>
      </c>
      <c r="D302" s="640" t="s">
        <v>128</v>
      </c>
      <c r="E302" s="641" t="s">
        <v>912</v>
      </c>
      <c r="F302" s="642" t="s">
        <v>913</v>
      </c>
      <c r="G302" s="643" t="s">
        <v>173</v>
      </c>
      <c r="H302" s="644">
        <v>9</v>
      </c>
      <c r="I302" s="77"/>
      <c r="J302" s="645">
        <f>ROUND(I302*H302,2)</f>
        <v>0</v>
      </c>
      <c r="K302" s="642" t="s">
        <v>132</v>
      </c>
      <c r="L302" s="569"/>
      <c r="M302" s="646" t="s">
        <v>3</v>
      </c>
      <c r="N302" s="647" t="s">
        <v>43</v>
      </c>
      <c r="O302" s="648"/>
      <c r="P302" s="649">
        <f>O302*H302</f>
        <v>0</v>
      </c>
      <c r="Q302" s="649">
        <v>0.02278</v>
      </c>
      <c r="R302" s="649">
        <f>Q302*H302</f>
        <v>0.20502</v>
      </c>
      <c r="S302" s="649">
        <v>0</v>
      </c>
      <c r="T302" s="650">
        <f>S302*H302</f>
        <v>0</v>
      </c>
      <c r="U302" s="568"/>
      <c r="V302" s="568"/>
      <c r="W302" s="568"/>
      <c r="X302" s="568"/>
      <c r="Y302" s="568"/>
      <c r="Z302" s="568"/>
      <c r="AA302" s="568"/>
      <c r="AB302" s="568"/>
      <c r="AC302" s="568"/>
      <c r="AD302" s="568"/>
      <c r="AE302" s="568"/>
      <c r="AR302" s="651" t="s">
        <v>133</v>
      </c>
      <c r="AT302" s="651" t="s">
        <v>128</v>
      </c>
      <c r="AU302" s="651" t="s">
        <v>82</v>
      </c>
      <c r="AY302" s="561" t="s">
        <v>125</v>
      </c>
      <c r="BE302" s="652">
        <f>IF(N302="základní",J302,0)</f>
        <v>0</v>
      </c>
      <c r="BF302" s="652">
        <f>IF(N302="snížená",J302,0)</f>
        <v>0</v>
      </c>
      <c r="BG302" s="652">
        <f>IF(N302="zákl. přenesená",J302,0)</f>
        <v>0</v>
      </c>
      <c r="BH302" s="652">
        <f>IF(N302="sníž. přenesená",J302,0)</f>
        <v>0</v>
      </c>
      <c r="BI302" s="652">
        <f>IF(N302="nulová",J302,0)</f>
        <v>0</v>
      </c>
      <c r="BJ302" s="561" t="s">
        <v>80</v>
      </c>
      <c r="BK302" s="652">
        <f>ROUND(I302*H302,2)</f>
        <v>0</v>
      </c>
      <c r="BL302" s="561" t="s">
        <v>133</v>
      </c>
      <c r="BM302" s="651" t="s">
        <v>914</v>
      </c>
    </row>
    <row r="303" spans="2:51" s="658" customFormat="1" ht="12">
      <c r="B303" s="659"/>
      <c r="D303" s="653" t="s">
        <v>137</v>
      </c>
      <c r="E303" s="660" t="s">
        <v>3</v>
      </c>
      <c r="F303" s="661" t="s">
        <v>915</v>
      </c>
      <c r="H303" s="662">
        <v>6</v>
      </c>
      <c r="L303" s="659"/>
      <c r="M303" s="663"/>
      <c r="N303" s="664"/>
      <c r="O303" s="664"/>
      <c r="P303" s="664"/>
      <c r="Q303" s="664"/>
      <c r="R303" s="664"/>
      <c r="S303" s="664"/>
      <c r="T303" s="665"/>
      <c r="AT303" s="660" t="s">
        <v>137</v>
      </c>
      <c r="AU303" s="660" t="s">
        <v>82</v>
      </c>
      <c r="AV303" s="658" t="s">
        <v>82</v>
      </c>
      <c r="AW303" s="658" t="s">
        <v>33</v>
      </c>
      <c r="AX303" s="658" t="s">
        <v>72</v>
      </c>
      <c r="AY303" s="660" t="s">
        <v>125</v>
      </c>
    </row>
    <row r="304" spans="2:51" s="658" customFormat="1" ht="12">
      <c r="B304" s="659"/>
      <c r="D304" s="653" t="s">
        <v>137</v>
      </c>
      <c r="E304" s="660" t="s">
        <v>3</v>
      </c>
      <c r="F304" s="661" t="s">
        <v>916</v>
      </c>
      <c r="H304" s="662">
        <v>1</v>
      </c>
      <c r="L304" s="659"/>
      <c r="M304" s="663"/>
      <c r="N304" s="664"/>
      <c r="O304" s="664"/>
      <c r="P304" s="664"/>
      <c r="Q304" s="664"/>
      <c r="R304" s="664"/>
      <c r="S304" s="664"/>
      <c r="T304" s="665"/>
      <c r="AT304" s="660" t="s">
        <v>137</v>
      </c>
      <c r="AU304" s="660" t="s">
        <v>82</v>
      </c>
      <c r="AV304" s="658" t="s">
        <v>82</v>
      </c>
      <c r="AW304" s="658" t="s">
        <v>33</v>
      </c>
      <c r="AX304" s="658" t="s">
        <v>72</v>
      </c>
      <c r="AY304" s="660" t="s">
        <v>125</v>
      </c>
    </row>
    <row r="305" spans="2:51" s="658" customFormat="1" ht="12">
      <c r="B305" s="659"/>
      <c r="D305" s="653" t="s">
        <v>137</v>
      </c>
      <c r="E305" s="660" t="s">
        <v>3</v>
      </c>
      <c r="F305" s="661" t="s">
        <v>917</v>
      </c>
      <c r="H305" s="662">
        <v>2</v>
      </c>
      <c r="L305" s="659"/>
      <c r="M305" s="663"/>
      <c r="N305" s="664"/>
      <c r="O305" s="664"/>
      <c r="P305" s="664"/>
      <c r="Q305" s="664"/>
      <c r="R305" s="664"/>
      <c r="S305" s="664"/>
      <c r="T305" s="665"/>
      <c r="AT305" s="660" t="s">
        <v>137</v>
      </c>
      <c r="AU305" s="660" t="s">
        <v>82</v>
      </c>
      <c r="AV305" s="658" t="s">
        <v>82</v>
      </c>
      <c r="AW305" s="658" t="s">
        <v>33</v>
      </c>
      <c r="AX305" s="658" t="s">
        <v>72</v>
      </c>
      <c r="AY305" s="660" t="s">
        <v>125</v>
      </c>
    </row>
    <row r="306" spans="2:51" s="687" customFormat="1" ht="12">
      <c r="B306" s="688"/>
      <c r="D306" s="653" t="s">
        <v>137</v>
      </c>
      <c r="E306" s="689" t="s">
        <v>3</v>
      </c>
      <c r="F306" s="690" t="s">
        <v>532</v>
      </c>
      <c r="H306" s="691">
        <v>9</v>
      </c>
      <c r="L306" s="688"/>
      <c r="M306" s="692"/>
      <c r="N306" s="693"/>
      <c r="O306" s="693"/>
      <c r="P306" s="693"/>
      <c r="Q306" s="693"/>
      <c r="R306" s="693"/>
      <c r="S306" s="693"/>
      <c r="T306" s="694"/>
      <c r="AT306" s="689" t="s">
        <v>137</v>
      </c>
      <c r="AU306" s="689" t="s">
        <v>82</v>
      </c>
      <c r="AV306" s="687" t="s">
        <v>133</v>
      </c>
      <c r="AW306" s="687" t="s">
        <v>33</v>
      </c>
      <c r="AX306" s="687" t="s">
        <v>80</v>
      </c>
      <c r="AY306" s="689" t="s">
        <v>125</v>
      </c>
    </row>
    <row r="307" spans="1:65" s="571" customFormat="1" ht="14.45" customHeight="1">
      <c r="A307" s="568"/>
      <c r="B307" s="569"/>
      <c r="C307" s="640" t="s">
        <v>356</v>
      </c>
      <c r="D307" s="640" t="s">
        <v>128</v>
      </c>
      <c r="E307" s="641" t="s">
        <v>918</v>
      </c>
      <c r="F307" s="642" t="s">
        <v>919</v>
      </c>
      <c r="G307" s="643" t="s">
        <v>173</v>
      </c>
      <c r="H307" s="644">
        <v>1</v>
      </c>
      <c r="I307" s="77"/>
      <c r="J307" s="645">
        <f>ROUND(I307*H307,2)</f>
        <v>0</v>
      </c>
      <c r="K307" s="642" t="s">
        <v>132</v>
      </c>
      <c r="L307" s="569"/>
      <c r="M307" s="646" t="s">
        <v>3</v>
      </c>
      <c r="N307" s="647" t="s">
        <v>43</v>
      </c>
      <c r="O307" s="648"/>
      <c r="P307" s="649">
        <f>O307*H307</f>
        <v>0</v>
      </c>
      <c r="Q307" s="649">
        <v>0.02711</v>
      </c>
      <c r="R307" s="649">
        <f>Q307*H307</f>
        <v>0.02711</v>
      </c>
      <c r="S307" s="649">
        <v>0</v>
      </c>
      <c r="T307" s="650">
        <f>S307*H307</f>
        <v>0</v>
      </c>
      <c r="U307" s="568"/>
      <c r="V307" s="568"/>
      <c r="W307" s="568"/>
      <c r="X307" s="568"/>
      <c r="Y307" s="568"/>
      <c r="Z307" s="568"/>
      <c r="AA307" s="568"/>
      <c r="AB307" s="568"/>
      <c r="AC307" s="568"/>
      <c r="AD307" s="568"/>
      <c r="AE307" s="568"/>
      <c r="AR307" s="651" t="s">
        <v>133</v>
      </c>
      <c r="AT307" s="651" t="s">
        <v>128</v>
      </c>
      <c r="AU307" s="651" t="s">
        <v>82</v>
      </c>
      <c r="AY307" s="561" t="s">
        <v>125</v>
      </c>
      <c r="BE307" s="652">
        <f>IF(N307="základní",J307,0)</f>
        <v>0</v>
      </c>
      <c r="BF307" s="652">
        <f>IF(N307="snížená",J307,0)</f>
        <v>0</v>
      </c>
      <c r="BG307" s="652">
        <f>IF(N307="zákl. přenesená",J307,0)</f>
        <v>0</v>
      </c>
      <c r="BH307" s="652">
        <f>IF(N307="sníž. přenesená",J307,0)</f>
        <v>0</v>
      </c>
      <c r="BI307" s="652">
        <f>IF(N307="nulová",J307,0)</f>
        <v>0</v>
      </c>
      <c r="BJ307" s="561" t="s">
        <v>80</v>
      </c>
      <c r="BK307" s="652">
        <f>ROUND(I307*H307,2)</f>
        <v>0</v>
      </c>
      <c r="BL307" s="561" t="s">
        <v>133</v>
      </c>
      <c r="BM307" s="651" t="s">
        <v>920</v>
      </c>
    </row>
    <row r="308" spans="2:51" s="658" customFormat="1" ht="12">
      <c r="B308" s="659"/>
      <c r="D308" s="653" t="s">
        <v>137</v>
      </c>
      <c r="E308" s="660" t="s">
        <v>3</v>
      </c>
      <c r="F308" s="661" t="s">
        <v>910</v>
      </c>
      <c r="H308" s="662">
        <v>1</v>
      </c>
      <c r="L308" s="659"/>
      <c r="M308" s="663"/>
      <c r="N308" s="664"/>
      <c r="O308" s="664"/>
      <c r="P308" s="664"/>
      <c r="Q308" s="664"/>
      <c r="R308" s="664"/>
      <c r="S308" s="664"/>
      <c r="T308" s="665"/>
      <c r="AT308" s="660" t="s">
        <v>137</v>
      </c>
      <c r="AU308" s="660" t="s">
        <v>82</v>
      </c>
      <c r="AV308" s="658" t="s">
        <v>82</v>
      </c>
      <c r="AW308" s="658" t="s">
        <v>33</v>
      </c>
      <c r="AX308" s="658" t="s">
        <v>80</v>
      </c>
      <c r="AY308" s="660" t="s">
        <v>125</v>
      </c>
    </row>
    <row r="309" spans="1:65" s="571" customFormat="1" ht="14.45" customHeight="1">
      <c r="A309" s="568"/>
      <c r="B309" s="569"/>
      <c r="C309" s="640" t="s">
        <v>362</v>
      </c>
      <c r="D309" s="640" t="s">
        <v>128</v>
      </c>
      <c r="E309" s="641" t="s">
        <v>921</v>
      </c>
      <c r="F309" s="642" t="s">
        <v>922</v>
      </c>
      <c r="G309" s="643" t="s">
        <v>173</v>
      </c>
      <c r="H309" s="644">
        <v>1</v>
      </c>
      <c r="I309" s="77"/>
      <c r="J309" s="645">
        <f>ROUND(I309*H309,2)</f>
        <v>0</v>
      </c>
      <c r="K309" s="642" t="s">
        <v>132</v>
      </c>
      <c r="L309" s="569"/>
      <c r="M309" s="646" t="s">
        <v>3</v>
      </c>
      <c r="N309" s="647" t="s">
        <v>43</v>
      </c>
      <c r="O309" s="648"/>
      <c r="P309" s="649">
        <f>O309*H309</f>
        <v>0</v>
      </c>
      <c r="Q309" s="649">
        <v>0.03132</v>
      </c>
      <c r="R309" s="649">
        <f>Q309*H309</f>
        <v>0.03132</v>
      </c>
      <c r="S309" s="649">
        <v>0</v>
      </c>
      <c r="T309" s="650">
        <f>S309*H309</f>
        <v>0</v>
      </c>
      <c r="U309" s="568"/>
      <c r="V309" s="568"/>
      <c r="W309" s="568"/>
      <c r="X309" s="568"/>
      <c r="Y309" s="568"/>
      <c r="Z309" s="568"/>
      <c r="AA309" s="568"/>
      <c r="AB309" s="568"/>
      <c r="AC309" s="568"/>
      <c r="AD309" s="568"/>
      <c r="AE309" s="568"/>
      <c r="AR309" s="651" t="s">
        <v>133</v>
      </c>
      <c r="AT309" s="651" t="s">
        <v>128</v>
      </c>
      <c r="AU309" s="651" t="s">
        <v>82</v>
      </c>
      <c r="AY309" s="561" t="s">
        <v>125</v>
      </c>
      <c r="BE309" s="652">
        <f>IF(N309="základní",J309,0)</f>
        <v>0</v>
      </c>
      <c r="BF309" s="652">
        <f>IF(N309="snížená",J309,0)</f>
        <v>0</v>
      </c>
      <c r="BG309" s="652">
        <f>IF(N309="zákl. přenesená",J309,0)</f>
        <v>0</v>
      </c>
      <c r="BH309" s="652">
        <f>IF(N309="sníž. přenesená",J309,0)</f>
        <v>0</v>
      </c>
      <c r="BI309" s="652">
        <f>IF(N309="nulová",J309,0)</f>
        <v>0</v>
      </c>
      <c r="BJ309" s="561" t="s">
        <v>80</v>
      </c>
      <c r="BK309" s="652">
        <f>ROUND(I309*H309,2)</f>
        <v>0</v>
      </c>
      <c r="BL309" s="561" t="s">
        <v>133</v>
      </c>
      <c r="BM309" s="651" t="s">
        <v>923</v>
      </c>
    </row>
    <row r="310" spans="2:51" s="658" customFormat="1" ht="12">
      <c r="B310" s="659"/>
      <c r="D310" s="653" t="s">
        <v>137</v>
      </c>
      <c r="E310" s="660" t="s">
        <v>3</v>
      </c>
      <c r="F310" s="661" t="s">
        <v>910</v>
      </c>
      <c r="H310" s="662">
        <v>1</v>
      </c>
      <c r="L310" s="659"/>
      <c r="M310" s="663"/>
      <c r="N310" s="664"/>
      <c r="O310" s="664"/>
      <c r="P310" s="664"/>
      <c r="Q310" s="664"/>
      <c r="R310" s="664"/>
      <c r="S310" s="664"/>
      <c r="T310" s="665"/>
      <c r="AT310" s="660" t="s">
        <v>137</v>
      </c>
      <c r="AU310" s="660" t="s">
        <v>82</v>
      </c>
      <c r="AV310" s="658" t="s">
        <v>82</v>
      </c>
      <c r="AW310" s="658" t="s">
        <v>33</v>
      </c>
      <c r="AX310" s="658" t="s">
        <v>80</v>
      </c>
      <c r="AY310" s="660" t="s">
        <v>125</v>
      </c>
    </row>
    <row r="311" spans="1:65" s="571" customFormat="1" ht="14.45" customHeight="1">
      <c r="A311" s="568"/>
      <c r="B311" s="569"/>
      <c r="C311" s="640" t="s">
        <v>617</v>
      </c>
      <c r="D311" s="640" t="s">
        <v>128</v>
      </c>
      <c r="E311" s="641" t="s">
        <v>924</v>
      </c>
      <c r="F311" s="642" t="s">
        <v>925</v>
      </c>
      <c r="G311" s="643" t="s">
        <v>173</v>
      </c>
      <c r="H311" s="644">
        <v>2</v>
      </c>
      <c r="I311" s="77"/>
      <c r="J311" s="645">
        <f>ROUND(I311*H311,2)</f>
        <v>0</v>
      </c>
      <c r="K311" s="642" t="s">
        <v>132</v>
      </c>
      <c r="L311" s="569"/>
      <c r="M311" s="646" t="s">
        <v>3</v>
      </c>
      <c r="N311" s="647" t="s">
        <v>43</v>
      </c>
      <c r="O311" s="648"/>
      <c r="P311" s="649">
        <f>O311*H311</f>
        <v>0</v>
      </c>
      <c r="Q311" s="649">
        <v>0.03564</v>
      </c>
      <c r="R311" s="649">
        <f>Q311*H311</f>
        <v>0.07128</v>
      </c>
      <c r="S311" s="649">
        <v>0</v>
      </c>
      <c r="T311" s="650">
        <f>S311*H311</f>
        <v>0</v>
      </c>
      <c r="U311" s="568"/>
      <c r="V311" s="568"/>
      <c r="W311" s="568"/>
      <c r="X311" s="568"/>
      <c r="Y311" s="568"/>
      <c r="Z311" s="568"/>
      <c r="AA311" s="568"/>
      <c r="AB311" s="568"/>
      <c r="AC311" s="568"/>
      <c r="AD311" s="568"/>
      <c r="AE311" s="568"/>
      <c r="AR311" s="651" t="s">
        <v>133</v>
      </c>
      <c r="AT311" s="651" t="s">
        <v>128</v>
      </c>
      <c r="AU311" s="651" t="s">
        <v>82</v>
      </c>
      <c r="AY311" s="561" t="s">
        <v>125</v>
      </c>
      <c r="BE311" s="652">
        <f>IF(N311="základní",J311,0)</f>
        <v>0</v>
      </c>
      <c r="BF311" s="652">
        <f>IF(N311="snížená",J311,0)</f>
        <v>0</v>
      </c>
      <c r="BG311" s="652">
        <f>IF(N311="zákl. přenesená",J311,0)</f>
        <v>0</v>
      </c>
      <c r="BH311" s="652">
        <f>IF(N311="sníž. přenesená",J311,0)</f>
        <v>0</v>
      </c>
      <c r="BI311" s="652">
        <f>IF(N311="nulová",J311,0)</f>
        <v>0</v>
      </c>
      <c r="BJ311" s="561" t="s">
        <v>80</v>
      </c>
      <c r="BK311" s="652">
        <f>ROUND(I311*H311,2)</f>
        <v>0</v>
      </c>
      <c r="BL311" s="561" t="s">
        <v>133</v>
      </c>
      <c r="BM311" s="651" t="s">
        <v>926</v>
      </c>
    </row>
    <row r="312" spans="2:51" s="658" customFormat="1" ht="12">
      <c r="B312" s="659"/>
      <c r="D312" s="653" t="s">
        <v>137</v>
      </c>
      <c r="E312" s="660" t="s">
        <v>3</v>
      </c>
      <c r="F312" s="661" t="s">
        <v>910</v>
      </c>
      <c r="H312" s="662">
        <v>1</v>
      </c>
      <c r="L312" s="659"/>
      <c r="M312" s="663"/>
      <c r="N312" s="664"/>
      <c r="O312" s="664"/>
      <c r="P312" s="664"/>
      <c r="Q312" s="664"/>
      <c r="R312" s="664"/>
      <c r="S312" s="664"/>
      <c r="T312" s="665"/>
      <c r="AT312" s="660" t="s">
        <v>137</v>
      </c>
      <c r="AU312" s="660" t="s">
        <v>82</v>
      </c>
      <c r="AV312" s="658" t="s">
        <v>82</v>
      </c>
      <c r="AW312" s="658" t="s">
        <v>33</v>
      </c>
      <c r="AX312" s="658" t="s">
        <v>72</v>
      </c>
      <c r="AY312" s="660" t="s">
        <v>125</v>
      </c>
    </row>
    <row r="313" spans="2:51" s="658" customFormat="1" ht="12">
      <c r="B313" s="659"/>
      <c r="D313" s="653" t="s">
        <v>137</v>
      </c>
      <c r="E313" s="660" t="s">
        <v>3</v>
      </c>
      <c r="F313" s="661" t="s">
        <v>916</v>
      </c>
      <c r="H313" s="662">
        <v>1</v>
      </c>
      <c r="L313" s="659"/>
      <c r="M313" s="663"/>
      <c r="N313" s="664"/>
      <c r="O313" s="664"/>
      <c r="P313" s="664"/>
      <c r="Q313" s="664"/>
      <c r="R313" s="664"/>
      <c r="S313" s="664"/>
      <c r="T313" s="665"/>
      <c r="AT313" s="660" t="s">
        <v>137</v>
      </c>
      <c r="AU313" s="660" t="s">
        <v>82</v>
      </c>
      <c r="AV313" s="658" t="s">
        <v>82</v>
      </c>
      <c r="AW313" s="658" t="s">
        <v>33</v>
      </c>
      <c r="AX313" s="658" t="s">
        <v>72</v>
      </c>
      <c r="AY313" s="660" t="s">
        <v>125</v>
      </c>
    </row>
    <row r="314" spans="2:51" s="687" customFormat="1" ht="12">
      <c r="B314" s="688"/>
      <c r="D314" s="653" t="s">
        <v>137</v>
      </c>
      <c r="E314" s="689" t="s">
        <v>3</v>
      </c>
      <c r="F314" s="690" t="s">
        <v>532</v>
      </c>
      <c r="H314" s="691">
        <v>2</v>
      </c>
      <c r="L314" s="688"/>
      <c r="M314" s="692"/>
      <c r="N314" s="693"/>
      <c r="O314" s="693"/>
      <c r="P314" s="693"/>
      <c r="Q314" s="693"/>
      <c r="R314" s="693"/>
      <c r="S314" s="693"/>
      <c r="T314" s="694"/>
      <c r="AT314" s="689" t="s">
        <v>137</v>
      </c>
      <c r="AU314" s="689" t="s">
        <v>82</v>
      </c>
      <c r="AV314" s="687" t="s">
        <v>133</v>
      </c>
      <c r="AW314" s="687" t="s">
        <v>33</v>
      </c>
      <c r="AX314" s="687" t="s">
        <v>80</v>
      </c>
      <c r="AY314" s="689" t="s">
        <v>125</v>
      </c>
    </row>
    <row r="315" spans="1:65" s="571" customFormat="1" ht="14.45" customHeight="1">
      <c r="A315" s="568"/>
      <c r="B315" s="569"/>
      <c r="C315" s="640" t="s">
        <v>621</v>
      </c>
      <c r="D315" s="640" t="s">
        <v>128</v>
      </c>
      <c r="E315" s="641" t="s">
        <v>927</v>
      </c>
      <c r="F315" s="642" t="s">
        <v>928</v>
      </c>
      <c r="G315" s="643" t="s">
        <v>173</v>
      </c>
      <c r="H315" s="644">
        <v>1</v>
      </c>
      <c r="I315" s="77"/>
      <c r="J315" s="645">
        <f>ROUND(I315*H315,2)</f>
        <v>0</v>
      </c>
      <c r="K315" s="642" t="s">
        <v>132</v>
      </c>
      <c r="L315" s="569"/>
      <c r="M315" s="646" t="s">
        <v>3</v>
      </c>
      <c r="N315" s="647" t="s">
        <v>43</v>
      </c>
      <c r="O315" s="648"/>
      <c r="P315" s="649">
        <f>O315*H315</f>
        <v>0</v>
      </c>
      <c r="Q315" s="649">
        <v>0.02693</v>
      </c>
      <c r="R315" s="649">
        <f>Q315*H315</f>
        <v>0.02693</v>
      </c>
      <c r="S315" s="649">
        <v>0</v>
      </c>
      <c r="T315" s="650">
        <f>S315*H315</f>
        <v>0</v>
      </c>
      <c r="U315" s="568"/>
      <c r="V315" s="568"/>
      <c r="W315" s="568"/>
      <c r="X315" s="568"/>
      <c r="Y315" s="568"/>
      <c r="Z315" s="568"/>
      <c r="AA315" s="568"/>
      <c r="AB315" s="568"/>
      <c r="AC315" s="568"/>
      <c r="AD315" s="568"/>
      <c r="AE315" s="568"/>
      <c r="AR315" s="651" t="s">
        <v>133</v>
      </c>
      <c r="AT315" s="651" t="s">
        <v>128</v>
      </c>
      <c r="AU315" s="651" t="s">
        <v>82</v>
      </c>
      <c r="AY315" s="561" t="s">
        <v>125</v>
      </c>
      <c r="BE315" s="652">
        <f>IF(N315="základní",J315,0)</f>
        <v>0</v>
      </c>
      <c r="BF315" s="652">
        <f>IF(N315="snížená",J315,0)</f>
        <v>0</v>
      </c>
      <c r="BG315" s="652">
        <f>IF(N315="zákl. přenesená",J315,0)</f>
        <v>0</v>
      </c>
      <c r="BH315" s="652">
        <f>IF(N315="sníž. přenesená",J315,0)</f>
        <v>0</v>
      </c>
      <c r="BI315" s="652">
        <f>IF(N315="nulová",J315,0)</f>
        <v>0</v>
      </c>
      <c r="BJ315" s="561" t="s">
        <v>80</v>
      </c>
      <c r="BK315" s="652">
        <f>ROUND(I315*H315,2)</f>
        <v>0</v>
      </c>
      <c r="BL315" s="561" t="s">
        <v>133</v>
      </c>
      <c r="BM315" s="651" t="s">
        <v>929</v>
      </c>
    </row>
    <row r="316" spans="2:51" s="658" customFormat="1" ht="12">
      <c r="B316" s="659"/>
      <c r="D316" s="653" t="s">
        <v>137</v>
      </c>
      <c r="E316" s="660" t="s">
        <v>3</v>
      </c>
      <c r="F316" s="661" t="s">
        <v>910</v>
      </c>
      <c r="H316" s="662">
        <v>1</v>
      </c>
      <c r="L316" s="659"/>
      <c r="M316" s="663"/>
      <c r="N316" s="664"/>
      <c r="O316" s="664"/>
      <c r="P316" s="664"/>
      <c r="Q316" s="664"/>
      <c r="R316" s="664"/>
      <c r="S316" s="664"/>
      <c r="T316" s="665"/>
      <c r="AT316" s="660" t="s">
        <v>137</v>
      </c>
      <c r="AU316" s="660" t="s">
        <v>82</v>
      </c>
      <c r="AV316" s="658" t="s">
        <v>82</v>
      </c>
      <c r="AW316" s="658" t="s">
        <v>33</v>
      </c>
      <c r="AX316" s="658" t="s">
        <v>80</v>
      </c>
      <c r="AY316" s="660" t="s">
        <v>125</v>
      </c>
    </row>
    <row r="317" spans="1:65" s="571" customFormat="1" ht="14.45" customHeight="1">
      <c r="A317" s="568"/>
      <c r="B317" s="569"/>
      <c r="C317" s="640" t="s">
        <v>625</v>
      </c>
      <c r="D317" s="640" t="s">
        <v>128</v>
      </c>
      <c r="E317" s="641" t="s">
        <v>930</v>
      </c>
      <c r="F317" s="642" t="s">
        <v>931</v>
      </c>
      <c r="G317" s="643" t="s">
        <v>173</v>
      </c>
      <c r="H317" s="644">
        <v>25</v>
      </c>
      <c r="I317" s="77"/>
      <c r="J317" s="645">
        <f>ROUND(I317*H317,2)</f>
        <v>0</v>
      </c>
      <c r="K317" s="642" t="s">
        <v>132</v>
      </c>
      <c r="L317" s="569"/>
      <c r="M317" s="646" t="s">
        <v>3</v>
      </c>
      <c r="N317" s="647" t="s">
        <v>43</v>
      </c>
      <c r="O317" s="648"/>
      <c r="P317" s="649">
        <f>O317*H317</f>
        <v>0</v>
      </c>
      <c r="Q317" s="649">
        <v>0.04555</v>
      </c>
      <c r="R317" s="649">
        <f>Q317*H317</f>
        <v>1.13875</v>
      </c>
      <c r="S317" s="649">
        <v>0</v>
      </c>
      <c r="T317" s="650">
        <f>S317*H317</f>
        <v>0</v>
      </c>
      <c r="U317" s="568"/>
      <c r="V317" s="568"/>
      <c r="W317" s="568"/>
      <c r="X317" s="568"/>
      <c r="Y317" s="568"/>
      <c r="Z317" s="568"/>
      <c r="AA317" s="568"/>
      <c r="AB317" s="568"/>
      <c r="AC317" s="568"/>
      <c r="AD317" s="568"/>
      <c r="AE317" s="568"/>
      <c r="AR317" s="651" t="s">
        <v>133</v>
      </c>
      <c r="AT317" s="651" t="s">
        <v>128</v>
      </c>
      <c r="AU317" s="651" t="s">
        <v>82</v>
      </c>
      <c r="AY317" s="561" t="s">
        <v>125</v>
      </c>
      <c r="BE317" s="652">
        <f>IF(N317="základní",J317,0)</f>
        <v>0</v>
      </c>
      <c r="BF317" s="652">
        <f>IF(N317="snížená",J317,0)</f>
        <v>0</v>
      </c>
      <c r="BG317" s="652">
        <f>IF(N317="zákl. přenesená",J317,0)</f>
        <v>0</v>
      </c>
      <c r="BH317" s="652">
        <f>IF(N317="sníž. přenesená",J317,0)</f>
        <v>0</v>
      </c>
      <c r="BI317" s="652">
        <f>IF(N317="nulová",J317,0)</f>
        <v>0</v>
      </c>
      <c r="BJ317" s="561" t="s">
        <v>80</v>
      </c>
      <c r="BK317" s="652">
        <f>ROUND(I317*H317,2)</f>
        <v>0</v>
      </c>
      <c r="BL317" s="561" t="s">
        <v>133</v>
      </c>
      <c r="BM317" s="651" t="s">
        <v>932</v>
      </c>
    </row>
    <row r="318" spans="2:51" s="658" customFormat="1" ht="12">
      <c r="B318" s="659"/>
      <c r="D318" s="653" t="s">
        <v>137</v>
      </c>
      <c r="E318" s="660" t="s">
        <v>3</v>
      </c>
      <c r="F318" s="661" t="s">
        <v>933</v>
      </c>
      <c r="H318" s="662">
        <v>11</v>
      </c>
      <c r="L318" s="659"/>
      <c r="M318" s="663"/>
      <c r="N318" s="664"/>
      <c r="O318" s="664"/>
      <c r="P318" s="664"/>
      <c r="Q318" s="664"/>
      <c r="R318" s="664"/>
      <c r="S318" s="664"/>
      <c r="T318" s="665"/>
      <c r="AT318" s="660" t="s">
        <v>137</v>
      </c>
      <c r="AU318" s="660" t="s">
        <v>82</v>
      </c>
      <c r="AV318" s="658" t="s">
        <v>82</v>
      </c>
      <c r="AW318" s="658" t="s">
        <v>33</v>
      </c>
      <c r="AX318" s="658" t="s">
        <v>72</v>
      </c>
      <c r="AY318" s="660" t="s">
        <v>125</v>
      </c>
    </row>
    <row r="319" spans="2:51" s="658" customFormat="1" ht="12">
      <c r="B319" s="659"/>
      <c r="D319" s="653" t="s">
        <v>137</v>
      </c>
      <c r="E319" s="660" t="s">
        <v>3</v>
      </c>
      <c r="F319" s="661" t="s">
        <v>934</v>
      </c>
      <c r="H319" s="662">
        <v>8</v>
      </c>
      <c r="L319" s="659"/>
      <c r="M319" s="663"/>
      <c r="N319" s="664"/>
      <c r="O319" s="664"/>
      <c r="P319" s="664"/>
      <c r="Q319" s="664"/>
      <c r="R319" s="664"/>
      <c r="S319" s="664"/>
      <c r="T319" s="665"/>
      <c r="AT319" s="660" t="s">
        <v>137</v>
      </c>
      <c r="AU319" s="660" t="s">
        <v>82</v>
      </c>
      <c r="AV319" s="658" t="s">
        <v>82</v>
      </c>
      <c r="AW319" s="658" t="s">
        <v>33</v>
      </c>
      <c r="AX319" s="658" t="s">
        <v>72</v>
      </c>
      <c r="AY319" s="660" t="s">
        <v>125</v>
      </c>
    </row>
    <row r="320" spans="2:51" s="658" customFormat="1" ht="12">
      <c r="B320" s="659"/>
      <c r="D320" s="653" t="s">
        <v>137</v>
      </c>
      <c r="E320" s="660" t="s">
        <v>3</v>
      </c>
      <c r="F320" s="661" t="s">
        <v>935</v>
      </c>
      <c r="H320" s="662">
        <v>6</v>
      </c>
      <c r="L320" s="659"/>
      <c r="M320" s="663"/>
      <c r="N320" s="664"/>
      <c r="O320" s="664"/>
      <c r="P320" s="664"/>
      <c r="Q320" s="664"/>
      <c r="R320" s="664"/>
      <c r="S320" s="664"/>
      <c r="T320" s="665"/>
      <c r="AT320" s="660" t="s">
        <v>137</v>
      </c>
      <c r="AU320" s="660" t="s">
        <v>82</v>
      </c>
      <c r="AV320" s="658" t="s">
        <v>82</v>
      </c>
      <c r="AW320" s="658" t="s">
        <v>33</v>
      </c>
      <c r="AX320" s="658" t="s">
        <v>72</v>
      </c>
      <c r="AY320" s="660" t="s">
        <v>125</v>
      </c>
    </row>
    <row r="321" spans="2:51" s="687" customFormat="1" ht="12">
      <c r="B321" s="688"/>
      <c r="D321" s="653" t="s">
        <v>137</v>
      </c>
      <c r="E321" s="689" t="s">
        <v>3</v>
      </c>
      <c r="F321" s="690" t="s">
        <v>532</v>
      </c>
      <c r="H321" s="691">
        <v>25</v>
      </c>
      <c r="L321" s="688"/>
      <c r="M321" s="692"/>
      <c r="N321" s="693"/>
      <c r="O321" s="693"/>
      <c r="P321" s="693"/>
      <c r="Q321" s="693"/>
      <c r="R321" s="693"/>
      <c r="S321" s="693"/>
      <c r="T321" s="694"/>
      <c r="AT321" s="689" t="s">
        <v>137</v>
      </c>
      <c r="AU321" s="689" t="s">
        <v>82</v>
      </c>
      <c r="AV321" s="687" t="s">
        <v>133</v>
      </c>
      <c r="AW321" s="687" t="s">
        <v>33</v>
      </c>
      <c r="AX321" s="687" t="s">
        <v>80</v>
      </c>
      <c r="AY321" s="689" t="s">
        <v>125</v>
      </c>
    </row>
    <row r="322" spans="1:65" s="571" customFormat="1" ht="14.45" customHeight="1">
      <c r="A322" s="568"/>
      <c r="B322" s="569"/>
      <c r="C322" s="640" t="s">
        <v>629</v>
      </c>
      <c r="D322" s="640" t="s">
        <v>128</v>
      </c>
      <c r="E322" s="641" t="s">
        <v>936</v>
      </c>
      <c r="F322" s="642" t="s">
        <v>937</v>
      </c>
      <c r="G322" s="643" t="s">
        <v>173</v>
      </c>
      <c r="H322" s="644">
        <v>14</v>
      </c>
      <c r="I322" s="77"/>
      <c r="J322" s="645">
        <f>ROUND(I322*H322,2)</f>
        <v>0</v>
      </c>
      <c r="K322" s="642" t="s">
        <v>132</v>
      </c>
      <c r="L322" s="569"/>
      <c r="M322" s="646" t="s">
        <v>3</v>
      </c>
      <c r="N322" s="647" t="s">
        <v>43</v>
      </c>
      <c r="O322" s="648"/>
      <c r="P322" s="649">
        <f>O322*H322</f>
        <v>0</v>
      </c>
      <c r="Q322" s="649">
        <v>0.05455</v>
      </c>
      <c r="R322" s="649">
        <f>Q322*H322</f>
        <v>0.7637</v>
      </c>
      <c r="S322" s="649">
        <v>0</v>
      </c>
      <c r="T322" s="650">
        <f>S322*H322</f>
        <v>0</v>
      </c>
      <c r="U322" s="568"/>
      <c r="V322" s="568"/>
      <c r="W322" s="568"/>
      <c r="X322" s="568"/>
      <c r="Y322" s="568"/>
      <c r="Z322" s="568"/>
      <c r="AA322" s="568"/>
      <c r="AB322" s="568"/>
      <c r="AC322" s="568"/>
      <c r="AD322" s="568"/>
      <c r="AE322" s="568"/>
      <c r="AR322" s="651" t="s">
        <v>133</v>
      </c>
      <c r="AT322" s="651" t="s">
        <v>128</v>
      </c>
      <c r="AU322" s="651" t="s">
        <v>82</v>
      </c>
      <c r="AY322" s="561" t="s">
        <v>125</v>
      </c>
      <c r="BE322" s="652">
        <f>IF(N322="základní",J322,0)</f>
        <v>0</v>
      </c>
      <c r="BF322" s="652">
        <f>IF(N322="snížená",J322,0)</f>
        <v>0</v>
      </c>
      <c r="BG322" s="652">
        <f>IF(N322="zákl. přenesená",J322,0)</f>
        <v>0</v>
      </c>
      <c r="BH322" s="652">
        <f>IF(N322="sníž. přenesená",J322,0)</f>
        <v>0</v>
      </c>
      <c r="BI322" s="652">
        <f>IF(N322="nulová",J322,0)</f>
        <v>0</v>
      </c>
      <c r="BJ322" s="561" t="s">
        <v>80</v>
      </c>
      <c r="BK322" s="652">
        <f>ROUND(I322*H322,2)</f>
        <v>0</v>
      </c>
      <c r="BL322" s="561" t="s">
        <v>133</v>
      </c>
      <c r="BM322" s="651" t="s">
        <v>938</v>
      </c>
    </row>
    <row r="323" spans="2:51" s="658" customFormat="1" ht="12">
      <c r="B323" s="659"/>
      <c r="D323" s="653" t="s">
        <v>137</v>
      </c>
      <c r="E323" s="660" t="s">
        <v>3</v>
      </c>
      <c r="F323" s="661" t="s">
        <v>939</v>
      </c>
      <c r="H323" s="662">
        <v>7</v>
      </c>
      <c r="L323" s="659"/>
      <c r="M323" s="663"/>
      <c r="N323" s="664"/>
      <c r="O323" s="664"/>
      <c r="P323" s="664"/>
      <c r="Q323" s="664"/>
      <c r="R323" s="664"/>
      <c r="S323" s="664"/>
      <c r="T323" s="665"/>
      <c r="AT323" s="660" t="s">
        <v>137</v>
      </c>
      <c r="AU323" s="660" t="s">
        <v>82</v>
      </c>
      <c r="AV323" s="658" t="s">
        <v>82</v>
      </c>
      <c r="AW323" s="658" t="s">
        <v>33</v>
      </c>
      <c r="AX323" s="658" t="s">
        <v>72</v>
      </c>
      <c r="AY323" s="660" t="s">
        <v>125</v>
      </c>
    </row>
    <row r="324" spans="2:51" s="658" customFormat="1" ht="12">
      <c r="B324" s="659"/>
      <c r="D324" s="653" t="s">
        <v>137</v>
      </c>
      <c r="E324" s="660" t="s">
        <v>3</v>
      </c>
      <c r="F324" s="661" t="s">
        <v>911</v>
      </c>
      <c r="H324" s="662">
        <v>2</v>
      </c>
      <c r="L324" s="659"/>
      <c r="M324" s="663"/>
      <c r="N324" s="664"/>
      <c r="O324" s="664"/>
      <c r="P324" s="664"/>
      <c r="Q324" s="664"/>
      <c r="R324" s="664"/>
      <c r="S324" s="664"/>
      <c r="T324" s="665"/>
      <c r="AT324" s="660" t="s">
        <v>137</v>
      </c>
      <c r="AU324" s="660" t="s">
        <v>82</v>
      </c>
      <c r="AV324" s="658" t="s">
        <v>82</v>
      </c>
      <c r="AW324" s="658" t="s">
        <v>33</v>
      </c>
      <c r="AX324" s="658" t="s">
        <v>72</v>
      </c>
      <c r="AY324" s="660" t="s">
        <v>125</v>
      </c>
    </row>
    <row r="325" spans="2:51" s="658" customFormat="1" ht="12">
      <c r="B325" s="659"/>
      <c r="D325" s="653" t="s">
        <v>137</v>
      </c>
      <c r="E325" s="660" t="s">
        <v>3</v>
      </c>
      <c r="F325" s="661" t="s">
        <v>940</v>
      </c>
      <c r="H325" s="662">
        <v>5</v>
      </c>
      <c r="L325" s="659"/>
      <c r="M325" s="663"/>
      <c r="N325" s="664"/>
      <c r="O325" s="664"/>
      <c r="P325" s="664"/>
      <c r="Q325" s="664"/>
      <c r="R325" s="664"/>
      <c r="S325" s="664"/>
      <c r="T325" s="665"/>
      <c r="AT325" s="660" t="s">
        <v>137</v>
      </c>
      <c r="AU325" s="660" t="s">
        <v>82</v>
      </c>
      <c r="AV325" s="658" t="s">
        <v>82</v>
      </c>
      <c r="AW325" s="658" t="s">
        <v>33</v>
      </c>
      <c r="AX325" s="658" t="s">
        <v>72</v>
      </c>
      <c r="AY325" s="660" t="s">
        <v>125</v>
      </c>
    </row>
    <row r="326" spans="2:51" s="687" customFormat="1" ht="12">
      <c r="B326" s="688"/>
      <c r="D326" s="653" t="s">
        <v>137</v>
      </c>
      <c r="E326" s="689" t="s">
        <v>3</v>
      </c>
      <c r="F326" s="690" t="s">
        <v>532</v>
      </c>
      <c r="H326" s="691">
        <v>14</v>
      </c>
      <c r="L326" s="688"/>
      <c r="M326" s="692"/>
      <c r="N326" s="693"/>
      <c r="O326" s="693"/>
      <c r="P326" s="693"/>
      <c r="Q326" s="693"/>
      <c r="R326" s="693"/>
      <c r="S326" s="693"/>
      <c r="T326" s="694"/>
      <c r="AT326" s="689" t="s">
        <v>137</v>
      </c>
      <c r="AU326" s="689" t="s">
        <v>82</v>
      </c>
      <c r="AV326" s="687" t="s">
        <v>133</v>
      </c>
      <c r="AW326" s="687" t="s">
        <v>33</v>
      </c>
      <c r="AX326" s="687" t="s">
        <v>80</v>
      </c>
      <c r="AY326" s="689" t="s">
        <v>125</v>
      </c>
    </row>
    <row r="327" spans="1:65" s="571" customFormat="1" ht="14.45" customHeight="1">
      <c r="A327" s="568"/>
      <c r="B327" s="569"/>
      <c r="C327" s="640" t="s">
        <v>633</v>
      </c>
      <c r="D327" s="640" t="s">
        <v>128</v>
      </c>
      <c r="E327" s="641" t="s">
        <v>941</v>
      </c>
      <c r="F327" s="642" t="s">
        <v>942</v>
      </c>
      <c r="G327" s="643" t="s">
        <v>173</v>
      </c>
      <c r="H327" s="644">
        <v>4</v>
      </c>
      <c r="I327" s="77"/>
      <c r="J327" s="645">
        <f>ROUND(I327*H327,2)</f>
        <v>0</v>
      </c>
      <c r="K327" s="642" t="s">
        <v>132</v>
      </c>
      <c r="L327" s="569"/>
      <c r="M327" s="646" t="s">
        <v>3</v>
      </c>
      <c r="N327" s="647" t="s">
        <v>43</v>
      </c>
      <c r="O327" s="648"/>
      <c r="P327" s="649">
        <f>O327*H327</f>
        <v>0</v>
      </c>
      <c r="Q327" s="649">
        <v>0.06355</v>
      </c>
      <c r="R327" s="649">
        <f>Q327*H327</f>
        <v>0.2542</v>
      </c>
      <c r="S327" s="649">
        <v>0</v>
      </c>
      <c r="T327" s="650">
        <f>S327*H327</f>
        <v>0</v>
      </c>
      <c r="U327" s="568"/>
      <c r="V327" s="568"/>
      <c r="W327" s="568"/>
      <c r="X327" s="568"/>
      <c r="Y327" s="568"/>
      <c r="Z327" s="568"/>
      <c r="AA327" s="568"/>
      <c r="AB327" s="568"/>
      <c r="AC327" s="568"/>
      <c r="AD327" s="568"/>
      <c r="AE327" s="568"/>
      <c r="AR327" s="651" t="s">
        <v>133</v>
      </c>
      <c r="AT327" s="651" t="s">
        <v>128</v>
      </c>
      <c r="AU327" s="651" t="s">
        <v>82</v>
      </c>
      <c r="AY327" s="561" t="s">
        <v>125</v>
      </c>
      <c r="BE327" s="652">
        <f>IF(N327="základní",J327,0)</f>
        <v>0</v>
      </c>
      <c r="BF327" s="652">
        <f>IF(N327="snížená",J327,0)</f>
        <v>0</v>
      </c>
      <c r="BG327" s="652">
        <f>IF(N327="zákl. přenesená",J327,0)</f>
        <v>0</v>
      </c>
      <c r="BH327" s="652">
        <f>IF(N327="sníž. přenesená",J327,0)</f>
        <v>0</v>
      </c>
      <c r="BI327" s="652">
        <f>IF(N327="nulová",J327,0)</f>
        <v>0</v>
      </c>
      <c r="BJ327" s="561" t="s">
        <v>80</v>
      </c>
      <c r="BK327" s="652">
        <f>ROUND(I327*H327,2)</f>
        <v>0</v>
      </c>
      <c r="BL327" s="561" t="s">
        <v>133</v>
      </c>
      <c r="BM327" s="651" t="s">
        <v>943</v>
      </c>
    </row>
    <row r="328" spans="2:51" s="658" customFormat="1" ht="12">
      <c r="B328" s="659"/>
      <c r="D328" s="653" t="s">
        <v>137</v>
      </c>
      <c r="E328" s="660" t="s">
        <v>3</v>
      </c>
      <c r="F328" s="661" t="s">
        <v>944</v>
      </c>
      <c r="H328" s="662">
        <v>4</v>
      </c>
      <c r="L328" s="659"/>
      <c r="M328" s="663"/>
      <c r="N328" s="664"/>
      <c r="O328" s="664"/>
      <c r="P328" s="664"/>
      <c r="Q328" s="664"/>
      <c r="R328" s="664"/>
      <c r="S328" s="664"/>
      <c r="T328" s="665"/>
      <c r="AT328" s="660" t="s">
        <v>137</v>
      </c>
      <c r="AU328" s="660" t="s">
        <v>82</v>
      </c>
      <c r="AV328" s="658" t="s">
        <v>82</v>
      </c>
      <c r="AW328" s="658" t="s">
        <v>33</v>
      </c>
      <c r="AX328" s="658" t="s">
        <v>80</v>
      </c>
      <c r="AY328" s="660" t="s">
        <v>125</v>
      </c>
    </row>
    <row r="329" spans="1:65" s="571" customFormat="1" ht="14.45" customHeight="1">
      <c r="A329" s="568"/>
      <c r="B329" s="569"/>
      <c r="C329" s="640" t="s">
        <v>637</v>
      </c>
      <c r="D329" s="640" t="s">
        <v>128</v>
      </c>
      <c r="E329" s="641" t="s">
        <v>945</v>
      </c>
      <c r="F329" s="642" t="s">
        <v>946</v>
      </c>
      <c r="G329" s="643" t="s">
        <v>173</v>
      </c>
      <c r="H329" s="644">
        <v>4</v>
      </c>
      <c r="I329" s="77"/>
      <c r="J329" s="645">
        <f>ROUND(I329*H329,2)</f>
        <v>0</v>
      </c>
      <c r="K329" s="642" t="s">
        <v>132</v>
      </c>
      <c r="L329" s="569"/>
      <c r="M329" s="646" t="s">
        <v>3</v>
      </c>
      <c r="N329" s="647" t="s">
        <v>43</v>
      </c>
      <c r="O329" s="648"/>
      <c r="P329" s="649">
        <f>O329*H329</f>
        <v>0</v>
      </c>
      <c r="Q329" s="649">
        <v>0.07285</v>
      </c>
      <c r="R329" s="649">
        <f>Q329*H329</f>
        <v>0.2914</v>
      </c>
      <c r="S329" s="649">
        <v>0</v>
      </c>
      <c r="T329" s="650">
        <f>S329*H329</f>
        <v>0</v>
      </c>
      <c r="U329" s="568"/>
      <c r="V329" s="568"/>
      <c r="W329" s="568"/>
      <c r="X329" s="568"/>
      <c r="Y329" s="568"/>
      <c r="Z329" s="568"/>
      <c r="AA329" s="568"/>
      <c r="AB329" s="568"/>
      <c r="AC329" s="568"/>
      <c r="AD329" s="568"/>
      <c r="AE329" s="568"/>
      <c r="AR329" s="651" t="s">
        <v>133</v>
      </c>
      <c r="AT329" s="651" t="s">
        <v>128</v>
      </c>
      <c r="AU329" s="651" t="s">
        <v>82</v>
      </c>
      <c r="AY329" s="561" t="s">
        <v>125</v>
      </c>
      <c r="BE329" s="652">
        <f>IF(N329="základní",J329,0)</f>
        <v>0</v>
      </c>
      <c r="BF329" s="652">
        <f>IF(N329="snížená",J329,0)</f>
        <v>0</v>
      </c>
      <c r="BG329" s="652">
        <f>IF(N329="zákl. přenesená",J329,0)</f>
        <v>0</v>
      </c>
      <c r="BH329" s="652">
        <f>IF(N329="sníž. přenesená",J329,0)</f>
        <v>0</v>
      </c>
      <c r="BI329" s="652">
        <f>IF(N329="nulová",J329,0)</f>
        <v>0</v>
      </c>
      <c r="BJ329" s="561" t="s">
        <v>80</v>
      </c>
      <c r="BK329" s="652">
        <f>ROUND(I329*H329,2)</f>
        <v>0</v>
      </c>
      <c r="BL329" s="561" t="s">
        <v>133</v>
      </c>
      <c r="BM329" s="651" t="s">
        <v>947</v>
      </c>
    </row>
    <row r="330" spans="2:51" s="658" customFormat="1" ht="12">
      <c r="B330" s="659"/>
      <c r="D330" s="653" t="s">
        <v>137</v>
      </c>
      <c r="E330" s="660" t="s">
        <v>3</v>
      </c>
      <c r="F330" s="661" t="s">
        <v>948</v>
      </c>
      <c r="H330" s="662">
        <v>2</v>
      </c>
      <c r="L330" s="659"/>
      <c r="M330" s="663"/>
      <c r="N330" s="664"/>
      <c r="O330" s="664"/>
      <c r="P330" s="664"/>
      <c r="Q330" s="664"/>
      <c r="R330" s="664"/>
      <c r="S330" s="664"/>
      <c r="T330" s="665"/>
      <c r="AT330" s="660" t="s">
        <v>137</v>
      </c>
      <c r="AU330" s="660" t="s">
        <v>82</v>
      </c>
      <c r="AV330" s="658" t="s">
        <v>82</v>
      </c>
      <c r="AW330" s="658" t="s">
        <v>33</v>
      </c>
      <c r="AX330" s="658" t="s">
        <v>72</v>
      </c>
      <c r="AY330" s="660" t="s">
        <v>125</v>
      </c>
    </row>
    <row r="331" spans="2:51" s="658" customFormat="1" ht="12">
      <c r="B331" s="659"/>
      <c r="D331" s="653" t="s">
        <v>137</v>
      </c>
      <c r="E331" s="660" t="s">
        <v>3</v>
      </c>
      <c r="F331" s="661" t="s">
        <v>911</v>
      </c>
      <c r="H331" s="662">
        <v>2</v>
      </c>
      <c r="L331" s="659"/>
      <c r="M331" s="663"/>
      <c r="N331" s="664"/>
      <c r="O331" s="664"/>
      <c r="P331" s="664"/>
      <c r="Q331" s="664"/>
      <c r="R331" s="664"/>
      <c r="S331" s="664"/>
      <c r="T331" s="665"/>
      <c r="AT331" s="660" t="s">
        <v>137</v>
      </c>
      <c r="AU331" s="660" t="s">
        <v>82</v>
      </c>
      <c r="AV331" s="658" t="s">
        <v>82</v>
      </c>
      <c r="AW331" s="658" t="s">
        <v>33</v>
      </c>
      <c r="AX331" s="658" t="s">
        <v>72</v>
      </c>
      <c r="AY331" s="660" t="s">
        <v>125</v>
      </c>
    </row>
    <row r="332" spans="2:51" s="687" customFormat="1" ht="12">
      <c r="B332" s="688"/>
      <c r="D332" s="653" t="s">
        <v>137</v>
      </c>
      <c r="E332" s="689" t="s">
        <v>3</v>
      </c>
      <c r="F332" s="690" t="s">
        <v>532</v>
      </c>
      <c r="H332" s="691">
        <v>4</v>
      </c>
      <c r="L332" s="688"/>
      <c r="M332" s="692"/>
      <c r="N332" s="693"/>
      <c r="O332" s="693"/>
      <c r="P332" s="693"/>
      <c r="Q332" s="693"/>
      <c r="R332" s="693"/>
      <c r="S332" s="693"/>
      <c r="T332" s="694"/>
      <c r="AT332" s="689" t="s">
        <v>137</v>
      </c>
      <c r="AU332" s="689" t="s">
        <v>82</v>
      </c>
      <c r="AV332" s="687" t="s">
        <v>133</v>
      </c>
      <c r="AW332" s="687" t="s">
        <v>33</v>
      </c>
      <c r="AX332" s="687" t="s">
        <v>80</v>
      </c>
      <c r="AY332" s="689" t="s">
        <v>125</v>
      </c>
    </row>
    <row r="333" spans="1:65" s="571" customFormat="1" ht="14.45" customHeight="1">
      <c r="A333" s="568"/>
      <c r="B333" s="569"/>
      <c r="C333" s="640" t="s">
        <v>643</v>
      </c>
      <c r="D333" s="640" t="s">
        <v>128</v>
      </c>
      <c r="E333" s="641" t="s">
        <v>949</v>
      </c>
      <c r="F333" s="642" t="s">
        <v>950</v>
      </c>
      <c r="G333" s="643" t="s">
        <v>173</v>
      </c>
      <c r="H333" s="644">
        <v>4</v>
      </c>
      <c r="I333" s="77"/>
      <c r="J333" s="645">
        <f>ROUND(I333*H333,2)</f>
        <v>0</v>
      </c>
      <c r="K333" s="642" t="s">
        <v>132</v>
      </c>
      <c r="L333" s="569"/>
      <c r="M333" s="646" t="s">
        <v>3</v>
      </c>
      <c r="N333" s="647" t="s">
        <v>43</v>
      </c>
      <c r="O333" s="648"/>
      <c r="P333" s="649">
        <f>O333*H333</f>
        <v>0</v>
      </c>
      <c r="Q333" s="649">
        <v>0.09105</v>
      </c>
      <c r="R333" s="649">
        <f>Q333*H333</f>
        <v>0.3642</v>
      </c>
      <c r="S333" s="649">
        <v>0</v>
      </c>
      <c r="T333" s="650">
        <f>S333*H333</f>
        <v>0</v>
      </c>
      <c r="U333" s="568"/>
      <c r="V333" s="568"/>
      <c r="W333" s="568"/>
      <c r="X333" s="568"/>
      <c r="Y333" s="568"/>
      <c r="Z333" s="568"/>
      <c r="AA333" s="568"/>
      <c r="AB333" s="568"/>
      <c r="AC333" s="568"/>
      <c r="AD333" s="568"/>
      <c r="AE333" s="568"/>
      <c r="AR333" s="651" t="s">
        <v>133</v>
      </c>
      <c r="AT333" s="651" t="s">
        <v>128</v>
      </c>
      <c r="AU333" s="651" t="s">
        <v>82</v>
      </c>
      <c r="AY333" s="561" t="s">
        <v>125</v>
      </c>
      <c r="BE333" s="652">
        <f>IF(N333="základní",J333,0)</f>
        <v>0</v>
      </c>
      <c r="BF333" s="652">
        <f>IF(N333="snížená",J333,0)</f>
        <v>0</v>
      </c>
      <c r="BG333" s="652">
        <f>IF(N333="zákl. přenesená",J333,0)</f>
        <v>0</v>
      </c>
      <c r="BH333" s="652">
        <f>IF(N333="sníž. přenesená",J333,0)</f>
        <v>0</v>
      </c>
      <c r="BI333" s="652">
        <f>IF(N333="nulová",J333,0)</f>
        <v>0</v>
      </c>
      <c r="BJ333" s="561" t="s">
        <v>80</v>
      </c>
      <c r="BK333" s="652">
        <f>ROUND(I333*H333,2)</f>
        <v>0</v>
      </c>
      <c r="BL333" s="561" t="s">
        <v>133</v>
      </c>
      <c r="BM333" s="651" t="s">
        <v>951</v>
      </c>
    </row>
    <row r="334" spans="2:51" s="658" customFormat="1" ht="12">
      <c r="B334" s="659"/>
      <c r="D334" s="653" t="s">
        <v>137</v>
      </c>
      <c r="E334" s="660" t="s">
        <v>3</v>
      </c>
      <c r="F334" s="661" t="s">
        <v>952</v>
      </c>
      <c r="H334" s="662">
        <v>4</v>
      </c>
      <c r="L334" s="659"/>
      <c r="M334" s="663"/>
      <c r="N334" s="664"/>
      <c r="O334" s="664"/>
      <c r="P334" s="664"/>
      <c r="Q334" s="664"/>
      <c r="R334" s="664"/>
      <c r="S334" s="664"/>
      <c r="T334" s="665"/>
      <c r="AT334" s="660" t="s">
        <v>137</v>
      </c>
      <c r="AU334" s="660" t="s">
        <v>82</v>
      </c>
      <c r="AV334" s="658" t="s">
        <v>82</v>
      </c>
      <c r="AW334" s="658" t="s">
        <v>33</v>
      </c>
      <c r="AX334" s="658" t="s">
        <v>80</v>
      </c>
      <c r="AY334" s="660" t="s">
        <v>125</v>
      </c>
    </row>
    <row r="335" spans="1:65" s="571" customFormat="1" ht="14.45" customHeight="1">
      <c r="A335" s="568"/>
      <c r="B335" s="569"/>
      <c r="C335" s="640" t="s">
        <v>647</v>
      </c>
      <c r="D335" s="640" t="s">
        <v>128</v>
      </c>
      <c r="E335" s="641" t="s">
        <v>953</v>
      </c>
      <c r="F335" s="642" t="s">
        <v>954</v>
      </c>
      <c r="G335" s="643" t="s">
        <v>173</v>
      </c>
      <c r="H335" s="644">
        <v>5</v>
      </c>
      <c r="I335" s="77"/>
      <c r="J335" s="645">
        <f>ROUND(I335*H335,2)</f>
        <v>0</v>
      </c>
      <c r="K335" s="642" t="s">
        <v>132</v>
      </c>
      <c r="L335" s="569"/>
      <c r="M335" s="646" t="s">
        <v>3</v>
      </c>
      <c r="N335" s="647" t="s">
        <v>43</v>
      </c>
      <c r="O335" s="648"/>
      <c r="P335" s="649">
        <f>O335*H335</f>
        <v>0</v>
      </c>
      <c r="Q335" s="649">
        <v>0.10005</v>
      </c>
      <c r="R335" s="649">
        <f>Q335*H335</f>
        <v>0.50025</v>
      </c>
      <c r="S335" s="649">
        <v>0</v>
      </c>
      <c r="T335" s="650">
        <f>S335*H335</f>
        <v>0</v>
      </c>
      <c r="U335" s="568"/>
      <c r="V335" s="568"/>
      <c r="W335" s="568"/>
      <c r="X335" s="568"/>
      <c r="Y335" s="568"/>
      <c r="Z335" s="568"/>
      <c r="AA335" s="568"/>
      <c r="AB335" s="568"/>
      <c r="AC335" s="568"/>
      <c r="AD335" s="568"/>
      <c r="AE335" s="568"/>
      <c r="AR335" s="651" t="s">
        <v>133</v>
      </c>
      <c r="AT335" s="651" t="s">
        <v>128</v>
      </c>
      <c r="AU335" s="651" t="s">
        <v>82</v>
      </c>
      <c r="AY335" s="561" t="s">
        <v>125</v>
      </c>
      <c r="BE335" s="652">
        <f>IF(N335="základní",J335,0)</f>
        <v>0</v>
      </c>
      <c r="BF335" s="652">
        <f>IF(N335="snížená",J335,0)</f>
        <v>0</v>
      </c>
      <c r="BG335" s="652">
        <f>IF(N335="zákl. přenesená",J335,0)</f>
        <v>0</v>
      </c>
      <c r="BH335" s="652">
        <f>IF(N335="sníž. přenesená",J335,0)</f>
        <v>0</v>
      </c>
      <c r="BI335" s="652">
        <f>IF(N335="nulová",J335,0)</f>
        <v>0</v>
      </c>
      <c r="BJ335" s="561" t="s">
        <v>80</v>
      </c>
      <c r="BK335" s="652">
        <f>ROUND(I335*H335,2)</f>
        <v>0</v>
      </c>
      <c r="BL335" s="561" t="s">
        <v>133</v>
      </c>
      <c r="BM335" s="651" t="s">
        <v>955</v>
      </c>
    </row>
    <row r="336" spans="2:51" s="658" customFormat="1" ht="12">
      <c r="B336" s="659"/>
      <c r="D336" s="653" t="s">
        <v>137</v>
      </c>
      <c r="E336" s="660" t="s">
        <v>3</v>
      </c>
      <c r="F336" s="661" t="s">
        <v>956</v>
      </c>
      <c r="H336" s="662">
        <v>5</v>
      </c>
      <c r="L336" s="659"/>
      <c r="M336" s="663"/>
      <c r="N336" s="664"/>
      <c r="O336" s="664"/>
      <c r="P336" s="664"/>
      <c r="Q336" s="664"/>
      <c r="R336" s="664"/>
      <c r="S336" s="664"/>
      <c r="T336" s="665"/>
      <c r="AT336" s="660" t="s">
        <v>137</v>
      </c>
      <c r="AU336" s="660" t="s">
        <v>82</v>
      </c>
      <c r="AV336" s="658" t="s">
        <v>82</v>
      </c>
      <c r="AW336" s="658" t="s">
        <v>33</v>
      </c>
      <c r="AX336" s="658" t="s">
        <v>80</v>
      </c>
      <c r="AY336" s="660" t="s">
        <v>125</v>
      </c>
    </row>
    <row r="337" spans="1:65" s="571" customFormat="1" ht="14.45" customHeight="1">
      <c r="A337" s="568"/>
      <c r="B337" s="569"/>
      <c r="C337" s="640" t="s">
        <v>652</v>
      </c>
      <c r="D337" s="640" t="s">
        <v>128</v>
      </c>
      <c r="E337" s="641" t="s">
        <v>957</v>
      </c>
      <c r="F337" s="642" t="s">
        <v>958</v>
      </c>
      <c r="G337" s="643" t="s">
        <v>173</v>
      </c>
      <c r="H337" s="644">
        <v>6</v>
      </c>
      <c r="I337" s="77"/>
      <c r="J337" s="645">
        <f>ROUND(I337*H337,2)</f>
        <v>0</v>
      </c>
      <c r="K337" s="642" t="s">
        <v>132</v>
      </c>
      <c r="L337" s="569"/>
      <c r="M337" s="646" t="s">
        <v>3</v>
      </c>
      <c r="N337" s="647" t="s">
        <v>43</v>
      </c>
      <c r="O337" s="648"/>
      <c r="P337" s="649">
        <f>O337*H337</f>
        <v>0</v>
      </c>
      <c r="Q337" s="649">
        <v>0.10905</v>
      </c>
      <c r="R337" s="649">
        <f>Q337*H337</f>
        <v>0.6543</v>
      </c>
      <c r="S337" s="649">
        <v>0</v>
      </c>
      <c r="T337" s="650">
        <f>S337*H337</f>
        <v>0</v>
      </c>
      <c r="U337" s="568"/>
      <c r="V337" s="568"/>
      <c r="W337" s="568"/>
      <c r="X337" s="568"/>
      <c r="Y337" s="568"/>
      <c r="Z337" s="568"/>
      <c r="AA337" s="568"/>
      <c r="AB337" s="568"/>
      <c r="AC337" s="568"/>
      <c r="AD337" s="568"/>
      <c r="AE337" s="568"/>
      <c r="AR337" s="651" t="s">
        <v>133</v>
      </c>
      <c r="AT337" s="651" t="s">
        <v>128</v>
      </c>
      <c r="AU337" s="651" t="s">
        <v>82</v>
      </c>
      <c r="AY337" s="561" t="s">
        <v>125</v>
      </c>
      <c r="BE337" s="652">
        <f>IF(N337="základní",J337,0)</f>
        <v>0</v>
      </c>
      <c r="BF337" s="652">
        <f>IF(N337="snížená",J337,0)</f>
        <v>0</v>
      </c>
      <c r="BG337" s="652">
        <f>IF(N337="zákl. přenesená",J337,0)</f>
        <v>0</v>
      </c>
      <c r="BH337" s="652">
        <f>IF(N337="sníž. přenesená",J337,0)</f>
        <v>0</v>
      </c>
      <c r="BI337" s="652">
        <f>IF(N337="nulová",J337,0)</f>
        <v>0</v>
      </c>
      <c r="BJ337" s="561" t="s">
        <v>80</v>
      </c>
      <c r="BK337" s="652">
        <f>ROUND(I337*H337,2)</f>
        <v>0</v>
      </c>
      <c r="BL337" s="561" t="s">
        <v>133</v>
      </c>
      <c r="BM337" s="651" t="s">
        <v>959</v>
      </c>
    </row>
    <row r="338" spans="2:51" s="658" customFormat="1" ht="12">
      <c r="B338" s="659"/>
      <c r="D338" s="653" t="s">
        <v>137</v>
      </c>
      <c r="E338" s="660" t="s">
        <v>3</v>
      </c>
      <c r="F338" s="661" t="s">
        <v>948</v>
      </c>
      <c r="H338" s="662">
        <v>2</v>
      </c>
      <c r="L338" s="659"/>
      <c r="M338" s="663"/>
      <c r="N338" s="664"/>
      <c r="O338" s="664"/>
      <c r="P338" s="664"/>
      <c r="Q338" s="664"/>
      <c r="R338" s="664"/>
      <c r="S338" s="664"/>
      <c r="T338" s="665"/>
      <c r="AT338" s="660" t="s">
        <v>137</v>
      </c>
      <c r="AU338" s="660" t="s">
        <v>82</v>
      </c>
      <c r="AV338" s="658" t="s">
        <v>82</v>
      </c>
      <c r="AW338" s="658" t="s">
        <v>33</v>
      </c>
      <c r="AX338" s="658" t="s">
        <v>72</v>
      </c>
      <c r="AY338" s="660" t="s">
        <v>125</v>
      </c>
    </row>
    <row r="339" spans="2:51" s="658" customFormat="1" ht="12">
      <c r="B339" s="659"/>
      <c r="D339" s="653" t="s">
        <v>137</v>
      </c>
      <c r="E339" s="660" t="s">
        <v>3</v>
      </c>
      <c r="F339" s="661" t="s">
        <v>911</v>
      </c>
      <c r="H339" s="662">
        <v>2</v>
      </c>
      <c r="L339" s="659"/>
      <c r="M339" s="663"/>
      <c r="N339" s="664"/>
      <c r="O339" s="664"/>
      <c r="P339" s="664"/>
      <c r="Q339" s="664"/>
      <c r="R339" s="664"/>
      <c r="S339" s="664"/>
      <c r="T339" s="665"/>
      <c r="AT339" s="660" t="s">
        <v>137</v>
      </c>
      <c r="AU339" s="660" t="s">
        <v>82</v>
      </c>
      <c r="AV339" s="658" t="s">
        <v>82</v>
      </c>
      <c r="AW339" s="658" t="s">
        <v>33</v>
      </c>
      <c r="AX339" s="658" t="s">
        <v>72</v>
      </c>
      <c r="AY339" s="660" t="s">
        <v>125</v>
      </c>
    </row>
    <row r="340" spans="2:51" s="658" customFormat="1" ht="12">
      <c r="B340" s="659"/>
      <c r="D340" s="653" t="s">
        <v>137</v>
      </c>
      <c r="E340" s="660" t="s">
        <v>3</v>
      </c>
      <c r="F340" s="661" t="s">
        <v>917</v>
      </c>
      <c r="H340" s="662">
        <v>2</v>
      </c>
      <c r="L340" s="659"/>
      <c r="M340" s="663"/>
      <c r="N340" s="664"/>
      <c r="O340" s="664"/>
      <c r="P340" s="664"/>
      <c r="Q340" s="664"/>
      <c r="R340" s="664"/>
      <c r="S340" s="664"/>
      <c r="T340" s="665"/>
      <c r="AT340" s="660" t="s">
        <v>137</v>
      </c>
      <c r="AU340" s="660" t="s">
        <v>82</v>
      </c>
      <c r="AV340" s="658" t="s">
        <v>82</v>
      </c>
      <c r="AW340" s="658" t="s">
        <v>33</v>
      </c>
      <c r="AX340" s="658" t="s">
        <v>72</v>
      </c>
      <c r="AY340" s="660" t="s">
        <v>125</v>
      </c>
    </row>
    <row r="341" spans="2:51" s="687" customFormat="1" ht="12">
      <c r="B341" s="688"/>
      <c r="D341" s="653" t="s">
        <v>137</v>
      </c>
      <c r="E341" s="689" t="s">
        <v>3</v>
      </c>
      <c r="F341" s="690" t="s">
        <v>532</v>
      </c>
      <c r="H341" s="691">
        <v>6</v>
      </c>
      <c r="L341" s="688"/>
      <c r="M341" s="692"/>
      <c r="N341" s="693"/>
      <c r="O341" s="693"/>
      <c r="P341" s="693"/>
      <c r="Q341" s="693"/>
      <c r="R341" s="693"/>
      <c r="S341" s="693"/>
      <c r="T341" s="694"/>
      <c r="AT341" s="689" t="s">
        <v>137</v>
      </c>
      <c r="AU341" s="689" t="s">
        <v>82</v>
      </c>
      <c r="AV341" s="687" t="s">
        <v>133</v>
      </c>
      <c r="AW341" s="687" t="s">
        <v>33</v>
      </c>
      <c r="AX341" s="687" t="s">
        <v>80</v>
      </c>
      <c r="AY341" s="689" t="s">
        <v>125</v>
      </c>
    </row>
    <row r="342" spans="1:65" s="571" customFormat="1" ht="14.45" customHeight="1">
      <c r="A342" s="568"/>
      <c r="B342" s="569"/>
      <c r="C342" s="640" t="s">
        <v>960</v>
      </c>
      <c r="D342" s="640" t="s">
        <v>128</v>
      </c>
      <c r="E342" s="641" t="s">
        <v>961</v>
      </c>
      <c r="F342" s="642" t="s">
        <v>962</v>
      </c>
      <c r="G342" s="643" t="s">
        <v>173</v>
      </c>
      <c r="H342" s="644">
        <v>10</v>
      </c>
      <c r="I342" s="77"/>
      <c r="J342" s="645">
        <f>ROUND(I342*H342,2)</f>
        <v>0</v>
      </c>
      <c r="K342" s="642" t="s">
        <v>132</v>
      </c>
      <c r="L342" s="569"/>
      <c r="M342" s="646" t="s">
        <v>3</v>
      </c>
      <c r="N342" s="647" t="s">
        <v>43</v>
      </c>
      <c r="O342" s="648"/>
      <c r="P342" s="649">
        <f>O342*H342</f>
        <v>0</v>
      </c>
      <c r="Q342" s="649">
        <v>0.11805</v>
      </c>
      <c r="R342" s="649">
        <f>Q342*H342</f>
        <v>1.1805</v>
      </c>
      <c r="S342" s="649">
        <v>0</v>
      </c>
      <c r="T342" s="650">
        <f>S342*H342</f>
        <v>0</v>
      </c>
      <c r="U342" s="568"/>
      <c r="V342" s="568"/>
      <c r="W342" s="568"/>
      <c r="X342" s="568"/>
      <c r="Y342" s="568"/>
      <c r="Z342" s="568"/>
      <c r="AA342" s="568"/>
      <c r="AB342" s="568"/>
      <c r="AC342" s="568"/>
      <c r="AD342" s="568"/>
      <c r="AE342" s="568"/>
      <c r="AR342" s="651" t="s">
        <v>133</v>
      </c>
      <c r="AT342" s="651" t="s">
        <v>128</v>
      </c>
      <c r="AU342" s="651" t="s">
        <v>82</v>
      </c>
      <c r="AY342" s="561" t="s">
        <v>125</v>
      </c>
      <c r="BE342" s="652">
        <f>IF(N342="základní",J342,0)</f>
        <v>0</v>
      </c>
      <c r="BF342" s="652">
        <f>IF(N342="snížená",J342,0)</f>
        <v>0</v>
      </c>
      <c r="BG342" s="652">
        <f>IF(N342="zákl. přenesená",J342,0)</f>
        <v>0</v>
      </c>
      <c r="BH342" s="652">
        <f>IF(N342="sníž. přenesená",J342,0)</f>
        <v>0</v>
      </c>
      <c r="BI342" s="652">
        <f>IF(N342="nulová",J342,0)</f>
        <v>0</v>
      </c>
      <c r="BJ342" s="561" t="s">
        <v>80</v>
      </c>
      <c r="BK342" s="652">
        <f>ROUND(I342*H342,2)</f>
        <v>0</v>
      </c>
      <c r="BL342" s="561" t="s">
        <v>133</v>
      </c>
      <c r="BM342" s="651" t="s">
        <v>963</v>
      </c>
    </row>
    <row r="343" spans="2:51" s="658" customFormat="1" ht="12">
      <c r="B343" s="659"/>
      <c r="D343" s="653" t="s">
        <v>137</v>
      </c>
      <c r="E343" s="660" t="s">
        <v>3</v>
      </c>
      <c r="F343" s="661" t="s">
        <v>964</v>
      </c>
      <c r="H343" s="662">
        <v>10</v>
      </c>
      <c r="L343" s="659"/>
      <c r="M343" s="663"/>
      <c r="N343" s="664"/>
      <c r="O343" s="664"/>
      <c r="P343" s="664"/>
      <c r="Q343" s="664"/>
      <c r="R343" s="664"/>
      <c r="S343" s="664"/>
      <c r="T343" s="665"/>
      <c r="AT343" s="660" t="s">
        <v>137</v>
      </c>
      <c r="AU343" s="660" t="s">
        <v>82</v>
      </c>
      <c r="AV343" s="658" t="s">
        <v>82</v>
      </c>
      <c r="AW343" s="658" t="s">
        <v>33</v>
      </c>
      <c r="AX343" s="658" t="s">
        <v>80</v>
      </c>
      <c r="AY343" s="660" t="s">
        <v>125</v>
      </c>
    </row>
    <row r="344" spans="1:65" s="571" customFormat="1" ht="14.45" customHeight="1">
      <c r="A344" s="568"/>
      <c r="B344" s="569"/>
      <c r="C344" s="640" t="s">
        <v>965</v>
      </c>
      <c r="D344" s="640" t="s">
        <v>128</v>
      </c>
      <c r="E344" s="641" t="s">
        <v>966</v>
      </c>
      <c r="F344" s="642" t="s">
        <v>967</v>
      </c>
      <c r="G344" s="643" t="s">
        <v>173</v>
      </c>
      <c r="H344" s="644">
        <v>5</v>
      </c>
      <c r="I344" s="77"/>
      <c r="J344" s="645">
        <f>ROUND(I344*H344,2)</f>
        <v>0</v>
      </c>
      <c r="K344" s="642" t="s">
        <v>132</v>
      </c>
      <c r="L344" s="569"/>
      <c r="M344" s="646" t="s">
        <v>3</v>
      </c>
      <c r="N344" s="647" t="s">
        <v>43</v>
      </c>
      <c r="O344" s="648"/>
      <c r="P344" s="649">
        <f>O344*H344</f>
        <v>0</v>
      </c>
      <c r="Q344" s="649">
        <v>0.12705</v>
      </c>
      <c r="R344" s="649">
        <f>Q344*H344</f>
        <v>0.63525</v>
      </c>
      <c r="S344" s="649">
        <v>0</v>
      </c>
      <c r="T344" s="650">
        <f>S344*H344</f>
        <v>0</v>
      </c>
      <c r="U344" s="568"/>
      <c r="V344" s="568"/>
      <c r="W344" s="568"/>
      <c r="X344" s="568"/>
      <c r="Y344" s="568"/>
      <c r="Z344" s="568"/>
      <c r="AA344" s="568"/>
      <c r="AB344" s="568"/>
      <c r="AC344" s="568"/>
      <c r="AD344" s="568"/>
      <c r="AE344" s="568"/>
      <c r="AR344" s="651" t="s">
        <v>133</v>
      </c>
      <c r="AT344" s="651" t="s">
        <v>128</v>
      </c>
      <c r="AU344" s="651" t="s">
        <v>82</v>
      </c>
      <c r="AY344" s="561" t="s">
        <v>125</v>
      </c>
      <c r="BE344" s="652">
        <f>IF(N344="základní",J344,0)</f>
        <v>0</v>
      </c>
      <c r="BF344" s="652">
        <f>IF(N344="snížená",J344,0)</f>
        <v>0</v>
      </c>
      <c r="BG344" s="652">
        <f>IF(N344="zákl. přenesená",J344,0)</f>
        <v>0</v>
      </c>
      <c r="BH344" s="652">
        <f>IF(N344="sníž. přenesená",J344,0)</f>
        <v>0</v>
      </c>
      <c r="BI344" s="652">
        <f>IF(N344="nulová",J344,0)</f>
        <v>0</v>
      </c>
      <c r="BJ344" s="561" t="s">
        <v>80</v>
      </c>
      <c r="BK344" s="652">
        <f>ROUND(I344*H344,2)</f>
        <v>0</v>
      </c>
      <c r="BL344" s="561" t="s">
        <v>133</v>
      </c>
      <c r="BM344" s="651" t="s">
        <v>968</v>
      </c>
    </row>
    <row r="345" spans="2:51" s="658" customFormat="1" ht="12">
      <c r="B345" s="659"/>
      <c r="D345" s="653" t="s">
        <v>137</v>
      </c>
      <c r="E345" s="660" t="s">
        <v>3</v>
      </c>
      <c r="F345" s="661" t="s">
        <v>911</v>
      </c>
      <c r="H345" s="662">
        <v>2</v>
      </c>
      <c r="L345" s="659"/>
      <c r="M345" s="663"/>
      <c r="N345" s="664"/>
      <c r="O345" s="664"/>
      <c r="P345" s="664"/>
      <c r="Q345" s="664"/>
      <c r="R345" s="664"/>
      <c r="S345" s="664"/>
      <c r="T345" s="665"/>
      <c r="AT345" s="660" t="s">
        <v>137</v>
      </c>
      <c r="AU345" s="660" t="s">
        <v>82</v>
      </c>
      <c r="AV345" s="658" t="s">
        <v>82</v>
      </c>
      <c r="AW345" s="658" t="s">
        <v>33</v>
      </c>
      <c r="AX345" s="658" t="s">
        <v>72</v>
      </c>
      <c r="AY345" s="660" t="s">
        <v>125</v>
      </c>
    </row>
    <row r="346" spans="2:51" s="658" customFormat="1" ht="12">
      <c r="B346" s="659"/>
      <c r="D346" s="653" t="s">
        <v>137</v>
      </c>
      <c r="E346" s="660" t="s">
        <v>3</v>
      </c>
      <c r="F346" s="661" t="s">
        <v>969</v>
      </c>
      <c r="H346" s="662">
        <v>3</v>
      </c>
      <c r="L346" s="659"/>
      <c r="M346" s="663"/>
      <c r="N346" s="664"/>
      <c r="O346" s="664"/>
      <c r="P346" s="664"/>
      <c r="Q346" s="664"/>
      <c r="R346" s="664"/>
      <c r="S346" s="664"/>
      <c r="T346" s="665"/>
      <c r="AT346" s="660" t="s">
        <v>137</v>
      </c>
      <c r="AU346" s="660" t="s">
        <v>82</v>
      </c>
      <c r="AV346" s="658" t="s">
        <v>82</v>
      </c>
      <c r="AW346" s="658" t="s">
        <v>33</v>
      </c>
      <c r="AX346" s="658" t="s">
        <v>72</v>
      </c>
      <c r="AY346" s="660" t="s">
        <v>125</v>
      </c>
    </row>
    <row r="347" spans="2:51" s="687" customFormat="1" ht="12">
      <c r="B347" s="688"/>
      <c r="D347" s="653" t="s">
        <v>137</v>
      </c>
      <c r="E347" s="689" t="s">
        <v>3</v>
      </c>
      <c r="F347" s="690" t="s">
        <v>532</v>
      </c>
      <c r="H347" s="691">
        <v>5</v>
      </c>
      <c r="L347" s="688"/>
      <c r="M347" s="692"/>
      <c r="N347" s="693"/>
      <c r="O347" s="693"/>
      <c r="P347" s="693"/>
      <c r="Q347" s="693"/>
      <c r="R347" s="693"/>
      <c r="S347" s="693"/>
      <c r="T347" s="694"/>
      <c r="AT347" s="689" t="s">
        <v>137</v>
      </c>
      <c r="AU347" s="689" t="s">
        <v>82</v>
      </c>
      <c r="AV347" s="687" t="s">
        <v>133</v>
      </c>
      <c r="AW347" s="687" t="s">
        <v>33</v>
      </c>
      <c r="AX347" s="687" t="s">
        <v>80</v>
      </c>
      <c r="AY347" s="689" t="s">
        <v>125</v>
      </c>
    </row>
    <row r="348" spans="1:65" s="571" customFormat="1" ht="24.2" customHeight="1">
      <c r="A348" s="568"/>
      <c r="B348" s="569"/>
      <c r="C348" s="640" t="s">
        <v>970</v>
      </c>
      <c r="D348" s="640" t="s">
        <v>128</v>
      </c>
      <c r="E348" s="641" t="s">
        <v>971</v>
      </c>
      <c r="F348" s="642" t="s">
        <v>972</v>
      </c>
      <c r="G348" s="643" t="s">
        <v>143</v>
      </c>
      <c r="H348" s="644">
        <v>0.687</v>
      </c>
      <c r="I348" s="77"/>
      <c r="J348" s="645">
        <f>ROUND(I348*H348,2)</f>
        <v>0</v>
      </c>
      <c r="K348" s="642" t="s">
        <v>132</v>
      </c>
      <c r="L348" s="569"/>
      <c r="M348" s="646" t="s">
        <v>3</v>
      </c>
      <c r="N348" s="647" t="s">
        <v>43</v>
      </c>
      <c r="O348" s="648"/>
      <c r="P348" s="649">
        <f>O348*H348</f>
        <v>0</v>
      </c>
      <c r="Q348" s="649">
        <v>0.01709</v>
      </c>
      <c r="R348" s="649">
        <f>Q348*H348</f>
        <v>0.011740830000000002</v>
      </c>
      <c r="S348" s="649">
        <v>0</v>
      </c>
      <c r="T348" s="650">
        <f>S348*H348</f>
        <v>0</v>
      </c>
      <c r="U348" s="568"/>
      <c r="V348" s="568"/>
      <c r="W348" s="568"/>
      <c r="X348" s="568"/>
      <c r="Y348" s="568"/>
      <c r="Z348" s="568"/>
      <c r="AA348" s="568"/>
      <c r="AB348" s="568"/>
      <c r="AC348" s="568"/>
      <c r="AD348" s="568"/>
      <c r="AE348" s="568"/>
      <c r="AR348" s="651" t="s">
        <v>133</v>
      </c>
      <c r="AT348" s="651" t="s">
        <v>128</v>
      </c>
      <c r="AU348" s="651" t="s">
        <v>82</v>
      </c>
      <c r="AY348" s="561" t="s">
        <v>125</v>
      </c>
      <c r="BE348" s="652">
        <f>IF(N348="základní",J348,0)</f>
        <v>0</v>
      </c>
      <c r="BF348" s="652">
        <f>IF(N348="snížená",J348,0)</f>
        <v>0</v>
      </c>
      <c r="BG348" s="652">
        <f>IF(N348="zákl. přenesená",J348,0)</f>
        <v>0</v>
      </c>
      <c r="BH348" s="652">
        <f>IF(N348="sníž. přenesená",J348,0)</f>
        <v>0</v>
      </c>
      <c r="BI348" s="652">
        <f>IF(N348="nulová",J348,0)</f>
        <v>0</v>
      </c>
      <c r="BJ348" s="561" t="s">
        <v>80</v>
      </c>
      <c r="BK348" s="652">
        <f>ROUND(I348*H348,2)</f>
        <v>0</v>
      </c>
      <c r="BL348" s="561" t="s">
        <v>133</v>
      </c>
      <c r="BM348" s="651" t="s">
        <v>973</v>
      </c>
    </row>
    <row r="349" spans="2:51" s="680" customFormat="1" ht="12">
      <c r="B349" s="681"/>
      <c r="D349" s="653" t="s">
        <v>137</v>
      </c>
      <c r="E349" s="682" t="s">
        <v>3</v>
      </c>
      <c r="F349" s="683" t="s">
        <v>825</v>
      </c>
      <c r="H349" s="682" t="s">
        <v>3</v>
      </c>
      <c r="L349" s="681"/>
      <c r="M349" s="684"/>
      <c r="N349" s="685"/>
      <c r="O349" s="685"/>
      <c r="P349" s="685"/>
      <c r="Q349" s="685"/>
      <c r="R349" s="685"/>
      <c r="S349" s="685"/>
      <c r="T349" s="686"/>
      <c r="AT349" s="682" t="s">
        <v>137</v>
      </c>
      <c r="AU349" s="682" t="s">
        <v>82</v>
      </c>
      <c r="AV349" s="680" t="s">
        <v>80</v>
      </c>
      <c r="AW349" s="680" t="s">
        <v>33</v>
      </c>
      <c r="AX349" s="680" t="s">
        <v>72</v>
      </c>
      <c r="AY349" s="682" t="s">
        <v>125</v>
      </c>
    </row>
    <row r="350" spans="2:51" s="658" customFormat="1" ht="12">
      <c r="B350" s="659"/>
      <c r="D350" s="653" t="s">
        <v>137</v>
      </c>
      <c r="E350" s="660" t="s">
        <v>3</v>
      </c>
      <c r="F350" s="661" t="s">
        <v>974</v>
      </c>
      <c r="H350" s="662">
        <v>0.274</v>
      </c>
      <c r="L350" s="659"/>
      <c r="M350" s="663"/>
      <c r="N350" s="664"/>
      <c r="O350" s="664"/>
      <c r="P350" s="664"/>
      <c r="Q350" s="664"/>
      <c r="R350" s="664"/>
      <c r="S350" s="664"/>
      <c r="T350" s="665"/>
      <c r="AT350" s="660" t="s">
        <v>137</v>
      </c>
      <c r="AU350" s="660" t="s">
        <v>82</v>
      </c>
      <c r="AV350" s="658" t="s">
        <v>82</v>
      </c>
      <c r="AW350" s="658" t="s">
        <v>33</v>
      </c>
      <c r="AX350" s="658" t="s">
        <v>72</v>
      </c>
      <c r="AY350" s="660" t="s">
        <v>125</v>
      </c>
    </row>
    <row r="351" spans="2:51" s="658" customFormat="1" ht="12">
      <c r="B351" s="659"/>
      <c r="D351" s="653" t="s">
        <v>137</v>
      </c>
      <c r="E351" s="660" t="s">
        <v>3</v>
      </c>
      <c r="F351" s="661" t="s">
        <v>975</v>
      </c>
      <c r="H351" s="662">
        <v>0.132</v>
      </c>
      <c r="L351" s="659"/>
      <c r="M351" s="663"/>
      <c r="N351" s="664"/>
      <c r="O351" s="664"/>
      <c r="P351" s="664"/>
      <c r="Q351" s="664"/>
      <c r="R351" s="664"/>
      <c r="S351" s="664"/>
      <c r="T351" s="665"/>
      <c r="AT351" s="660" t="s">
        <v>137</v>
      </c>
      <c r="AU351" s="660" t="s">
        <v>82</v>
      </c>
      <c r="AV351" s="658" t="s">
        <v>82</v>
      </c>
      <c r="AW351" s="658" t="s">
        <v>33</v>
      </c>
      <c r="AX351" s="658" t="s">
        <v>72</v>
      </c>
      <c r="AY351" s="660" t="s">
        <v>125</v>
      </c>
    </row>
    <row r="352" spans="2:51" s="680" customFormat="1" ht="12">
      <c r="B352" s="681"/>
      <c r="D352" s="653" t="s">
        <v>137</v>
      </c>
      <c r="E352" s="682" t="s">
        <v>3</v>
      </c>
      <c r="F352" s="683" t="s">
        <v>849</v>
      </c>
      <c r="H352" s="682" t="s">
        <v>3</v>
      </c>
      <c r="L352" s="681"/>
      <c r="M352" s="684"/>
      <c r="N352" s="685"/>
      <c r="O352" s="685"/>
      <c r="P352" s="685"/>
      <c r="Q352" s="685"/>
      <c r="R352" s="685"/>
      <c r="S352" s="685"/>
      <c r="T352" s="686"/>
      <c r="AT352" s="682" t="s">
        <v>137</v>
      </c>
      <c r="AU352" s="682" t="s">
        <v>82</v>
      </c>
      <c r="AV352" s="680" t="s">
        <v>80</v>
      </c>
      <c r="AW352" s="680" t="s">
        <v>33</v>
      </c>
      <c r="AX352" s="680" t="s">
        <v>72</v>
      </c>
      <c r="AY352" s="682" t="s">
        <v>125</v>
      </c>
    </row>
    <row r="353" spans="2:51" s="658" customFormat="1" ht="12">
      <c r="B353" s="659"/>
      <c r="D353" s="653" t="s">
        <v>137</v>
      </c>
      <c r="E353" s="660" t="s">
        <v>3</v>
      </c>
      <c r="F353" s="661" t="s">
        <v>976</v>
      </c>
      <c r="H353" s="662">
        <v>0.191</v>
      </c>
      <c r="L353" s="659"/>
      <c r="M353" s="663"/>
      <c r="N353" s="664"/>
      <c r="O353" s="664"/>
      <c r="P353" s="664"/>
      <c r="Q353" s="664"/>
      <c r="R353" s="664"/>
      <c r="S353" s="664"/>
      <c r="T353" s="665"/>
      <c r="AT353" s="660" t="s">
        <v>137</v>
      </c>
      <c r="AU353" s="660" t="s">
        <v>82</v>
      </c>
      <c r="AV353" s="658" t="s">
        <v>82</v>
      </c>
      <c r="AW353" s="658" t="s">
        <v>33</v>
      </c>
      <c r="AX353" s="658" t="s">
        <v>72</v>
      </c>
      <c r="AY353" s="660" t="s">
        <v>125</v>
      </c>
    </row>
    <row r="354" spans="2:51" s="658" customFormat="1" ht="12">
      <c r="B354" s="659"/>
      <c r="D354" s="653" t="s">
        <v>137</v>
      </c>
      <c r="E354" s="660" t="s">
        <v>3</v>
      </c>
      <c r="F354" s="661" t="s">
        <v>977</v>
      </c>
      <c r="H354" s="662">
        <v>0.09</v>
      </c>
      <c r="L354" s="659"/>
      <c r="M354" s="663"/>
      <c r="N354" s="664"/>
      <c r="O354" s="664"/>
      <c r="P354" s="664"/>
      <c r="Q354" s="664"/>
      <c r="R354" s="664"/>
      <c r="S354" s="664"/>
      <c r="T354" s="665"/>
      <c r="AT354" s="660" t="s">
        <v>137</v>
      </c>
      <c r="AU354" s="660" t="s">
        <v>82</v>
      </c>
      <c r="AV354" s="658" t="s">
        <v>82</v>
      </c>
      <c r="AW354" s="658" t="s">
        <v>33</v>
      </c>
      <c r="AX354" s="658" t="s">
        <v>72</v>
      </c>
      <c r="AY354" s="660" t="s">
        <v>125</v>
      </c>
    </row>
    <row r="355" spans="2:51" s="687" customFormat="1" ht="12">
      <c r="B355" s="688"/>
      <c r="D355" s="653" t="s">
        <v>137</v>
      </c>
      <c r="E355" s="689" t="s">
        <v>3</v>
      </c>
      <c r="F355" s="690" t="s">
        <v>532</v>
      </c>
      <c r="H355" s="691">
        <v>0.687</v>
      </c>
      <c r="L355" s="688"/>
      <c r="M355" s="692"/>
      <c r="N355" s="693"/>
      <c r="O355" s="693"/>
      <c r="P355" s="693"/>
      <c r="Q355" s="693"/>
      <c r="R355" s="693"/>
      <c r="S355" s="693"/>
      <c r="T355" s="694"/>
      <c r="AT355" s="689" t="s">
        <v>137</v>
      </c>
      <c r="AU355" s="689" t="s">
        <v>82</v>
      </c>
      <c r="AV355" s="687" t="s">
        <v>133</v>
      </c>
      <c r="AW355" s="687" t="s">
        <v>33</v>
      </c>
      <c r="AX355" s="687" t="s">
        <v>80</v>
      </c>
      <c r="AY355" s="689" t="s">
        <v>125</v>
      </c>
    </row>
    <row r="356" spans="1:65" s="571" customFormat="1" ht="14.45" customHeight="1">
      <c r="A356" s="568"/>
      <c r="B356" s="569"/>
      <c r="C356" s="671" t="s">
        <v>978</v>
      </c>
      <c r="D356" s="671" t="s">
        <v>239</v>
      </c>
      <c r="E356" s="672" t="s">
        <v>979</v>
      </c>
      <c r="F356" s="673" t="s">
        <v>980</v>
      </c>
      <c r="G356" s="674" t="s">
        <v>143</v>
      </c>
      <c r="H356" s="675">
        <v>0.296</v>
      </c>
      <c r="I356" s="80"/>
      <c r="J356" s="676">
        <f>ROUND(I356*H356,2)</f>
        <v>0</v>
      </c>
      <c r="K356" s="673" t="s">
        <v>132</v>
      </c>
      <c r="L356" s="677"/>
      <c r="M356" s="678" t="s">
        <v>3</v>
      </c>
      <c r="N356" s="679" t="s">
        <v>43</v>
      </c>
      <c r="O356" s="648"/>
      <c r="P356" s="649">
        <f>O356*H356</f>
        <v>0</v>
      </c>
      <c r="Q356" s="649">
        <v>1</v>
      </c>
      <c r="R356" s="649">
        <f>Q356*H356</f>
        <v>0.296</v>
      </c>
      <c r="S356" s="649">
        <v>0</v>
      </c>
      <c r="T356" s="650">
        <f>S356*H356</f>
        <v>0</v>
      </c>
      <c r="U356" s="568"/>
      <c r="V356" s="568"/>
      <c r="W356" s="568"/>
      <c r="X356" s="568"/>
      <c r="Y356" s="568"/>
      <c r="Z356" s="568"/>
      <c r="AA356" s="568"/>
      <c r="AB356" s="568"/>
      <c r="AC356" s="568"/>
      <c r="AD356" s="568"/>
      <c r="AE356" s="568"/>
      <c r="AR356" s="651" t="s">
        <v>197</v>
      </c>
      <c r="AT356" s="651" t="s">
        <v>239</v>
      </c>
      <c r="AU356" s="651" t="s">
        <v>82</v>
      </c>
      <c r="AY356" s="561" t="s">
        <v>125</v>
      </c>
      <c r="BE356" s="652">
        <f>IF(N356="základní",J356,0)</f>
        <v>0</v>
      </c>
      <c r="BF356" s="652">
        <f>IF(N356="snížená",J356,0)</f>
        <v>0</v>
      </c>
      <c r="BG356" s="652">
        <f>IF(N356="zákl. přenesená",J356,0)</f>
        <v>0</v>
      </c>
      <c r="BH356" s="652">
        <f>IF(N356="sníž. přenesená",J356,0)</f>
        <v>0</v>
      </c>
      <c r="BI356" s="652">
        <f>IF(N356="nulová",J356,0)</f>
        <v>0</v>
      </c>
      <c r="BJ356" s="561" t="s">
        <v>80</v>
      </c>
      <c r="BK356" s="652">
        <f>ROUND(I356*H356,2)</f>
        <v>0</v>
      </c>
      <c r="BL356" s="561" t="s">
        <v>133</v>
      </c>
      <c r="BM356" s="651" t="s">
        <v>981</v>
      </c>
    </row>
    <row r="357" spans="2:51" s="658" customFormat="1" ht="12">
      <c r="B357" s="659"/>
      <c r="D357" s="653" t="s">
        <v>137</v>
      </c>
      <c r="E357" s="660" t="s">
        <v>3</v>
      </c>
      <c r="F357" s="661" t="s">
        <v>982</v>
      </c>
      <c r="H357" s="662">
        <v>0.296</v>
      </c>
      <c r="L357" s="659"/>
      <c r="M357" s="663"/>
      <c r="N357" s="664"/>
      <c r="O357" s="664"/>
      <c r="P357" s="664"/>
      <c r="Q357" s="664"/>
      <c r="R357" s="664"/>
      <c r="S357" s="664"/>
      <c r="T357" s="665"/>
      <c r="AT357" s="660" t="s">
        <v>137</v>
      </c>
      <c r="AU357" s="660" t="s">
        <v>82</v>
      </c>
      <c r="AV357" s="658" t="s">
        <v>82</v>
      </c>
      <c r="AW357" s="658" t="s">
        <v>33</v>
      </c>
      <c r="AX357" s="658" t="s">
        <v>80</v>
      </c>
      <c r="AY357" s="660" t="s">
        <v>125</v>
      </c>
    </row>
    <row r="358" spans="1:65" s="571" customFormat="1" ht="14.45" customHeight="1">
      <c r="A358" s="568"/>
      <c r="B358" s="569"/>
      <c r="C358" s="671" t="s">
        <v>983</v>
      </c>
      <c r="D358" s="671" t="s">
        <v>239</v>
      </c>
      <c r="E358" s="672" t="s">
        <v>984</v>
      </c>
      <c r="F358" s="673" t="s">
        <v>985</v>
      </c>
      <c r="G358" s="674" t="s">
        <v>143</v>
      </c>
      <c r="H358" s="675">
        <v>0.445</v>
      </c>
      <c r="I358" s="80"/>
      <c r="J358" s="676">
        <f>ROUND(I358*H358,2)</f>
        <v>0</v>
      </c>
      <c r="K358" s="673" t="s">
        <v>132</v>
      </c>
      <c r="L358" s="677"/>
      <c r="M358" s="678" t="s">
        <v>3</v>
      </c>
      <c r="N358" s="679" t="s">
        <v>43</v>
      </c>
      <c r="O358" s="648"/>
      <c r="P358" s="649">
        <f>O358*H358</f>
        <v>0</v>
      </c>
      <c r="Q358" s="649">
        <v>1</v>
      </c>
      <c r="R358" s="649">
        <f>Q358*H358</f>
        <v>0.445</v>
      </c>
      <c r="S358" s="649">
        <v>0</v>
      </c>
      <c r="T358" s="650">
        <f>S358*H358</f>
        <v>0</v>
      </c>
      <c r="U358" s="568"/>
      <c r="V358" s="568"/>
      <c r="W358" s="568"/>
      <c r="X358" s="568"/>
      <c r="Y358" s="568"/>
      <c r="Z358" s="568"/>
      <c r="AA358" s="568"/>
      <c r="AB358" s="568"/>
      <c r="AC358" s="568"/>
      <c r="AD358" s="568"/>
      <c r="AE358" s="568"/>
      <c r="AR358" s="651" t="s">
        <v>197</v>
      </c>
      <c r="AT358" s="651" t="s">
        <v>239</v>
      </c>
      <c r="AU358" s="651" t="s">
        <v>82</v>
      </c>
      <c r="AY358" s="561" t="s">
        <v>125</v>
      </c>
      <c r="BE358" s="652">
        <f>IF(N358="základní",J358,0)</f>
        <v>0</v>
      </c>
      <c r="BF358" s="652">
        <f>IF(N358="snížená",J358,0)</f>
        <v>0</v>
      </c>
      <c r="BG358" s="652">
        <f>IF(N358="zákl. přenesená",J358,0)</f>
        <v>0</v>
      </c>
      <c r="BH358" s="652">
        <f>IF(N358="sníž. přenesená",J358,0)</f>
        <v>0</v>
      </c>
      <c r="BI358" s="652">
        <f>IF(N358="nulová",J358,0)</f>
        <v>0</v>
      </c>
      <c r="BJ358" s="561" t="s">
        <v>80</v>
      </c>
      <c r="BK358" s="652">
        <f>ROUND(I358*H358,2)</f>
        <v>0</v>
      </c>
      <c r="BL358" s="561" t="s">
        <v>133</v>
      </c>
      <c r="BM358" s="651" t="s">
        <v>986</v>
      </c>
    </row>
    <row r="359" spans="2:51" s="658" customFormat="1" ht="12">
      <c r="B359" s="659"/>
      <c r="D359" s="653" t="s">
        <v>137</v>
      </c>
      <c r="E359" s="660" t="s">
        <v>3</v>
      </c>
      <c r="F359" s="661" t="s">
        <v>987</v>
      </c>
      <c r="H359" s="662">
        <v>0.142</v>
      </c>
      <c r="L359" s="659"/>
      <c r="M359" s="663"/>
      <c r="N359" s="664"/>
      <c r="O359" s="664"/>
      <c r="P359" s="664"/>
      <c r="Q359" s="664"/>
      <c r="R359" s="664"/>
      <c r="S359" s="664"/>
      <c r="T359" s="665"/>
      <c r="AT359" s="660" t="s">
        <v>137</v>
      </c>
      <c r="AU359" s="660" t="s">
        <v>82</v>
      </c>
      <c r="AV359" s="658" t="s">
        <v>82</v>
      </c>
      <c r="AW359" s="658" t="s">
        <v>33</v>
      </c>
      <c r="AX359" s="658" t="s">
        <v>72</v>
      </c>
      <c r="AY359" s="660" t="s">
        <v>125</v>
      </c>
    </row>
    <row r="360" spans="2:51" s="658" customFormat="1" ht="12">
      <c r="B360" s="659"/>
      <c r="D360" s="653" t="s">
        <v>137</v>
      </c>
      <c r="E360" s="660" t="s">
        <v>3</v>
      </c>
      <c r="F360" s="661" t="s">
        <v>988</v>
      </c>
      <c r="H360" s="662">
        <v>0.206</v>
      </c>
      <c r="L360" s="659"/>
      <c r="M360" s="663"/>
      <c r="N360" s="664"/>
      <c r="O360" s="664"/>
      <c r="P360" s="664"/>
      <c r="Q360" s="664"/>
      <c r="R360" s="664"/>
      <c r="S360" s="664"/>
      <c r="T360" s="665"/>
      <c r="AT360" s="660" t="s">
        <v>137</v>
      </c>
      <c r="AU360" s="660" t="s">
        <v>82</v>
      </c>
      <c r="AV360" s="658" t="s">
        <v>82</v>
      </c>
      <c r="AW360" s="658" t="s">
        <v>33</v>
      </c>
      <c r="AX360" s="658" t="s">
        <v>72</v>
      </c>
      <c r="AY360" s="660" t="s">
        <v>125</v>
      </c>
    </row>
    <row r="361" spans="2:51" s="658" customFormat="1" ht="12">
      <c r="B361" s="659"/>
      <c r="D361" s="653" t="s">
        <v>137</v>
      </c>
      <c r="E361" s="660" t="s">
        <v>3</v>
      </c>
      <c r="F361" s="661" t="s">
        <v>989</v>
      </c>
      <c r="H361" s="662">
        <v>0.097</v>
      </c>
      <c r="L361" s="659"/>
      <c r="M361" s="663"/>
      <c r="N361" s="664"/>
      <c r="O361" s="664"/>
      <c r="P361" s="664"/>
      <c r="Q361" s="664"/>
      <c r="R361" s="664"/>
      <c r="S361" s="664"/>
      <c r="T361" s="665"/>
      <c r="AT361" s="660" t="s">
        <v>137</v>
      </c>
      <c r="AU361" s="660" t="s">
        <v>82</v>
      </c>
      <c r="AV361" s="658" t="s">
        <v>82</v>
      </c>
      <c r="AW361" s="658" t="s">
        <v>33</v>
      </c>
      <c r="AX361" s="658" t="s">
        <v>72</v>
      </c>
      <c r="AY361" s="660" t="s">
        <v>125</v>
      </c>
    </row>
    <row r="362" spans="2:51" s="687" customFormat="1" ht="12">
      <c r="B362" s="688"/>
      <c r="D362" s="653" t="s">
        <v>137</v>
      </c>
      <c r="E362" s="689" t="s">
        <v>3</v>
      </c>
      <c r="F362" s="690" t="s">
        <v>532</v>
      </c>
      <c r="H362" s="691">
        <v>0.445</v>
      </c>
      <c r="L362" s="688"/>
      <c r="M362" s="692"/>
      <c r="N362" s="693"/>
      <c r="O362" s="693"/>
      <c r="P362" s="693"/>
      <c r="Q362" s="693"/>
      <c r="R362" s="693"/>
      <c r="S362" s="693"/>
      <c r="T362" s="694"/>
      <c r="AT362" s="689" t="s">
        <v>137</v>
      </c>
      <c r="AU362" s="689" t="s">
        <v>82</v>
      </c>
      <c r="AV362" s="687" t="s">
        <v>133</v>
      </c>
      <c r="AW362" s="687" t="s">
        <v>33</v>
      </c>
      <c r="AX362" s="687" t="s">
        <v>80</v>
      </c>
      <c r="AY362" s="689" t="s">
        <v>125</v>
      </c>
    </row>
    <row r="363" spans="1:65" s="571" customFormat="1" ht="14.45" customHeight="1">
      <c r="A363" s="568"/>
      <c r="B363" s="569"/>
      <c r="C363" s="640" t="s">
        <v>990</v>
      </c>
      <c r="D363" s="640" t="s">
        <v>128</v>
      </c>
      <c r="E363" s="641" t="s">
        <v>991</v>
      </c>
      <c r="F363" s="642" t="s">
        <v>992</v>
      </c>
      <c r="G363" s="643" t="s">
        <v>286</v>
      </c>
      <c r="H363" s="644">
        <v>7</v>
      </c>
      <c r="I363" s="77"/>
      <c r="J363" s="645">
        <f>ROUND(I363*H363,2)</f>
        <v>0</v>
      </c>
      <c r="K363" s="642" t="s">
        <v>132</v>
      </c>
      <c r="L363" s="569"/>
      <c r="M363" s="646" t="s">
        <v>3</v>
      </c>
      <c r="N363" s="647" t="s">
        <v>43</v>
      </c>
      <c r="O363" s="648"/>
      <c r="P363" s="649">
        <f>O363*H363</f>
        <v>0</v>
      </c>
      <c r="Q363" s="649">
        <v>0.00019</v>
      </c>
      <c r="R363" s="649">
        <f>Q363*H363</f>
        <v>0.00133</v>
      </c>
      <c r="S363" s="649">
        <v>0</v>
      </c>
      <c r="T363" s="650">
        <f>S363*H363</f>
        <v>0</v>
      </c>
      <c r="U363" s="568"/>
      <c r="V363" s="568"/>
      <c r="W363" s="568"/>
      <c r="X363" s="568"/>
      <c r="Y363" s="568"/>
      <c r="Z363" s="568"/>
      <c r="AA363" s="568"/>
      <c r="AB363" s="568"/>
      <c r="AC363" s="568"/>
      <c r="AD363" s="568"/>
      <c r="AE363" s="568"/>
      <c r="AR363" s="651" t="s">
        <v>133</v>
      </c>
      <c r="AT363" s="651" t="s">
        <v>128</v>
      </c>
      <c r="AU363" s="651" t="s">
        <v>82</v>
      </c>
      <c r="AY363" s="561" t="s">
        <v>125</v>
      </c>
      <c r="BE363" s="652">
        <f>IF(N363="základní",J363,0)</f>
        <v>0</v>
      </c>
      <c r="BF363" s="652">
        <f>IF(N363="snížená",J363,0)</f>
        <v>0</v>
      </c>
      <c r="BG363" s="652">
        <f>IF(N363="zákl. přenesená",J363,0)</f>
        <v>0</v>
      </c>
      <c r="BH363" s="652">
        <f>IF(N363="sníž. přenesená",J363,0)</f>
        <v>0</v>
      </c>
      <c r="BI363" s="652">
        <f>IF(N363="nulová",J363,0)</f>
        <v>0</v>
      </c>
      <c r="BJ363" s="561" t="s">
        <v>80</v>
      </c>
      <c r="BK363" s="652">
        <f>ROUND(I363*H363,2)</f>
        <v>0</v>
      </c>
      <c r="BL363" s="561" t="s">
        <v>133</v>
      </c>
      <c r="BM363" s="651" t="s">
        <v>993</v>
      </c>
    </row>
    <row r="364" spans="2:51" s="658" customFormat="1" ht="12">
      <c r="B364" s="659"/>
      <c r="D364" s="653" t="s">
        <v>137</v>
      </c>
      <c r="E364" s="660" t="s">
        <v>3</v>
      </c>
      <c r="F364" s="661" t="s">
        <v>994</v>
      </c>
      <c r="H364" s="662">
        <v>7</v>
      </c>
      <c r="L364" s="659"/>
      <c r="M364" s="663"/>
      <c r="N364" s="664"/>
      <c r="O364" s="664"/>
      <c r="P364" s="664"/>
      <c r="Q364" s="664"/>
      <c r="R364" s="664"/>
      <c r="S364" s="664"/>
      <c r="T364" s="665"/>
      <c r="AT364" s="660" t="s">
        <v>137</v>
      </c>
      <c r="AU364" s="660" t="s">
        <v>82</v>
      </c>
      <c r="AV364" s="658" t="s">
        <v>82</v>
      </c>
      <c r="AW364" s="658" t="s">
        <v>33</v>
      </c>
      <c r="AX364" s="658" t="s">
        <v>80</v>
      </c>
      <c r="AY364" s="660" t="s">
        <v>125</v>
      </c>
    </row>
    <row r="365" spans="1:65" s="571" customFormat="1" ht="14.45" customHeight="1">
      <c r="A365" s="568"/>
      <c r="B365" s="569"/>
      <c r="C365" s="640" t="s">
        <v>995</v>
      </c>
      <c r="D365" s="640" t="s">
        <v>128</v>
      </c>
      <c r="E365" s="641" t="s">
        <v>996</v>
      </c>
      <c r="F365" s="642" t="s">
        <v>997</v>
      </c>
      <c r="G365" s="643" t="s">
        <v>286</v>
      </c>
      <c r="H365" s="644">
        <v>39.5</v>
      </c>
      <c r="I365" s="77"/>
      <c r="J365" s="645">
        <f>ROUND(I365*H365,2)</f>
        <v>0</v>
      </c>
      <c r="K365" s="642" t="s">
        <v>132</v>
      </c>
      <c r="L365" s="569"/>
      <c r="M365" s="646" t="s">
        <v>3</v>
      </c>
      <c r="N365" s="647" t="s">
        <v>43</v>
      </c>
      <c r="O365" s="648"/>
      <c r="P365" s="649">
        <f>O365*H365</f>
        <v>0</v>
      </c>
      <c r="Q365" s="649">
        <v>0.00038</v>
      </c>
      <c r="R365" s="649">
        <f>Q365*H365</f>
        <v>0.01501</v>
      </c>
      <c r="S365" s="649">
        <v>0</v>
      </c>
      <c r="T365" s="650">
        <f>S365*H365</f>
        <v>0</v>
      </c>
      <c r="U365" s="568"/>
      <c r="V365" s="568"/>
      <c r="W365" s="568"/>
      <c r="X365" s="568"/>
      <c r="Y365" s="568"/>
      <c r="Z365" s="568"/>
      <c r="AA365" s="568"/>
      <c r="AB365" s="568"/>
      <c r="AC365" s="568"/>
      <c r="AD365" s="568"/>
      <c r="AE365" s="568"/>
      <c r="AR365" s="651" t="s">
        <v>133</v>
      </c>
      <c r="AT365" s="651" t="s">
        <v>128</v>
      </c>
      <c r="AU365" s="651" t="s">
        <v>82</v>
      </c>
      <c r="AY365" s="561" t="s">
        <v>125</v>
      </c>
      <c r="BE365" s="652">
        <f>IF(N365="základní",J365,0)</f>
        <v>0</v>
      </c>
      <c r="BF365" s="652">
        <f>IF(N365="snížená",J365,0)</f>
        <v>0</v>
      </c>
      <c r="BG365" s="652">
        <f>IF(N365="zákl. přenesená",J365,0)</f>
        <v>0</v>
      </c>
      <c r="BH365" s="652">
        <f>IF(N365="sníž. přenesená",J365,0)</f>
        <v>0</v>
      </c>
      <c r="BI365" s="652">
        <f>IF(N365="nulová",J365,0)</f>
        <v>0</v>
      </c>
      <c r="BJ365" s="561" t="s">
        <v>80</v>
      </c>
      <c r="BK365" s="652">
        <f>ROUND(I365*H365,2)</f>
        <v>0</v>
      </c>
      <c r="BL365" s="561" t="s">
        <v>133</v>
      </c>
      <c r="BM365" s="651" t="s">
        <v>998</v>
      </c>
    </row>
    <row r="366" spans="2:51" s="658" customFormat="1" ht="12">
      <c r="B366" s="659"/>
      <c r="D366" s="653" t="s">
        <v>137</v>
      </c>
      <c r="E366" s="660" t="s">
        <v>3</v>
      </c>
      <c r="F366" s="661" t="s">
        <v>999</v>
      </c>
      <c r="H366" s="662">
        <v>23.75</v>
      </c>
      <c r="L366" s="659"/>
      <c r="M366" s="663"/>
      <c r="N366" s="664"/>
      <c r="O366" s="664"/>
      <c r="P366" s="664"/>
      <c r="Q366" s="664"/>
      <c r="R366" s="664"/>
      <c r="S366" s="664"/>
      <c r="T366" s="665"/>
      <c r="AT366" s="660" t="s">
        <v>137</v>
      </c>
      <c r="AU366" s="660" t="s">
        <v>82</v>
      </c>
      <c r="AV366" s="658" t="s">
        <v>82</v>
      </c>
      <c r="AW366" s="658" t="s">
        <v>33</v>
      </c>
      <c r="AX366" s="658" t="s">
        <v>72</v>
      </c>
      <c r="AY366" s="660" t="s">
        <v>125</v>
      </c>
    </row>
    <row r="367" spans="2:51" s="658" customFormat="1" ht="12">
      <c r="B367" s="659"/>
      <c r="D367" s="653" t="s">
        <v>137</v>
      </c>
      <c r="E367" s="660" t="s">
        <v>3</v>
      </c>
      <c r="F367" s="661" t="s">
        <v>1000</v>
      </c>
      <c r="H367" s="662">
        <v>15.75</v>
      </c>
      <c r="L367" s="659"/>
      <c r="M367" s="663"/>
      <c r="N367" s="664"/>
      <c r="O367" s="664"/>
      <c r="P367" s="664"/>
      <c r="Q367" s="664"/>
      <c r="R367" s="664"/>
      <c r="S367" s="664"/>
      <c r="T367" s="665"/>
      <c r="AT367" s="660" t="s">
        <v>137</v>
      </c>
      <c r="AU367" s="660" t="s">
        <v>82</v>
      </c>
      <c r="AV367" s="658" t="s">
        <v>82</v>
      </c>
      <c r="AW367" s="658" t="s">
        <v>33</v>
      </c>
      <c r="AX367" s="658" t="s">
        <v>72</v>
      </c>
      <c r="AY367" s="660" t="s">
        <v>125</v>
      </c>
    </row>
    <row r="368" spans="2:51" s="687" customFormat="1" ht="12">
      <c r="B368" s="688"/>
      <c r="D368" s="653" t="s">
        <v>137</v>
      </c>
      <c r="E368" s="689" t="s">
        <v>3</v>
      </c>
      <c r="F368" s="690" t="s">
        <v>532</v>
      </c>
      <c r="H368" s="691">
        <v>39.5</v>
      </c>
      <c r="L368" s="688"/>
      <c r="M368" s="692"/>
      <c r="N368" s="693"/>
      <c r="O368" s="693"/>
      <c r="P368" s="693"/>
      <c r="Q368" s="693"/>
      <c r="R368" s="693"/>
      <c r="S368" s="693"/>
      <c r="T368" s="694"/>
      <c r="AT368" s="689" t="s">
        <v>137</v>
      </c>
      <c r="AU368" s="689" t="s">
        <v>82</v>
      </c>
      <c r="AV368" s="687" t="s">
        <v>133</v>
      </c>
      <c r="AW368" s="687" t="s">
        <v>33</v>
      </c>
      <c r="AX368" s="687" t="s">
        <v>80</v>
      </c>
      <c r="AY368" s="689" t="s">
        <v>125</v>
      </c>
    </row>
    <row r="369" spans="1:65" s="571" customFormat="1" ht="24.2" customHeight="1">
      <c r="A369" s="568"/>
      <c r="B369" s="569"/>
      <c r="C369" s="640" t="s">
        <v>1001</v>
      </c>
      <c r="D369" s="640" t="s">
        <v>128</v>
      </c>
      <c r="E369" s="641" t="s">
        <v>1002</v>
      </c>
      <c r="F369" s="642" t="s">
        <v>1003</v>
      </c>
      <c r="G369" s="643" t="s">
        <v>131</v>
      </c>
      <c r="H369" s="644">
        <v>3.441</v>
      </c>
      <c r="I369" s="77"/>
      <c r="J369" s="645">
        <f>ROUND(I369*H369,2)</f>
        <v>0</v>
      </c>
      <c r="K369" s="642" t="s">
        <v>132</v>
      </c>
      <c r="L369" s="569"/>
      <c r="M369" s="646" t="s">
        <v>3</v>
      </c>
      <c r="N369" s="647" t="s">
        <v>43</v>
      </c>
      <c r="O369" s="648"/>
      <c r="P369" s="649">
        <f>O369*H369</f>
        <v>0</v>
      </c>
      <c r="Q369" s="649">
        <v>2.45329</v>
      </c>
      <c r="R369" s="649">
        <f>Q369*H369</f>
        <v>8.441770889999999</v>
      </c>
      <c r="S369" s="649">
        <v>0</v>
      </c>
      <c r="T369" s="650">
        <f>S369*H369</f>
        <v>0</v>
      </c>
      <c r="U369" s="568"/>
      <c r="V369" s="568"/>
      <c r="W369" s="568"/>
      <c r="X369" s="568"/>
      <c r="Y369" s="568"/>
      <c r="Z369" s="568"/>
      <c r="AA369" s="568"/>
      <c r="AB369" s="568"/>
      <c r="AC369" s="568"/>
      <c r="AD369" s="568"/>
      <c r="AE369" s="568"/>
      <c r="AR369" s="651" t="s">
        <v>133</v>
      </c>
      <c r="AT369" s="651" t="s">
        <v>128</v>
      </c>
      <c r="AU369" s="651" t="s">
        <v>82</v>
      </c>
      <c r="AY369" s="561" t="s">
        <v>125</v>
      </c>
      <c r="BE369" s="652">
        <f>IF(N369="základní",J369,0)</f>
        <v>0</v>
      </c>
      <c r="BF369" s="652">
        <f>IF(N369="snížená",J369,0)</f>
        <v>0</v>
      </c>
      <c r="BG369" s="652">
        <f>IF(N369="zákl. přenesená",J369,0)</f>
        <v>0</v>
      </c>
      <c r="BH369" s="652">
        <f>IF(N369="sníž. přenesená",J369,0)</f>
        <v>0</v>
      </c>
      <c r="BI369" s="652">
        <f>IF(N369="nulová",J369,0)</f>
        <v>0</v>
      </c>
      <c r="BJ369" s="561" t="s">
        <v>80</v>
      </c>
      <c r="BK369" s="652">
        <f>ROUND(I369*H369,2)</f>
        <v>0</v>
      </c>
      <c r="BL369" s="561" t="s">
        <v>133</v>
      </c>
      <c r="BM369" s="651" t="s">
        <v>1004</v>
      </c>
    </row>
    <row r="370" spans="2:51" s="680" customFormat="1" ht="12">
      <c r="B370" s="681"/>
      <c r="D370" s="653" t="s">
        <v>137</v>
      </c>
      <c r="E370" s="682" t="s">
        <v>3</v>
      </c>
      <c r="F370" s="683" t="s">
        <v>825</v>
      </c>
      <c r="H370" s="682" t="s">
        <v>3</v>
      </c>
      <c r="L370" s="681"/>
      <c r="M370" s="684"/>
      <c r="N370" s="685"/>
      <c r="O370" s="685"/>
      <c r="P370" s="685"/>
      <c r="Q370" s="685"/>
      <c r="R370" s="685"/>
      <c r="S370" s="685"/>
      <c r="T370" s="686"/>
      <c r="AT370" s="682" t="s">
        <v>137</v>
      </c>
      <c r="AU370" s="682" t="s">
        <v>82</v>
      </c>
      <c r="AV370" s="680" t="s">
        <v>80</v>
      </c>
      <c r="AW370" s="680" t="s">
        <v>33</v>
      </c>
      <c r="AX370" s="680" t="s">
        <v>72</v>
      </c>
      <c r="AY370" s="682" t="s">
        <v>125</v>
      </c>
    </row>
    <row r="371" spans="2:51" s="658" customFormat="1" ht="12">
      <c r="B371" s="659"/>
      <c r="D371" s="653" t="s">
        <v>137</v>
      </c>
      <c r="E371" s="660" t="s">
        <v>3</v>
      </c>
      <c r="F371" s="661" t="s">
        <v>1005</v>
      </c>
      <c r="H371" s="662">
        <v>1.863</v>
      </c>
      <c r="L371" s="659"/>
      <c r="M371" s="663"/>
      <c r="N371" s="664"/>
      <c r="O371" s="664"/>
      <c r="P371" s="664"/>
      <c r="Q371" s="664"/>
      <c r="R371" s="664"/>
      <c r="S371" s="664"/>
      <c r="T371" s="665"/>
      <c r="AT371" s="660" t="s">
        <v>137</v>
      </c>
      <c r="AU371" s="660" t="s">
        <v>82</v>
      </c>
      <c r="AV371" s="658" t="s">
        <v>82</v>
      </c>
      <c r="AW371" s="658" t="s">
        <v>33</v>
      </c>
      <c r="AX371" s="658" t="s">
        <v>72</v>
      </c>
      <c r="AY371" s="660" t="s">
        <v>125</v>
      </c>
    </row>
    <row r="372" spans="2:51" s="658" customFormat="1" ht="12">
      <c r="B372" s="659"/>
      <c r="D372" s="653" t="s">
        <v>137</v>
      </c>
      <c r="E372" s="660" t="s">
        <v>3</v>
      </c>
      <c r="F372" s="661" t="s">
        <v>1006</v>
      </c>
      <c r="H372" s="662">
        <v>1.578</v>
      </c>
      <c r="L372" s="659"/>
      <c r="M372" s="663"/>
      <c r="N372" s="664"/>
      <c r="O372" s="664"/>
      <c r="P372" s="664"/>
      <c r="Q372" s="664"/>
      <c r="R372" s="664"/>
      <c r="S372" s="664"/>
      <c r="T372" s="665"/>
      <c r="AT372" s="660" t="s">
        <v>137</v>
      </c>
      <c r="AU372" s="660" t="s">
        <v>82</v>
      </c>
      <c r="AV372" s="658" t="s">
        <v>82</v>
      </c>
      <c r="AW372" s="658" t="s">
        <v>33</v>
      </c>
      <c r="AX372" s="658" t="s">
        <v>72</v>
      </c>
      <c r="AY372" s="660" t="s">
        <v>125</v>
      </c>
    </row>
    <row r="373" spans="2:51" s="687" customFormat="1" ht="12">
      <c r="B373" s="688"/>
      <c r="D373" s="653" t="s">
        <v>137</v>
      </c>
      <c r="E373" s="689" t="s">
        <v>3</v>
      </c>
      <c r="F373" s="690" t="s">
        <v>532</v>
      </c>
      <c r="H373" s="691">
        <v>3.441</v>
      </c>
      <c r="L373" s="688"/>
      <c r="M373" s="692"/>
      <c r="N373" s="693"/>
      <c r="O373" s="693"/>
      <c r="P373" s="693"/>
      <c r="Q373" s="693"/>
      <c r="R373" s="693"/>
      <c r="S373" s="693"/>
      <c r="T373" s="694"/>
      <c r="AT373" s="689" t="s">
        <v>137</v>
      </c>
      <c r="AU373" s="689" t="s">
        <v>82</v>
      </c>
      <c r="AV373" s="687" t="s">
        <v>133</v>
      </c>
      <c r="AW373" s="687" t="s">
        <v>33</v>
      </c>
      <c r="AX373" s="687" t="s">
        <v>80</v>
      </c>
      <c r="AY373" s="689" t="s">
        <v>125</v>
      </c>
    </row>
    <row r="374" spans="1:65" s="571" customFormat="1" ht="24.2" customHeight="1">
      <c r="A374" s="568"/>
      <c r="B374" s="569"/>
      <c r="C374" s="640" t="s">
        <v>1007</v>
      </c>
      <c r="D374" s="640" t="s">
        <v>128</v>
      </c>
      <c r="E374" s="641" t="s">
        <v>1008</v>
      </c>
      <c r="F374" s="642" t="s">
        <v>1009</v>
      </c>
      <c r="G374" s="643" t="s">
        <v>180</v>
      </c>
      <c r="H374" s="644">
        <v>20.7</v>
      </c>
      <c r="I374" s="77"/>
      <c r="J374" s="645">
        <f>ROUND(I374*H374,2)</f>
        <v>0</v>
      </c>
      <c r="K374" s="642" t="s">
        <v>132</v>
      </c>
      <c r="L374" s="569"/>
      <c r="M374" s="646" t="s">
        <v>3</v>
      </c>
      <c r="N374" s="647" t="s">
        <v>43</v>
      </c>
      <c r="O374" s="648"/>
      <c r="P374" s="649">
        <f>O374*H374</f>
        <v>0</v>
      </c>
      <c r="Q374" s="649">
        <v>0.00244</v>
      </c>
      <c r="R374" s="649">
        <f>Q374*H374</f>
        <v>0.050508</v>
      </c>
      <c r="S374" s="649">
        <v>0</v>
      </c>
      <c r="T374" s="650">
        <f>S374*H374</f>
        <v>0</v>
      </c>
      <c r="U374" s="568"/>
      <c r="V374" s="568"/>
      <c r="W374" s="568"/>
      <c r="X374" s="568"/>
      <c r="Y374" s="568"/>
      <c r="Z374" s="568"/>
      <c r="AA374" s="568"/>
      <c r="AB374" s="568"/>
      <c r="AC374" s="568"/>
      <c r="AD374" s="568"/>
      <c r="AE374" s="568"/>
      <c r="AR374" s="651" t="s">
        <v>133</v>
      </c>
      <c r="AT374" s="651" t="s">
        <v>128</v>
      </c>
      <c r="AU374" s="651" t="s">
        <v>82</v>
      </c>
      <c r="AY374" s="561" t="s">
        <v>125</v>
      </c>
      <c r="BE374" s="652">
        <f>IF(N374="základní",J374,0)</f>
        <v>0</v>
      </c>
      <c r="BF374" s="652">
        <f>IF(N374="snížená",J374,0)</f>
        <v>0</v>
      </c>
      <c r="BG374" s="652">
        <f>IF(N374="zákl. přenesená",J374,0)</f>
        <v>0</v>
      </c>
      <c r="BH374" s="652">
        <f>IF(N374="sníž. přenesená",J374,0)</f>
        <v>0</v>
      </c>
      <c r="BI374" s="652">
        <f>IF(N374="nulová",J374,0)</f>
        <v>0</v>
      </c>
      <c r="BJ374" s="561" t="s">
        <v>80</v>
      </c>
      <c r="BK374" s="652">
        <f>ROUND(I374*H374,2)</f>
        <v>0</v>
      </c>
      <c r="BL374" s="561" t="s">
        <v>133</v>
      </c>
      <c r="BM374" s="651" t="s">
        <v>1010</v>
      </c>
    </row>
    <row r="375" spans="2:51" s="680" customFormat="1" ht="12">
      <c r="B375" s="681"/>
      <c r="D375" s="653" t="s">
        <v>137</v>
      </c>
      <c r="E375" s="682" t="s">
        <v>3</v>
      </c>
      <c r="F375" s="683" t="s">
        <v>825</v>
      </c>
      <c r="H375" s="682" t="s">
        <v>3</v>
      </c>
      <c r="L375" s="681"/>
      <c r="M375" s="684"/>
      <c r="N375" s="685"/>
      <c r="O375" s="685"/>
      <c r="P375" s="685"/>
      <c r="Q375" s="685"/>
      <c r="R375" s="685"/>
      <c r="S375" s="685"/>
      <c r="T375" s="686"/>
      <c r="AT375" s="682" t="s">
        <v>137</v>
      </c>
      <c r="AU375" s="682" t="s">
        <v>82</v>
      </c>
      <c r="AV375" s="680" t="s">
        <v>80</v>
      </c>
      <c r="AW375" s="680" t="s">
        <v>33</v>
      </c>
      <c r="AX375" s="680" t="s">
        <v>72</v>
      </c>
      <c r="AY375" s="682" t="s">
        <v>125</v>
      </c>
    </row>
    <row r="376" spans="2:51" s="658" customFormat="1" ht="12">
      <c r="B376" s="659"/>
      <c r="D376" s="653" t="s">
        <v>137</v>
      </c>
      <c r="E376" s="660" t="s">
        <v>3</v>
      </c>
      <c r="F376" s="661" t="s">
        <v>1011</v>
      </c>
      <c r="H376" s="662">
        <v>20.7</v>
      </c>
      <c r="L376" s="659"/>
      <c r="M376" s="663"/>
      <c r="N376" s="664"/>
      <c r="O376" s="664"/>
      <c r="P376" s="664"/>
      <c r="Q376" s="664"/>
      <c r="R376" s="664"/>
      <c r="S376" s="664"/>
      <c r="T376" s="665"/>
      <c r="AT376" s="660" t="s">
        <v>137</v>
      </c>
      <c r="AU376" s="660" t="s">
        <v>82</v>
      </c>
      <c r="AV376" s="658" t="s">
        <v>82</v>
      </c>
      <c r="AW376" s="658" t="s">
        <v>33</v>
      </c>
      <c r="AX376" s="658" t="s">
        <v>80</v>
      </c>
      <c r="AY376" s="660" t="s">
        <v>125</v>
      </c>
    </row>
    <row r="377" spans="1:65" s="571" customFormat="1" ht="24.2" customHeight="1">
      <c r="A377" s="568"/>
      <c r="B377" s="569"/>
      <c r="C377" s="640" t="s">
        <v>1012</v>
      </c>
      <c r="D377" s="640" t="s">
        <v>128</v>
      </c>
      <c r="E377" s="641" t="s">
        <v>1013</v>
      </c>
      <c r="F377" s="642" t="s">
        <v>1014</v>
      </c>
      <c r="G377" s="643" t="s">
        <v>180</v>
      </c>
      <c r="H377" s="644">
        <v>20.7</v>
      </c>
      <c r="I377" s="77"/>
      <c r="J377" s="645">
        <f>ROUND(I377*H377,2)</f>
        <v>0</v>
      </c>
      <c r="K377" s="642" t="s">
        <v>132</v>
      </c>
      <c r="L377" s="569"/>
      <c r="M377" s="646" t="s">
        <v>3</v>
      </c>
      <c r="N377" s="647" t="s">
        <v>43</v>
      </c>
      <c r="O377" s="648"/>
      <c r="P377" s="649">
        <f>O377*H377</f>
        <v>0</v>
      </c>
      <c r="Q377" s="649">
        <v>0</v>
      </c>
      <c r="R377" s="649">
        <f>Q377*H377</f>
        <v>0</v>
      </c>
      <c r="S377" s="649">
        <v>0</v>
      </c>
      <c r="T377" s="650">
        <f>S377*H377</f>
        <v>0</v>
      </c>
      <c r="U377" s="568"/>
      <c r="V377" s="568"/>
      <c r="W377" s="568"/>
      <c r="X377" s="568"/>
      <c r="Y377" s="568"/>
      <c r="Z377" s="568"/>
      <c r="AA377" s="568"/>
      <c r="AB377" s="568"/>
      <c r="AC377" s="568"/>
      <c r="AD377" s="568"/>
      <c r="AE377" s="568"/>
      <c r="AR377" s="651" t="s">
        <v>133</v>
      </c>
      <c r="AT377" s="651" t="s">
        <v>128</v>
      </c>
      <c r="AU377" s="651" t="s">
        <v>82</v>
      </c>
      <c r="AY377" s="561" t="s">
        <v>125</v>
      </c>
      <c r="BE377" s="652">
        <f>IF(N377="základní",J377,0)</f>
        <v>0</v>
      </c>
      <c r="BF377" s="652">
        <f>IF(N377="snížená",J377,0)</f>
        <v>0</v>
      </c>
      <c r="BG377" s="652">
        <f>IF(N377="zákl. přenesená",J377,0)</f>
        <v>0</v>
      </c>
      <c r="BH377" s="652">
        <f>IF(N377="sníž. přenesená",J377,0)</f>
        <v>0</v>
      </c>
      <c r="BI377" s="652">
        <f>IF(N377="nulová",J377,0)</f>
        <v>0</v>
      </c>
      <c r="BJ377" s="561" t="s">
        <v>80</v>
      </c>
      <c r="BK377" s="652">
        <f>ROUND(I377*H377,2)</f>
        <v>0</v>
      </c>
      <c r="BL377" s="561" t="s">
        <v>133</v>
      </c>
      <c r="BM377" s="651" t="s">
        <v>1015</v>
      </c>
    </row>
    <row r="378" spans="1:65" s="571" customFormat="1" ht="24.2" customHeight="1">
      <c r="A378" s="568"/>
      <c r="B378" s="569"/>
      <c r="C378" s="640" t="s">
        <v>1016</v>
      </c>
      <c r="D378" s="640" t="s">
        <v>128</v>
      </c>
      <c r="E378" s="641" t="s">
        <v>1017</v>
      </c>
      <c r="F378" s="642" t="s">
        <v>1018</v>
      </c>
      <c r="G378" s="643" t="s">
        <v>180</v>
      </c>
      <c r="H378" s="644">
        <v>12.593</v>
      </c>
      <c r="I378" s="77"/>
      <c r="J378" s="645">
        <f>ROUND(I378*H378,2)</f>
        <v>0</v>
      </c>
      <c r="K378" s="642" t="s">
        <v>132</v>
      </c>
      <c r="L378" s="569"/>
      <c r="M378" s="646" t="s">
        <v>3</v>
      </c>
      <c r="N378" s="647" t="s">
        <v>43</v>
      </c>
      <c r="O378" s="648"/>
      <c r="P378" s="649">
        <f>O378*H378</f>
        <v>0</v>
      </c>
      <c r="Q378" s="649">
        <v>0.0022</v>
      </c>
      <c r="R378" s="649">
        <f>Q378*H378</f>
        <v>0.027704600000000003</v>
      </c>
      <c r="S378" s="649">
        <v>0</v>
      </c>
      <c r="T378" s="650">
        <f>S378*H378</f>
        <v>0</v>
      </c>
      <c r="U378" s="568"/>
      <c r="V378" s="568"/>
      <c r="W378" s="568"/>
      <c r="X378" s="568"/>
      <c r="Y378" s="568"/>
      <c r="Z378" s="568"/>
      <c r="AA378" s="568"/>
      <c r="AB378" s="568"/>
      <c r="AC378" s="568"/>
      <c r="AD378" s="568"/>
      <c r="AE378" s="568"/>
      <c r="AR378" s="651" t="s">
        <v>133</v>
      </c>
      <c r="AT378" s="651" t="s">
        <v>128</v>
      </c>
      <c r="AU378" s="651" t="s">
        <v>82</v>
      </c>
      <c r="AY378" s="561" t="s">
        <v>125</v>
      </c>
      <c r="BE378" s="652">
        <f>IF(N378="základní",J378,0)</f>
        <v>0</v>
      </c>
      <c r="BF378" s="652">
        <f>IF(N378="snížená",J378,0)</f>
        <v>0</v>
      </c>
      <c r="BG378" s="652">
        <f>IF(N378="zákl. přenesená",J378,0)</f>
        <v>0</v>
      </c>
      <c r="BH378" s="652">
        <f>IF(N378="sníž. přenesená",J378,0)</f>
        <v>0</v>
      </c>
      <c r="BI378" s="652">
        <f>IF(N378="nulová",J378,0)</f>
        <v>0</v>
      </c>
      <c r="BJ378" s="561" t="s">
        <v>80</v>
      </c>
      <c r="BK378" s="652">
        <f>ROUND(I378*H378,2)</f>
        <v>0</v>
      </c>
      <c r="BL378" s="561" t="s">
        <v>133</v>
      </c>
      <c r="BM378" s="651" t="s">
        <v>1019</v>
      </c>
    </row>
    <row r="379" spans="2:51" s="680" customFormat="1" ht="12">
      <c r="B379" s="681"/>
      <c r="D379" s="653" t="s">
        <v>137</v>
      </c>
      <c r="E379" s="682" t="s">
        <v>3</v>
      </c>
      <c r="F379" s="683" t="s">
        <v>825</v>
      </c>
      <c r="H379" s="682" t="s">
        <v>3</v>
      </c>
      <c r="L379" s="681"/>
      <c r="M379" s="684"/>
      <c r="N379" s="685"/>
      <c r="O379" s="685"/>
      <c r="P379" s="685"/>
      <c r="Q379" s="685"/>
      <c r="R379" s="685"/>
      <c r="S379" s="685"/>
      <c r="T379" s="686"/>
      <c r="AT379" s="682" t="s">
        <v>137</v>
      </c>
      <c r="AU379" s="682" t="s">
        <v>82</v>
      </c>
      <c r="AV379" s="680" t="s">
        <v>80</v>
      </c>
      <c r="AW379" s="680" t="s">
        <v>33</v>
      </c>
      <c r="AX379" s="680" t="s">
        <v>72</v>
      </c>
      <c r="AY379" s="682" t="s">
        <v>125</v>
      </c>
    </row>
    <row r="380" spans="2:51" s="658" customFormat="1" ht="12">
      <c r="B380" s="659"/>
      <c r="D380" s="653" t="s">
        <v>137</v>
      </c>
      <c r="E380" s="660" t="s">
        <v>3</v>
      </c>
      <c r="F380" s="661" t="s">
        <v>1020</v>
      </c>
      <c r="H380" s="662">
        <v>12.593</v>
      </c>
      <c r="L380" s="659"/>
      <c r="M380" s="663"/>
      <c r="N380" s="664"/>
      <c r="O380" s="664"/>
      <c r="P380" s="664"/>
      <c r="Q380" s="664"/>
      <c r="R380" s="664"/>
      <c r="S380" s="664"/>
      <c r="T380" s="665"/>
      <c r="AT380" s="660" t="s">
        <v>137</v>
      </c>
      <c r="AU380" s="660" t="s">
        <v>82</v>
      </c>
      <c r="AV380" s="658" t="s">
        <v>82</v>
      </c>
      <c r="AW380" s="658" t="s">
        <v>33</v>
      </c>
      <c r="AX380" s="658" t="s">
        <v>80</v>
      </c>
      <c r="AY380" s="660" t="s">
        <v>125</v>
      </c>
    </row>
    <row r="381" spans="1:65" s="571" customFormat="1" ht="24.2" customHeight="1">
      <c r="A381" s="568"/>
      <c r="B381" s="569"/>
      <c r="C381" s="640" t="s">
        <v>1021</v>
      </c>
      <c r="D381" s="640" t="s">
        <v>128</v>
      </c>
      <c r="E381" s="641" t="s">
        <v>1022</v>
      </c>
      <c r="F381" s="642" t="s">
        <v>1023</v>
      </c>
      <c r="G381" s="643" t="s">
        <v>180</v>
      </c>
      <c r="H381" s="644">
        <v>12.593</v>
      </c>
      <c r="I381" s="77"/>
      <c r="J381" s="645">
        <f>ROUND(I381*H381,2)</f>
        <v>0</v>
      </c>
      <c r="K381" s="642" t="s">
        <v>132</v>
      </c>
      <c r="L381" s="569"/>
      <c r="M381" s="646" t="s">
        <v>3</v>
      </c>
      <c r="N381" s="647" t="s">
        <v>43</v>
      </c>
      <c r="O381" s="648"/>
      <c r="P381" s="649">
        <f>O381*H381</f>
        <v>0</v>
      </c>
      <c r="Q381" s="649">
        <v>0</v>
      </c>
      <c r="R381" s="649">
        <f>Q381*H381</f>
        <v>0</v>
      </c>
      <c r="S381" s="649">
        <v>0</v>
      </c>
      <c r="T381" s="650">
        <f>S381*H381</f>
        <v>0</v>
      </c>
      <c r="U381" s="568"/>
      <c r="V381" s="568"/>
      <c r="W381" s="568"/>
      <c r="X381" s="568"/>
      <c r="Y381" s="568"/>
      <c r="Z381" s="568"/>
      <c r="AA381" s="568"/>
      <c r="AB381" s="568"/>
      <c r="AC381" s="568"/>
      <c r="AD381" s="568"/>
      <c r="AE381" s="568"/>
      <c r="AR381" s="651" t="s">
        <v>133</v>
      </c>
      <c r="AT381" s="651" t="s">
        <v>128</v>
      </c>
      <c r="AU381" s="651" t="s">
        <v>82</v>
      </c>
      <c r="AY381" s="561" t="s">
        <v>125</v>
      </c>
      <c r="BE381" s="652">
        <f>IF(N381="základní",J381,0)</f>
        <v>0</v>
      </c>
      <c r="BF381" s="652">
        <f>IF(N381="snížená",J381,0)</f>
        <v>0</v>
      </c>
      <c r="BG381" s="652">
        <f>IF(N381="zákl. přenesená",J381,0)</f>
        <v>0</v>
      </c>
      <c r="BH381" s="652">
        <f>IF(N381="sníž. přenesená",J381,0)</f>
        <v>0</v>
      </c>
      <c r="BI381" s="652">
        <f>IF(N381="nulová",J381,0)</f>
        <v>0</v>
      </c>
      <c r="BJ381" s="561" t="s">
        <v>80</v>
      </c>
      <c r="BK381" s="652">
        <f>ROUND(I381*H381,2)</f>
        <v>0</v>
      </c>
      <c r="BL381" s="561" t="s">
        <v>133</v>
      </c>
      <c r="BM381" s="651" t="s">
        <v>1024</v>
      </c>
    </row>
    <row r="382" spans="1:65" s="571" customFormat="1" ht="24.2" customHeight="1">
      <c r="A382" s="568"/>
      <c r="B382" s="569"/>
      <c r="C382" s="640" t="s">
        <v>1025</v>
      </c>
      <c r="D382" s="640" t="s">
        <v>128</v>
      </c>
      <c r="E382" s="641" t="s">
        <v>1026</v>
      </c>
      <c r="F382" s="642" t="s">
        <v>1027</v>
      </c>
      <c r="G382" s="643" t="s">
        <v>180</v>
      </c>
      <c r="H382" s="644">
        <v>33.293</v>
      </c>
      <c r="I382" s="77"/>
      <c r="J382" s="645">
        <f>ROUND(I382*H382,2)</f>
        <v>0</v>
      </c>
      <c r="K382" s="642" t="s">
        <v>132</v>
      </c>
      <c r="L382" s="569"/>
      <c r="M382" s="646" t="s">
        <v>3</v>
      </c>
      <c r="N382" s="647" t="s">
        <v>43</v>
      </c>
      <c r="O382" s="648"/>
      <c r="P382" s="649">
        <f>O382*H382</f>
        <v>0</v>
      </c>
      <c r="Q382" s="649">
        <v>0.0027</v>
      </c>
      <c r="R382" s="649">
        <f>Q382*H382</f>
        <v>0.0898911</v>
      </c>
      <c r="S382" s="649">
        <v>0</v>
      </c>
      <c r="T382" s="650">
        <f>S382*H382</f>
        <v>0</v>
      </c>
      <c r="U382" s="568"/>
      <c r="V382" s="568"/>
      <c r="W382" s="568"/>
      <c r="X382" s="568"/>
      <c r="Y382" s="568"/>
      <c r="Z382" s="568"/>
      <c r="AA382" s="568"/>
      <c r="AB382" s="568"/>
      <c r="AC382" s="568"/>
      <c r="AD382" s="568"/>
      <c r="AE382" s="568"/>
      <c r="AR382" s="651" t="s">
        <v>133</v>
      </c>
      <c r="AT382" s="651" t="s">
        <v>128</v>
      </c>
      <c r="AU382" s="651" t="s">
        <v>82</v>
      </c>
      <c r="AY382" s="561" t="s">
        <v>125</v>
      </c>
      <c r="BE382" s="652">
        <f>IF(N382="základní",J382,0)</f>
        <v>0</v>
      </c>
      <c r="BF382" s="652">
        <f>IF(N382="snížená",J382,0)</f>
        <v>0</v>
      </c>
      <c r="BG382" s="652">
        <f>IF(N382="zákl. přenesená",J382,0)</f>
        <v>0</v>
      </c>
      <c r="BH382" s="652">
        <f>IF(N382="sníž. přenesená",J382,0)</f>
        <v>0</v>
      </c>
      <c r="BI382" s="652">
        <f>IF(N382="nulová",J382,0)</f>
        <v>0</v>
      </c>
      <c r="BJ382" s="561" t="s">
        <v>80</v>
      </c>
      <c r="BK382" s="652">
        <f>ROUND(I382*H382,2)</f>
        <v>0</v>
      </c>
      <c r="BL382" s="561" t="s">
        <v>133</v>
      </c>
      <c r="BM382" s="651" t="s">
        <v>1028</v>
      </c>
    </row>
    <row r="383" spans="2:51" s="680" customFormat="1" ht="12">
      <c r="B383" s="681"/>
      <c r="D383" s="653" t="s">
        <v>137</v>
      </c>
      <c r="E383" s="682" t="s">
        <v>3</v>
      </c>
      <c r="F383" s="683" t="s">
        <v>825</v>
      </c>
      <c r="H383" s="682" t="s">
        <v>3</v>
      </c>
      <c r="L383" s="681"/>
      <c r="M383" s="684"/>
      <c r="N383" s="685"/>
      <c r="O383" s="685"/>
      <c r="P383" s="685"/>
      <c r="Q383" s="685"/>
      <c r="R383" s="685"/>
      <c r="S383" s="685"/>
      <c r="T383" s="686"/>
      <c r="AT383" s="682" t="s">
        <v>137</v>
      </c>
      <c r="AU383" s="682" t="s">
        <v>82</v>
      </c>
      <c r="AV383" s="680" t="s">
        <v>80</v>
      </c>
      <c r="AW383" s="680" t="s">
        <v>33</v>
      </c>
      <c r="AX383" s="680" t="s">
        <v>72</v>
      </c>
      <c r="AY383" s="682" t="s">
        <v>125</v>
      </c>
    </row>
    <row r="384" spans="2:51" s="658" customFormat="1" ht="12">
      <c r="B384" s="659"/>
      <c r="D384" s="653" t="s">
        <v>137</v>
      </c>
      <c r="E384" s="660" t="s">
        <v>3</v>
      </c>
      <c r="F384" s="661" t="s">
        <v>1029</v>
      </c>
      <c r="H384" s="662">
        <v>33.293</v>
      </c>
      <c r="L384" s="659"/>
      <c r="M384" s="663"/>
      <c r="N384" s="664"/>
      <c r="O384" s="664"/>
      <c r="P384" s="664"/>
      <c r="Q384" s="664"/>
      <c r="R384" s="664"/>
      <c r="S384" s="664"/>
      <c r="T384" s="665"/>
      <c r="AT384" s="660" t="s">
        <v>137</v>
      </c>
      <c r="AU384" s="660" t="s">
        <v>82</v>
      </c>
      <c r="AV384" s="658" t="s">
        <v>82</v>
      </c>
      <c r="AW384" s="658" t="s">
        <v>33</v>
      </c>
      <c r="AX384" s="658" t="s">
        <v>80</v>
      </c>
      <c r="AY384" s="660" t="s">
        <v>125</v>
      </c>
    </row>
    <row r="385" spans="1:65" s="571" customFormat="1" ht="24.2" customHeight="1">
      <c r="A385" s="568"/>
      <c r="B385" s="569"/>
      <c r="C385" s="640" t="s">
        <v>1030</v>
      </c>
      <c r="D385" s="640" t="s">
        <v>128</v>
      </c>
      <c r="E385" s="641" t="s">
        <v>1031</v>
      </c>
      <c r="F385" s="642" t="s">
        <v>1032</v>
      </c>
      <c r="G385" s="643" t="s">
        <v>143</v>
      </c>
      <c r="H385" s="644">
        <v>0</v>
      </c>
      <c r="I385" s="77"/>
      <c r="J385" s="645">
        <f>ROUND(I385*H385,2)</f>
        <v>0</v>
      </c>
      <c r="K385" s="642" t="s">
        <v>132</v>
      </c>
      <c r="L385" s="569"/>
      <c r="M385" s="646" t="s">
        <v>3</v>
      </c>
      <c r="N385" s="647" t="s">
        <v>43</v>
      </c>
      <c r="O385" s="648"/>
      <c r="P385" s="649">
        <f>O385*H385</f>
        <v>0</v>
      </c>
      <c r="Q385" s="649">
        <v>1.05237</v>
      </c>
      <c r="R385" s="649">
        <f>Q385*H385</f>
        <v>0</v>
      </c>
      <c r="S385" s="649">
        <v>0</v>
      </c>
      <c r="T385" s="650">
        <f>S385*H385</f>
        <v>0</v>
      </c>
      <c r="U385" s="568"/>
      <c r="V385" s="568"/>
      <c r="W385" s="568"/>
      <c r="X385" s="568"/>
      <c r="Y385" s="568"/>
      <c r="Z385" s="568"/>
      <c r="AA385" s="568"/>
      <c r="AB385" s="568"/>
      <c r="AC385" s="568"/>
      <c r="AD385" s="568"/>
      <c r="AE385" s="568"/>
      <c r="AR385" s="651" t="s">
        <v>133</v>
      </c>
      <c r="AT385" s="651" t="s">
        <v>128</v>
      </c>
      <c r="AU385" s="651" t="s">
        <v>82</v>
      </c>
      <c r="AY385" s="561" t="s">
        <v>125</v>
      </c>
      <c r="BE385" s="652">
        <f>IF(N385="základní",J385,0)</f>
        <v>0</v>
      </c>
      <c r="BF385" s="652">
        <f>IF(N385="snížená",J385,0)</f>
        <v>0</v>
      </c>
      <c r="BG385" s="652">
        <f>IF(N385="zákl. přenesená",J385,0)</f>
        <v>0</v>
      </c>
      <c r="BH385" s="652">
        <f>IF(N385="sníž. přenesená",J385,0)</f>
        <v>0</v>
      </c>
      <c r="BI385" s="652">
        <f>IF(N385="nulová",J385,0)</f>
        <v>0</v>
      </c>
      <c r="BJ385" s="561" t="s">
        <v>80</v>
      </c>
      <c r="BK385" s="652">
        <f>ROUND(I385*H385,2)</f>
        <v>0</v>
      </c>
      <c r="BL385" s="561" t="s">
        <v>133</v>
      </c>
      <c r="BM385" s="651" t="s">
        <v>1033</v>
      </c>
    </row>
    <row r="386" spans="1:47" s="571" customFormat="1" ht="19.5">
      <c r="A386" s="568"/>
      <c r="B386" s="569"/>
      <c r="C386" s="568"/>
      <c r="D386" s="653" t="s">
        <v>135</v>
      </c>
      <c r="E386" s="568"/>
      <c r="F386" s="654" t="s">
        <v>1034</v>
      </c>
      <c r="G386" s="568"/>
      <c r="H386" s="568"/>
      <c r="I386" s="568"/>
      <c r="J386" s="568"/>
      <c r="K386" s="568"/>
      <c r="L386" s="569"/>
      <c r="M386" s="655"/>
      <c r="N386" s="656"/>
      <c r="O386" s="648"/>
      <c r="P386" s="648"/>
      <c r="Q386" s="648"/>
      <c r="R386" s="648"/>
      <c r="S386" s="648"/>
      <c r="T386" s="657"/>
      <c r="U386" s="568"/>
      <c r="V386" s="568"/>
      <c r="W386" s="568"/>
      <c r="X386" s="568"/>
      <c r="Y386" s="568"/>
      <c r="Z386" s="568"/>
      <c r="AA386" s="568"/>
      <c r="AB386" s="568"/>
      <c r="AC386" s="568"/>
      <c r="AD386" s="568"/>
      <c r="AE386" s="568"/>
      <c r="AT386" s="561" t="s">
        <v>135</v>
      </c>
      <c r="AU386" s="561" t="s">
        <v>82</v>
      </c>
    </row>
    <row r="387" spans="1:65" s="571" customFormat="1" ht="14.45" customHeight="1">
      <c r="A387" s="568"/>
      <c r="B387" s="569"/>
      <c r="C387" s="640" t="s">
        <v>1035</v>
      </c>
      <c r="D387" s="640" t="s">
        <v>128</v>
      </c>
      <c r="E387" s="641" t="s">
        <v>1036</v>
      </c>
      <c r="F387" s="642" t="s">
        <v>1037</v>
      </c>
      <c r="G387" s="643" t="s">
        <v>131</v>
      </c>
      <c r="H387" s="644">
        <v>21.748</v>
      </c>
      <c r="I387" s="77"/>
      <c r="J387" s="645">
        <f>ROUND(I387*H387,2)</f>
        <v>0</v>
      </c>
      <c r="K387" s="642" t="s">
        <v>132</v>
      </c>
      <c r="L387" s="569"/>
      <c r="M387" s="646" t="s">
        <v>3</v>
      </c>
      <c r="N387" s="647" t="s">
        <v>43</v>
      </c>
      <c r="O387" s="648"/>
      <c r="P387" s="649">
        <f>O387*H387</f>
        <v>0</v>
      </c>
      <c r="Q387" s="649">
        <v>2.4533</v>
      </c>
      <c r="R387" s="649">
        <f>Q387*H387</f>
        <v>53.354368400000006</v>
      </c>
      <c r="S387" s="649">
        <v>0</v>
      </c>
      <c r="T387" s="650">
        <f>S387*H387</f>
        <v>0</v>
      </c>
      <c r="U387" s="568"/>
      <c r="V387" s="568"/>
      <c r="W387" s="568"/>
      <c r="X387" s="568"/>
      <c r="Y387" s="568"/>
      <c r="Z387" s="568"/>
      <c r="AA387" s="568"/>
      <c r="AB387" s="568"/>
      <c r="AC387" s="568"/>
      <c r="AD387" s="568"/>
      <c r="AE387" s="568"/>
      <c r="AR387" s="651" t="s">
        <v>133</v>
      </c>
      <c r="AT387" s="651" t="s">
        <v>128</v>
      </c>
      <c r="AU387" s="651" t="s">
        <v>82</v>
      </c>
      <c r="AY387" s="561" t="s">
        <v>125</v>
      </c>
      <c r="BE387" s="652">
        <f>IF(N387="základní",J387,0)</f>
        <v>0</v>
      </c>
      <c r="BF387" s="652">
        <f>IF(N387="snížená",J387,0)</f>
        <v>0</v>
      </c>
      <c r="BG387" s="652">
        <f>IF(N387="zákl. přenesená",J387,0)</f>
        <v>0</v>
      </c>
      <c r="BH387" s="652">
        <f>IF(N387="sníž. přenesená",J387,0)</f>
        <v>0</v>
      </c>
      <c r="BI387" s="652">
        <f>IF(N387="nulová",J387,0)</f>
        <v>0</v>
      </c>
      <c r="BJ387" s="561" t="s">
        <v>80</v>
      </c>
      <c r="BK387" s="652">
        <f>ROUND(I387*H387,2)</f>
        <v>0</v>
      </c>
      <c r="BL387" s="561" t="s">
        <v>133</v>
      </c>
      <c r="BM387" s="651" t="s">
        <v>1038</v>
      </c>
    </row>
    <row r="388" spans="2:51" s="680" customFormat="1" ht="12">
      <c r="B388" s="681"/>
      <c r="D388" s="653" t="s">
        <v>137</v>
      </c>
      <c r="E388" s="682" t="s">
        <v>3</v>
      </c>
      <c r="F388" s="683" t="s">
        <v>825</v>
      </c>
      <c r="H388" s="682" t="s">
        <v>3</v>
      </c>
      <c r="L388" s="681"/>
      <c r="M388" s="684"/>
      <c r="N388" s="685"/>
      <c r="O388" s="685"/>
      <c r="P388" s="685"/>
      <c r="Q388" s="685"/>
      <c r="R388" s="685"/>
      <c r="S388" s="685"/>
      <c r="T388" s="686"/>
      <c r="AT388" s="682" t="s">
        <v>137</v>
      </c>
      <c r="AU388" s="682" t="s">
        <v>82</v>
      </c>
      <c r="AV388" s="680" t="s">
        <v>80</v>
      </c>
      <c r="AW388" s="680" t="s">
        <v>33</v>
      </c>
      <c r="AX388" s="680" t="s">
        <v>72</v>
      </c>
      <c r="AY388" s="682" t="s">
        <v>125</v>
      </c>
    </row>
    <row r="389" spans="2:51" s="658" customFormat="1" ht="12">
      <c r="B389" s="659"/>
      <c r="D389" s="653" t="s">
        <v>137</v>
      </c>
      <c r="E389" s="660" t="s">
        <v>3</v>
      </c>
      <c r="F389" s="661" t="s">
        <v>1039</v>
      </c>
      <c r="H389" s="662">
        <v>5.588</v>
      </c>
      <c r="L389" s="659"/>
      <c r="M389" s="663"/>
      <c r="N389" s="664"/>
      <c r="O389" s="664"/>
      <c r="P389" s="664"/>
      <c r="Q389" s="664"/>
      <c r="R389" s="664"/>
      <c r="S389" s="664"/>
      <c r="T389" s="665"/>
      <c r="AT389" s="660" t="s">
        <v>137</v>
      </c>
      <c r="AU389" s="660" t="s">
        <v>82</v>
      </c>
      <c r="AV389" s="658" t="s">
        <v>82</v>
      </c>
      <c r="AW389" s="658" t="s">
        <v>33</v>
      </c>
      <c r="AX389" s="658" t="s">
        <v>72</v>
      </c>
      <c r="AY389" s="660" t="s">
        <v>125</v>
      </c>
    </row>
    <row r="390" spans="2:51" s="658" customFormat="1" ht="12">
      <c r="B390" s="659"/>
      <c r="D390" s="653" t="s">
        <v>137</v>
      </c>
      <c r="E390" s="660" t="s">
        <v>3</v>
      </c>
      <c r="F390" s="661" t="s">
        <v>1040</v>
      </c>
      <c r="H390" s="662">
        <v>1.63</v>
      </c>
      <c r="L390" s="659"/>
      <c r="M390" s="663"/>
      <c r="N390" s="664"/>
      <c r="O390" s="664"/>
      <c r="P390" s="664"/>
      <c r="Q390" s="664"/>
      <c r="R390" s="664"/>
      <c r="S390" s="664"/>
      <c r="T390" s="665"/>
      <c r="AT390" s="660" t="s">
        <v>137</v>
      </c>
      <c r="AU390" s="660" t="s">
        <v>82</v>
      </c>
      <c r="AV390" s="658" t="s">
        <v>82</v>
      </c>
      <c r="AW390" s="658" t="s">
        <v>33</v>
      </c>
      <c r="AX390" s="658" t="s">
        <v>72</v>
      </c>
      <c r="AY390" s="660" t="s">
        <v>125</v>
      </c>
    </row>
    <row r="391" spans="2:51" s="680" customFormat="1" ht="12">
      <c r="B391" s="681"/>
      <c r="D391" s="653" t="s">
        <v>137</v>
      </c>
      <c r="E391" s="682" t="s">
        <v>3</v>
      </c>
      <c r="F391" s="683" t="s">
        <v>838</v>
      </c>
      <c r="H391" s="682" t="s">
        <v>3</v>
      </c>
      <c r="L391" s="681"/>
      <c r="M391" s="684"/>
      <c r="N391" s="685"/>
      <c r="O391" s="685"/>
      <c r="P391" s="685"/>
      <c r="Q391" s="685"/>
      <c r="R391" s="685"/>
      <c r="S391" s="685"/>
      <c r="T391" s="686"/>
      <c r="AT391" s="682" t="s">
        <v>137</v>
      </c>
      <c r="AU391" s="682" t="s">
        <v>82</v>
      </c>
      <c r="AV391" s="680" t="s">
        <v>80</v>
      </c>
      <c r="AW391" s="680" t="s">
        <v>33</v>
      </c>
      <c r="AX391" s="680" t="s">
        <v>72</v>
      </c>
      <c r="AY391" s="682" t="s">
        <v>125</v>
      </c>
    </row>
    <row r="392" spans="2:51" s="658" customFormat="1" ht="12">
      <c r="B392" s="659"/>
      <c r="D392" s="653" t="s">
        <v>137</v>
      </c>
      <c r="E392" s="660" t="s">
        <v>3</v>
      </c>
      <c r="F392" s="661" t="s">
        <v>1041</v>
      </c>
      <c r="H392" s="662">
        <v>14.53</v>
      </c>
      <c r="L392" s="659"/>
      <c r="M392" s="663"/>
      <c r="N392" s="664"/>
      <c r="O392" s="664"/>
      <c r="P392" s="664"/>
      <c r="Q392" s="664"/>
      <c r="R392" s="664"/>
      <c r="S392" s="664"/>
      <c r="T392" s="665"/>
      <c r="AT392" s="660" t="s">
        <v>137</v>
      </c>
      <c r="AU392" s="660" t="s">
        <v>82</v>
      </c>
      <c r="AV392" s="658" t="s">
        <v>82</v>
      </c>
      <c r="AW392" s="658" t="s">
        <v>33</v>
      </c>
      <c r="AX392" s="658" t="s">
        <v>72</v>
      </c>
      <c r="AY392" s="660" t="s">
        <v>125</v>
      </c>
    </row>
    <row r="393" spans="2:51" s="687" customFormat="1" ht="12">
      <c r="B393" s="688"/>
      <c r="D393" s="653" t="s">
        <v>137</v>
      </c>
      <c r="E393" s="689" t="s">
        <v>3</v>
      </c>
      <c r="F393" s="690" t="s">
        <v>532</v>
      </c>
      <c r="H393" s="691">
        <v>21.748</v>
      </c>
      <c r="L393" s="688"/>
      <c r="M393" s="692"/>
      <c r="N393" s="693"/>
      <c r="O393" s="693"/>
      <c r="P393" s="693"/>
      <c r="Q393" s="693"/>
      <c r="R393" s="693"/>
      <c r="S393" s="693"/>
      <c r="T393" s="694"/>
      <c r="AT393" s="689" t="s">
        <v>137</v>
      </c>
      <c r="AU393" s="689" t="s">
        <v>82</v>
      </c>
      <c r="AV393" s="687" t="s">
        <v>133</v>
      </c>
      <c r="AW393" s="687" t="s">
        <v>33</v>
      </c>
      <c r="AX393" s="687" t="s">
        <v>80</v>
      </c>
      <c r="AY393" s="689" t="s">
        <v>125</v>
      </c>
    </row>
    <row r="394" spans="1:65" s="571" customFormat="1" ht="14.45" customHeight="1">
      <c r="A394" s="568"/>
      <c r="B394" s="569"/>
      <c r="C394" s="640" t="s">
        <v>1042</v>
      </c>
      <c r="D394" s="640" t="s">
        <v>128</v>
      </c>
      <c r="E394" s="641" t="s">
        <v>1043</v>
      </c>
      <c r="F394" s="642" t="s">
        <v>1044</v>
      </c>
      <c r="G394" s="643" t="s">
        <v>180</v>
      </c>
      <c r="H394" s="644">
        <v>233.26</v>
      </c>
      <c r="I394" s="77"/>
      <c r="J394" s="645">
        <f>ROUND(I394*H394,2)</f>
        <v>0</v>
      </c>
      <c r="K394" s="642" t="s">
        <v>132</v>
      </c>
      <c r="L394" s="569"/>
      <c r="M394" s="646" t="s">
        <v>3</v>
      </c>
      <c r="N394" s="647" t="s">
        <v>43</v>
      </c>
      <c r="O394" s="648"/>
      <c r="P394" s="649">
        <f>O394*H394</f>
        <v>0</v>
      </c>
      <c r="Q394" s="649">
        <v>0.00275</v>
      </c>
      <c r="R394" s="649">
        <f>Q394*H394</f>
        <v>0.641465</v>
      </c>
      <c r="S394" s="649">
        <v>0</v>
      </c>
      <c r="T394" s="650">
        <f>S394*H394</f>
        <v>0</v>
      </c>
      <c r="U394" s="568"/>
      <c r="V394" s="568"/>
      <c r="W394" s="568"/>
      <c r="X394" s="568"/>
      <c r="Y394" s="568"/>
      <c r="Z394" s="568"/>
      <c r="AA394" s="568"/>
      <c r="AB394" s="568"/>
      <c r="AC394" s="568"/>
      <c r="AD394" s="568"/>
      <c r="AE394" s="568"/>
      <c r="AR394" s="651" t="s">
        <v>133</v>
      </c>
      <c r="AT394" s="651" t="s">
        <v>128</v>
      </c>
      <c r="AU394" s="651" t="s">
        <v>82</v>
      </c>
      <c r="AY394" s="561" t="s">
        <v>125</v>
      </c>
      <c r="BE394" s="652">
        <f>IF(N394="základní",J394,0)</f>
        <v>0</v>
      </c>
      <c r="BF394" s="652">
        <f>IF(N394="snížená",J394,0)</f>
        <v>0</v>
      </c>
      <c r="BG394" s="652">
        <f>IF(N394="zákl. přenesená",J394,0)</f>
        <v>0</v>
      </c>
      <c r="BH394" s="652">
        <f>IF(N394="sníž. přenesená",J394,0)</f>
        <v>0</v>
      </c>
      <c r="BI394" s="652">
        <f>IF(N394="nulová",J394,0)</f>
        <v>0</v>
      </c>
      <c r="BJ394" s="561" t="s">
        <v>80</v>
      </c>
      <c r="BK394" s="652">
        <f>ROUND(I394*H394,2)</f>
        <v>0</v>
      </c>
      <c r="BL394" s="561" t="s">
        <v>133</v>
      </c>
      <c r="BM394" s="651" t="s">
        <v>1045</v>
      </c>
    </row>
    <row r="395" spans="2:51" s="680" customFormat="1" ht="12">
      <c r="B395" s="681"/>
      <c r="D395" s="653" t="s">
        <v>137</v>
      </c>
      <c r="E395" s="682" t="s">
        <v>3</v>
      </c>
      <c r="F395" s="683" t="s">
        <v>825</v>
      </c>
      <c r="H395" s="682" t="s">
        <v>3</v>
      </c>
      <c r="L395" s="681"/>
      <c r="M395" s="684"/>
      <c r="N395" s="685"/>
      <c r="O395" s="685"/>
      <c r="P395" s="685"/>
      <c r="Q395" s="685"/>
      <c r="R395" s="685"/>
      <c r="S395" s="685"/>
      <c r="T395" s="686"/>
      <c r="AT395" s="682" t="s">
        <v>137</v>
      </c>
      <c r="AU395" s="682" t="s">
        <v>82</v>
      </c>
      <c r="AV395" s="680" t="s">
        <v>80</v>
      </c>
      <c r="AW395" s="680" t="s">
        <v>33</v>
      </c>
      <c r="AX395" s="680" t="s">
        <v>72</v>
      </c>
      <c r="AY395" s="682" t="s">
        <v>125</v>
      </c>
    </row>
    <row r="396" spans="2:51" s="680" customFormat="1" ht="12">
      <c r="B396" s="681"/>
      <c r="D396" s="653" t="s">
        <v>137</v>
      </c>
      <c r="E396" s="682" t="s">
        <v>3</v>
      </c>
      <c r="F396" s="683" t="s">
        <v>1046</v>
      </c>
      <c r="H396" s="682" t="s">
        <v>3</v>
      </c>
      <c r="L396" s="681"/>
      <c r="M396" s="684"/>
      <c r="N396" s="685"/>
      <c r="O396" s="685"/>
      <c r="P396" s="685"/>
      <c r="Q396" s="685"/>
      <c r="R396" s="685"/>
      <c r="S396" s="685"/>
      <c r="T396" s="686"/>
      <c r="AT396" s="682" t="s">
        <v>137</v>
      </c>
      <c r="AU396" s="682" t="s">
        <v>82</v>
      </c>
      <c r="AV396" s="680" t="s">
        <v>80</v>
      </c>
      <c r="AW396" s="680" t="s">
        <v>33</v>
      </c>
      <c r="AX396" s="680" t="s">
        <v>72</v>
      </c>
      <c r="AY396" s="682" t="s">
        <v>125</v>
      </c>
    </row>
    <row r="397" spans="2:51" s="658" customFormat="1" ht="12">
      <c r="B397" s="659"/>
      <c r="D397" s="653" t="s">
        <v>137</v>
      </c>
      <c r="E397" s="660" t="s">
        <v>3</v>
      </c>
      <c r="F397" s="661" t="s">
        <v>1047</v>
      </c>
      <c r="H397" s="662">
        <v>64.828</v>
      </c>
      <c r="L397" s="659"/>
      <c r="M397" s="663"/>
      <c r="N397" s="664"/>
      <c r="O397" s="664"/>
      <c r="P397" s="664"/>
      <c r="Q397" s="664"/>
      <c r="R397" s="664"/>
      <c r="S397" s="664"/>
      <c r="T397" s="665"/>
      <c r="AT397" s="660" t="s">
        <v>137</v>
      </c>
      <c r="AU397" s="660" t="s">
        <v>82</v>
      </c>
      <c r="AV397" s="658" t="s">
        <v>82</v>
      </c>
      <c r="AW397" s="658" t="s">
        <v>33</v>
      </c>
      <c r="AX397" s="658" t="s">
        <v>72</v>
      </c>
      <c r="AY397" s="660" t="s">
        <v>125</v>
      </c>
    </row>
    <row r="398" spans="2:51" s="658" customFormat="1" ht="12">
      <c r="B398" s="659"/>
      <c r="D398" s="653" t="s">
        <v>137</v>
      </c>
      <c r="E398" s="660" t="s">
        <v>3</v>
      </c>
      <c r="F398" s="661" t="s">
        <v>1048</v>
      </c>
      <c r="H398" s="662">
        <v>1.29</v>
      </c>
      <c r="L398" s="659"/>
      <c r="M398" s="663"/>
      <c r="N398" s="664"/>
      <c r="O398" s="664"/>
      <c r="P398" s="664"/>
      <c r="Q398" s="664"/>
      <c r="R398" s="664"/>
      <c r="S398" s="664"/>
      <c r="T398" s="665"/>
      <c r="AT398" s="660" t="s">
        <v>137</v>
      </c>
      <c r="AU398" s="660" t="s">
        <v>82</v>
      </c>
      <c r="AV398" s="658" t="s">
        <v>82</v>
      </c>
      <c r="AW398" s="658" t="s">
        <v>33</v>
      </c>
      <c r="AX398" s="658" t="s">
        <v>72</v>
      </c>
      <c r="AY398" s="660" t="s">
        <v>125</v>
      </c>
    </row>
    <row r="399" spans="2:51" s="680" customFormat="1" ht="12">
      <c r="B399" s="681"/>
      <c r="D399" s="653" t="s">
        <v>137</v>
      </c>
      <c r="E399" s="682" t="s">
        <v>3</v>
      </c>
      <c r="F399" s="683" t="s">
        <v>1049</v>
      </c>
      <c r="H399" s="682" t="s">
        <v>3</v>
      </c>
      <c r="L399" s="681"/>
      <c r="M399" s="684"/>
      <c r="N399" s="685"/>
      <c r="O399" s="685"/>
      <c r="P399" s="685"/>
      <c r="Q399" s="685"/>
      <c r="R399" s="685"/>
      <c r="S399" s="685"/>
      <c r="T399" s="686"/>
      <c r="AT399" s="682" t="s">
        <v>137</v>
      </c>
      <c r="AU399" s="682" t="s">
        <v>82</v>
      </c>
      <c r="AV399" s="680" t="s">
        <v>80</v>
      </c>
      <c r="AW399" s="680" t="s">
        <v>33</v>
      </c>
      <c r="AX399" s="680" t="s">
        <v>72</v>
      </c>
      <c r="AY399" s="682" t="s">
        <v>125</v>
      </c>
    </row>
    <row r="400" spans="2:51" s="658" customFormat="1" ht="12">
      <c r="B400" s="659"/>
      <c r="D400" s="653" t="s">
        <v>137</v>
      </c>
      <c r="E400" s="660" t="s">
        <v>3</v>
      </c>
      <c r="F400" s="661" t="s">
        <v>1050</v>
      </c>
      <c r="H400" s="662">
        <v>19.4</v>
      </c>
      <c r="L400" s="659"/>
      <c r="M400" s="663"/>
      <c r="N400" s="664"/>
      <c r="O400" s="664"/>
      <c r="P400" s="664"/>
      <c r="Q400" s="664"/>
      <c r="R400" s="664"/>
      <c r="S400" s="664"/>
      <c r="T400" s="665"/>
      <c r="AT400" s="660" t="s">
        <v>137</v>
      </c>
      <c r="AU400" s="660" t="s">
        <v>82</v>
      </c>
      <c r="AV400" s="658" t="s">
        <v>82</v>
      </c>
      <c r="AW400" s="658" t="s">
        <v>33</v>
      </c>
      <c r="AX400" s="658" t="s">
        <v>72</v>
      </c>
      <c r="AY400" s="660" t="s">
        <v>125</v>
      </c>
    </row>
    <row r="401" spans="2:51" s="680" customFormat="1" ht="12">
      <c r="B401" s="681"/>
      <c r="D401" s="653" t="s">
        <v>137</v>
      </c>
      <c r="E401" s="682" t="s">
        <v>3</v>
      </c>
      <c r="F401" s="683" t="s">
        <v>838</v>
      </c>
      <c r="H401" s="682" t="s">
        <v>3</v>
      </c>
      <c r="L401" s="681"/>
      <c r="M401" s="684"/>
      <c r="N401" s="685"/>
      <c r="O401" s="685"/>
      <c r="P401" s="685"/>
      <c r="Q401" s="685"/>
      <c r="R401" s="685"/>
      <c r="S401" s="685"/>
      <c r="T401" s="686"/>
      <c r="AT401" s="682" t="s">
        <v>137</v>
      </c>
      <c r="AU401" s="682" t="s">
        <v>82</v>
      </c>
      <c r="AV401" s="680" t="s">
        <v>80</v>
      </c>
      <c r="AW401" s="680" t="s">
        <v>33</v>
      </c>
      <c r="AX401" s="680" t="s">
        <v>72</v>
      </c>
      <c r="AY401" s="682" t="s">
        <v>125</v>
      </c>
    </row>
    <row r="402" spans="2:51" s="680" customFormat="1" ht="12">
      <c r="B402" s="681"/>
      <c r="D402" s="653" t="s">
        <v>137</v>
      </c>
      <c r="E402" s="682" t="s">
        <v>3</v>
      </c>
      <c r="F402" s="683" t="s">
        <v>1051</v>
      </c>
      <c r="H402" s="682" t="s">
        <v>3</v>
      </c>
      <c r="L402" s="681"/>
      <c r="M402" s="684"/>
      <c r="N402" s="685"/>
      <c r="O402" s="685"/>
      <c r="P402" s="685"/>
      <c r="Q402" s="685"/>
      <c r="R402" s="685"/>
      <c r="S402" s="685"/>
      <c r="T402" s="686"/>
      <c r="AT402" s="682" t="s">
        <v>137</v>
      </c>
      <c r="AU402" s="682" t="s">
        <v>82</v>
      </c>
      <c r="AV402" s="680" t="s">
        <v>80</v>
      </c>
      <c r="AW402" s="680" t="s">
        <v>33</v>
      </c>
      <c r="AX402" s="680" t="s">
        <v>72</v>
      </c>
      <c r="AY402" s="682" t="s">
        <v>125</v>
      </c>
    </row>
    <row r="403" spans="2:51" s="658" customFormat="1" ht="12">
      <c r="B403" s="659"/>
      <c r="D403" s="653" t="s">
        <v>137</v>
      </c>
      <c r="E403" s="660" t="s">
        <v>3</v>
      </c>
      <c r="F403" s="661" t="s">
        <v>1052</v>
      </c>
      <c r="H403" s="662">
        <v>147.742</v>
      </c>
      <c r="L403" s="659"/>
      <c r="M403" s="663"/>
      <c r="N403" s="664"/>
      <c r="O403" s="664"/>
      <c r="P403" s="664"/>
      <c r="Q403" s="664"/>
      <c r="R403" s="664"/>
      <c r="S403" s="664"/>
      <c r="T403" s="665"/>
      <c r="AT403" s="660" t="s">
        <v>137</v>
      </c>
      <c r="AU403" s="660" t="s">
        <v>82</v>
      </c>
      <c r="AV403" s="658" t="s">
        <v>82</v>
      </c>
      <c r="AW403" s="658" t="s">
        <v>33</v>
      </c>
      <c r="AX403" s="658" t="s">
        <v>72</v>
      </c>
      <c r="AY403" s="660" t="s">
        <v>125</v>
      </c>
    </row>
    <row r="404" spans="2:51" s="687" customFormat="1" ht="12">
      <c r="B404" s="688"/>
      <c r="D404" s="653" t="s">
        <v>137</v>
      </c>
      <c r="E404" s="689" t="s">
        <v>3</v>
      </c>
      <c r="F404" s="690" t="s">
        <v>532</v>
      </c>
      <c r="H404" s="691">
        <v>233.26</v>
      </c>
      <c r="L404" s="688"/>
      <c r="M404" s="692"/>
      <c r="N404" s="693"/>
      <c r="O404" s="693"/>
      <c r="P404" s="693"/>
      <c r="Q404" s="693"/>
      <c r="R404" s="693"/>
      <c r="S404" s="693"/>
      <c r="T404" s="694"/>
      <c r="AT404" s="689" t="s">
        <v>137</v>
      </c>
      <c r="AU404" s="689" t="s">
        <v>82</v>
      </c>
      <c r="AV404" s="687" t="s">
        <v>133</v>
      </c>
      <c r="AW404" s="687" t="s">
        <v>33</v>
      </c>
      <c r="AX404" s="687" t="s">
        <v>80</v>
      </c>
      <c r="AY404" s="689" t="s">
        <v>125</v>
      </c>
    </row>
    <row r="405" spans="1:65" s="571" customFormat="1" ht="14.45" customHeight="1">
      <c r="A405" s="568"/>
      <c r="B405" s="569"/>
      <c r="C405" s="640" t="s">
        <v>1053</v>
      </c>
      <c r="D405" s="640" t="s">
        <v>128</v>
      </c>
      <c r="E405" s="641" t="s">
        <v>1054</v>
      </c>
      <c r="F405" s="642" t="s">
        <v>1055</v>
      </c>
      <c r="G405" s="643" t="s">
        <v>180</v>
      </c>
      <c r="H405" s="644">
        <v>233.26</v>
      </c>
      <c r="I405" s="77"/>
      <c r="J405" s="645">
        <f>ROUND(I405*H405,2)</f>
        <v>0</v>
      </c>
      <c r="K405" s="642" t="s">
        <v>132</v>
      </c>
      <c r="L405" s="569"/>
      <c r="M405" s="646" t="s">
        <v>3</v>
      </c>
      <c r="N405" s="647" t="s">
        <v>43</v>
      </c>
      <c r="O405" s="648"/>
      <c r="P405" s="649">
        <f>O405*H405</f>
        <v>0</v>
      </c>
      <c r="Q405" s="649">
        <v>0</v>
      </c>
      <c r="R405" s="649">
        <f>Q405*H405</f>
        <v>0</v>
      </c>
      <c r="S405" s="649">
        <v>0</v>
      </c>
      <c r="T405" s="650">
        <f>S405*H405</f>
        <v>0</v>
      </c>
      <c r="U405" s="568"/>
      <c r="V405" s="568"/>
      <c r="W405" s="568"/>
      <c r="X405" s="568"/>
      <c r="Y405" s="568"/>
      <c r="Z405" s="568"/>
      <c r="AA405" s="568"/>
      <c r="AB405" s="568"/>
      <c r="AC405" s="568"/>
      <c r="AD405" s="568"/>
      <c r="AE405" s="568"/>
      <c r="AR405" s="651" t="s">
        <v>133</v>
      </c>
      <c r="AT405" s="651" t="s">
        <v>128</v>
      </c>
      <c r="AU405" s="651" t="s">
        <v>82</v>
      </c>
      <c r="AY405" s="561" t="s">
        <v>125</v>
      </c>
      <c r="BE405" s="652">
        <f>IF(N405="základní",J405,0)</f>
        <v>0</v>
      </c>
      <c r="BF405" s="652">
        <f>IF(N405="snížená",J405,0)</f>
        <v>0</v>
      </c>
      <c r="BG405" s="652">
        <f>IF(N405="zákl. přenesená",J405,0)</f>
        <v>0</v>
      </c>
      <c r="BH405" s="652">
        <f>IF(N405="sníž. přenesená",J405,0)</f>
        <v>0</v>
      </c>
      <c r="BI405" s="652">
        <f>IF(N405="nulová",J405,0)</f>
        <v>0</v>
      </c>
      <c r="BJ405" s="561" t="s">
        <v>80</v>
      </c>
      <c r="BK405" s="652">
        <f>ROUND(I405*H405,2)</f>
        <v>0</v>
      </c>
      <c r="BL405" s="561" t="s">
        <v>133</v>
      </c>
      <c r="BM405" s="651" t="s">
        <v>1056</v>
      </c>
    </row>
    <row r="406" spans="1:65" s="571" customFormat="1" ht="24.2" customHeight="1">
      <c r="A406" s="568"/>
      <c r="B406" s="569"/>
      <c r="C406" s="640" t="s">
        <v>1057</v>
      </c>
      <c r="D406" s="640" t="s">
        <v>128</v>
      </c>
      <c r="E406" s="641" t="s">
        <v>1058</v>
      </c>
      <c r="F406" s="642" t="s">
        <v>1059</v>
      </c>
      <c r="G406" s="643" t="s">
        <v>143</v>
      </c>
      <c r="H406" s="644">
        <v>0</v>
      </c>
      <c r="I406" s="77"/>
      <c r="J406" s="645">
        <f>ROUND(I406*H406,2)</f>
        <v>0</v>
      </c>
      <c r="K406" s="642" t="s">
        <v>132</v>
      </c>
      <c r="L406" s="569"/>
      <c r="M406" s="646" t="s">
        <v>3</v>
      </c>
      <c r="N406" s="647" t="s">
        <v>43</v>
      </c>
      <c r="O406" s="648"/>
      <c r="P406" s="649">
        <f>O406*H406</f>
        <v>0</v>
      </c>
      <c r="Q406" s="649">
        <v>1.04632</v>
      </c>
      <c r="R406" s="649">
        <f>Q406*H406</f>
        <v>0</v>
      </c>
      <c r="S406" s="649">
        <v>0</v>
      </c>
      <c r="T406" s="650">
        <f>S406*H406</f>
        <v>0</v>
      </c>
      <c r="U406" s="568"/>
      <c r="V406" s="568"/>
      <c r="W406" s="568"/>
      <c r="X406" s="568"/>
      <c r="Y406" s="568"/>
      <c r="Z406" s="568"/>
      <c r="AA406" s="568"/>
      <c r="AB406" s="568"/>
      <c r="AC406" s="568"/>
      <c r="AD406" s="568"/>
      <c r="AE406" s="568"/>
      <c r="AR406" s="651" t="s">
        <v>133</v>
      </c>
      <c r="AT406" s="651" t="s">
        <v>128</v>
      </c>
      <c r="AU406" s="651" t="s">
        <v>82</v>
      </c>
      <c r="AY406" s="561" t="s">
        <v>125</v>
      </c>
      <c r="BE406" s="652">
        <f>IF(N406="základní",J406,0)</f>
        <v>0</v>
      </c>
      <c r="BF406" s="652">
        <f>IF(N406="snížená",J406,0)</f>
        <v>0</v>
      </c>
      <c r="BG406" s="652">
        <f>IF(N406="zákl. přenesená",J406,0)</f>
        <v>0</v>
      </c>
      <c r="BH406" s="652">
        <f>IF(N406="sníž. přenesená",J406,0)</f>
        <v>0</v>
      </c>
      <c r="BI406" s="652">
        <f>IF(N406="nulová",J406,0)</f>
        <v>0</v>
      </c>
      <c r="BJ406" s="561" t="s">
        <v>80</v>
      </c>
      <c r="BK406" s="652">
        <f>ROUND(I406*H406,2)</f>
        <v>0</v>
      </c>
      <c r="BL406" s="561" t="s">
        <v>133</v>
      </c>
      <c r="BM406" s="651" t="s">
        <v>1060</v>
      </c>
    </row>
    <row r="407" spans="1:47" s="571" customFormat="1" ht="19.5">
      <c r="A407" s="568"/>
      <c r="B407" s="569"/>
      <c r="C407" s="568"/>
      <c r="D407" s="653" t="s">
        <v>135</v>
      </c>
      <c r="E407" s="568"/>
      <c r="F407" s="654" t="s">
        <v>1034</v>
      </c>
      <c r="G407" s="568"/>
      <c r="H407" s="568"/>
      <c r="I407" s="568"/>
      <c r="J407" s="568"/>
      <c r="K407" s="568"/>
      <c r="L407" s="569"/>
      <c r="M407" s="655"/>
      <c r="N407" s="656"/>
      <c r="O407" s="648"/>
      <c r="P407" s="648"/>
      <c r="Q407" s="648"/>
      <c r="R407" s="648"/>
      <c r="S407" s="648"/>
      <c r="T407" s="657"/>
      <c r="U407" s="568"/>
      <c r="V407" s="568"/>
      <c r="W407" s="568"/>
      <c r="X407" s="568"/>
      <c r="Y407" s="568"/>
      <c r="Z407" s="568"/>
      <c r="AA407" s="568"/>
      <c r="AB407" s="568"/>
      <c r="AC407" s="568"/>
      <c r="AD407" s="568"/>
      <c r="AE407" s="568"/>
      <c r="AT407" s="561" t="s">
        <v>135</v>
      </c>
      <c r="AU407" s="561" t="s">
        <v>82</v>
      </c>
    </row>
    <row r="408" spans="1:65" s="571" customFormat="1" ht="24.2" customHeight="1">
      <c r="A408" s="568"/>
      <c r="B408" s="569"/>
      <c r="C408" s="640" t="s">
        <v>1061</v>
      </c>
      <c r="D408" s="640" t="s">
        <v>128</v>
      </c>
      <c r="E408" s="641" t="s">
        <v>1062</v>
      </c>
      <c r="F408" s="642" t="s">
        <v>1063</v>
      </c>
      <c r="G408" s="643" t="s">
        <v>180</v>
      </c>
      <c r="H408" s="644">
        <v>62.402</v>
      </c>
      <c r="I408" s="77"/>
      <c r="J408" s="645">
        <f>ROUND(I408*H408,2)</f>
        <v>0</v>
      </c>
      <c r="K408" s="642" t="s">
        <v>132</v>
      </c>
      <c r="L408" s="569"/>
      <c r="M408" s="646" t="s">
        <v>3</v>
      </c>
      <c r="N408" s="647" t="s">
        <v>43</v>
      </c>
      <c r="O408" s="648"/>
      <c r="P408" s="649">
        <f>O408*H408</f>
        <v>0</v>
      </c>
      <c r="Q408" s="649">
        <v>0.2621</v>
      </c>
      <c r="R408" s="649">
        <f>Q408*H408</f>
        <v>16.3555642</v>
      </c>
      <c r="S408" s="649">
        <v>0</v>
      </c>
      <c r="T408" s="650">
        <f>S408*H408</f>
        <v>0</v>
      </c>
      <c r="U408" s="568"/>
      <c r="V408" s="568"/>
      <c r="W408" s="568"/>
      <c r="X408" s="568"/>
      <c r="Y408" s="568"/>
      <c r="Z408" s="568"/>
      <c r="AA408" s="568"/>
      <c r="AB408" s="568"/>
      <c r="AC408" s="568"/>
      <c r="AD408" s="568"/>
      <c r="AE408" s="568"/>
      <c r="AR408" s="651" t="s">
        <v>133</v>
      </c>
      <c r="AT408" s="651" t="s">
        <v>128</v>
      </c>
      <c r="AU408" s="651" t="s">
        <v>82</v>
      </c>
      <c r="AY408" s="561" t="s">
        <v>125</v>
      </c>
      <c r="BE408" s="652">
        <f>IF(N408="základní",J408,0)</f>
        <v>0</v>
      </c>
      <c r="BF408" s="652">
        <f>IF(N408="snížená",J408,0)</f>
        <v>0</v>
      </c>
      <c r="BG408" s="652">
        <f>IF(N408="zákl. přenesená",J408,0)</f>
        <v>0</v>
      </c>
      <c r="BH408" s="652">
        <f>IF(N408="sníž. přenesená",J408,0)</f>
        <v>0</v>
      </c>
      <c r="BI408" s="652">
        <f>IF(N408="nulová",J408,0)</f>
        <v>0</v>
      </c>
      <c r="BJ408" s="561" t="s">
        <v>80</v>
      </c>
      <c r="BK408" s="652">
        <f>ROUND(I408*H408,2)</f>
        <v>0</v>
      </c>
      <c r="BL408" s="561" t="s">
        <v>133</v>
      </c>
      <c r="BM408" s="651" t="s">
        <v>1064</v>
      </c>
    </row>
    <row r="409" spans="2:51" s="680" customFormat="1" ht="12">
      <c r="B409" s="681"/>
      <c r="D409" s="653" t="s">
        <v>137</v>
      </c>
      <c r="E409" s="682" t="s">
        <v>3</v>
      </c>
      <c r="F409" s="683" t="s">
        <v>838</v>
      </c>
      <c r="H409" s="682" t="s">
        <v>3</v>
      </c>
      <c r="L409" s="681"/>
      <c r="M409" s="684"/>
      <c r="N409" s="685"/>
      <c r="O409" s="685"/>
      <c r="P409" s="685"/>
      <c r="Q409" s="685"/>
      <c r="R409" s="685"/>
      <c r="S409" s="685"/>
      <c r="T409" s="686"/>
      <c r="AT409" s="682" t="s">
        <v>137</v>
      </c>
      <c r="AU409" s="682" t="s">
        <v>82</v>
      </c>
      <c r="AV409" s="680" t="s">
        <v>80</v>
      </c>
      <c r="AW409" s="680" t="s">
        <v>33</v>
      </c>
      <c r="AX409" s="680" t="s">
        <v>72</v>
      </c>
      <c r="AY409" s="682" t="s">
        <v>125</v>
      </c>
    </row>
    <row r="410" spans="2:51" s="658" customFormat="1" ht="12">
      <c r="B410" s="659"/>
      <c r="D410" s="653" t="s">
        <v>137</v>
      </c>
      <c r="E410" s="660" t="s">
        <v>3</v>
      </c>
      <c r="F410" s="661" t="s">
        <v>1065</v>
      </c>
      <c r="H410" s="662">
        <v>40.658</v>
      </c>
      <c r="L410" s="659"/>
      <c r="M410" s="663"/>
      <c r="N410" s="664"/>
      <c r="O410" s="664"/>
      <c r="P410" s="664"/>
      <c r="Q410" s="664"/>
      <c r="R410" s="664"/>
      <c r="S410" s="664"/>
      <c r="T410" s="665"/>
      <c r="AT410" s="660" t="s">
        <v>137</v>
      </c>
      <c r="AU410" s="660" t="s">
        <v>82</v>
      </c>
      <c r="AV410" s="658" t="s">
        <v>82</v>
      </c>
      <c r="AW410" s="658" t="s">
        <v>33</v>
      </c>
      <c r="AX410" s="658" t="s">
        <v>72</v>
      </c>
      <c r="AY410" s="660" t="s">
        <v>125</v>
      </c>
    </row>
    <row r="411" spans="2:51" s="680" customFormat="1" ht="12">
      <c r="B411" s="681"/>
      <c r="D411" s="653" t="s">
        <v>137</v>
      </c>
      <c r="E411" s="682" t="s">
        <v>3</v>
      </c>
      <c r="F411" s="683" t="s">
        <v>849</v>
      </c>
      <c r="H411" s="682" t="s">
        <v>3</v>
      </c>
      <c r="L411" s="681"/>
      <c r="M411" s="684"/>
      <c r="N411" s="685"/>
      <c r="O411" s="685"/>
      <c r="P411" s="685"/>
      <c r="Q411" s="685"/>
      <c r="R411" s="685"/>
      <c r="S411" s="685"/>
      <c r="T411" s="686"/>
      <c r="AT411" s="682" t="s">
        <v>137</v>
      </c>
      <c r="AU411" s="682" t="s">
        <v>82</v>
      </c>
      <c r="AV411" s="680" t="s">
        <v>80</v>
      </c>
      <c r="AW411" s="680" t="s">
        <v>33</v>
      </c>
      <c r="AX411" s="680" t="s">
        <v>72</v>
      </c>
      <c r="AY411" s="682" t="s">
        <v>125</v>
      </c>
    </row>
    <row r="412" spans="2:51" s="658" customFormat="1" ht="12">
      <c r="B412" s="659"/>
      <c r="D412" s="653" t="s">
        <v>137</v>
      </c>
      <c r="E412" s="660" t="s">
        <v>3</v>
      </c>
      <c r="F412" s="661" t="s">
        <v>1066</v>
      </c>
      <c r="H412" s="662">
        <v>21.744</v>
      </c>
      <c r="L412" s="659"/>
      <c r="M412" s="663"/>
      <c r="N412" s="664"/>
      <c r="O412" s="664"/>
      <c r="P412" s="664"/>
      <c r="Q412" s="664"/>
      <c r="R412" s="664"/>
      <c r="S412" s="664"/>
      <c r="T412" s="665"/>
      <c r="AT412" s="660" t="s">
        <v>137</v>
      </c>
      <c r="AU412" s="660" t="s">
        <v>82</v>
      </c>
      <c r="AV412" s="658" t="s">
        <v>82</v>
      </c>
      <c r="AW412" s="658" t="s">
        <v>33</v>
      </c>
      <c r="AX412" s="658" t="s">
        <v>72</v>
      </c>
      <c r="AY412" s="660" t="s">
        <v>125</v>
      </c>
    </row>
    <row r="413" spans="2:51" s="687" customFormat="1" ht="12">
      <c r="B413" s="688"/>
      <c r="D413" s="653" t="s">
        <v>137</v>
      </c>
      <c r="E413" s="689" t="s">
        <v>3</v>
      </c>
      <c r="F413" s="690" t="s">
        <v>532</v>
      </c>
      <c r="H413" s="691">
        <v>62.402</v>
      </c>
      <c r="L413" s="688"/>
      <c r="M413" s="692"/>
      <c r="N413" s="693"/>
      <c r="O413" s="693"/>
      <c r="P413" s="693"/>
      <c r="Q413" s="693"/>
      <c r="R413" s="693"/>
      <c r="S413" s="693"/>
      <c r="T413" s="694"/>
      <c r="AT413" s="689" t="s">
        <v>137</v>
      </c>
      <c r="AU413" s="689" t="s">
        <v>82</v>
      </c>
      <c r="AV413" s="687" t="s">
        <v>133</v>
      </c>
      <c r="AW413" s="687" t="s">
        <v>33</v>
      </c>
      <c r="AX413" s="687" t="s">
        <v>80</v>
      </c>
      <c r="AY413" s="689" t="s">
        <v>125</v>
      </c>
    </row>
    <row r="414" spans="1:65" s="571" customFormat="1" ht="24.2" customHeight="1">
      <c r="A414" s="568"/>
      <c r="B414" s="569"/>
      <c r="C414" s="640" t="s">
        <v>1067</v>
      </c>
      <c r="D414" s="640" t="s">
        <v>128</v>
      </c>
      <c r="E414" s="641" t="s">
        <v>1068</v>
      </c>
      <c r="F414" s="642" t="s">
        <v>1069</v>
      </c>
      <c r="G414" s="643" t="s">
        <v>180</v>
      </c>
      <c r="H414" s="644">
        <v>208.006</v>
      </c>
      <c r="I414" s="77"/>
      <c r="J414" s="645">
        <f>ROUND(I414*H414,2)</f>
        <v>0</v>
      </c>
      <c r="K414" s="642" t="s">
        <v>132</v>
      </c>
      <c r="L414" s="569"/>
      <c r="M414" s="646" t="s">
        <v>3</v>
      </c>
      <c r="N414" s="647" t="s">
        <v>43</v>
      </c>
      <c r="O414" s="648"/>
      <c r="P414" s="649">
        <f>O414*H414</f>
        <v>0</v>
      </c>
      <c r="Q414" s="649">
        <v>0.08731</v>
      </c>
      <c r="R414" s="649">
        <f>Q414*H414</f>
        <v>18.16100386</v>
      </c>
      <c r="S414" s="649">
        <v>0</v>
      </c>
      <c r="T414" s="650">
        <f>S414*H414</f>
        <v>0</v>
      </c>
      <c r="U414" s="568"/>
      <c r="V414" s="568"/>
      <c r="W414" s="568"/>
      <c r="X414" s="568"/>
      <c r="Y414" s="568"/>
      <c r="Z414" s="568"/>
      <c r="AA414" s="568"/>
      <c r="AB414" s="568"/>
      <c r="AC414" s="568"/>
      <c r="AD414" s="568"/>
      <c r="AE414" s="568"/>
      <c r="AR414" s="651" t="s">
        <v>133</v>
      </c>
      <c r="AT414" s="651" t="s">
        <v>128</v>
      </c>
      <c r="AU414" s="651" t="s">
        <v>82</v>
      </c>
      <c r="AY414" s="561" t="s">
        <v>125</v>
      </c>
      <c r="BE414" s="652">
        <f>IF(N414="základní",J414,0)</f>
        <v>0</v>
      </c>
      <c r="BF414" s="652">
        <f>IF(N414="snížená",J414,0)</f>
        <v>0</v>
      </c>
      <c r="BG414" s="652">
        <f>IF(N414="zákl. přenesená",J414,0)</f>
        <v>0</v>
      </c>
      <c r="BH414" s="652">
        <f>IF(N414="sníž. přenesená",J414,0)</f>
        <v>0</v>
      </c>
      <c r="BI414" s="652">
        <f>IF(N414="nulová",J414,0)</f>
        <v>0</v>
      </c>
      <c r="BJ414" s="561" t="s">
        <v>80</v>
      </c>
      <c r="BK414" s="652">
        <f>ROUND(I414*H414,2)</f>
        <v>0</v>
      </c>
      <c r="BL414" s="561" t="s">
        <v>133</v>
      </c>
      <c r="BM414" s="651" t="s">
        <v>1070</v>
      </c>
    </row>
    <row r="415" spans="2:51" s="680" customFormat="1" ht="12">
      <c r="B415" s="681"/>
      <c r="D415" s="653" t="s">
        <v>137</v>
      </c>
      <c r="E415" s="682" t="s">
        <v>3</v>
      </c>
      <c r="F415" s="683" t="s">
        <v>825</v>
      </c>
      <c r="H415" s="682" t="s">
        <v>3</v>
      </c>
      <c r="L415" s="681"/>
      <c r="M415" s="684"/>
      <c r="N415" s="685"/>
      <c r="O415" s="685"/>
      <c r="P415" s="685"/>
      <c r="Q415" s="685"/>
      <c r="R415" s="685"/>
      <c r="S415" s="685"/>
      <c r="T415" s="686"/>
      <c r="AT415" s="682" t="s">
        <v>137</v>
      </c>
      <c r="AU415" s="682" t="s">
        <v>82</v>
      </c>
      <c r="AV415" s="680" t="s">
        <v>80</v>
      </c>
      <c r="AW415" s="680" t="s">
        <v>33</v>
      </c>
      <c r="AX415" s="680" t="s">
        <v>72</v>
      </c>
      <c r="AY415" s="682" t="s">
        <v>125</v>
      </c>
    </row>
    <row r="416" spans="2:51" s="658" customFormat="1" ht="12">
      <c r="B416" s="659"/>
      <c r="D416" s="653" t="s">
        <v>137</v>
      </c>
      <c r="E416" s="660" t="s">
        <v>3</v>
      </c>
      <c r="F416" s="661" t="s">
        <v>1071</v>
      </c>
      <c r="H416" s="662">
        <v>113.906</v>
      </c>
      <c r="L416" s="659"/>
      <c r="M416" s="663"/>
      <c r="N416" s="664"/>
      <c r="O416" s="664"/>
      <c r="P416" s="664"/>
      <c r="Q416" s="664"/>
      <c r="R416" s="664"/>
      <c r="S416" s="664"/>
      <c r="T416" s="665"/>
      <c r="AT416" s="660" t="s">
        <v>137</v>
      </c>
      <c r="AU416" s="660" t="s">
        <v>82</v>
      </c>
      <c r="AV416" s="658" t="s">
        <v>82</v>
      </c>
      <c r="AW416" s="658" t="s">
        <v>33</v>
      </c>
      <c r="AX416" s="658" t="s">
        <v>72</v>
      </c>
      <c r="AY416" s="660" t="s">
        <v>125</v>
      </c>
    </row>
    <row r="417" spans="2:51" s="658" customFormat="1" ht="12">
      <c r="B417" s="659"/>
      <c r="D417" s="653" t="s">
        <v>137</v>
      </c>
      <c r="E417" s="660" t="s">
        <v>3</v>
      </c>
      <c r="F417" s="661" t="s">
        <v>1072</v>
      </c>
      <c r="H417" s="662">
        <v>-14.548</v>
      </c>
      <c r="L417" s="659"/>
      <c r="M417" s="663"/>
      <c r="N417" s="664"/>
      <c r="O417" s="664"/>
      <c r="P417" s="664"/>
      <c r="Q417" s="664"/>
      <c r="R417" s="664"/>
      <c r="S417" s="664"/>
      <c r="T417" s="665"/>
      <c r="AT417" s="660" t="s">
        <v>137</v>
      </c>
      <c r="AU417" s="660" t="s">
        <v>82</v>
      </c>
      <c r="AV417" s="658" t="s">
        <v>82</v>
      </c>
      <c r="AW417" s="658" t="s">
        <v>33</v>
      </c>
      <c r="AX417" s="658" t="s">
        <v>72</v>
      </c>
      <c r="AY417" s="660" t="s">
        <v>125</v>
      </c>
    </row>
    <row r="418" spans="2:51" s="680" customFormat="1" ht="12">
      <c r="B418" s="681"/>
      <c r="D418" s="653" t="s">
        <v>137</v>
      </c>
      <c r="E418" s="682" t="s">
        <v>3</v>
      </c>
      <c r="F418" s="683" t="s">
        <v>838</v>
      </c>
      <c r="H418" s="682" t="s">
        <v>3</v>
      </c>
      <c r="L418" s="681"/>
      <c r="M418" s="684"/>
      <c r="N418" s="685"/>
      <c r="O418" s="685"/>
      <c r="P418" s="685"/>
      <c r="Q418" s="685"/>
      <c r="R418" s="685"/>
      <c r="S418" s="685"/>
      <c r="T418" s="686"/>
      <c r="AT418" s="682" t="s">
        <v>137</v>
      </c>
      <c r="AU418" s="682" t="s">
        <v>82</v>
      </c>
      <c r="AV418" s="680" t="s">
        <v>80</v>
      </c>
      <c r="AW418" s="680" t="s">
        <v>33</v>
      </c>
      <c r="AX418" s="680" t="s">
        <v>72</v>
      </c>
      <c r="AY418" s="682" t="s">
        <v>125</v>
      </c>
    </row>
    <row r="419" spans="2:51" s="658" customFormat="1" ht="12">
      <c r="B419" s="659"/>
      <c r="D419" s="653" t="s">
        <v>137</v>
      </c>
      <c r="E419" s="660" t="s">
        <v>3</v>
      </c>
      <c r="F419" s="661" t="s">
        <v>1073</v>
      </c>
      <c r="H419" s="662">
        <v>62.37</v>
      </c>
      <c r="L419" s="659"/>
      <c r="M419" s="663"/>
      <c r="N419" s="664"/>
      <c r="O419" s="664"/>
      <c r="P419" s="664"/>
      <c r="Q419" s="664"/>
      <c r="R419" s="664"/>
      <c r="S419" s="664"/>
      <c r="T419" s="665"/>
      <c r="AT419" s="660" t="s">
        <v>137</v>
      </c>
      <c r="AU419" s="660" t="s">
        <v>82</v>
      </c>
      <c r="AV419" s="658" t="s">
        <v>82</v>
      </c>
      <c r="AW419" s="658" t="s">
        <v>33</v>
      </c>
      <c r="AX419" s="658" t="s">
        <v>72</v>
      </c>
      <c r="AY419" s="660" t="s">
        <v>125</v>
      </c>
    </row>
    <row r="420" spans="2:51" s="658" customFormat="1" ht="12">
      <c r="B420" s="659"/>
      <c r="D420" s="653" t="s">
        <v>137</v>
      </c>
      <c r="E420" s="660" t="s">
        <v>3</v>
      </c>
      <c r="F420" s="661" t="s">
        <v>1074</v>
      </c>
      <c r="H420" s="662">
        <v>-7.486</v>
      </c>
      <c r="L420" s="659"/>
      <c r="M420" s="663"/>
      <c r="N420" s="664"/>
      <c r="O420" s="664"/>
      <c r="P420" s="664"/>
      <c r="Q420" s="664"/>
      <c r="R420" s="664"/>
      <c r="S420" s="664"/>
      <c r="T420" s="665"/>
      <c r="AT420" s="660" t="s">
        <v>137</v>
      </c>
      <c r="AU420" s="660" t="s">
        <v>82</v>
      </c>
      <c r="AV420" s="658" t="s">
        <v>82</v>
      </c>
      <c r="AW420" s="658" t="s">
        <v>33</v>
      </c>
      <c r="AX420" s="658" t="s">
        <v>72</v>
      </c>
      <c r="AY420" s="660" t="s">
        <v>125</v>
      </c>
    </row>
    <row r="421" spans="2:51" s="680" customFormat="1" ht="12">
      <c r="B421" s="681"/>
      <c r="D421" s="653" t="s">
        <v>137</v>
      </c>
      <c r="E421" s="682" t="s">
        <v>3</v>
      </c>
      <c r="F421" s="683" t="s">
        <v>849</v>
      </c>
      <c r="H421" s="682" t="s">
        <v>3</v>
      </c>
      <c r="L421" s="681"/>
      <c r="M421" s="684"/>
      <c r="N421" s="685"/>
      <c r="O421" s="685"/>
      <c r="P421" s="685"/>
      <c r="Q421" s="685"/>
      <c r="R421" s="685"/>
      <c r="S421" s="685"/>
      <c r="T421" s="686"/>
      <c r="AT421" s="682" t="s">
        <v>137</v>
      </c>
      <c r="AU421" s="682" t="s">
        <v>82</v>
      </c>
      <c r="AV421" s="680" t="s">
        <v>80</v>
      </c>
      <c r="AW421" s="680" t="s">
        <v>33</v>
      </c>
      <c r="AX421" s="680" t="s">
        <v>72</v>
      </c>
      <c r="AY421" s="682" t="s">
        <v>125</v>
      </c>
    </row>
    <row r="422" spans="2:51" s="658" customFormat="1" ht="12">
      <c r="B422" s="659"/>
      <c r="D422" s="653" t="s">
        <v>137</v>
      </c>
      <c r="E422" s="660" t="s">
        <v>3</v>
      </c>
      <c r="F422" s="661" t="s">
        <v>1075</v>
      </c>
      <c r="H422" s="662">
        <v>56.916</v>
      </c>
      <c r="L422" s="659"/>
      <c r="M422" s="663"/>
      <c r="N422" s="664"/>
      <c r="O422" s="664"/>
      <c r="P422" s="664"/>
      <c r="Q422" s="664"/>
      <c r="R422" s="664"/>
      <c r="S422" s="664"/>
      <c r="T422" s="665"/>
      <c r="AT422" s="660" t="s">
        <v>137</v>
      </c>
      <c r="AU422" s="660" t="s">
        <v>82</v>
      </c>
      <c r="AV422" s="658" t="s">
        <v>82</v>
      </c>
      <c r="AW422" s="658" t="s">
        <v>33</v>
      </c>
      <c r="AX422" s="658" t="s">
        <v>72</v>
      </c>
      <c r="AY422" s="660" t="s">
        <v>125</v>
      </c>
    </row>
    <row r="423" spans="2:51" s="658" customFormat="1" ht="12">
      <c r="B423" s="659"/>
      <c r="D423" s="653" t="s">
        <v>137</v>
      </c>
      <c r="E423" s="660" t="s">
        <v>3</v>
      </c>
      <c r="F423" s="661" t="s">
        <v>1076</v>
      </c>
      <c r="H423" s="662">
        <v>-3.152</v>
      </c>
      <c r="L423" s="659"/>
      <c r="M423" s="663"/>
      <c r="N423" s="664"/>
      <c r="O423" s="664"/>
      <c r="P423" s="664"/>
      <c r="Q423" s="664"/>
      <c r="R423" s="664"/>
      <c r="S423" s="664"/>
      <c r="T423" s="665"/>
      <c r="AT423" s="660" t="s">
        <v>137</v>
      </c>
      <c r="AU423" s="660" t="s">
        <v>82</v>
      </c>
      <c r="AV423" s="658" t="s">
        <v>82</v>
      </c>
      <c r="AW423" s="658" t="s">
        <v>33</v>
      </c>
      <c r="AX423" s="658" t="s">
        <v>72</v>
      </c>
      <c r="AY423" s="660" t="s">
        <v>125</v>
      </c>
    </row>
    <row r="424" spans="2:51" s="687" customFormat="1" ht="12">
      <c r="B424" s="688"/>
      <c r="D424" s="653" t="s">
        <v>137</v>
      </c>
      <c r="E424" s="689" t="s">
        <v>3</v>
      </c>
      <c r="F424" s="690" t="s">
        <v>532</v>
      </c>
      <c r="H424" s="691">
        <v>208.006</v>
      </c>
      <c r="L424" s="688"/>
      <c r="M424" s="692"/>
      <c r="N424" s="693"/>
      <c r="O424" s="693"/>
      <c r="P424" s="693"/>
      <c r="Q424" s="693"/>
      <c r="R424" s="693"/>
      <c r="S424" s="693"/>
      <c r="T424" s="694"/>
      <c r="AT424" s="689" t="s">
        <v>137</v>
      </c>
      <c r="AU424" s="689" t="s">
        <v>82</v>
      </c>
      <c r="AV424" s="687" t="s">
        <v>133</v>
      </c>
      <c r="AW424" s="687" t="s">
        <v>33</v>
      </c>
      <c r="AX424" s="687" t="s">
        <v>80</v>
      </c>
      <c r="AY424" s="689" t="s">
        <v>125</v>
      </c>
    </row>
    <row r="425" spans="1:65" s="571" customFormat="1" ht="24.2" customHeight="1">
      <c r="A425" s="568"/>
      <c r="B425" s="569"/>
      <c r="C425" s="640" t="s">
        <v>1077</v>
      </c>
      <c r="D425" s="640" t="s">
        <v>128</v>
      </c>
      <c r="E425" s="641" t="s">
        <v>1078</v>
      </c>
      <c r="F425" s="642" t="s">
        <v>1079</v>
      </c>
      <c r="G425" s="643" t="s">
        <v>180</v>
      </c>
      <c r="H425" s="644">
        <v>15.127</v>
      </c>
      <c r="I425" s="77"/>
      <c r="J425" s="645">
        <f>ROUND(I425*H425,2)</f>
        <v>0</v>
      </c>
      <c r="K425" s="642" t="s">
        <v>132</v>
      </c>
      <c r="L425" s="569"/>
      <c r="M425" s="646" t="s">
        <v>3</v>
      </c>
      <c r="N425" s="647" t="s">
        <v>43</v>
      </c>
      <c r="O425" s="648"/>
      <c r="P425" s="649">
        <f>O425*H425</f>
        <v>0</v>
      </c>
      <c r="Q425" s="649">
        <v>0.10445</v>
      </c>
      <c r="R425" s="649">
        <f>Q425*H425</f>
        <v>1.5800151500000001</v>
      </c>
      <c r="S425" s="649">
        <v>0</v>
      </c>
      <c r="T425" s="650">
        <f>S425*H425</f>
        <v>0</v>
      </c>
      <c r="U425" s="568"/>
      <c r="V425" s="568"/>
      <c r="W425" s="568"/>
      <c r="X425" s="568"/>
      <c r="Y425" s="568"/>
      <c r="Z425" s="568"/>
      <c r="AA425" s="568"/>
      <c r="AB425" s="568"/>
      <c r="AC425" s="568"/>
      <c r="AD425" s="568"/>
      <c r="AE425" s="568"/>
      <c r="AR425" s="651" t="s">
        <v>133</v>
      </c>
      <c r="AT425" s="651" t="s">
        <v>128</v>
      </c>
      <c r="AU425" s="651" t="s">
        <v>82</v>
      </c>
      <c r="AY425" s="561" t="s">
        <v>125</v>
      </c>
      <c r="BE425" s="652">
        <f>IF(N425="základní",J425,0)</f>
        <v>0</v>
      </c>
      <c r="BF425" s="652">
        <f>IF(N425="snížená",J425,0)</f>
        <v>0</v>
      </c>
      <c r="BG425" s="652">
        <f>IF(N425="zákl. přenesená",J425,0)</f>
        <v>0</v>
      </c>
      <c r="BH425" s="652">
        <f>IF(N425="sníž. přenesená",J425,0)</f>
        <v>0</v>
      </c>
      <c r="BI425" s="652">
        <f>IF(N425="nulová",J425,0)</f>
        <v>0</v>
      </c>
      <c r="BJ425" s="561" t="s">
        <v>80</v>
      </c>
      <c r="BK425" s="652">
        <f>ROUND(I425*H425,2)</f>
        <v>0</v>
      </c>
      <c r="BL425" s="561" t="s">
        <v>133</v>
      </c>
      <c r="BM425" s="651" t="s">
        <v>1080</v>
      </c>
    </row>
    <row r="426" spans="2:51" s="680" customFormat="1" ht="12">
      <c r="B426" s="681"/>
      <c r="D426" s="653" t="s">
        <v>137</v>
      </c>
      <c r="E426" s="682" t="s">
        <v>3</v>
      </c>
      <c r="F426" s="683" t="s">
        <v>825</v>
      </c>
      <c r="H426" s="682" t="s">
        <v>3</v>
      </c>
      <c r="L426" s="681"/>
      <c r="M426" s="684"/>
      <c r="N426" s="685"/>
      <c r="O426" s="685"/>
      <c r="P426" s="685"/>
      <c r="Q426" s="685"/>
      <c r="R426" s="685"/>
      <c r="S426" s="685"/>
      <c r="T426" s="686"/>
      <c r="AT426" s="682" t="s">
        <v>137</v>
      </c>
      <c r="AU426" s="682" t="s">
        <v>82</v>
      </c>
      <c r="AV426" s="680" t="s">
        <v>80</v>
      </c>
      <c r="AW426" s="680" t="s">
        <v>33</v>
      </c>
      <c r="AX426" s="680" t="s">
        <v>72</v>
      </c>
      <c r="AY426" s="682" t="s">
        <v>125</v>
      </c>
    </row>
    <row r="427" spans="2:51" s="658" customFormat="1" ht="12">
      <c r="B427" s="659"/>
      <c r="D427" s="653" t="s">
        <v>137</v>
      </c>
      <c r="E427" s="660" t="s">
        <v>3</v>
      </c>
      <c r="F427" s="661" t="s">
        <v>1081</v>
      </c>
      <c r="H427" s="662">
        <v>15.127</v>
      </c>
      <c r="L427" s="659"/>
      <c r="M427" s="663"/>
      <c r="N427" s="664"/>
      <c r="O427" s="664"/>
      <c r="P427" s="664"/>
      <c r="Q427" s="664"/>
      <c r="R427" s="664"/>
      <c r="S427" s="664"/>
      <c r="T427" s="665"/>
      <c r="AT427" s="660" t="s">
        <v>137</v>
      </c>
      <c r="AU427" s="660" t="s">
        <v>82</v>
      </c>
      <c r="AV427" s="658" t="s">
        <v>82</v>
      </c>
      <c r="AW427" s="658" t="s">
        <v>33</v>
      </c>
      <c r="AX427" s="658" t="s">
        <v>80</v>
      </c>
      <c r="AY427" s="660" t="s">
        <v>125</v>
      </c>
    </row>
    <row r="428" spans="1:65" s="571" customFormat="1" ht="24.2" customHeight="1">
      <c r="A428" s="568"/>
      <c r="B428" s="569"/>
      <c r="C428" s="640" t="s">
        <v>1082</v>
      </c>
      <c r="D428" s="640" t="s">
        <v>128</v>
      </c>
      <c r="E428" s="641" t="s">
        <v>1083</v>
      </c>
      <c r="F428" s="642" t="s">
        <v>1084</v>
      </c>
      <c r="G428" s="643" t="s">
        <v>180</v>
      </c>
      <c r="H428" s="644">
        <v>38.544</v>
      </c>
      <c r="I428" s="77"/>
      <c r="J428" s="645">
        <f>ROUND(I428*H428,2)</f>
        <v>0</v>
      </c>
      <c r="K428" s="642" t="s">
        <v>132</v>
      </c>
      <c r="L428" s="569"/>
      <c r="M428" s="646" t="s">
        <v>3</v>
      </c>
      <c r="N428" s="647" t="s">
        <v>43</v>
      </c>
      <c r="O428" s="648"/>
      <c r="P428" s="649">
        <f>O428*H428</f>
        <v>0</v>
      </c>
      <c r="Q428" s="649">
        <v>0.05015</v>
      </c>
      <c r="R428" s="649">
        <f>Q428*H428</f>
        <v>1.9329815999999997</v>
      </c>
      <c r="S428" s="649">
        <v>0</v>
      </c>
      <c r="T428" s="650">
        <f>S428*H428</f>
        <v>0</v>
      </c>
      <c r="U428" s="568"/>
      <c r="V428" s="568"/>
      <c r="W428" s="568"/>
      <c r="X428" s="568"/>
      <c r="Y428" s="568"/>
      <c r="Z428" s="568"/>
      <c r="AA428" s="568"/>
      <c r="AB428" s="568"/>
      <c r="AC428" s="568"/>
      <c r="AD428" s="568"/>
      <c r="AE428" s="568"/>
      <c r="AR428" s="651" t="s">
        <v>133</v>
      </c>
      <c r="AT428" s="651" t="s">
        <v>128</v>
      </c>
      <c r="AU428" s="651" t="s">
        <v>82</v>
      </c>
      <c r="AY428" s="561" t="s">
        <v>125</v>
      </c>
      <c r="BE428" s="652">
        <f>IF(N428="základní",J428,0)</f>
        <v>0</v>
      </c>
      <c r="BF428" s="652">
        <f>IF(N428="snížená",J428,0)</f>
        <v>0</v>
      </c>
      <c r="BG428" s="652">
        <f>IF(N428="zákl. přenesená",J428,0)</f>
        <v>0</v>
      </c>
      <c r="BH428" s="652">
        <f>IF(N428="sníž. přenesená",J428,0)</f>
        <v>0</v>
      </c>
      <c r="BI428" s="652">
        <f>IF(N428="nulová",J428,0)</f>
        <v>0</v>
      </c>
      <c r="BJ428" s="561" t="s">
        <v>80</v>
      </c>
      <c r="BK428" s="652">
        <f>ROUND(I428*H428,2)</f>
        <v>0</v>
      </c>
      <c r="BL428" s="561" t="s">
        <v>133</v>
      </c>
      <c r="BM428" s="651" t="s">
        <v>1085</v>
      </c>
    </row>
    <row r="429" spans="2:51" s="680" customFormat="1" ht="12">
      <c r="B429" s="681"/>
      <c r="D429" s="653" t="s">
        <v>137</v>
      </c>
      <c r="E429" s="682" t="s">
        <v>3</v>
      </c>
      <c r="F429" s="683" t="s">
        <v>825</v>
      </c>
      <c r="H429" s="682" t="s">
        <v>3</v>
      </c>
      <c r="L429" s="681"/>
      <c r="M429" s="684"/>
      <c r="N429" s="685"/>
      <c r="O429" s="685"/>
      <c r="P429" s="685"/>
      <c r="Q429" s="685"/>
      <c r="R429" s="685"/>
      <c r="S429" s="685"/>
      <c r="T429" s="686"/>
      <c r="AT429" s="682" t="s">
        <v>137</v>
      </c>
      <c r="AU429" s="682" t="s">
        <v>82</v>
      </c>
      <c r="AV429" s="680" t="s">
        <v>80</v>
      </c>
      <c r="AW429" s="680" t="s">
        <v>33</v>
      </c>
      <c r="AX429" s="680" t="s">
        <v>72</v>
      </c>
      <c r="AY429" s="682" t="s">
        <v>125</v>
      </c>
    </row>
    <row r="430" spans="2:51" s="658" customFormat="1" ht="12">
      <c r="B430" s="659"/>
      <c r="D430" s="653" t="s">
        <v>137</v>
      </c>
      <c r="E430" s="660" t="s">
        <v>3</v>
      </c>
      <c r="F430" s="661" t="s">
        <v>1086</v>
      </c>
      <c r="H430" s="662">
        <v>9.295</v>
      </c>
      <c r="L430" s="659"/>
      <c r="M430" s="663"/>
      <c r="N430" s="664"/>
      <c r="O430" s="664"/>
      <c r="P430" s="664"/>
      <c r="Q430" s="664"/>
      <c r="R430" s="664"/>
      <c r="S430" s="664"/>
      <c r="T430" s="665"/>
      <c r="AT430" s="660" t="s">
        <v>137</v>
      </c>
      <c r="AU430" s="660" t="s">
        <v>82</v>
      </c>
      <c r="AV430" s="658" t="s">
        <v>82</v>
      </c>
      <c r="AW430" s="658" t="s">
        <v>33</v>
      </c>
      <c r="AX430" s="658" t="s">
        <v>72</v>
      </c>
      <c r="AY430" s="660" t="s">
        <v>125</v>
      </c>
    </row>
    <row r="431" spans="2:51" s="680" customFormat="1" ht="12">
      <c r="B431" s="681"/>
      <c r="D431" s="653" t="s">
        <v>137</v>
      </c>
      <c r="E431" s="682" t="s">
        <v>3</v>
      </c>
      <c r="F431" s="683" t="s">
        <v>838</v>
      </c>
      <c r="H431" s="682" t="s">
        <v>3</v>
      </c>
      <c r="L431" s="681"/>
      <c r="M431" s="684"/>
      <c r="N431" s="685"/>
      <c r="O431" s="685"/>
      <c r="P431" s="685"/>
      <c r="Q431" s="685"/>
      <c r="R431" s="685"/>
      <c r="S431" s="685"/>
      <c r="T431" s="686"/>
      <c r="AT431" s="682" t="s">
        <v>137</v>
      </c>
      <c r="AU431" s="682" t="s">
        <v>82</v>
      </c>
      <c r="AV431" s="680" t="s">
        <v>80</v>
      </c>
      <c r="AW431" s="680" t="s">
        <v>33</v>
      </c>
      <c r="AX431" s="680" t="s">
        <v>72</v>
      </c>
      <c r="AY431" s="682" t="s">
        <v>125</v>
      </c>
    </row>
    <row r="432" spans="2:51" s="658" customFormat="1" ht="12">
      <c r="B432" s="659"/>
      <c r="D432" s="653" t="s">
        <v>137</v>
      </c>
      <c r="E432" s="660" t="s">
        <v>3</v>
      </c>
      <c r="F432" s="661" t="s">
        <v>1087</v>
      </c>
      <c r="H432" s="662">
        <v>17.259</v>
      </c>
      <c r="L432" s="659"/>
      <c r="M432" s="663"/>
      <c r="N432" s="664"/>
      <c r="O432" s="664"/>
      <c r="P432" s="664"/>
      <c r="Q432" s="664"/>
      <c r="R432" s="664"/>
      <c r="S432" s="664"/>
      <c r="T432" s="665"/>
      <c r="AT432" s="660" t="s">
        <v>137</v>
      </c>
      <c r="AU432" s="660" t="s">
        <v>82</v>
      </c>
      <c r="AV432" s="658" t="s">
        <v>82</v>
      </c>
      <c r="AW432" s="658" t="s">
        <v>33</v>
      </c>
      <c r="AX432" s="658" t="s">
        <v>72</v>
      </c>
      <c r="AY432" s="660" t="s">
        <v>125</v>
      </c>
    </row>
    <row r="433" spans="2:51" s="680" customFormat="1" ht="12">
      <c r="B433" s="681"/>
      <c r="D433" s="653" t="s">
        <v>137</v>
      </c>
      <c r="E433" s="682" t="s">
        <v>3</v>
      </c>
      <c r="F433" s="683" t="s">
        <v>849</v>
      </c>
      <c r="H433" s="682" t="s">
        <v>3</v>
      </c>
      <c r="L433" s="681"/>
      <c r="M433" s="684"/>
      <c r="N433" s="685"/>
      <c r="O433" s="685"/>
      <c r="P433" s="685"/>
      <c r="Q433" s="685"/>
      <c r="R433" s="685"/>
      <c r="S433" s="685"/>
      <c r="T433" s="686"/>
      <c r="AT433" s="682" t="s">
        <v>137</v>
      </c>
      <c r="AU433" s="682" t="s">
        <v>82</v>
      </c>
      <c r="AV433" s="680" t="s">
        <v>80</v>
      </c>
      <c r="AW433" s="680" t="s">
        <v>33</v>
      </c>
      <c r="AX433" s="680" t="s">
        <v>72</v>
      </c>
      <c r="AY433" s="682" t="s">
        <v>125</v>
      </c>
    </row>
    <row r="434" spans="2:51" s="658" customFormat="1" ht="12">
      <c r="B434" s="659"/>
      <c r="D434" s="653" t="s">
        <v>137</v>
      </c>
      <c r="E434" s="660" t="s">
        <v>3</v>
      </c>
      <c r="F434" s="661" t="s">
        <v>1088</v>
      </c>
      <c r="H434" s="662">
        <v>10.19</v>
      </c>
      <c r="L434" s="659"/>
      <c r="M434" s="663"/>
      <c r="N434" s="664"/>
      <c r="O434" s="664"/>
      <c r="P434" s="664"/>
      <c r="Q434" s="664"/>
      <c r="R434" s="664"/>
      <c r="S434" s="664"/>
      <c r="T434" s="665"/>
      <c r="AT434" s="660" t="s">
        <v>137</v>
      </c>
      <c r="AU434" s="660" t="s">
        <v>82</v>
      </c>
      <c r="AV434" s="658" t="s">
        <v>82</v>
      </c>
      <c r="AW434" s="658" t="s">
        <v>33</v>
      </c>
      <c r="AX434" s="658" t="s">
        <v>72</v>
      </c>
      <c r="AY434" s="660" t="s">
        <v>125</v>
      </c>
    </row>
    <row r="435" spans="2:51" s="680" customFormat="1" ht="12">
      <c r="B435" s="681"/>
      <c r="D435" s="653" t="s">
        <v>137</v>
      </c>
      <c r="E435" s="682" t="s">
        <v>3</v>
      </c>
      <c r="F435" s="683" t="s">
        <v>1089</v>
      </c>
      <c r="H435" s="682" t="s">
        <v>3</v>
      </c>
      <c r="L435" s="681"/>
      <c r="M435" s="684"/>
      <c r="N435" s="685"/>
      <c r="O435" s="685"/>
      <c r="P435" s="685"/>
      <c r="Q435" s="685"/>
      <c r="R435" s="685"/>
      <c r="S435" s="685"/>
      <c r="T435" s="686"/>
      <c r="AT435" s="682" t="s">
        <v>137</v>
      </c>
      <c r="AU435" s="682" t="s">
        <v>82</v>
      </c>
      <c r="AV435" s="680" t="s">
        <v>80</v>
      </c>
      <c r="AW435" s="680" t="s">
        <v>33</v>
      </c>
      <c r="AX435" s="680" t="s">
        <v>72</v>
      </c>
      <c r="AY435" s="682" t="s">
        <v>125</v>
      </c>
    </row>
    <row r="436" spans="2:51" s="658" customFormat="1" ht="12">
      <c r="B436" s="659"/>
      <c r="D436" s="653" t="s">
        <v>137</v>
      </c>
      <c r="E436" s="660" t="s">
        <v>3</v>
      </c>
      <c r="F436" s="661" t="s">
        <v>1090</v>
      </c>
      <c r="H436" s="662">
        <v>1.8</v>
      </c>
      <c r="L436" s="659"/>
      <c r="M436" s="663"/>
      <c r="N436" s="664"/>
      <c r="O436" s="664"/>
      <c r="P436" s="664"/>
      <c r="Q436" s="664"/>
      <c r="R436" s="664"/>
      <c r="S436" s="664"/>
      <c r="T436" s="665"/>
      <c r="AT436" s="660" t="s">
        <v>137</v>
      </c>
      <c r="AU436" s="660" t="s">
        <v>82</v>
      </c>
      <c r="AV436" s="658" t="s">
        <v>82</v>
      </c>
      <c r="AW436" s="658" t="s">
        <v>33</v>
      </c>
      <c r="AX436" s="658" t="s">
        <v>72</v>
      </c>
      <c r="AY436" s="660" t="s">
        <v>125</v>
      </c>
    </row>
    <row r="437" spans="2:51" s="687" customFormat="1" ht="12">
      <c r="B437" s="688"/>
      <c r="D437" s="653" t="s">
        <v>137</v>
      </c>
      <c r="E437" s="689" t="s">
        <v>3</v>
      </c>
      <c r="F437" s="690" t="s">
        <v>532</v>
      </c>
      <c r="H437" s="691">
        <v>38.544</v>
      </c>
      <c r="L437" s="688"/>
      <c r="M437" s="692"/>
      <c r="N437" s="693"/>
      <c r="O437" s="693"/>
      <c r="P437" s="693"/>
      <c r="Q437" s="693"/>
      <c r="R437" s="693"/>
      <c r="S437" s="693"/>
      <c r="T437" s="694"/>
      <c r="AT437" s="689" t="s">
        <v>137</v>
      </c>
      <c r="AU437" s="689" t="s">
        <v>82</v>
      </c>
      <c r="AV437" s="687" t="s">
        <v>133</v>
      </c>
      <c r="AW437" s="687" t="s">
        <v>33</v>
      </c>
      <c r="AX437" s="687" t="s">
        <v>80</v>
      </c>
      <c r="AY437" s="689" t="s">
        <v>125</v>
      </c>
    </row>
    <row r="438" spans="1:65" s="571" customFormat="1" ht="14.45" customHeight="1">
      <c r="A438" s="568"/>
      <c r="B438" s="569"/>
      <c r="C438" s="640" t="s">
        <v>1091</v>
      </c>
      <c r="D438" s="640" t="s">
        <v>128</v>
      </c>
      <c r="E438" s="641" t="s">
        <v>1092</v>
      </c>
      <c r="F438" s="642" t="s">
        <v>1093</v>
      </c>
      <c r="G438" s="643" t="s">
        <v>286</v>
      </c>
      <c r="H438" s="644">
        <v>11.09</v>
      </c>
      <c r="I438" s="77"/>
      <c r="J438" s="645">
        <f>ROUND(I438*H438,2)</f>
        <v>0</v>
      </c>
      <c r="K438" s="642" t="s">
        <v>132</v>
      </c>
      <c r="L438" s="569"/>
      <c r="M438" s="646" t="s">
        <v>3</v>
      </c>
      <c r="N438" s="647" t="s">
        <v>43</v>
      </c>
      <c r="O438" s="648"/>
      <c r="P438" s="649">
        <f>O438*H438</f>
        <v>0</v>
      </c>
      <c r="Q438" s="649">
        <v>8E-05</v>
      </c>
      <c r="R438" s="649">
        <f>Q438*H438</f>
        <v>0.0008872000000000001</v>
      </c>
      <c r="S438" s="649">
        <v>0</v>
      </c>
      <c r="T438" s="650">
        <f>S438*H438</f>
        <v>0</v>
      </c>
      <c r="U438" s="568"/>
      <c r="V438" s="568"/>
      <c r="W438" s="568"/>
      <c r="X438" s="568"/>
      <c r="Y438" s="568"/>
      <c r="Z438" s="568"/>
      <c r="AA438" s="568"/>
      <c r="AB438" s="568"/>
      <c r="AC438" s="568"/>
      <c r="AD438" s="568"/>
      <c r="AE438" s="568"/>
      <c r="AR438" s="651" t="s">
        <v>133</v>
      </c>
      <c r="AT438" s="651" t="s">
        <v>128</v>
      </c>
      <c r="AU438" s="651" t="s">
        <v>82</v>
      </c>
      <c r="AY438" s="561" t="s">
        <v>125</v>
      </c>
      <c r="BE438" s="652">
        <f>IF(N438="základní",J438,0)</f>
        <v>0</v>
      </c>
      <c r="BF438" s="652">
        <f>IF(N438="snížená",J438,0)</f>
        <v>0</v>
      </c>
      <c r="BG438" s="652">
        <f>IF(N438="zákl. přenesená",J438,0)</f>
        <v>0</v>
      </c>
      <c r="BH438" s="652">
        <f>IF(N438="sníž. přenesená",J438,0)</f>
        <v>0</v>
      </c>
      <c r="BI438" s="652">
        <f>IF(N438="nulová",J438,0)</f>
        <v>0</v>
      </c>
      <c r="BJ438" s="561" t="s">
        <v>80</v>
      </c>
      <c r="BK438" s="652">
        <f>ROUND(I438*H438,2)</f>
        <v>0</v>
      </c>
      <c r="BL438" s="561" t="s">
        <v>133</v>
      </c>
      <c r="BM438" s="651" t="s">
        <v>1094</v>
      </c>
    </row>
    <row r="439" spans="2:51" s="680" customFormat="1" ht="12">
      <c r="B439" s="681"/>
      <c r="D439" s="653" t="s">
        <v>137</v>
      </c>
      <c r="E439" s="682" t="s">
        <v>3</v>
      </c>
      <c r="F439" s="683" t="s">
        <v>1095</v>
      </c>
      <c r="H439" s="682" t="s">
        <v>3</v>
      </c>
      <c r="L439" s="681"/>
      <c r="M439" s="684"/>
      <c r="N439" s="685"/>
      <c r="O439" s="685"/>
      <c r="P439" s="685"/>
      <c r="Q439" s="685"/>
      <c r="R439" s="685"/>
      <c r="S439" s="685"/>
      <c r="T439" s="686"/>
      <c r="AT439" s="682" t="s">
        <v>137</v>
      </c>
      <c r="AU439" s="682" t="s">
        <v>82</v>
      </c>
      <c r="AV439" s="680" t="s">
        <v>80</v>
      </c>
      <c r="AW439" s="680" t="s">
        <v>33</v>
      </c>
      <c r="AX439" s="680" t="s">
        <v>72</v>
      </c>
      <c r="AY439" s="682" t="s">
        <v>125</v>
      </c>
    </row>
    <row r="440" spans="2:51" s="680" customFormat="1" ht="12">
      <c r="B440" s="681"/>
      <c r="D440" s="653" t="s">
        <v>137</v>
      </c>
      <c r="E440" s="682" t="s">
        <v>3</v>
      </c>
      <c r="F440" s="683" t="s">
        <v>825</v>
      </c>
      <c r="H440" s="682" t="s">
        <v>3</v>
      </c>
      <c r="L440" s="681"/>
      <c r="M440" s="684"/>
      <c r="N440" s="685"/>
      <c r="O440" s="685"/>
      <c r="P440" s="685"/>
      <c r="Q440" s="685"/>
      <c r="R440" s="685"/>
      <c r="S440" s="685"/>
      <c r="T440" s="686"/>
      <c r="AT440" s="682" t="s">
        <v>137</v>
      </c>
      <c r="AU440" s="682" t="s">
        <v>82</v>
      </c>
      <c r="AV440" s="680" t="s">
        <v>80</v>
      </c>
      <c r="AW440" s="680" t="s">
        <v>33</v>
      </c>
      <c r="AX440" s="680" t="s">
        <v>72</v>
      </c>
      <c r="AY440" s="682" t="s">
        <v>125</v>
      </c>
    </row>
    <row r="441" spans="2:51" s="658" customFormat="1" ht="12">
      <c r="B441" s="659"/>
      <c r="D441" s="653" t="s">
        <v>137</v>
      </c>
      <c r="E441" s="660" t="s">
        <v>3</v>
      </c>
      <c r="F441" s="661" t="s">
        <v>1096</v>
      </c>
      <c r="H441" s="662">
        <v>2.75</v>
      </c>
      <c r="L441" s="659"/>
      <c r="M441" s="663"/>
      <c r="N441" s="664"/>
      <c r="O441" s="664"/>
      <c r="P441" s="664"/>
      <c r="Q441" s="664"/>
      <c r="R441" s="664"/>
      <c r="S441" s="664"/>
      <c r="T441" s="665"/>
      <c r="AT441" s="660" t="s">
        <v>137</v>
      </c>
      <c r="AU441" s="660" t="s">
        <v>82</v>
      </c>
      <c r="AV441" s="658" t="s">
        <v>82</v>
      </c>
      <c r="AW441" s="658" t="s">
        <v>33</v>
      </c>
      <c r="AX441" s="658" t="s">
        <v>72</v>
      </c>
      <c r="AY441" s="660" t="s">
        <v>125</v>
      </c>
    </row>
    <row r="442" spans="2:51" s="680" customFormat="1" ht="12">
      <c r="B442" s="681"/>
      <c r="D442" s="653" t="s">
        <v>137</v>
      </c>
      <c r="E442" s="682" t="s">
        <v>3</v>
      </c>
      <c r="F442" s="683" t="s">
        <v>838</v>
      </c>
      <c r="H442" s="682" t="s">
        <v>3</v>
      </c>
      <c r="L442" s="681"/>
      <c r="M442" s="684"/>
      <c r="N442" s="685"/>
      <c r="O442" s="685"/>
      <c r="P442" s="685"/>
      <c r="Q442" s="685"/>
      <c r="R442" s="685"/>
      <c r="S442" s="685"/>
      <c r="T442" s="686"/>
      <c r="AT442" s="682" t="s">
        <v>137</v>
      </c>
      <c r="AU442" s="682" t="s">
        <v>82</v>
      </c>
      <c r="AV442" s="680" t="s">
        <v>80</v>
      </c>
      <c r="AW442" s="680" t="s">
        <v>33</v>
      </c>
      <c r="AX442" s="680" t="s">
        <v>72</v>
      </c>
      <c r="AY442" s="682" t="s">
        <v>125</v>
      </c>
    </row>
    <row r="443" spans="2:51" s="658" customFormat="1" ht="12">
      <c r="B443" s="659"/>
      <c r="D443" s="653" t="s">
        <v>137</v>
      </c>
      <c r="E443" s="660" t="s">
        <v>3</v>
      </c>
      <c r="F443" s="661" t="s">
        <v>1097</v>
      </c>
      <c r="H443" s="662">
        <v>5.23</v>
      </c>
      <c r="L443" s="659"/>
      <c r="M443" s="663"/>
      <c r="N443" s="664"/>
      <c r="O443" s="664"/>
      <c r="P443" s="664"/>
      <c r="Q443" s="664"/>
      <c r="R443" s="664"/>
      <c r="S443" s="664"/>
      <c r="T443" s="665"/>
      <c r="AT443" s="660" t="s">
        <v>137</v>
      </c>
      <c r="AU443" s="660" t="s">
        <v>82</v>
      </c>
      <c r="AV443" s="658" t="s">
        <v>82</v>
      </c>
      <c r="AW443" s="658" t="s">
        <v>33</v>
      </c>
      <c r="AX443" s="658" t="s">
        <v>72</v>
      </c>
      <c r="AY443" s="660" t="s">
        <v>125</v>
      </c>
    </row>
    <row r="444" spans="2:51" s="680" customFormat="1" ht="12">
      <c r="B444" s="681"/>
      <c r="D444" s="653" t="s">
        <v>137</v>
      </c>
      <c r="E444" s="682" t="s">
        <v>3</v>
      </c>
      <c r="F444" s="683" t="s">
        <v>849</v>
      </c>
      <c r="H444" s="682" t="s">
        <v>3</v>
      </c>
      <c r="L444" s="681"/>
      <c r="M444" s="684"/>
      <c r="N444" s="685"/>
      <c r="O444" s="685"/>
      <c r="P444" s="685"/>
      <c r="Q444" s="685"/>
      <c r="R444" s="685"/>
      <c r="S444" s="685"/>
      <c r="T444" s="686"/>
      <c r="AT444" s="682" t="s">
        <v>137</v>
      </c>
      <c r="AU444" s="682" t="s">
        <v>82</v>
      </c>
      <c r="AV444" s="680" t="s">
        <v>80</v>
      </c>
      <c r="AW444" s="680" t="s">
        <v>33</v>
      </c>
      <c r="AX444" s="680" t="s">
        <v>72</v>
      </c>
      <c r="AY444" s="682" t="s">
        <v>125</v>
      </c>
    </row>
    <row r="445" spans="2:51" s="658" customFormat="1" ht="12">
      <c r="B445" s="659"/>
      <c r="D445" s="653" t="s">
        <v>137</v>
      </c>
      <c r="E445" s="660" t="s">
        <v>3</v>
      </c>
      <c r="F445" s="661" t="s">
        <v>1098</v>
      </c>
      <c r="H445" s="662">
        <v>3.11</v>
      </c>
      <c r="L445" s="659"/>
      <c r="M445" s="663"/>
      <c r="N445" s="664"/>
      <c r="O445" s="664"/>
      <c r="P445" s="664"/>
      <c r="Q445" s="664"/>
      <c r="R445" s="664"/>
      <c r="S445" s="664"/>
      <c r="T445" s="665"/>
      <c r="AT445" s="660" t="s">
        <v>137</v>
      </c>
      <c r="AU445" s="660" t="s">
        <v>82</v>
      </c>
      <c r="AV445" s="658" t="s">
        <v>82</v>
      </c>
      <c r="AW445" s="658" t="s">
        <v>33</v>
      </c>
      <c r="AX445" s="658" t="s">
        <v>72</v>
      </c>
      <c r="AY445" s="660" t="s">
        <v>125</v>
      </c>
    </row>
    <row r="446" spans="2:51" s="687" customFormat="1" ht="12">
      <c r="B446" s="688"/>
      <c r="D446" s="653" t="s">
        <v>137</v>
      </c>
      <c r="E446" s="689" t="s">
        <v>3</v>
      </c>
      <c r="F446" s="690" t="s">
        <v>532</v>
      </c>
      <c r="H446" s="691">
        <v>11.09</v>
      </c>
      <c r="L446" s="688"/>
      <c r="M446" s="692"/>
      <c r="N446" s="693"/>
      <c r="O446" s="693"/>
      <c r="P446" s="693"/>
      <c r="Q446" s="693"/>
      <c r="R446" s="693"/>
      <c r="S446" s="693"/>
      <c r="T446" s="694"/>
      <c r="AT446" s="689" t="s">
        <v>137</v>
      </c>
      <c r="AU446" s="689" t="s">
        <v>82</v>
      </c>
      <c r="AV446" s="687" t="s">
        <v>133</v>
      </c>
      <c r="AW446" s="687" t="s">
        <v>33</v>
      </c>
      <c r="AX446" s="687" t="s">
        <v>80</v>
      </c>
      <c r="AY446" s="689" t="s">
        <v>125</v>
      </c>
    </row>
    <row r="447" spans="1:65" s="571" customFormat="1" ht="14.45" customHeight="1">
      <c r="A447" s="568"/>
      <c r="B447" s="569"/>
      <c r="C447" s="640" t="s">
        <v>1099</v>
      </c>
      <c r="D447" s="640" t="s">
        <v>128</v>
      </c>
      <c r="E447" s="641" t="s">
        <v>1100</v>
      </c>
      <c r="F447" s="642" t="s">
        <v>1101</v>
      </c>
      <c r="G447" s="643" t="s">
        <v>286</v>
      </c>
      <c r="H447" s="644">
        <v>197</v>
      </c>
      <c r="I447" s="77"/>
      <c r="J447" s="645">
        <f>ROUND(I447*H447,2)</f>
        <v>0</v>
      </c>
      <c r="K447" s="642" t="s">
        <v>132</v>
      </c>
      <c r="L447" s="569"/>
      <c r="M447" s="646" t="s">
        <v>3</v>
      </c>
      <c r="N447" s="647" t="s">
        <v>43</v>
      </c>
      <c r="O447" s="648"/>
      <c r="P447" s="649">
        <f>O447*H447</f>
        <v>0</v>
      </c>
      <c r="Q447" s="649">
        <v>0.00012</v>
      </c>
      <c r="R447" s="649">
        <f>Q447*H447</f>
        <v>0.02364</v>
      </c>
      <c r="S447" s="649">
        <v>0</v>
      </c>
      <c r="T447" s="650">
        <f>S447*H447</f>
        <v>0</v>
      </c>
      <c r="U447" s="568"/>
      <c r="V447" s="568"/>
      <c r="W447" s="568"/>
      <c r="X447" s="568"/>
      <c r="Y447" s="568"/>
      <c r="Z447" s="568"/>
      <c r="AA447" s="568"/>
      <c r="AB447" s="568"/>
      <c r="AC447" s="568"/>
      <c r="AD447" s="568"/>
      <c r="AE447" s="568"/>
      <c r="AR447" s="651" t="s">
        <v>133</v>
      </c>
      <c r="AT447" s="651" t="s">
        <v>128</v>
      </c>
      <c r="AU447" s="651" t="s">
        <v>82</v>
      </c>
      <c r="AY447" s="561" t="s">
        <v>125</v>
      </c>
      <c r="BE447" s="652">
        <f>IF(N447="základní",J447,0)</f>
        <v>0</v>
      </c>
      <c r="BF447" s="652">
        <f>IF(N447="snížená",J447,0)</f>
        <v>0</v>
      </c>
      <c r="BG447" s="652">
        <f>IF(N447="zákl. přenesená",J447,0)</f>
        <v>0</v>
      </c>
      <c r="BH447" s="652">
        <f>IF(N447="sníž. přenesená",J447,0)</f>
        <v>0</v>
      </c>
      <c r="BI447" s="652">
        <f>IF(N447="nulová",J447,0)</f>
        <v>0</v>
      </c>
      <c r="BJ447" s="561" t="s">
        <v>80</v>
      </c>
      <c r="BK447" s="652">
        <f>ROUND(I447*H447,2)</f>
        <v>0</v>
      </c>
      <c r="BL447" s="561" t="s">
        <v>133</v>
      </c>
      <c r="BM447" s="651" t="s">
        <v>1102</v>
      </c>
    </row>
    <row r="448" spans="2:51" s="680" customFormat="1" ht="12">
      <c r="B448" s="681"/>
      <c r="D448" s="653" t="s">
        <v>137</v>
      </c>
      <c r="E448" s="682" t="s">
        <v>3</v>
      </c>
      <c r="F448" s="683" t="s">
        <v>1095</v>
      </c>
      <c r="H448" s="682" t="s">
        <v>3</v>
      </c>
      <c r="L448" s="681"/>
      <c r="M448" s="684"/>
      <c r="N448" s="685"/>
      <c r="O448" s="685"/>
      <c r="P448" s="685"/>
      <c r="Q448" s="685"/>
      <c r="R448" s="685"/>
      <c r="S448" s="685"/>
      <c r="T448" s="686"/>
      <c r="AT448" s="682" t="s">
        <v>137</v>
      </c>
      <c r="AU448" s="682" t="s">
        <v>82</v>
      </c>
      <c r="AV448" s="680" t="s">
        <v>80</v>
      </c>
      <c r="AW448" s="680" t="s">
        <v>33</v>
      </c>
      <c r="AX448" s="680" t="s">
        <v>72</v>
      </c>
      <c r="AY448" s="682" t="s">
        <v>125</v>
      </c>
    </row>
    <row r="449" spans="2:51" s="680" customFormat="1" ht="12">
      <c r="B449" s="681"/>
      <c r="D449" s="653" t="s">
        <v>137</v>
      </c>
      <c r="E449" s="682" t="s">
        <v>3</v>
      </c>
      <c r="F449" s="683" t="s">
        <v>825</v>
      </c>
      <c r="H449" s="682" t="s">
        <v>3</v>
      </c>
      <c r="L449" s="681"/>
      <c r="M449" s="684"/>
      <c r="N449" s="685"/>
      <c r="O449" s="685"/>
      <c r="P449" s="685"/>
      <c r="Q449" s="685"/>
      <c r="R449" s="685"/>
      <c r="S449" s="685"/>
      <c r="T449" s="686"/>
      <c r="AT449" s="682" t="s">
        <v>137</v>
      </c>
      <c r="AU449" s="682" t="s">
        <v>82</v>
      </c>
      <c r="AV449" s="680" t="s">
        <v>80</v>
      </c>
      <c r="AW449" s="680" t="s">
        <v>33</v>
      </c>
      <c r="AX449" s="680" t="s">
        <v>72</v>
      </c>
      <c r="AY449" s="682" t="s">
        <v>125</v>
      </c>
    </row>
    <row r="450" spans="2:51" s="658" customFormat="1" ht="12">
      <c r="B450" s="659"/>
      <c r="D450" s="653" t="s">
        <v>137</v>
      </c>
      <c r="E450" s="660" t="s">
        <v>3</v>
      </c>
      <c r="F450" s="661" t="s">
        <v>1103</v>
      </c>
      <c r="H450" s="662">
        <v>49.9</v>
      </c>
      <c r="L450" s="659"/>
      <c r="M450" s="663"/>
      <c r="N450" s="664"/>
      <c r="O450" s="664"/>
      <c r="P450" s="664"/>
      <c r="Q450" s="664"/>
      <c r="R450" s="664"/>
      <c r="S450" s="664"/>
      <c r="T450" s="665"/>
      <c r="AT450" s="660" t="s">
        <v>137</v>
      </c>
      <c r="AU450" s="660" t="s">
        <v>82</v>
      </c>
      <c r="AV450" s="658" t="s">
        <v>82</v>
      </c>
      <c r="AW450" s="658" t="s">
        <v>33</v>
      </c>
      <c r="AX450" s="658" t="s">
        <v>72</v>
      </c>
      <c r="AY450" s="660" t="s">
        <v>125</v>
      </c>
    </row>
    <row r="451" spans="2:51" s="658" customFormat="1" ht="12">
      <c r="B451" s="659"/>
      <c r="D451" s="653" t="s">
        <v>137</v>
      </c>
      <c r="E451" s="660" t="s">
        <v>3</v>
      </c>
      <c r="F451" s="661" t="s">
        <v>1104</v>
      </c>
      <c r="H451" s="662">
        <v>20.9</v>
      </c>
      <c r="L451" s="659"/>
      <c r="M451" s="663"/>
      <c r="N451" s="664"/>
      <c r="O451" s="664"/>
      <c r="P451" s="664"/>
      <c r="Q451" s="664"/>
      <c r="R451" s="664"/>
      <c r="S451" s="664"/>
      <c r="T451" s="665"/>
      <c r="AT451" s="660" t="s">
        <v>137</v>
      </c>
      <c r="AU451" s="660" t="s">
        <v>82</v>
      </c>
      <c r="AV451" s="658" t="s">
        <v>82</v>
      </c>
      <c r="AW451" s="658" t="s">
        <v>33</v>
      </c>
      <c r="AX451" s="658" t="s">
        <v>72</v>
      </c>
      <c r="AY451" s="660" t="s">
        <v>125</v>
      </c>
    </row>
    <row r="452" spans="2:51" s="658" customFormat="1" ht="12">
      <c r="B452" s="659"/>
      <c r="D452" s="653" t="s">
        <v>137</v>
      </c>
      <c r="E452" s="660" t="s">
        <v>3</v>
      </c>
      <c r="F452" s="661" t="s">
        <v>1105</v>
      </c>
      <c r="H452" s="662">
        <v>33.7</v>
      </c>
      <c r="L452" s="659"/>
      <c r="M452" s="663"/>
      <c r="N452" s="664"/>
      <c r="O452" s="664"/>
      <c r="P452" s="664"/>
      <c r="Q452" s="664"/>
      <c r="R452" s="664"/>
      <c r="S452" s="664"/>
      <c r="T452" s="665"/>
      <c r="AT452" s="660" t="s">
        <v>137</v>
      </c>
      <c r="AU452" s="660" t="s">
        <v>82</v>
      </c>
      <c r="AV452" s="658" t="s">
        <v>82</v>
      </c>
      <c r="AW452" s="658" t="s">
        <v>33</v>
      </c>
      <c r="AX452" s="658" t="s">
        <v>72</v>
      </c>
      <c r="AY452" s="660" t="s">
        <v>125</v>
      </c>
    </row>
    <row r="453" spans="2:51" s="695" customFormat="1" ht="12">
      <c r="B453" s="696"/>
      <c r="D453" s="653" t="s">
        <v>137</v>
      </c>
      <c r="E453" s="697" t="s">
        <v>3</v>
      </c>
      <c r="F453" s="698" t="s">
        <v>1106</v>
      </c>
      <c r="H453" s="699">
        <v>104.5</v>
      </c>
      <c r="L453" s="696"/>
      <c r="M453" s="700"/>
      <c r="N453" s="701"/>
      <c r="O453" s="701"/>
      <c r="P453" s="701"/>
      <c r="Q453" s="701"/>
      <c r="R453" s="701"/>
      <c r="S453" s="701"/>
      <c r="T453" s="702"/>
      <c r="AT453" s="697" t="s">
        <v>137</v>
      </c>
      <c r="AU453" s="697" t="s">
        <v>82</v>
      </c>
      <c r="AV453" s="695" t="s">
        <v>145</v>
      </c>
      <c r="AW453" s="695" t="s">
        <v>33</v>
      </c>
      <c r="AX453" s="695" t="s">
        <v>72</v>
      </c>
      <c r="AY453" s="697" t="s">
        <v>125</v>
      </c>
    </row>
    <row r="454" spans="2:51" s="680" customFormat="1" ht="12">
      <c r="B454" s="681"/>
      <c r="D454" s="653" t="s">
        <v>137</v>
      </c>
      <c r="E454" s="682" t="s">
        <v>3</v>
      </c>
      <c r="F454" s="683" t="s">
        <v>838</v>
      </c>
      <c r="H454" s="682" t="s">
        <v>3</v>
      </c>
      <c r="L454" s="681"/>
      <c r="M454" s="684"/>
      <c r="N454" s="685"/>
      <c r="O454" s="685"/>
      <c r="P454" s="685"/>
      <c r="Q454" s="685"/>
      <c r="R454" s="685"/>
      <c r="S454" s="685"/>
      <c r="T454" s="686"/>
      <c r="AT454" s="682" t="s">
        <v>137</v>
      </c>
      <c r="AU454" s="682" t="s">
        <v>82</v>
      </c>
      <c r="AV454" s="680" t="s">
        <v>80</v>
      </c>
      <c r="AW454" s="680" t="s">
        <v>33</v>
      </c>
      <c r="AX454" s="680" t="s">
        <v>72</v>
      </c>
      <c r="AY454" s="682" t="s">
        <v>125</v>
      </c>
    </row>
    <row r="455" spans="2:51" s="658" customFormat="1" ht="12">
      <c r="B455" s="659"/>
      <c r="D455" s="653" t="s">
        <v>137</v>
      </c>
      <c r="E455" s="660" t="s">
        <v>3</v>
      </c>
      <c r="F455" s="661" t="s">
        <v>1107</v>
      </c>
      <c r="H455" s="662">
        <v>46.3</v>
      </c>
      <c r="L455" s="659"/>
      <c r="M455" s="663"/>
      <c r="N455" s="664"/>
      <c r="O455" s="664"/>
      <c r="P455" s="664"/>
      <c r="Q455" s="664"/>
      <c r="R455" s="664"/>
      <c r="S455" s="664"/>
      <c r="T455" s="665"/>
      <c r="AT455" s="660" t="s">
        <v>137</v>
      </c>
      <c r="AU455" s="660" t="s">
        <v>82</v>
      </c>
      <c r="AV455" s="658" t="s">
        <v>82</v>
      </c>
      <c r="AW455" s="658" t="s">
        <v>33</v>
      </c>
      <c r="AX455" s="658" t="s">
        <v>72</v>
      </c>
      <c r="AY455" s="660" t="s">
        <v>125</v>
      </c>
    </row>
    <row r="456" spans="2:51" s="658" customFormat="1" ht="12">
      <c r="B456" s="659"/>
      <c r="D456" s="653" t="s">
        <v>137</v>
      </c>
      <c r="E456" s="660" t="s">
        <v>3</v>
      </c>
      <c r="F456" s="661" t="s">
        <v>1108</v>
      </c>
      <c r="H456" s="662">
        <v>18.9</v>
      </c>
      <c r="L456" s="659"/>
      <c r="M456" s="663"/>
      <c r="N456" s="664"/>
      <c r="O456" s="664"/>
      <c r="P456" s="664"/>
      <c r="Q456" s="664"/>
      <c r="R456" s="664"/>
      <c r="S456" s="664"/>
      <c r="T456" s="665"/>
      <c r="AT456" s="660" t="s">
        <v>137</v>
      </c>
      <c r="AU456" s="660" t="s">
        <v>82</v>
      </c>
      <c r="AV456" s="658" t="s">
        <v>82</v>
      </c>
      <c r="AW456" s="658" t="s">
        <v>33</v>
      </c>
      <c r="AX456" s="658" t="s">
        <v>72</v>
      </c>
      <c r="AY456" s="660" t="s">
        <v>125</v>
      </c>
    </row>
    <row r="457" spans="2:51" s="695" customFormat="1" ht="12">
      <c r="B457" s="696"/>
      <c r="D457" s="653" t="s">
        <v>137</v>
      </c>
      <c r="E457" s="697" t="s">
        <v>3</v>
      </c>
      <c r="F457" s="698" t="s">
        <v>1106</v>
      </c>
      <c r="H457" s="699">
        <v>65.2</v>
      </c>
      <c r="L457" s="696"/>
      <c r="M457" s="700"/>
      <c r="N457" s="701"/>
      <c r="O457" s="701"/>
      <c r="P457" s="701"/>
      <c r="Q457" s="701"/>
      <c r="R457" s="701"/>
      <c r="S457" s="701"/>
      <c r="T457" s="702"/>
      <c r="AT457" s="697" t="s">
        <v>137</v>
      </c>
      <c r="AU457" s="697" t="s">
        <v>82</v>
      </c>
      <c r="AV457" s="695" t="s">
        <v>145</v>
      </c>
      <c r="AW457" s="695" t="s">
        <v>33</v>
      </c>
      <c r="AX457" s="695" t="s">
        <v>72</v>
      </c>
      <c r="AY457" s="697" t="s">
        <v>125</v>
      </c>
    </row>
    <row r="458" spans="2:51" s="680" customFormat="1" ht="12">
      <c r="B458" s="681"/>
      <c r="D458" s="653" t="s">
        <v>137</v>
      </c>
      <c r="E458" s="682" t="s">
        <v>3</v>
      </c>
      <c r="F458" s="683" t="s">
        <v>849</v>
      </c>
      <c r="H458" s="682" t="s">
        <v>3</v>
      </c>
      <c r="L458" s="681"/>
      <c r="M458" s="684"/>
      <c r="N458" s="685"/>
      <c r="O458" s="685"/>
      <c r="P458" s="685"/>
      <c r="Q458" s="685"/>
      <c r="R458" s="685"/>
      <c r="S458" s="685"/>
      <c r="T458" s="686"/>
      <c r="AT458" s="682" t="s">
        <v>137</v>
      </c>
      <c r="AU458" s="682" t="s">
        <v>82</v>
      </c>
      <c r="AV458" s="680" t="s">
        <v>80</v>
      </c>
      <c r="AW458" s="680" t="s">
        <v>33</v>
      </c>
      <c r="AX458" s="680" t="s">
        <v>72</v>
      </c>
      <c r="AY458" s="682" t="s">
        <v>125</v>
      </c>
    </row>
    <row r="459" spans="2:51" s="658" customFormat="1" ht="12">
      <c r="B459" s="659"/>
      <c r="D459" s="653" t="s">
        <v>137</v>
      </c>
      <c r="E459" s="660" t="s">
        <v>3</v>
      </c>
      <c r="F459" s="661" t="s">
        <v>1109</v>
      </c>
      <c r="H459" s="662">
        <v>25.3</v>
      </c>
      <c r="L459" s="659"/>
      <c r="M459" s="663"/>
      <c r="N459" s="664"/>
      <c r="O459" s="664"/>
      <c r="P459" s="664"/>
      <c r="Q459" s="664"/>
      <c r="R459" s="664"/>
      <c r="S459" s="664"/>
      <c r="T459" s="665"/>
      <c r="AT459" s="660" t="s">
        <v>137</v>
      </c>
      <c r="AU459" s="660" t="s">
        <v>82</v>
      </c>
      <c r="AV459" s="658" t="s">
        <v>82</v>
      </c>
      <c r="AW459" s="658" t="s">
        <v>33</v>
      </c>
      <c r="AX459" s="658" t="s">
        <v>72</v>
      </c>
      <c r="AY459" s="660" t="s">
        <v>125</v>
      </c>
    </row>
    <row r="460" spans="2:51" s="695" customFormat="1" ht="12">
      <c r="B460" s="696"/>
      <c r="D460" s="653" t="s">
        <v>137</v>
      </c>
      <c r="E460" s="697" t="s">
        <v>3</v>
      </c>
      <c r="F460" s="698" t="s">
        <v>1106</v>
      </c>
      <c r="H460" s="699">
        <v>25.3</v>
      </c>
      <c r="L460" s="696"/>
      <c r="M460" s="700"/>
      <c r="N460" s="701"/>
      <c r="O460" s="701"/>
      <c r="P460" s="701"/>
      <c r="Q460" s="701"/>
      <c r="R460" s="701"/>
      <c r="S460" s="701"/>
      <c r="T460" s="702"/>
      <c r="AT460" s="697" t="s">
        <v>137</v>
      </c>
      <c r="AU460" s="697" t="s">
        <v>82</v>
      </c>
      <c r="AV460" s="695" t="s">
        <v>145</v>
      </c>
      <c r="AW460" s="695" t="s">
        <v>33</v>
      </c>
      <c r="AX460" s="695" t="s">
        <v>72</v>
      </c>
      <c r="AY460" s="697" t="s">
        <v>125</v>
      </c>
    </row>
    <row r="461" spans="2:51" s="680" customFormat="1" ht="12">
      <c r="B461" s="681"/>
      <c r="D461" s="653" t="s">
        <v>137</v>
      </c>
      <c r="E461" s="682" t="s">
        <v>3</v>
      </c>
      <c r="F461" s="683" t="s">
        <v>1089</v>
      </c>
      <c r="H461" s="682" t="s">
        <v>3</v>
      </c>
      <c r="L461" s="681"/>
      <c r="M461" s="684"/>
      <c r="N461" s="685"/>
      <c r="O461" s="685"/>
      <c r="P461" s="685"/>
      <c r="Q461" s="685"/>
      <c r="R461" s="685"/>
      <c r="S461" s="685"/>
      <c r="T461" s="686"/>
      <c r="AT461" s="682" t="s">
        <v>137</v>
      </c>
      <c r="AU461" s="682" t="s">
        <v>82</v>
      </c>
      <c r="AV461" s="680" t="s">
        <v>80</v>
      </c>
      <c r="AW461" s="680" t="s">
        <v>33</v>
      </c>
      <c r="AX461" s="680" t="s">
        <v>72</v>
      </c>
      <c r="AY461" s="682" t="s">
        <v>125</v>
      </c>
    </row>
    <row r="462" spans="2:51" s="658" customFormat="1" ht="12">
      <c r="B462" s="659"/>
      <c r="D462" s="653" t="s">
        <v>137</v>
      </c>
      <c r="E462" s="660" t="s">
        <v>3</v>
      </c>
      <c r="F462" s="661" t="s">
        <v>1110</v>
      </c>
      <c r="H462" s="662">
        <v>2</v>
      </c>
      <c r="L462" s="659"/>
      <c r="M462" s="663"/>
      <c r="N462" s="664"/>
      <c r="O462" s="664"/>
      <c r="P462" s="664"/>
      <c r="Q462" s="664"/>
      <c r="R462" s="664"/>
      <c r="S462" s="664"/>
      <c r="T462" s="665"/>
      <c r="AT462" s="660" t="s">
        <v>137</v>
      </c>
      <c r="AU462" s="660" t="s">
        <v>82</v>
      </c>
      <c r="AV462" s="658" t="s">
        <v>82</v>
      </c>
      <c r="AW462" s="658" t="s">
        <v>33</v>
      </c>
      <c r="AX462" s="658" t="s">
        <v>72</v>
      </c>
      <c r="AY462" s="660" t="s">
        <v>125</v>
      </c>
    </row>
    <row r="463" spans="2:51" s="687" customFormat="1" ht="12">
      <c r="B463" s="688"/>
      <c r="D463" s="653" t="s">
        <v>137</v>
      </c>
      <c r="E463" s="689" t="s">
        <v>3</v>
      </c>
      <c r="F463" s="690" t="s">
        <v>532</v>
      </c>
      <c r="H463" s="691">
        <v>197</v>
      </c>
      <c r="L463" s="688"/>
      <c r="M463" s="692"/>
      <c r="N463" s="693"/>
      <c r="O463" s="693"/>
      <c r="P463" s="693"/>
      <c r="Q463" s="693"/>
      <c r="R463" s="693"/>
      <c r="S463" s="693"/>
      <c r="T463" s="694"/>
      <c r="AT463" s="689" t="s">
        <v>137</v>
      </c>
      <c r="AU463" s="689" t="s">
        <v>82</v>
      </c>
      <c r="AV463" s="687" t="s">
        <v>133</v>
      </c>
      <c r="AW463" s="687" t="s">
        <v>33</v>
      </c>
      <c r="AX463" s="687" t="s">
        <v>80</v>
      </c>
      <c r="AY463" s="689" t="s">
        <v>125</v>
      </c>
    </row>
    <row r="464" spans="1:65" s="571" customFormat="1" ht="14.45" customHeight="1">
      <c r="A464" s="568"/>
      <c r="B464" s="569"/>
      <c r="C464" s="640" t="s">
        <v>1111</v>
      </c>
      <c r="D464" s="640" t="s">
        <v>128</v>
      </c>
      <c r="E464" s="641" t="s">
        <v>1112</v>
      </c>
      <c r="F464" s="642" t="s">
        <v>1113</v>
      </c>
      <c r="G464" s="643" t="s">
        <v>286</v>
      </c>
      <c r="H464" s="644">
        <v>286.1</v>
      </c>
      <c r="I464" s="77"/>
      <c r="J464" s="645">
        <f>ROUND(I464*H464,2)</f>
        <v>0</v>
      </c>
      <c r="K464" s="642" t="s">
        <v>132</v>
      </c>
      <c r="L464" s="569"/>
      <c r="M464" s="646" t="s">
        <v>3</v>
      </c>
      <c r="N464" s="647" t="s">
        <v>43</v>
      </c>
      <c r="O464" s="648"/>
      <c r="P464" s="649">
        <f>O464*H464</f>
        <v>0</v>
      </c>
      <c r="Q464" s="649">
        <v>0.00013</v>
      </c>
      <c r="R464" s="649">
        <f>Q464*H464</f>
        <v>0.037193</v>
      </c>
      <c r="S464" s="649">
        <v>0</v>
      </c>
      <c r="T464" s="650">
        <f>S464*H464</f>
        <v>0</v>
      </c>
      <c r="U464" s="568"/>
      <c r="V464" s="568"/>
      <c r="W464" s="568"/>
      <c r="X464" s="568"/>
      <c r="Y464" s="568"/>
      <c r="Z464" s="568"/>
      <c r="AA464" s="568"/>
      <c r="AB464" s="568"/>
      <c r="AC464" s="568"/>
      <c r="AD464" s="568"/>
      <c r="AE464" s="568"/>
      <c r="AR464" s="651" t="s">
        <v>133</v>
      </c>
      <c r="AT464" s="651" t="s">
        <v>128</v>
      </c>
      <c r="AU464" s="651" t="s">
        <v>82</v>
      </c>
      <c r="AY464" s="561" t="s">
        <v>125</v>
      </c>
      <c r="BE464" s="652">
        <f>IF(N464="základní",J464,0)</f>
        <v>0</v>
      </c>
      <c r="BF464" s="652">
        <f>IF(N464="snížená",J464,0)</f>
        <v>0</v>
      </c>
      <c r="BG464" s="652">
        <f>IF(N464="zákl. přenesená",J464,0)</f>
        <v>0</v>
      </c>
      <c r="BH464" s="652">
        <f>IF(N464="sníž. přenesená",J464,0)</f>
        <v>0</v>
      </c>
      <c r="BI464" s="652">
        <f>IF(N464="nulová",J464,0)</f>
        <v>0</v>
      </c>
      <c r="BJ464" s="561" t="s">
        <v>80</v>
      </c>
      <c r="BK464" s="652">
        <f>ROUND(I464*H464,2)</f>
        <v>0</v>
      </c>
      <c r="BL464" s="561" t="s">
        <v>133</v>
      </c>
      <c r="BM464" s="651" t="s">
        <v>1114</v>
      </c>
    </row>
    <row r="465" spans="2:51" s="658" customFormat="1" ht="12">
      <c r="B465" s="659"/>
      <c r="D465" s="653" t="s">
        <v>137</v>
      </c>
      <c r="E465" s="660" t="s">
        <v>3</v>
      </c>
      <c r="F465" s="661" t="s">
        <v>1115</v>
      </c>
      <c r="H465" s="662">
        <v>128.44</v>
      </c>
      <c r="L465" s="659"/>
      <c r="M465" s="663"/>
      <c r="N465" s="664"/>
      <c r="O465" s="664"/>
      <c r="P465" s="664"/>
      <c r="Q465" s="664"/>
      <c r="R465" s="664"/>
      <c r="S465" s="664"/>
      <c r="T465" s="665"/>
      <c r="AT465" s="660" t="s">
        <v>137</v>
      </c>
      <c r="AU465" s="660" t="s">
        <v>82</v>
      </c>
      <c r="AV465" s="658" t="s">
        <v>82</v>
      </c>
      <c r="AW465" s="658" t="s">
        <v>33</v>
      </c>
      <c r="AX465" s="658" t="s">
        <v>72</v>
      </c>
      <c r="AY465" s="660" t="s">
        <v>125</v>
      </c>
    </row>
    <row r="466" spans="2:51" s="658" customFormat="1" ht="12">
      <c r="B466" s="659"/>
      <c r="D466" s="653" t="s">
        <v>137</v>
      </c>
      <c r="E466" s="660" t="s">
        <v>3</v>
      </c>
      <c r="F466" s="661" t="s">
        <v>1116</v>
      </c>
      <c r="H466" s="662">
        <v>85.8</v>
      </c>
      <c r="L466" s="659"/>
      <c r="M466" s="663"/>
      <c r="N466" s="664"/>
      <c r="O466" s="664"/>
      <c r="P466" s="664"/>
      <c r="Q466" s="664"/>
      <c r="R466" s="664"/>
      <c r="S466" s="664"/>
      <c r="T466" s="665"/>
      <c r="AT466" s="660" t="s">
        <v>137</v>
      </c>
      <c r="AU466" s="660" t="s">
        <v>82</v>
      </c>
      <c r="AV466" s="658" t="s">
        <v>82</v>
      </c>
      <c r="AW466" s="658" t="s">
        <v>33</v>
      </c>
      <c r="AX466" s="658" t="s">
        <v>72</v>
      </c>
      <c r="AY466" s="660" t="s">
        <v>125</v>
      </c>
    </row>
    <row r="467" spans="2:51" s="658" customFormat="1" ht="12">
      <c r="B467" s="659"/>
      <c r="D467" s="653" t="s">
        <v>137</v>
      </c>
      <c r="E467" s="660" t="s">
        <v>3</v>
      </c>
      <c r="F467" s="661" t="s">
        <v>1117</v>
      </c>
      <c r="H467" s="662">
        <v>66.96</v>
      </c>
      <c r="L467" s="659"/>
      <c r="M467" s="663"/>
      <c r="N467" s="664"/>
      <c r="O467" s="664"/>
      <c r="P467" s="664"/>
      <c r="Q467" s="664"/>
      <c r="R467" s="664"/>
      <c r="S467" s="664"/>
      <c r="T467" s="665"/>
      <c r="AT467" s="660" t="s">
        <v>137</v>
      </c>
      <c r="AU467" s="660" t="s">
        <v>82</v>
      </c>
      <c r="AV467" s="658" t="s">
        <v>82</v>
      </c>
      <c r="AW467" s="658" t="s">
        <v>33</v>
      </c>
      <c r="AX467" s="658" t="s">
        <v>72</v>
      </c>
      <c r="AY467" s="660" t="s">
        <v>125</v>
      </c>
    </row>
    <row r="468" spans="2:51" s="658" customFormat="1" ht="12">
      <c r="B468" s="659"/>
      <c r="D468" s="653" t="s">
        <v>137</v>
      </c>
      <c r="E468" s="660" t="s">
        <v>3</v>
      </c>
      <c r="F468" s="661" t="s">
        <v>1118</v>
      </c>
      <c r="H468" s="662">
        <v>4.9</v>
      </c>
      <c r="L468" s="659"/>
      <c r="M468" s="663"/>
      <c r="N468" s="664"/>
      <c r="O468" s="664"/>
      <c r="P468" s="664"/>
      <c r="Q468" s="664"/>
      <c r="R468" s="664"/>
      <c r="S468" s="664"/>
      <c r="T468" s="665"/>
      <c r="AT468" s="660" t="s">
        <v>137</v>
      </c>
      <c r="AU468" s="660" t="s">
        <v>82</v>
      </c>
      <c r="AV468" s="658" t="s">
        <v>82</v>
      </c>
      <c r="AW468" s="658" t="s">
        <v>33</v>
      </c>
      <c r="AX468" s="658" t="s">
        <v>72</v>
      </c>
      <c r="AY468" s="660" t="s">
        <v>125</v>
      </c>
    </row>
    <row r="469" spans="2:51" s="687" customFormat="1" ht="12">
      <c r="B469" s="688"/>
      <c r="D469" s="653" t="s">
        <v>137</v>
      </c>
      <c r="E469" s="689" t="s">
        <v>3</v>
      </c>
      <c r="F469" s="690" t="s">
        <v>532</v>
      </c>
      <c r="H469" s="691">
        <v>286.1</v>
      </c>
      <c r="L469" s="688"/>
      <c r="M469" s="692"/>
      <c r="N469" s="693"/>
      <c r="O469" s="693"/>
      <c r="P469" s="693"/>
      <c r="Q469" s="693"/>
      <c r="R469" s="693"/>
      <c r="S469" s="693"/>
      <c r="T469" s="694"/>
      <c r="AT469" s="689" t="s">
        <v>137</v>
      </c>
      <c r="AU469" s="689" t="s">
        <v>82</v>
      </c>
      <c r="AV469" s="687" t="s">
        <v>133</v>
      </c>
      <c r="AW469" s="687" t="s">
        <v>33</v>
      </c>
      <c r="AX469" s="687" t="s">
        <v>80</v>
      </c>
      <c r="AY469" s="689" t="s">
        <v>125</v>
      </c>
    </row>
    <row r="470" spans="1:65" s="571" customFormat="1" ht="14.45" customHeight="1">
      <c r="A470" s="568"/>
      <c r="B470" s="569"/>
      <c r="C470" s="640" t="s">
        <v>1119</v>
      </c>
      <c r="D470" s="640" t="s">
        <v>128</v>
      </c>
      <c r="E470" s="641" t="s">
        <v>1120</v>
      </c>
      <c r="F470" s="642" t="s">
        <v>1121</v>
      </c>
      <c r="G470" s="643" t="s">
        <v>180</v>
      </c>
      <c r="H470" s="644">
        <v>5.072</v>
      </c>
      <c r="I470" s="77"/>
      <c r="J470" s="645">
        <f>ROUND(I470*H470,2)</f>
        <v>0</v>
      </c>
      <c r="K470" s="642" t="s">
        <v>132</v>
      </c>
      <c r="L470" s="569"/>
      <c r="M470" s="646" t="s">
        <v>3</v>
      </c>
      <c r="N470" s="647" t="s">
        <v>43</v>
      </c>
      <c r="O470" s="648"/>
      <c r="P470" s="649">
        <f>O470*H470</f>
        <v>0</v>
      </c>
      <c r="Q470" s="649">
        <v>0.17818</v>
      </c>
      <c r="R470" s="649">
        <f>Q470*H470</f>
        <v>0.90372896</v>
      </c>
      <c r="S470" s="649">
        <v>0</v>
      </c>
      <c r="T470" s="650">
        <f>S470*H470</f>
        <v>0</v>
      </c>
      <c r="U470" s="568"/>
      <c r="V470" s="568"/>
      <c r="W470" s="568"/>
      <c r="X470" s="568"/>
      <c r="Y470" s="568"/>
      <c r="Z470" s="568"/>
      <c r="AA470" s="568"/>
      <c r="AB470" s="568"/>
      <c r="AC470" s="568"/>
      <c r="AD470" s="568"/>
      <c r="AE470" s="568"/>
      <c r="AR470" s="651" t="s">
        <v>133</v>
      </c>
      <c r="AT470" s="651" t="s">
        <v>128</v>
      </c>
      <c r="AU470" s="651" t="s">
        <v>82</v>
      </c>
      <c r="AY470" s="561" t="s">
        <v>125</v>
      </c>
      <c r="BE470" s="652">
        <f>IF(N470="základní",J470,0)</f>
        <v>0</v>
      </c>
      <c r="BF470" s="652">
        <f>IF(N470="snížená",J470,0)</f>
        <v>0</v>
      </c>
      <c r="BG470" s="652">
        <f>IF(N470="zákl. přenesená",J470,0)</f>
        <v>0</v>
      </c>
      <c r="BH470" s="652">
        <f>IF(N470="sníž. přenesená",J470,0)</f>
        <v>0</v>
      </c>
      <c r="BI470" s="652">
        <f>IF(N470="nulová",J470,0)</f>
        <v>0</v>
      </c>
      <c r="BJ470" s="561" t="s">
        <v>80</v>
      </c>
      <c r="BK470" s="652">
        <f>ROUND(I470*H470,2)</f>
        <v>0</v>
      </c>
      <c r="BL470" s="561" t="s">
        <v>133</v>
      </c>
      <c r="BM470" s="651" t="s">
        <v>1122</v>
      </c>
    </row>
    <row r="471" spans="2:51" s="658" customFormat="1" ht="12">
      <c r="B471" s="659"/>
      <c r="D471" s="653" t="s">
        <v>137</v>
      </c>
      <c r="E471" s="660" t="s">
        <v>3</v>
      </c>
      <c r="F471" s="661" t="s">
        <v>1123</v>
      </c>
      <c r="H471" s="662">
        <v>1.314</v>
      </c>
      <c r="L471" s="659"/>
      <c r="M471" s="663"/>
      <c r="N471" s="664"/>
      <c r="O471" s="664"/>
      <c r="P471" s="664"/>
      <c r="Q471" s="664"/>
      <c r="R471" s="664"/>
      <c r="S471" s="664"/>
      <c r="T471" s="665"/>
      <c r="AT471" s="660" t="s">
        <v>137</v>
      </c>
      <c r="AU471" s="660" t="s">
        <v>82</v>
      </c>
      <c r="AV471" s="658" t="s">
        <v>82</v>
      </c>
      <c r="AW471" s="658" t="s">
        <v>33</v>
      </c>
      <c r="AX471" s="658" t="s">
        <v>72</v>
      </c>
      <c r="AY471" s="660" t="s">
        <v>125</v>
      </c>
    </row>
    <row r="472" spans="2:51" s="658" customFormat="1" ht="12">
      <c r="B472" s="659"/>
      <c r="D472" s="653" t="s">
        <v>137</v>
      </c>
      <c r="E472" s="660" t="s">
        <v>3</v>
      </c>
      <c r="F472" s="661" t="s">
        <v>1124</v>
      </c>
      <c r="H472" s="662">
        <v>0.714</v>
      </c>
      <c r="L472" s="659"/>
      <c r="M472" s="663"/>
      <c r="N472" s="664"/>
      <c r="O472" s="664"/>
      <c r="P472" s="664"/>
      <c r="Q472" s="664"/>
      <c r="R472" s="664"/>
      <c r="S472" s="664"/>
      <c r="T472" s="665"/>
      <c r="AT472" s="660" t="s">
        <v>137</v>
      </c>
      <c r="AU472" s="660" t="s">
        <v>82</v>
      </c>
      <c r="AV472" s="658" t="s">
        <v>82</v>
      </c>
      <c r="AW472" s="658" t="s">
        <v>33</v>
      </c>
      <c r="AX472" s="658" t="s">
        <v>72</v>
      </c>
      <c r="AY472" s="660" t="s">
        <v>125</v>
      </c>
    </row>
    <row r="473" spans="2:51" s="658" customFormat="1" ht="12">
      <c r="B473" s="659"/>
      <c r="D473" s="653" t="s">
        <v>137</v>
      </c>
      <c r="E473" s="660" t="s">
        <v>3</v>
      </c>
      <c r="F473" s="661" t="s">
        <v>1125</v>
      </c>
      <c r="H473" s="662">
        <v>2.072</v>
      </c>
      <c r="L473" s="659"/>
      <c r="M473" s="663"/>
      <c r="N473" s="664"/>
      <c r="O473" s="664"/>
      <c r="P473" s="664"/>
      <c r="Q473" s="664"/>
      <c r="R473" s="664"/>
      <c r="S473" s="664"/>
      <c r="T473" s="665"/>
      <c r="AT473" s="660" t="s">
        <v>137</v>
      </c>
      <c r="AU473" s="660" t="s">
        <v>82</v>
      </c>
      <c r="AV473" s="658" t="s">
        <v>82</v>
      </c>
      <c r="AW473" s="658" t="s">
        <v>33</v>
      </c>
      <c r="AX473" s="658" t="s">
        <v>72</v>
      </c>
      <c r="AY473" s="660" t="s">
        <v>125</v>
      </c>
    </row>
    <row r="474" spans="2:51" s="658" customFormat="1" ht="12">
      <c r="B474" s="659"/>
      <c r="D474" s="653" t="s">
        <v>137</v>
      </c>
      <c r="E474" s="660" t="s">
        <v>3</v>
      </c>
      <c r="F474" s="661" t="s">
        <v>1126</v>
      </c>
      <c r="H474" s="662">
        <v>0.972</v>
      </c>
      <c r="L474" s="659"/>
      <c r="M474" s="663"/>
      <c r="N474" s="664"/>
      <c r="O474" s="664"/>
      <c r="P474" s="664"/>
      <c r="Q474" s="664"/>
      <c r="R474" s="664"/>
      <c r="S474" s="664"/>
      <c r="T474" s="665"/>
      <c r="AT474" s="660" t="s">
        <v>137</v>
      </c>
      <c r="AU474" s="660" t="s">
        <v>82</v>
      </c>
      <c r="AV474" s="658" t="s">
        <v>82</v>
      </c>
      <c r="AW474" s="658" t="s">
        <v>33</v>
      </c>
      <c r="AX474" s="658" t="s">
        <v>72</v>
      </c>
      <c r="AY474" s="660" t="s">
        <v>125</v>
      </c>
    </row>
    <row r="475" spans="2:51" s="687" customFormat="1" ht="12">
      <c r="B475" s="688"/>
      <c r="D475" s="653" t="s">
        <v>137</v>
      </c>
      <c r="E475" s="689" t="s">
        <v>3</v>
      </c>
      <c r="F475" s="690" t="s">
        <v>532</v>
      </c>
      <c r="H475" s="691">
        <v>5.072</v>
      </c>
      <c r="L475" s="688"/>
      <c r="M475" s="692"/>
      <c r="N475" s="693"/>
      <c r="O475" s="693"/>
      <c r="P475" s="693"/>
      <c r="Q475" s="693"/>
      <c r="R475" s="693"/>
      <c r="S475" s="693"/>
      <c r="T475" s="694"/>
      <c r="AT475" s="689" t="s">
        <v>137</v>
      </c>
      <c r="AU475" s="689" t="s">
        <v>82</v>
      </c>
      <c r="AV475" s="687" t="s">
        <v>133</v>
      </c>
      <c r="AW475" s="687" t="s">
        <v>33</v>
      </c>
      <c r="AX475" s="687" t="s">
        <v>80</v>
      </c>
      <c r="AY475" s="689" t="s">
        <v>125</v>
      </c>
    </row>
    <row r="476" spans="1:65" s="571" customFormat="1" ht="37.9" customHeight="1">
      <c r="A476" s="568"/>
      <c r="B476" s="569"/>
      <c r="C476" s="640" t="s">
        <v>1127</v>
      </c>
      <c r="D476" s="640" t="s">
        <v>128</v>
      </c>
      <c r="E476" s="641" t="s">
        <v>1128</v>
      </c>
      <c r="F476" s="642" t="s">
        <v>1129</v>
      </c>
      <c r="G476" s="643" t="s">
        <v>180</v>
      </c>
      <c r="H476" s="644">
        <v>71.502</v>
      </c>
      <c r="I476" s="77"/>
      <c r="J476" s="645">
        <f>ROUND(I476*H476,2)</f>
        <v>0</v>
      </c>
      <c r="K476" s="642" t="s">
        <v>132</v>
      </c>
      <c r="L476" s="569"/>
      <c r="M476" s="646" t="s">
        <v>3</v>
      </c>
      <c r="N476" s="647" t="s">
        <v>43</v>
      </c>
      <c r="O476" s="648"/>
      <c r="P476" s="649">
        <f>O476*H476</f>
        <v>0</v>
      </c>
      <c r="Q476" s="649">
        <v>0.2933</v>
      </c>
      <c r="R476" s="649">
        <f>Q476*H476</f>
        <v>20.9715366</v>
      </c>
      <c r="S476" s="649">
        <v>0</v>
      </c>
      <c r="T476" s="650">
        <f>S476*H476</f>
        <v>0</v>
      </c>
      <c r="U476" s="568"/>
      <c r="V476" s="568"/>
      <c r="W476" s="568"/>
      <c r="X476" s="568"/>
      <c r="Y476" s="568"/>
      <c r="Z476" s="568"/>
      <c r="AA476" s="568"/>
      <c r="AB476" s="568"/>
      <c r="AC476" s="568"/>
      <c r="AD476" s="568"/>
      <c r="AE476" s="568"/>
      <c r="AR476" s="651" t="s">
        <v>133</v>
      </c>
      <c r="AT476" s="651" t="s">
        <v>128</v>
      </c>
      <c r="AU476" s="651" t="s">
        <v>82</v>
      </c>
      <c r="AY476" s="561" t="s">
        <v>125</v>
      </c>
      <c r="BE476" s="652">
        <f>IF(N476="základní",J476,0)</f>
        <v>0</v>
      </c>
      <c r="BF476" s="652">
        <f>IF(N476="snížená",J476,0)</f>
        <v>0</v>
      </c>
      <c r="BG476" s="652">
        <f>IF(N476="zákl. přenesená",J476,0)</f>
        <v>0</v>
      </c>
      <c r="BH476" s="652">
        <f>IF(N476="sníž. přenesená",J476,0)</f>
        <v>0</v>
      </c>
      <c r="BI476" s="652">
        <f>IF(N476="nulová",J476,0)</f>
        <v>0</v>
      </c>
      <c r="BJ476" s="561" t="s">
        <v>80</v>
      </c>
      <c r="BK476" s="652">
        <f>ROUND(I476*H476,2)</f>
        <v>0</v>
      </c>
      <c r="BL476" s="561" t="s">
        <v>133</v>
      </c>
      <c r="BM476" s="651" t="s">
        <v>1130</v>
      </c>
    </row>
    <row r="477" spans="2:51" s="658" customFormat="1" ht="12">
      <c r="B477" s="659"/>
      <c r="D477" s="653" t="s">
        <v>137</v>
      </c>
      <c r="E477" s="660" t="s">
        <v>3</v>
      </c>
      <c r="F477" s="661" t="s">
        <v>1131</v>
      </c>
      <c r="H477" s="662">
        <v>11.43</v>
      </c>
      <c r="L477" s="659"/>
      <c r="M477" s="663"/>
      <c r="N477" s="664"/>
      <c r="O477" s="664"/>
      <c r="P477" s="664"/>
      <c r="Q477" s="664"/>
      <c r="R477" s="664"/>
      <c r="S477" s="664"/>
      <c r="T477" s="665"/>
      <c r="AT477" s="660" t="s">
        <v>137</v>
      </c>
      <c r="AU477" s="660" t="s">
        <v>82</v>
      </c>
      <c r="AV477" s="658" t="s">
        <v>82</v>
      </c>
      <c r="AW477" s="658" t="s">
        <v>33</v>
      </c>
      <c r="AX477" s="658" t="s">
        <v>72</v>
      </c>
      <c r="AY477" s="660" t="s">
        <v>125</v>
      </c>
    </row>
    <row r="478" spans="2:51" s="680" customFormat="1" ht="12">
      <c r="B478" s="681"/>
      <c r="D478" s="653" t="s">
        <v>137</v>
      </c>
      <c r="E478" s="682" t="s">
        <v>3</v>
      </c>
      <c r="F478" s="683" t="s">
        <v>1132</v>
      </c>
      <c r="H478" s="682" t="s">
        <v>3</v>
      </c>
      <c r="L478" s="681"/>
      <c r="M478" s="684"/>
      <c r="N478" s="685"/>
      <c r="O478" s="685"/>
      <c r="P478" s="685"/>
      <c r="Q478" s="685"/>
      <c r="R478" s="685"/>
      <c r="S478" s="685"/>
      <c r="T478" s="686"/>
      <c r="AT478" s="682" t="s">
        <v>137</v>
      </c>
      <c r="AU478" s="682" t="s">
        <v>82</v>
      </c>
      <c r="AV478" s="680" t="s">
        <v>80</v>
      </c>
      <c r="AW478" s="680" t="s">
        <v>33</v>
      </c>
      <c r="AX478" s="680" t="s">
        <v>72</v>
      </c>
      <c r="AY478" s="682" t="s">
        <v>125</v>
      </c>
    </row>
    <row r="479" spans="2:51" s="680" customFormat="1" ht="12">
      <c r="B479" s="681"/>
      <c r="D479" s="653" t="s">
        <v>137</v>
      </c>
      <c r="E479" s="682" t="s">
        <v>3</v>
      </c>
      <c r="F479" s="683" t="s">
        <v>838</v>
      </c>
      <c r="H479" s="682" t="s">
        <v>3</v>
      </c>
      <c r="L479" s="681"/>
      <c r="M479" s="684"/>
      <c r="N479" s="685"/>
      <c r="O479" s="685"/>
      <c r="P479" s="685"/>
      <c r="Q479" s="685"/>
      <c r="R479" s="685"/>
      <c r="S479" s="685"/>
      <c r="T479" s="686"/>
      <c r="AT479" s="682" t="s">
        <v>137</v>
      </c>
      <c r="AU479" s="682" t="s">
        <v>82</v>
      </c>
      <c r="AV479" s="680" t="s">
        <v>80</v>
      </c>
      <c r="AW479" s="680" t="s">
        <v>33</v>
      </c>
      <c r="AX479" s="680" t="s">
        <v>72</v>
      </c>
      <c r="AY479" s="682" t="s">
        <v>125</v>
      </c>
    </row>
    <row r="480" spans="2:51" s="658" customFormat="1" ht="12">
      <c r="B480" s="659"/>
      <c r="D480" s="653" t="s">
        <v>137</v>
      </c>
      <c r="E480" s="660" t="s">
        <v>3</v>
      </c>
      <c r="F480" s="661" t="s">
        <v>1133</v>
      </c>
      <c r="H480" s="662">
        <v>38.328</v>
      </c>
      <c r="L480" s="659"/>
      <c r="M480" s="663"/>
      <c r="N480" s="664"/>
      <c r="O480" s="664"/>
      <c r="P480" s="664"/>
      <c r="Q480" s="664"/>
      <c r="R480" s="664"/>
      <c r="S480" s="664"/>
      <c r="T480" s="665"/>
      <c r="AT480" s="660" t="s">
        <v>137</v>
      </c>
      <c r="AU480" s="660" t="s">
        <v>82</v>
      </c>
      <c r="AV480" s="658" t="s">
        <v>82</v>
      </c>
      <c r="AW480" s="658" t="s">
        <v>33</v>
      </c>
      <c r="AX480" s="658" t="s">
        <v>72</v>
      </c>
      <c r="AY480" s="660" t="s">
        <v>125</v>
      </c>
    </row>
    <row r="481" spans="2:51" s="680" customFormat="1" ht="12">
      <c r="B481" s="681"/>
      <c r="D481" s="653" t="s">
        <v>137</v>
      </c>
      <c r="E481" s="682" t="s">
        <v>3</v>
      </c>
      <c r="F481" s="683" t="s">
        <v>849</v>
      </c>
      <c r="H481" s="682" t="s">
        <v>3</v>
      </c>
      <c r="L481" s="681"/>
      <c r="M481" s="684"/>
      <c r="N481" s="685"/>
      <c r="O481" s="685"/>
      <c r="P481" s="685"/>
      <c r="Q481" s="685"/>
      <c r="R481" s="685"/>
      <c r="S481" s="685"/>
      <c r="T481" s="686"/>
      <c r="AT481" s="682" t="s">
        <v>137</v>
      </c>
      <c r="AU481" s="682" t="s">
        <v>82</v>
      </c>
      <c r="AV481" s="680" t="s">
        <v>80</v>
      </c>
      <c r="AW481" s="680" t="s">
        <v>33</v>
      </c>
      <c r="AX481" s="680" t="s">
        <v>72</v>
      </c>
      <c r="AY481" s="682" t="s">
        <v>125</v>
      </c>
    </row>
    <row r="482" spans="2:51" s="658" customFormat="1" ht="12">
      <c r="B482" s="659"/>
      <c r="D482" s="653" t="s">
        <v>137</v>
      </c>
      <c r="E482" s="660" t="s">
        <v>3</v>
      </c>
      <c r="F482" s="661" t="s">
        <v>1134</v>
      </c>
      <c r="H482" s="662">
        <v>21.744</v>
      </c>
      <c r="L482" s="659"/>
      <c r="M482" s="663"/>
      <c r="N482" s="664"/>
      <c r="O482" s="664"/>
      <c r="P482" s="664"/>
      <c r="Q482" s="664"/>
      <c r="R482" s="664"/>
      <c r="S482" s="664"/>
      <c r="T482" s="665"/>
      <c r="AT482" s="660" t="s">
        <v>137</v>
      </c>
      <c r="AU482" s="660" t="s">
        <v>82</v>
      </c>
      <c r="AV482" s="658" t="s">
        <v>82</v>
      </c>
      <c r="AW482" s="658" t="s">
        <v>33</v>
      </c>
      <c r="AX482" s="658" t="s">
        <v>72</v>
      </c>
      <c r="AY482" s="660" t="s">
        <v>125</v>
      </c>
    </row>
    <row r="483" spans="2:51" s="687" customFormat="1" ht="12">
      <c r="B483" s="688"/>
      <c r="D483" s="653" t="s">
        <v>137</v>
      </c>
      <c r="E483" s="689" t="s">
        <v>3</v>
      </c>
      <c r="F483" s="690" t="s">
        <v>532</v>
      </c>
      <c r="H483" s="691">
        <v>71.502</v>
      </c>
      <c r="L483" s="688"/>
      <c r="M483" s="692"/>
      <c r="N483" s="693"/>
      <c r="O483" s="693"/>
      <c r="P483" s="693"/>
      <c r="Q483" s="693"/>
      <c r="R483" s="693"/>
      <c r="S483" s="693"/>
      <c r="T483" s="694"/>
      <c r="AT483" s="689" t="s">
        <v>137</v>
      </c>
      <c r="AU483" s="689" t="s">
        <v>82</v>
      </c>
      <c r="AV483" s="687" t="s">
        <v>133</v>
      </c>
      <c r="AW483" s="687" t="s">
        <v>33</v>
      </c>
      <c r="AX483" s="687" t="s">
        <v>80</v>
      </c>
      <c r="AY483" s="689" t="s">
        <v>125</v>
      </c>
    </row>
    <row r="484" spans="1:65" s="571" customFormat="1" ht="37.9" customHeight="1">
      <c r="A484" s="568"/>
      <c r="B484" s="569"/>
      <c r="C484" s="640" t="s">
        <v>1135</v>
      </c>
      <c r="D484" s="640" t="s">
        <v>128</v>
      </c>
      <c r="E484" s="641" t="s">
        <v>1136</v>
      </c>
      <c r="F484" s="642" t="s">
        <v>1137</v>
      </c>
      <c r="G484" s="643" t="s">
        <v>180</v>
      </c>
      <c r="H484" s="644">
        <v>1.746</v>
      </c>
      <c r="I484" s="77"/>
      <c r="J484" s="645">
        <f>ROUND(I484*H484,2)</f>
        <v>0</v>
      </c>
      <c r="K484" s="642" t="s">
        <v>132</v>
      </c>
      <c r="L484" s="569"/>
      <c r="M484" s="646" t="s">
        <v>3</v>
      </c>
      <c r="N484" s="647" t="s">
        <v>43</v>
      </c>
      <c r="O484" s="648"/>
      <c r="P484" s="649">
        <f>O484*H484</f>
        <v>0</v>
      </c>
      <c r="Q484" s="649">
        <v>0.57003</v>
      </c>
      <c r="R484" s="649">
        <f>Q484*H484</f>
        <v>0.9952723800000001</v>
      </c>
      <c r="S484" s="649">
        <v>0</v>
      </c>
      <c r="T484" s="650">
        <f>S484*H484</f>
        <v>0</v>
      </c>
      <c r="U484" s="568"/>
      <c r="V484" s="568"/>
      <c r="W484" s="568"/>
      <c r="X484" s="568"/>
      <c r="Y484" s="568"/>
      <c r="Z484" s="568"/>
      <c r="AA484" s="568"/>
      <c r="AB484" s="568"/>
      <c r="AC484" s="568"/>
      <c r="AD484" s="568"/>
      <c r="AE484" s="568"/>
      <c r="AR484" s="651" t="s">
        <v>133</v>
      </c>
      <c r="AT484" s="651" t="s">
        <v>128</v>
      </c>
      <c r="AU484" s="651" t="s">
        <v>82</v>
      </c>
      <c r="AY484" s="561" t="s">
        <v>125</v>
      </c>
      <c r="BE484" s="652">
        <f>IF(N484="základní",J484,0)</f>
        <v>0</v>
      </c>
      <c r="BF484" s="652">
        <f>IF(N484="snížená",J484,0)</f>
        <v>0</v>
      </c>
      <c r="BG484" s="652">
        <f>IF(N484="zákl. přenesená",J484,0)</f>
        <v>0</v>
      </c>
      <c r="BH484" s="652">
        <f>IF(N484="sníž. přenesená",J484,0)</f>
        <v>0</v>
      </c>
      <c r="BI484" s="652">
        <f>IF(N484="nulová",J484,0)</f>
        <v>0</v>
      </c>
      <c r="BJ484" s="561" t="s">
        <v>80</v>
      </c>
      <c r="BK484" s="652">
        <f>ROUND(I484*H484,2)</f>
        <v>0</v>
      </c>
      <c r="BL484" s="561" t="s">
        <v>133</v>
      </c>
      <c r="BM484" s="651" t="s">
        <v>1138</v>
      </c>
    </row>
    <row r="485" spans="2:51" s="680" customFormat="1" ht="12">
      <c r="B485" s="681"/>
      <c r="D485" s="653" t="s">
        <v>137</v>
      </c>
      <c r="E485" s="682" t="s">
        <v>3</v>
      </c>
      <c r="F485" s="683" t="s">
        <v>1139</v>
      </c>
      <c r="H485" s="682" t="s">
        <v>3</v>
      </c>
      <c r="L485" s="681"/>
      <c r="M485" s="684"/>
      <c r="N485" s="685"/>
      <c r="O485" s="685"/>
      <c r="P485" s="685"/>
      <c r="Q485" s="685"/>
      <c r="R485" s="685"/>
      <c r="S485" s="685"/>
      <c r="T485" s="686"/>
      <c r="AT485" s="682" t="s">
        <v>137</v>
      </c>
      <c r="AU485" s="682" t="s">
        <v>82</v>
      </c>
      <c r="AV485" s="680" t="s">
        <v>80</v>
      </c>
      <c r="AW485" s="680" t="s">
        <v>33</v>
      </c>
      <c r="AX485" s="680" t="s">
        <v>72</v>
      </c>
      <c r="AY485" s="682" t="s">
        <v>125</v>
      </c>
    </row>
    <row r="486" spans="2:51" s="658" customFormat="1" ht="12">
      <c r="B486" s="659"/>
      <c r="D486" s="653" t="s">
        <v>137</v>
      </c>
      <c r="E486" s="660" t="s">
        <v>3</v>
      </c>
      <c r="F486" s="661" t="s">
        <v>1140</v>
      </c>
      <c r="H486" s="662">
        <v>1.746</v>
      </c>
      <c r="L486" s="659"/>
      <c r="M486" s="663"/>
      <c r="N486" s="664"/>
      <c r="O486" s="664"/>
      <c r="P486" s="664"/>
      <c r="Q486" s="664"/>
      <c r="R486" s="664"/>
      <c r="S486" s="664"/>
      <c r="T486" s="665"/>
      <c r="AT486" s="660" t="s">
        <v>137</v>
      </c>
      <c r="AU486" s="660" t="s">
        <v>82</v>
      </c>
      <c r="AV486" s="658" t="s">
        <v>82</v>
      </c>
      <c r="AW486" s="658" t="s">
        <v>33</v>
      </c>
      <c r="AX486" s="658" t="s">
        <v>80</v>
      </c>
      <c r="AY486" s="660" t="s">
        <v>125</v>
      </c>
    </row>
    <row r="487" spans="1:65" s="571" customFormat="1" ht="24.2" customHeight="1">
      <c r="A487" s="568"/>
      <c r="B487" s="569"/>
      <c r="C487" s="640" t="s">
        <v>1141</v>
      </c>
      <c r="D487" s="640" t="s">
        <v>128</v>
      </c>
      <c r="E487" s="641" t="s">
        <v>1142</v>
      </c>
      <c r="F487" s="642" t="s">
        <v>1143</v>
      </c>
      <c r="G487" s="643" t="s">
        <v>180</v>
      </c>
      <c r="H487" s="644">
        <v>10.457</v>
      </c>
      <c r="I487" s="77"/>
      <c r="J487" s="645">
        <f>ROUND(I487*H487,2)</f>
        <v>0</v>
      </c>
      <c r="K487" s="642" t="s">
        <v>132</v>
      </c>
      <c r="L487" s="569"/>
      <c r="M487" s="646" t="s">
        <v>3</v>
      </c>
      <c r="N487" s="647" t="s">
        <v>43</v>
      </c>
      <c r="O487" s="648"/>
      <c r="P487" s="649">
        <f>O487*H487</f>
        <v>0</v>
      </c>
      <c r="Q487" s="649">
        <v>0.00785</v>
      </c>
      <c r="R487" s="649">
        <f>Q487*H487</f>
        <v>0.08208744999999999</v>
      </c>
      <c r="S487" s="649">
        <v>0</v>
      </c>
      <c r="T487" s="650">
        <f>S487*H487</f>
        <v>0</v>
      </c>
      <c r="U487" s="568"/>
      <c r="V487" s="568"/>
      <c r="W487" s="568"/>
      <c r="X487" s="568"/>
      <c r="Y487" s="568"/>
      <c r="Z487" s="568"/>
      <c r="AA487" s="568"/>
      <c r="AB487" s="568"/>
      <c r="AC487" s="568"/>
      <c r="AD487" s="568"/>
      <c r="AE487" s="568"/>
      <c r="AR487" s="651" t="s">
        <v>133</v>
      </c>
      <c r="AT487" s="651" t="s">
        <v>128</v>
      </c>
      <c r="AU487" s="651" t="s">
        <v>82</v>
      </c>
      <c r="AY487" s="561" t="s">
        <v>125</v>
      </c>
      <c r="BE487" s="652">
        <f>IF(N487="základní",J487,0)</f>
        <v>0</v>
      </c>
      <c r="BF487" s="652">
        <f>IF(N487="snížená",J487,0)</f>
        <v>0</v>
      </c>
      <c r="BG487" s="652">
        <f>IF(N487="zákl. přenesená",J487,0)</f>
        <v>0</v>
      </c>
      <c r="BH487" s="652">
        <f>IF(N487="sníž. přenesená",J487,0)</f>
        <v>0</v>
      </c>
      <c r="BI487" s="652">
        <f>IF(N487="nulová",J487,0)</f>
        <v>0</v>
      </c>
      <c r="BJ487" s="561" t="s">
        <v>80</v>
      </c>
      <c r="BK487" s="652">
        <f>ROUND(I487*H487,2)</f>
        <v>0</v>
      </c>
      <c r="BL487" s="561" t="s">
        <v>133</v>
      </c>
      <c r="BM487" s="651" t="s">
        <v>1144</v>
      </c>
    </row>
    <row r="488" spans="2:51" s="658" customFormat="1" ht="12">
      <c r="B488" s="659"/>
      <c r="D488" s="653" t="s">
        <v>137</v>
      </c>
      <c r="E488" s="660" t="s">
        <v>3</v>
      </c>
      <c r="F488" s="661" t="s">
        <v>1145</v>
      </c>
      <c r="H488" s="662">
        <v>2.941</v>
      </c>
      <c r="L488" s="659"/>
      <c r="M488" s="663"/>
      <c r="N488" s="664"/>
      <c r="O488" s="664"/>
      <c r="P488" s="664"/>
      <c r="Q488" s="664"/>
      <c r="R488" s="664"/>
      <c r="S488" s="664"/>
      <c r="T488" s="665"/>
      <c r="AT488" s="660" t="s">
        <v>137</v>
      </c>
      <c r="AU488" s="660" t="s">
        <v>82</v>
      </c>
      <c r="AV488" s="658" t="s">
        <v>82</v>
      </c>
      <c r="AW488" s="658" t="s">
        <v>33</v>
      </c>
      <c r="AX488" s="658" t="s">
        <v>72</v>
      </c>
      <c r="AY488" s="660" t="s">
        <v>125</v>
      </c>
    </row>
    <row r="489" spans="2:51" s="658" customFormat="1" ht="12">
      <c r="B489" s="659"/>
      <c r="D489" s="653" t="s">
        <v>137</v>
      </c>
      <c r="E489" s="660" t="s">
        <v>3</v>
      </c>
      <c r="F489" s="661" t="s">
        <v>1146</v>
      </c>
      <c r="H489" s="662">
        <v>1.84</v>
      </c>
      <c r="L489" s="659"/>
      <c r="M489" s="663"/>
      <c r="N489" s="664"/>
      <c r="O489" s="664"/>
      <c r="P489" s="664"/>
      <c r="Q489" s="664"/>
      <c r="R489" s="664"/>
      <c r="S489" s="664"/>
      <c r="T489" s="665"/>
      <c r="AT489" s="660" t="s">
        <v>137</v>
      </c>
      <c r="AU489" s="660" t="s">
        <v>82</v>
      </c>
      <c r="AV489" s="658" t="s">
        <v>82</v>
      </c>
      <c r="AW489" s="658" t="s">
        <v>33</v>
      </c>
      <c r="AX489" s="658" t="s">
        <v>72</v>
      </c>
      <c r="AY489" s="660" t="s">
        <v>125</v>
      </c>
    </row>
    <row r="490" spans="2:51" s="658" customFormat="1" ht="12">
      <c r="B490" s="659"/>
      <c r="D490" s="653" t="s">
        <v>137</v>
      </c>
      <c r="E490" s="660" t="s">
        <v>3</v>
      </c>
      <c r="F490" s="661" t="s">
        <v>1147</v>
      </c>
      <c r="H490" s="662">
        <v>3.87</v>
      </c>
      <c r="L490" s="659"/>
      <c r="M490" s="663"/>
      <c r="N490" s="664"/>
      <c r="O490" s="664"/>
      <c r="P490" s="664"/>
      <c r="Q490" s="664"/>
      <c r="R490" s="664"/>
      <c r="S490" s="664"/>
      <c r="T490" s="665"/>
      <c r="AT490" s="660" t="s">
        <v>137</v>
      </c>
      <c r="AU490" s="660" t="s">
        <v>82</v>
      </c>
      <c r="AV490" s="658" t="s">
        <v>82</v>
      </c>
      <c r="AW490" s="658" t="s">
        <v>33</v>
      </c>
      <c r="AX490" s="658" t="s">
        <v>72</v>
      </c>
      <c r="AY490" s="660" t="s">
        <v>125</v>
      </c>
    </row>
    <row r="491" spans="2:51" s="658" customFormat="1" ht="12">
      <c r="B491" s="659"/>
      <c r="D491" s="653" t="s">
        <v>137</v>
      </c>
      <c r="E491" s="660" t="s">
        <v>3</v>
      </c>
      <c r="F491" s="661" t="s">
        <v>1148</v>
      </c>
      <c r="H491" s="662">
        <v>1.806</v>
      </c>
      <c r="L491" s="659"/>
      <c r="M491" s="663"/>
      <c r="N491" s="664"/>
      <c r="O491" s="664"/>
      <c r="P491" s="664"/>
      <c r="Q491" s="664"/>
      <c r="R491" s="664"/>
      <c r="S491" s="664"/>
      <c r="T491" s="665"/>
      <c r="AT491" s="660" t="s">
        <v>137</v>
      </c>
      <c r="AU491" s="660" t="s">
        <v>82</v>
      </c>
      <c r="AV491" s="658" t="s">
        <v>82</v>
      </c>
      <c r="AW491" s="658" t="s">
        <v>33</v>
      </c>
      <c r="AX491" s="658" t="s">
        <v>72</v>
      </c>
      <c r="AY491" s="660" t="s">
        <v>125</v>
      </c>
    </row>
    <row r="492" spans="2:51" s="687" customFormat="1" ht="12">
      <c r="B492" s="688"/>
      <c r="D492" s="653" t="s">
        <v>137</v>
      </c>
      <c r="E492" s="689" t="s">
        <v>3</v>
      </c>
      <c r="F492" s="690" t="s">
        <v>532</v>
      </c>
      <c r="H492" s="691">
        <v>10.457</v>
      </c>
      <c r="L492" s="688"/>
      <c r="M492" s="692"/>
      <c r="N492" s="693"/>
      <c r="O492" s="693"/>
      <c r="P492" s="693"/>
      <c r="Q492" s="693"/>
      <c r="R492" s="693"/>
      <c r="S492" s="693"/>
      <c r="T492" s="694"/>
      <c r="AT492" s="689" t="s">
        <v>137</v>
      </c>
      <c r="AU492" s="689" t="s">
        <v>82</v>
      </c>
      <c r="AV492" s="687" t="s">
        <v>133</v>
      </c>
      <c r="AW492" s="687" t="s">
        <v>33</v>
      </c>
      <c r="AX492" s="687" t="s">
        <v>80</v>
      </c>
      <c r="AY492" s="689" t="s">
        <v>125</v>
      </c>
    </row>
    <row r="493" spans="1:65" s="571" customFormat="1" ht="37.9" customHeight="1">
      <c r="A493" s="568"/>
      <c r="B493" s="569"/>
      <c r="C493" s="640" t="s">
        <v>1149</v>
      </c>
      <c r="D493" s="640" t="s">
        <v>128</v>
      </c>
      <c r="E493" s="641" t="s">
        <v>1150</v>
      </c>
      <c r="F493" s="642" t="s">
        <v>1151</v>
      </c>
      <c r="G493" s="643" t="s">
        <v>286</v>
      </c>
      <c r="H493" s="644">
        <v>208.09</v>
      </c>
      <c r="I493" s="77"/>
      <c r="J493" s="645">
        <f>ROUND(I493*H493,2)</f>
        <v>0</v>
      </c>
      <c r="K493" s="642" t="s">
        <v>132</v>
      </c>
      <c r="L493" s="569"/>
      <c r="M493" s="646" t="s">
        <v>3</v>
      </c>
      <c r="N493" s="647" t="s">
        <v>43</v>
      </c>
      <c r="O493" s="648"/>
      <c r="P493" s="649">
        <f>O493*H493</f>
        <v>0</v>
      </c>
      <c r="Q493" s="649">
        <v>0.00803</v>
      </c>
      <c r="R493" s="649">
        <f>Q493*H493</f>
        <v>1.6709627000000002</v>
      </c>
      <c r="S493" s="649">
        <v>0</v>
      </c>
      <c r="T493" s="650">
        <f>S493*H493</f>
        <v>0</v>
      </c>
      <c r="U493" s="568"/>
      <c r="V493" s="568"/>
      <c r="W493" s="568"/>
      <c r="X493" s="568"/>
      <c r="Y493" s="568"/>
      <c r="Z493" s="568"/>
      <c r="AA493" s="568"/>
      <c r="AB493" s="568"/>
      <c r="AC493" s="568"/>
      <c r="AD493" s="568"/>
      <c r="AE493" s="568"/>
      <c r="AR493" s="651" t="s">
        <v>133</v>
      </c>
      <c r="AT493" s="651" t="s">
        <v>128</v>
      </c>
      <c r="AU493" s="651" t="s">
        <v>82</v>
      </c>
      <c r="AY493" s="561" t="s">
        <v>125</v>
      </c>
      <c r="BE493" s="652">
        <f>IF(N493="základní",J493,0)</f>
        <v>0</v>
      </c>
      <c r="BF493" s="652">
        <f>IF(N493="snížená",J493,0)</f>
        <v>0</v>
      </c>
      <c r="BG493" s="652">
        <f>IF(N493="zákl. přenesená",J493,0)</f>
        <v>0</v>
      </c>
      <c r="BH493" s="652">
        <f>IF(N493="sníž. přenesená",J493,0)</f>
        <v>0</v>
      </c>
      <c r="BI493" s="652">
        <f>IF(N493="nulová",J493,0)</f>
        <v>0</v>
      </c>
      <c r="BJ493" s="561" t="s">
        <v>80</v>
      </c>
      <c r="BK493" s="652">
        <f>ROUND(I493*H493,2)</f>
        <v>0</v>
      </c>
      <c r="BL493" s="561" t="s">
        <v>133</v>
      </c>
      <c r="BM493" s="651" t="s">
        <v>1152</v>
      </c>
    </row>
    <row r="494" spans="2:51" s="680" customFormat="1" ht="12">
      <c r="B494" s="681"/>
      <c r="D494" s="653" t="s">
        <v>137</v>
      </c>
      <c r="E494" s="682" t="s">
        <v>3</v>
      </c>
      <c r="F494" s="683" t="s">
        <v>825</v>
      </c>
      <c r="H494" s="682" t="s">
        <v>3</v>
      </c>
      <c r="L494" s="681"/>
      <c r="M494" s="684"/>
      <c r="N494" s="685"/>
      <c r="O494" s="685"/>
      <c r="P494" s="685"/>
      <c r="Q494" s="685"/>
      <c r="R494" s="685"/>
      <c r="S494" s="685"/>
      <c r="T494" s="686"/>
      <c r="AT494" s="682" t="s">
        <v>137</v>
      </c>
      <c r="AU494" s="682" t="s">
        <v>82</v>
      </c>
      <c r="AV494" s="680" t="s">
        <v>80</v>
      </c>
      <c r="AW494" s="680" t="s">
        <v>33</v>
      </c>
      <c r="AX494" s="680" t="s">
        <v>72</v>
      </c>
      <c r="AY494" s="682" t="s">
        <v>125</v>
      </c>
    </row>
    <row r="495" spans="2:51" s="658" customFormat="1" ht="12">
      <c r="B495" s="659"/>
      <c r="D495" s="653" t="s">
        <v>137</v>
      </c>
      <c r="E495" s="660" t="s">
        <v>3</v>
      </c>
      <c r="F495" s="661" t="s">
        <v>1103</v>
      </c>
      <c r="H495" s="662">
        <v>49.9</v>
      </c>
      <c r="L495" s="659"/>
      <c r="M495" s="663"/>
      <c r="N495" s="664"/>
      <c r="O495" s="664"/>
      <c r="P495" s="664"/>
      <c r="Q495" s="664"/>
      <c r="R495" s="664"/>
      <c r="S495" s="664"/>
      <c r="T495" s="665"/>
      <c r="AT495" s="660" t="s">
        <v>137</v>
      </c>
      <c r="AU495" s="660" t="s">
        <v>82</v>
      </c>
      <c r="AV495" s="658" t="s">
        <v>82</v>
      </c>
      <c r="AW495" s="658" t="s">
        <v>33</v>
      </c>
      <c r="AX495" s="658" t="s">
        <v>72</v>
      </c>
      <c r="AY495" s="660" t="s">
        <v>125</v>
      </c>
    </row>
    <row r="496" spans="2:51" s="658" customFormat="1" ht="12">
      <c r="B496" s="659"/>
      <c r="D496" s="653" t="s">
        <v>137</v>
      </c>
      <c r="E496" s="660" t="s">
        <v>3</v>
      </c>
      <c r="F496" s="661" t="s">
        <v>1104</v>
      </c>
      <c r="H496" s="662">
        <v>20.9</v>
      </c>
      <c r="L496" s="659"/>
      <c r="M496" s="663"/>
      <c r="N496" s="664"/>
      <c r="O496" s="664"/>
      <c r="P496" s="664"/>
      <c r="Q496" s="664"/>
      <c r="R496" s="664"/>
      <c r="S496" s="664"/>
      <c r="T496" s="665"/>
      <c r="AT496" s="660" t="s">
        <v>137</v>
      </c>
      <c r="AU496" s="660" t="s">
        <v>82</v>
      </c>
      <c r="AV496" s="658" t="s">
        <v>82</v>
      </c>
      <c r="AW496" s="658" t="s">
        <v>33</v>
      </c>
      <c r="AX496" s="658" t="s">
        <v>72</v>
      </c>
      <c r="AY496" s="660" t="s">
        <v>125</v>
      </c>
    </row>
    <row r="497" spans="2:51" s="658" customFormat="1" ht="12">
      <c r="B497" s="659"/>
      <c r="D497" s="653" t="s">
        <v>137</v>
      </c>
      <c r="E497" s="660" t="s">
        <v>3</v>
      </c>
      <c r="F497" s="661" t="s">
        <v>1105</v>
      </c>
      <c r="H497" s="662">
        <v>33.7</v>
      </c>
      <c r="L497" s="659"/>
      <c r="M497" s="663"/>
      <c r="N497" s="664"/>
      <c r="O497" s="664"/>
      <c r="P497" s="664"/>
      <c r="Q497" s="664"/>
      <c r="R497" s="664"/>
      <c r="S497" s="664"/>
      <c r="T497" s="665"/>
      <c r="AT497" s="660" t="s">
        <v>137</v>
      </c>
      <c r="AU497" s="660" t="s">
        <v>82</v>
      </c>
      <c r="AV497" s="658" t="s">
        <v>82</v>
      </c>
      <c r="AW497" s="658" t="s">
        <v>33</v>
      </c>
      <c r="AX497" s="658" t="s">
        <v>72</v>
      </c>
      <c r="AY497" s="660" t="s">
        <v>125</v>
      </c>
    </row>
    <row r="498" spans="2:51" s="658" customFormat="1" ht="12">
      <c r="B498" s="659"/>
      <c r="D498" s="653" t="s">
        <v>137</v>
      </c>
      <c r="E498" s="660" t="s">
        <v>3</v>
      </c>
      <c r="F498" s="661" t="s">
        <v>1096</v>
      </c>
      <c r="H498" s="662">
        <v>2.75</v>
      </c>
      <c r="L498" s="659"/>
      <c r="M498" s="663"/>
      <c r="N498" s="664"/>
      <c r="O498" s="664"/>
      <c r="P498" s="664"/>
      <c r="Q498" s="664"/>
      <c r="R498" s="664"/>
      <c r="S498" s="664"/>
      <c r="T498" s="665"/>
      <c r="AT498" s="660" t="s">
        <v>137</v>
      </c>
      <c r="AU498" s="660" t="s">
        <v>82</v>
      </c>
      <c r="AV498" s="658" t="s">
        <v>82</v>
      </c>
      <c r="AW498" s="658" t="s">
        <v>33</v>
      </c>
      <c r="AX498" s="658" t="s">
        <v>72</v>
      </c>
      <c r="AY498" s="660" t="s">
        <v>125</v>
      </c>
    </row>
    <row r="499" spans="2:51" s="695" customFormat="1" ht="12">
      <c r="B499" s="696"/>
      <c r="D499" s="653" t="s">
        <v>137</v>
      </c>
      <c r="E499" s="697" t="s">
        <v>3</v>
      </c>
      <c r="F499" s="698" t="s">
        <v>1106</v>
      </c>
      <c r="H499" s="699">
        <v>107.25</v>
      </c>
      <c r="L499" s="696"/>
      <c r="M499" s="700"/>
      <c r="N499" s="701"/>
      <c r="O499" s="701"/>
      <c r="P499" s="701"/>
      <c r="Q499" s="701"/>
      <c r="R499" s="701"/>
      <c r="S499" s="701"/>
      <c r="T499" s="702"/>
      <c r="AT499" s="697" t="s">
        <v>137</v>
      </c>
      <c r="AU499" s="697" t="s">
        <v>82</v>
      </c>
      <c r="AV499" s="695" t="s">
        <v>145</v>
      </c>
      <c r="AW499" s="695" t="s">
        <v>33</v>
      </c>
      <c r="AX499" s="695" t="s">
        <v>72</v>
      </c>
      <c r="AY499" s="697" t="s">
        <v>125</v>
      </c>
    </row>
    <row r="500" spans="2:51" s="680" customFormat="1" ht="12">
      <c r="B500" s="681"/>
      <c r="D500" s="653" t="s">
        <v>137</v>
      </c>
      <c r="E500" s="682" t="s">
        <v>3</v>
      </c>
      <c r="F500" s="683" t="s">
        <v>838</v>
      </c>
      <c r="H500" s="682" t="s">
        <v>3</v>
      </c>
      <c r="L500" s="681"/>
      <c r="M500" s="684"/>
      <c r="N500" s="685"/>
      <c r="O500" s="685"/>
      <c r="P500" s="685"/>
      <c r="Q500" s="685"/>
      <c r="R500" s="685"/>
      <c r="S500" s="685"/>
      <c r="T500" s="686"/>
      <c r="AT500" s="682" t="s">
        <v>137</v>
      </c>
      <c r="AU500" s="682" t="s">
        <v>82</v>
      </c>
      <c r="AV500" s="680" t="s">
        <v>80</v>
      </c>
      <c r="AW500" s="680" t="s">
        <v>33</v>
      </c>
      <c r="AX500" s="680" t="s">
        <v>72</v>
      </c>
      <c r="AY500" s="682" t="s">
        <v>125</v>
      </c>
    </row>
    <row r="501" spans="2:51" s="658" customFormat="1" ht="12">
      <c r="B501" s="659"/>
      <c r="D501" s="653" t="s">
        <v>137</v>
      </c>
      <c r="E501" s="660" t="s">
        <v>3</v>
      </c>
      <c r="F501" s="661" t="s">
        <v>1107</v>
      </c>
      <c r="H501" s="662">
        <v>46.3</v>
      </c>
      <c r="L501" s="659"/>
      <c r="M501" s="663"/>
      <c r="N501" s="664"/>
      <c r="O501" s="664"/>
      <c r="P501" s="664"/>
      <c r="Q501" s="664"/>
      <c r="R501" s="664"/>
      <c r="S501" s="664"/>
      <c r="T501" s="665"/>
      <c r="AT501" s="660" t="s">
        <v>137</v>
      </c>
      <c r="AU501" s="660" t="s">
        <v>82</v>
      </c>
      <c r="AV501" s="658" t="s">
        <v>82</v>
      </c>
      <c r="AW501" s="658" t="s">
        <v>33</v>
      </c>
      <c r="AX501" s="658" t="s">
        <v>72</v>
      </c>
      <c r="AY501" s="660" t="s">
        <v>125</v>
      </c>
    </row>
    <row r="502" spans="2:51" s="658" customFormat="1" ht="12">
      <c r="B502" s="659"/>
      <c r="D502" s="653" t="s">
        <v>137</v>
      </c>
      <c r="E502" s="660" t="s">
        <v>3</v>
      </c>
      <c r="F502" s="661" t="s">
        <v>1108</v>
      </c>
      <c r="H502" s="662">
        <v>18.9</v>
      </c>
      <c r="L502" s="659"/>
      <c r="M502" s="663"/>
      <c r="N502" s="664"/>
      <c r="O502" s="664"/>
      <c r="P502" s="664"/>
      <c r="Q502" s="664"/>
      <c r="R502" s="664"/>
      <c r="S502" s="664"/>
      <c r="T502" s="665"/>
      <c r="AT502" s="660" t="s">
        <v>137</v>
      </c>
      <c r="AU502" s="660" t="s">
        <v>82</v>
      </c>
      <c r="AV502" s="658" t="s">
        <v>82</v>
      </c>
      <c r="AW502" s="658" t="s">
        <v>33</v>
      </c>
      <c r="AX502" s="658" t="s">
        <v>72</v>
      </c>
      <c r="AY502" s="660" t="s">
        <v>125</v>
      </c>
    </row>
    <row r="503" spans="2:51" s="658" customFormat="1" ht="12">
      <c r="B503" s="659"/>
      <c r="D503" s="653" t="s">
        <v>137</v>
      </c>
      <c r="E503" s="660" t="s">
        <v>3</v>
      </c>
      <c r="F503" s="661" t="s">
        <v>1097</v>
      </c>
      <c r="H503" s="662">
        <v>5.23</v>
      </c>
      <c r="L503" s="659"/>
      <c r="M503" s="663"/>
      <c r="N503" s="664"/>
      <c r="O503" s="664"/>
      <c r="P503" s="664"/>
      <c r="Q503" s="664"/>
      <c r="R503" s="664"/>
      <c r="S503" s="664"/>
      <c r="T503" s="665"/>
      <c r="AT503" s="660" t="s">
        <v>137</v>
      </c>
      <c r="AU503" s="660" t="s">
        <v>82</v>
      </c>
      <c r="AV503" s="658" t="s">
        <v>82</v>
      </c>
      <c r="AW503" s="658" t="s">
        <v>33</v>
      </c>
      <c r="AX503" s="658" t="s">
        <v>72</v>
      </c>
      <c r="AY503" s="660" t="s">
        <v>125</v>
      </c>
    </row>
    <row r="504" spans="2:51" s="695" customFormat="1" ht="12">
      <c r="B504" s="696"/>
      <c r="D504" s="653" t="s">
        <v>137</v>
      </c>
      <c r="E504" s="697" t="s">
        <v>3</v>
      </c>
      <c r="F504" s="698" t="s">
        <v>1106</v>
      </c>
      <c r="H504" s="699">
        <v>70.43</v>
      </c>
      <c r="L504" s="696"/>
      <c r="M504" s="700"/>
      <c r="N504" s="701"/>
      <c r="O504" s="701"/>
      <c r="P504" s="701"/>
      <c r="Q504" s="701"/>
      <c r="R504" s="701"/>
      <c r="S504" s="701"/>
      <c r="T504" s="702"/>
      <c r="AT504" s="697" t="s">
        <v>137</v>
      </c>
      <c r="AU504" s="697" t="s">
        <v>82</v>
      </c>
      <c r="AV504" s="695" t="s">
        <v>145</v>
      </c>
      <c r="AW504" s="695" t="s">
        <v>33</v>
      </c>
      <c r="AX504" s="695" t="s">
        <v>72</v>
      </c>
      <c r="AY504" s="697" t="s">
        <v>125</v>
      </c>
    </row>
    <row r="505" spans="2:51" s="680" customFormat="1" ht="12">
      <c r="B505" s="681"/>
      <c r="D505" s="653" t="s">
        <v>137</v>
      </c>
      <c r="E505" s="682" t="s">
        <v>3</v>
      </c>
      <c r="F505" s="683" t="s">
        <v>849</v>
      </c>
      <c r="H505" s="682" t="s">
        <v>3</v>
      </c>
      <c r="L505" s="681"/>
      <c r="M505" s="684"/>
      <c r="N505" s="685"/>
      <c r="O505" s="685"/>
      <c r="P505" s="685"/>
      <c r="Q505" s="685"/>
      <c r="R505" s="685"/>
      <c r="S505" s="685"/>
      <c r="T505" s="686"/>
      <c r="AT505" s="682" t="s">
        <v>137</v>
      </c>
      <c r="AU505" s="682" t="s">
        <v>82</v>
      </c>
      <c r="AV505" s="680" t="s">
        <v>80</v>
      </c>
      <c r="AW505" s="680" t="s">
        <v>33</v>
      </c>
      <c r="AX505" s="680" t="s">
        <v>72</v>
      </c>
      <c r="AY505" s="682" t="s">
        <v>125</v>
      </c>
    </row>
    <row r="506" spans="2:51" s="658" customFormat="1" ht="12">
      <c r="B506" s="659"/>
      <c r="D506" s="653" t="s">
        <v>137</v>
      </c>
      <c r="E506" s="660" t="s">
        <v>3</v>
      </c>
      <c r="F506" s="661" t="s">
        <v>1109</v>
      </c>
      <c r="H506" s="662">
        <v>25.3</v>
      </c>
      <c r="L506" s="659"/>
      <c r="M506" s="663"/>
      <c r="N506" s="664"/>
      <c r="O506" s="664"/>
      <c r="P506" s="664"/>
      <c r="Q506" s="664"/>
      <c r="R506" s="664"/>
      <c r="S506" s="664"/>
      <c r="T506" s="665"/>
      <c r="AT506" s="660" t="s">
        <v>137</v>
      </c>
      <c r="AU506" s="660" t="s">
        <v>82</v>
      </c>
      <c r="AV506" s="658" t="s">
        <v>82</v>
      </c>
      <c r="AW506" s="658" t="s">
        <v>33</v>
      </c>
      <c r="AX506" s="658" t="s">
        <v>72</v>
      </c>
      <c r="AY506" s="660" t="s">
        <v>125</v>
      </c>
    </row>
    <row r="507" spans="2:51" s="658" customFormat="1" ht="12">
      <c r="B507" s="659"/>
      <c r="D507" s="653" t="s">
        <v>137</v>
      </c>
      <c r="E507" s="660" t="s">
        <v>3</v>
      </c>
      <c r="F507" s="661" t="s">
        <v>1098</v>
      </c>
      <c r="H507" s="662">
        <v>3.11</v>
      </c>
      <c r="L507" s="659"/>
      <c r="M507" s="663"/>
      <c r="N507" s="664"/>
      <c r="O507" s="664"/>
      <c r="P507" s="664"/>
      <c r="Q507" s="664"/>
      <c r="R507" s="664"/>
      <c r="S507" s="664"/>
      <c r="T507" s="665"/>
      <c r="AT507" s="660" t="s">
        <v>137</v>
      </c>
      <c r="AU507" s="660" t="s">
        <v>82</v>
      </c>
      <c r="AV507" s="658" t="s">
        <v>82</v>
      </c>
      <c r="AW507" s="658" t="s">
        <v>33</v>
      </c>
      <c r="AX507" s="658" t="s">
        <v>72</v>
      </c>
      <c r="AY507" s="660" t="s">
        <v>125</v>
      </c>
    </row>
    <row r="508" spans="2:51" s="695" customFormat="1" ht="12">
      <c r="B508" s="696"/>
      <c r="D508" s="653" t="s">
        <v>137</v>
      </c>
      <c r="E508" s="697" t="s">
        <v>3</v>
      </c>
      <c r="F508" s="698" t="s">
        <v>1106</v>
      </c>
      <c r="H508" s="699">
        <v>28.41</v>
      </c>
      <c r="L508" s="696"/>
      <c r="M508" s="700"/>
      <c r="N508" s="701"/>
      <c r="O508" s="701"/>
      <c r="P508" s="701"/>
      <c r="Q508" s="701"/>
      <c r="R508" s="701"/>
      <c r="S508" s="701"/>
      <c r="T508" s="702"/>
      <c r="AT508" s="697" t="s">
        <v>137</v>
      </c>
      <c r="AU508" s="697" t="s">
        <v>82</v>
      </c>
      <c r="AV508" s="695" t="s">
        <v>145</v>
      </c>
      <c r="AW508" s="695" t="s">
        <v>33</v>
      </c>
      <c r="AX508" s="695" t="s">
        <v>72</v>
      </c>
      <c r="AY508" s="697" t="s">
        <v>125</v>
      </c>
    </row>
    <row r="509" spans="2:51" s="680" customFormat="1" ht="12">
      <c r="B509" s="681"/>
      <c r="D509" s="653" t="s">
        <v>137</v>
      </c>
      <c r="E509" s="682" t="s">
        <v>3</v>
      </c>
      <c r="F509" s="683" t="s">
        <v>1089</v>
      </c>
      <c r="H509" s="682" t="s">
        <v>3</v>
      </c>
      <c r="L509" s="681"/>
      <c r="M509" s="684"/>
      <c r="N509" s="685"/>
      <c r="O509" s="685"/>
      <c r="P509" s="685"/>
      <c r="Q509" s="685"/>
      <c r="R509" s="685"/>
      <c r="S509" s="685"/>
      <c r="T509" s="686"/>
      <c r="AT509" s="682" t="s">
        <v>137</v>
      </c>
      <c r="AU509" s="682" t="s">
        <v>82</v>
      </c>
      <c r="AV509" s="680" t="s">
        <v>80</v>
      </c>
      <c r="AW509" s="680" t="s">
        <v>33</v>
      </c>
      <c r="AX509" s="680" t="s">
        <v>72</v>
      </c>
      <c r="AY509" s="682" t="s">
        <v>125</v>
      </c>
    </row>
    <row r="510" spans="2:51" s="658" customFormat="1" ht="12">
      <c r="B510" s="659"/>
      <c r="D510" s="653" t="s">
        <v>137</v>
      </c>
      <c r="E510" s="660" t="s">
        <v>3</v>
      </c>
      <c r="F510" s="661" t="s">
        <v>1110</v>
      </c>
      <c r="H510" s="662">
        <v>2</v>
      </c>
      <c r="L510" s="659"/>
      <c r="M510" s="663"/>
      <c r="N510" s="664"/>
      <c r="O510" s="664"/>
      <c r="P510" s="664"/>
      <c r="Q510" s="664"/>
      <c r="R510" s="664"/>
      <c r="S510" s="664"/>
      <c r="T510" s="665"/>
      <c r="AT510" s="660" t="s">
        <v>137</v>
      </c>
      <c r="AU510" s="660" t="s">
        <v>82</v>
      </c>
      <c r="AV510" s="658" t="s">
        <v>82</v>
      </c>
      <c r="AW510" s="658" t="s">
        <v>33</v>
      </c>
      <c r="AX510" s="658" t="s">
        <v>72</v>
      </c>
      <c r="AY510" s="660" t="s">
        <v>125</v>
      </c>
    </row>
    <row r="511" spans="2:51" s="687" customFormat="1" ht="12">
      <c r="B511" s="688"/>
      <c r="D511" s="653" t="s">
        <v>137</v>
      </c>
      <c r="E511" s="689" t="s">
        <v>3</v>
      </c>
      <c r="F511" s="690" t="s">
        <v>532</v>
      </c>
      <c r="H511" s="691">
        <v>208.09</v>
      </c>
      <c r="L511" s="688"/>
      <c r="M511" s="692"/>
      <c r="N511" s="693"/>
      <c r="O511" s="693"/>
      <c r="P511" s="693"/>
      <c r="Q511" s="693"/>
      <c r="R511" s="693"/>
      <c r="S511" s="693"/>
      <c r="T511" s="694"/>
      <c r="AT511" s="689" t="s">
        <v>137</v>
      </c>
      <c r="AU511" s="689" t="s">
        <v>82</v>
      </c>
      <c r="AV511" s="687" t="s">
        <v>133</v>
      </c>
      <c r="AW511" s="687" t="s">
        <v>33</v>
      </c>
      <c r="AX511" s="687" t="s">
        <v>80</v>
      </c>
      <c r="AY511" s="689" t="s">
        <v>125</v>
      </c>
    </row>
    <row r="512" spans="1:65" s="571" customFormat="1" ht="24.2" customHeight="1">
      <c r="A512" s="568"/>
      <c r="B512" s="569"/>
      <c r="C512" s="640" t="s">
        <v>1153</v>
      </c>
      <c r="D512" s="640" t="s">
        <v>128</v>
      </c>
      <c r="E512" s="641" t="s">
        <v>1154</v>
      </c>
      <c r="F512" s="642" t="s">
        <v>1155</v>
      </c>
      <c r="G512" s="643" t="s">
        <v>131</v>
      </c>
      <c r="H512" s="644">
        <v>17.113</v>
      </c>
      <c r="I512" s="77"/>
      <c r="J512" s="645">
        <f>ROUND(I512*H512,2)</f>
        <v>0</v>
      </c>
      <c r="K512" s="642" t="s">
        <v>132</v>
      </c>
      <c r="L512" s="569"/>
      <c r="M512" s="646" t="s">
        <v>3</v>
      </c>
      <c r="N512" s="647" t="s">
        <v>43</v>
      </c>
      <c r="O512" s="648"/>
      <c r="P512" s="649">
        <f>O512*H512</f>
        <v>0</v>
      </c>
      <c r="Q512" s="649">
        <v>2.5143</v>
      </c>
      <c r="R512" s="649">
        <f>Q512*H512</f>
        <v>43.0272159</v>
      </c>
      <c r="S512" s="649">
        <v>0</v>
      </c>
      <c r="T512" s="650">
        <f>S512*H512</f>
        <v>0</v>
      </c>
      <c r="U512" s="568"/>
      <c r="V512" s="568"/>
      <c r="W512" s="568"/>
      <c r="X512" s="568"/>
      <c r="Y512" s="568"/>
      <c r="Z512" s="568"/>
      <c r="AA512" s="568"/>
      <c r="AB512" s="568"/>
      <c r="AC512" s="568"/>
      <c r="AD512" s="568"/>
      <c r="AE512" s="568"/>
      <c r="AR512" s="651" t="s">
        <v>133</v>
      </c>
      <c r="AT512" s="651" t="s">
        <v>128</v>
      </c>
      <c r="AU512" s="651" t="s">
        <v>82</v>
      </c>
      <c r="AY512" s="561" t="s">
        <v>125</v>
      </c>
      <c r="BE512" s="652">
        <f>IF(N512="základní",J512,0)</f>
        <v>0</v>
      </c>
      <c r="BF512" s="652">
        <f>IF(N512="snížená",J512,0)</f>
        <v>0</v>
      </c>
      <c r="BG512" s="652">
        <f>IF(N512="zákl. přenesená",J512,0)</f>
        <v>0</v>
      </c>
      <c r="BH512" s="652">
        <f>IF(N512="sníž. přenesená",J512,0)</f>
        <v>0</v>
      </c>
      <c r="BI512" s="652">
        <f>IF(N512="nulová",J512,0)</f>
        <v>0</v>
      </c>
      <c r="BJ512" s="561" t="s">
        <v>80</v>
      </c>
      <c r="BK512" s="652">
        <f>ROUND(I512*H512,2)</f>
        <v>0</v>
      </c>
      <c r="BL512" s="561" t="s">
        <v>133</v>
      </c>
      <c r="BM512" s="651" t="s">
        <v>1156</v>
      </c>
    </row>
    <row r="513" spans="2:51" s="680" customFormat="1" ht="12">
      <c r="B513" s="681"/>
      <c r="D513" s="653" t="s">
        <v>137</v>
      </c>
      <c r="E513" s="682" t="s">
        <v>3</v>
      </c>
      <c r="F513" s="683" t="s">
        <v>1157</v>
      </c>
      <c r="H513" s="682" t="s">
        <v>3</v>
      </c>
      <c r="L513" s="681"/>
      <c r="M513" s="684"/>
      <c r="N513" s="685"/>
      <c r="O513" s="685"/>
      <c r="P513" s="685"/>
      <c r="Q513" s="685"/>
      <c r="R513" s="685"/>
      <c r="S513" s="685"/>
      <c r="T513" s="686"/>
      <c r="AT513" s="682" t="s">
        <v>137</v>
      </c>
      <c r="AU513" s="682" t="s">
        <v>82</v>
      </c>
      <c r="AV513" s="680" t="s">
        <v>80</v>
      </c>
      <c r="AW513" s="680" t="s">
        <v>33</v>
      </c>
      <c r="AX513" s="680" t="s">
        <v>72</v>
      </c>
      <c r="AY513" s="682" t="s">
        <v>125</v>
      </c>
    </row>
    <row r="514" spans="2:51" s="680" customFormat="1" ht="12">
      <c r="B514" s="681"/>
      <c r="D514" s="653" t="s">
        <v>137</v>
      </c>
      <c r="E514" s="682" t="s">
        <v>3</v>
      </c>
      <c r="F514" s="683" t="s">
        <v>1158</v>
      </c>
      <c r="H514" s="682" t="s">
        <v>3</v>
      </c>
      <c r="L514" s="681"/>
      <c r="M514" s="684"/>
      <c r="N514" s="685"/>
      <c r="O514" s="685"/>
      <c r="P514" s="685"/>
      <c r="Q514" s="685"/>
      <c r="R514" s="685"/>
      <c r="S514" s="685"/>
      <c r="T514" s="686"/>
      <c r="AT514" s="682" t="s">
        <v>137</v>
      </c>
      <c r="AU514" s="682" t="s">
        <v>82</v>
      </c>
      <c r="AV514" s="680" t="s">
        <v>80</v>
      </c>
      <c r="AW514" s="680" t="s">
        <v>33</v>
      </c>
      <c r="AX514" s="680" t="s">
        <v>72</v>
      </c>
      <c r="AY514" s="682" t="s">
        <v>125</v>
      </c>
    </row>
    <row r="515" spans="2:51" s="658" customFormat="1" ht="12">
      <c r="B515" s="659"/>
      <c r="D515" s="653" t="s">
        <v>137</v>
      </c>
      <c r="E515" s="660" t="s">
        <v>3</v>
      </c>
      <c r="F515" s="661" t="s">
        <v>1159</v>
      </c>
      <c r="H515" s="662">
        <v>1.112</v>
      </c>
      <c r="L515" s="659"/>
      <c r="M515" s="663"/>
      <c r="N515" s="664"/>
      <c r="O515" s="664"/>
      <c r="P515" s="664"/>
      <c r="Q515" s="664"/>
      <c r="R515" s="664"/>
      <c r="S515" s="664"/>
      <c r="T515" s="665"/>
      <c r="AT515" s="660" t="s">
        <v>137</v>
      </c>
      <c r="AU515" s="660" t="s">
        <v>82</v>
      </c>
      <c r="AV515" s="658" t="s">
        <v>82</v>
      </c>
      <c r="AW515" s="658" t="s">
        <v>33</v>
      </c>
      <c r="AX515" s="658" t="s">
        <v>72</v>
      </c>
      <c r="AY515" s="660" t="s">
        <v>125</v>
      </c>
    </row>
    <row r="516" spans="2:51" s="680" customFormat="1" ht="12">
      <c r="B516" s="681"/>
      <c r="D516" s="653" t="s">
        <v>137</v>
      </c>
      <c r="E516" s="682" t="s">
        <v>3</v>
      </c>
      <c r="F516" s="683" t="s">
        <v>1160</v>
      </c>
      <c r="H516" s="682" t="s">
        <v>3</v>
      </c>
      <c r="L516" s="681"/>
      <c r="M516" s="684"/>
      <c r="N516" s="685"/>
      <c r="O516" s="685"/>
      <c r="P516" s="685"/>
      <c r="Q516" s="685"/>
      <c r="R516" s="685"/>
      <c r="S516" s="685"/>
      <c r="T516" s="686"/>
      <c r="AT516" s="682" t="s">
        <v>137</v>
      </c>
      <c r="AU516" s="682" t="s">
        <v>82</v>
      </c>
      <c r="AV516" s="680" t="s">
        <v>80</v>
      </c>
      <c r="AW516" s="680" t="s">
        <v>33</v>
      </c>
      <c r="AX516" s="680" t="s">
        <v>72</v>
      </c>
      <c r="AY516" s="682" t="s">
        <v>125</v>
      </c>
    </row>
    <row r="517" spans="2:51" s="658" customFormat="1" ht="12">
      <c r="B517" s="659"/>
      <c r="D517" s="653" t="s">
        <v>137</v>
      </c>
      <c r="E517" s="660" t="s">
        <v>3</v>
      </c>
      <c r="F517" s="661" t="s">
        <v>1161</v>
      </c>
      <c r="H517" s="662">
        <v>14.889</v>
      </c>
      <c r="L517" s="659"/>
      <c r="M517" s="663"/>
      <c r="N517" s="664"/>
      <c r="O517" s="664"/>
      <c r="P517" s="664"/>
      <c r="Q517" s="664"/>
      <c r="R517" s="664"/>
      <c r="S517" s="664"/>
      <c r="T517" s="665"/>
      <c r="AT517" s="660" t="s">
        <v>137</v>
      </c>
      <c r="AU517" s="660" t="s">
        <v>82</v>
      </c>
      <c r="AV517" s="658" t="s">
        <v>82</v>
      </c>
      <c r="AW517" s="658" t="s">
        <v>33</v>
      </c>
      <c r="AX517" s="658" t="s">
        <v>72</v>
      </c>
      <c r="AY517" s="660" t="s">
        <v>125</v>
      </c>
    </row>
    <row r="518" spans="2:51" s="680" customFormat="1" ht="12">
      <c r="B518" s="681"/>
      <c r="D518" s="653" t="s">
        <v>137</v>
      </c>
      <c r="E518" s="682" t="s">
        <v>3</v>
      </c>
      <c r="F518" s="683" t="s">
        <v>1162</v>
      </c>
      <c r="H518" s="682" t="s">
        <v>3</v>
      </c>
      <c r="L518" s="681"/>
      <c r="M518" s="684"/>
      <c r="N518" s="685"/>
      <c r="O518" s="685"/>
      <c r="P518" s="685"/>
      <c r="Q518" s="685"/>
      <c r="R518" s="685"/>
      <c r="S518" s="685"/>
      <c r="T518" s="686"/>
      <c r="AT518" s="682" t="s">
        <v>137</v>
      </c>
      <c r="AU518" s="682" t="s">
        <v>82</v>
      </c>
      <c r="AV518" s="680" t="s">
        <v>80</v>
      </c>
      <c r="AW518" s="680" t="s">
        <v>33</v>
      </c>
      <c r="AX518" s="680" t="s">
        <v>72</v>
      </c>
      <c r="AY518" s="682" t="s">
        <v>125</v>
      </c>
    </row>
    <row r="519" spans="2:51" s="658" customFormat="1" ht="12">
      <c r="B519" s="659"/>
      <c r="D519" s="653" t="s">
        <v>137</v>
      </c>
      <c r="E519" s="660" t="s">
        <v>3</v>
      </c>
      <c r="F519" s="661" t="s">
        <v>1159</v>
      </c>
      <c r="H519" s="662">
        <v>1.112</v>
      </c>
      <c r="L519" s="659"/>
      <c r="M519" s="663"/>
      <c r="N519" s="664"/>
      <c r="O519" s="664"/>
      <c r="P519" s="664"/>
      <c r="Q519" s="664"/>
      <c r="R519" s="664"/>
      <c r="S519" s="664"/>
      <c r="T519" s="665"/>
      <c r="AT519" s="660" t="s">
        <v>137</v>
      </c>
      <c r="AU519" s="660" t="s">
        <v>82</v>
      </c>
      <c r="AV519" s="658" t="s">
        <v>82</v>
      </c>
      <c r="AW519" s="658" t="s">
        <v>33</v>
      </c>
      <c r="AX519" s="658" t="s">
        <v>72</v>
      </c>
      <c r="AY519" s="660" t="s">
        <v>125</v>
      </c>
    </row>
    <row r="520" spans="2:51" s="687" customFormat="1" ht="12">
      <c r="B520" s="688"/>
      <c r="D520" s="653" t="s">
        <v>137</v>
      </c>
      <c r="E520" s="689" t="s">
        <v>3</v>
      </c>
      <c r="F520" s="690" t="s">
        <v>532</v>
      </c>
      <c r="H520" s="691">
        <v>17.113</v>
      </c>
      <c r="L520" s="688"/>
      <c r="M520" s="692"/>
      <c r="N520" s="693"/>
      <c r="O520" s="693"/>
      <c r="P520" s="693"/>
      <c r="Q520" s="693"/>
      <c r="R520" s="693"/>
      <c r="S520" s="693"/>
      <c r="T520" s="694"/>
      <c r="AT520" s="689" t="s">
        <v>137</v>
      </c>
      <c r="AU520" s="689" t="s">
        <v>82</v>
      </c>
      <c r="AV520" s="687" t="s">
        <v>133</v>
      </c>
      <c r="AW520" s="687" t="s">
        <v>33</v>
      </c>
      <c r="AX520" s="687" t="s">
        <v>80</v>
      </c>
      <c r="AY520" s="689" t="s">
        <v>125</v>
      </c>
    </row>
    <row r="521" spans="1:65" s="571" customFormat="1" ht="14.45" customHeight="1">
      <c r="A521" s="568"/>
      <c r="B521" s="569"/>
      <c r="C521" s="640" t="s">
        <v>1163</v>
      </c>
      <c r="D521" s="640" t="s">
        <v>128</v>
      </c>
      <c r="E521" s="641" t="s">
        <v>1164</v>
      </c>
      <c r="F521" s="642" t="s">
        <v>1165</v>
      </c>
      <c r="G521" s="643" t="s">
        <v>180</v>
      </c>
      <c r="H521" s="644">
        <v>173.522</v>
      </c>
      <c r="I521" s="77"/>
      <c r="J521" s="645">
        <f>ROUND(I521*H521,2)</f>
        <v>0</v>
      </c>
      <c r="K521" s="642" t="s">
        <v>132</v>
      </c>
      <c r="L521" s="569"/>
      <c r="M521" s="646" t="s">
        <v>3</v>
      </c>
      <c r="N521" s="647" t="s">
        <v>43</v>
      </c>
      <c r="O521" s="648"/>
      <c r="P521" s="649">
        <f>O521*H521</f>
        <v>0</v>
      </c>
      <c r="Q521" s="649">
        <v>0.00432</v>
      </c>
      <c r="R521" s="649">
        <f>Q521*H521</f>
        <v>0.74961504</v>
      </c>
      <c r="S521" s="649">
        <v>0</v>
      </c>
      <c r="T521" s="650">
        <f>S521*H521</f>
        <v>0</v>
      </c>
      <c r="U521" s="568"/>
      <c r="V521" s="568"/>
      <c r="W521" s="568"/>
      <c r="X521" s="568"/>
      <c r="Y521" s="568"/>
      <c r="Z521" s="568"/>
      <c r="AA521" s="568"/>
      <c r="AB521" s="568"/>
      <c r="AC521" s="568"/>
      <c r="AD521" s="568"/>
      <c r="AE521" s="568"/>
      <c r="AR521" s="651" t="s">
        <v>133</v>
      </c>
      <c r="AT521" s="651" t="s">
        <v>128</v>
      </c>
      <c r="AU521" s="651" t="s">
        <v>82</v>
      </c>
      <c r="AY521" s="561" t="s">
        <v>125</v>
      </c>
      <c r="BE521" s="652">
        <f>IF(N521="základní",J521,0)</f>
        <v>0</v>
      </c>
      <c r="BF521" s="652">
        <f>IF(N521="snížená",J521,0)</f>
        <v>0</v>
      </c>
      <c r="BG521" s="652">
        <f>IF(N521="zákl. přenesená",J521,0)</f>
        <v>0</v>
      </c>
      <c r="BH521" s="652">
        <f>IF(N521="sníž. přenesená",J521,0)</f>
        <v>0</v>
      </c>
      <c r="BI521" s="652">
        <f>IF(N521="nulová",J521,0)</f>
        <v>0</v>
      </c>
      <c r="BJ521" s="561" t="s">
        <v>80</v>
      </c>
      <c r="BK521" s="652">
        <f>ROUND(I521*H521,2)</f>
        <v>0</v>
      </c>
      <c r="BL521" s="561" t="s">
        <v>133</v>
      </c>
      <c r="BM521" s="651" t="s">
        <v>1166</v>
      </c>
    </row>
    <row r="522" spans="2:51" s="680" customFormat="1" ht="12">
      <c r="B522" s="681"/>
      <c r="D522" s="653" t="s">
        <v>137</v>
      </c>
      <c r="E522" s="682" t="s">
        <v>3</v>
      </c>
      <c r="F522" s="683" t="s">
        <v>1157</v>
      </c>
      <c r="H522" s="682" t="s">
        <v>3</v>
      </c>
      <c r="L522" s="681"/>
      <c r="M522" s="684"/>
      <c r="N522" s="685"/>
      <c r="O522" s="685"/>
      <c r="P522" s="685"/>
      <c r="Q522" s="685"/>
      <c r="R522" s="685"/>
      <c r="S522" s="685"/>
      <c r="T522" s="686"/>
      <c r="AT522" s="682" t="s">
        <v>137</v>
      </c>
      <c r="AU522" s="682" t="s">
        <v>82</v>
      </c>
      <c r="AV522" s="680" t="s">
        <v>80</v>
      </c>
      <c r="AW522" s="680" t="s">
        <v>33</v>
      </c>
      <c r="AX522" s="680" t="s">
        <v>72</v>
      </c>
      <c r="AY522" s="682" t="s">
        <v>125</v>
      </c>
    </row>
    <row r="523" spans="2:51" s="680" customFormat="1" ht="12">
      <c r="B523" s="681"/>
      <c r="D523" s="653" t="s">
        <v>137</v>
      </c>
      <c r="E523" s="682" t="s">
        <v>3</v>
      </c>
      <c r="F523" s="683" t="s">
        <v>1158</v>
      </c>
      <c r="H523" s="682" t="s">
        <v>3</v>
      </c>
      <c r="L523" s="681"/>
      <c r="M523" s="684"/>
      <c r="N523" s="685"/>
      <c r="O523" s="685"/>
      <c r="P523" s="685"/>
      <c r="Q523" s="685"/>
      <c r="R523" s="685"/>
      <c r="S523" s="685"/>
      <c r="T523" s="686"/>
      <c r="AT523" s="682" t="s">
        <v>137</v>
      </c>
      <c r="AU523" s="682" t="s">
        <v>82</v>
      </c>
      <c r="AV523" s="680" t="s">
        <v>80</v>
      </c>
      <c r="AW523" s="680" t="s">
        <v>33</v>
      </c>
      <c r="AX523" s="680" t="s">
        <v>72</v>
      </c>
      <c r="AY523" s="682" t="s">
        <v>125</v>
      </c>
    </row>
    <row r="524" spans="2:51" s="658" customFormat="1" ht="12">
      <c r="B524" s="659"/>
      <c r="D524" s="653" t="s">
        <v>137</v>
      </c>
      <c r="E524" s="660" t="s">
        <v>3</v>
      </c>
      <c r="F524" s="661" t="s">
        <v>1167</v>
      </c>
      <c r="H524" s="662">
        <v>1.904</v>
      </c>
      <c r="L524" s="659"/>
      <c r="M524" s="663"/>
      <c r="N524" s="664"/>
      <c r="O524" s="664"/>
      <c r="P524" s="664"/>
      <c r="Q524" s="664"/>
      <c r="R524" s="664"/>
      <c r="S524" s="664"/>
      <c r="T524" s="665"/>
      <c r="AT524" s="660" t="s">
        <v>137</v>
      </c>
      <c r="AU524" s="660" t="s">
        <v>82</v>
      </c>
      <c r="AV524" s="658" t="s">
        <v>82</v>
      </c>
      <c r="AW524" s="658" t="s">
        <v>33</v>
      </c>
      <c r="AX524" s="658" t="s">
        <v>72</v>
      </c>
      <c r="AY524" s="660" t="s">
        <v>125</v>
      </c>
    </row>
    <row r="525" spans="2:51" s="680" customFormat="1" ht="12">
      <c r="B525" s="681"/>
      <c r="D525" s="653" t="s">
        <v>137</v>
      </c>
      <c r="E525" s="682" t="s">
        <v>3</v>
      </c>
      <c r="F525" s="683" t="s">
        <v>1160</v>
      </c>
      <c r="H525" s="682" t="s">
        <v>3</v>
      </c>
      <c r="L525" s="681"/>
      <c r="M525" s="684"/>
      <c r="N525" s="685"/>
      <c r="O525" s="685"/>
      <c r="P525" s="685"/>
      <c r="Q525" s="685"/>
      <c r="R525" s="685"/>
      <c r="S525" s="685"/>
      <c r="T525" s="686"/>
      <c r="AT525" s="682" t="s">
        <v>137</v>
      </c>
      <c r="AU525" s="682" t="s">
        <v>82</v>
      </c>
      <c r="AV525" s="680" t="s">
        <v>80</v>
      </c>
      <c r="AW525" s="680" t="s">
        <v>33</v>
      </c>
      <c r="AX525" s="680" t="s">
        <v>72</v>
      </c>
      <c r="AY525" s="682" t="s">
        <v>125</v>
      </c>
    </row>
    <row r="526" spans="2:51" s="658" customFormat="1" ht="12">
      <c r="B526" s="659"/>
      <c r="D526" s="653" t="s">
        <v>137</v>
      </c>
      <c r="E526" s="660" t="s">
        <v>3</v>
      </c>
      <c r="F526" s="661" t="s">
        <v>1168</v>
      </c>
      <c r="H526" s="662">
        <v>165.43</v>
      </c>
      <c r="L526" s="659"/>
      <c r="M526" s="663"/>
      <c r="N526" s="664"/>
      <c r="O526" s="664"/>
      <c r="P526" s="664"/>
      <c r="Q526" s="664"/>
      <c r="R526" s="664"/>
      <c r="S526" s="664"/>
      <c r="T526" s="665"/>
      <c r="AT526" s="660" t="s">
        <v>137</v>
      </c>
      <c r="AU526" s="660" t="s">
        <v>82</v>
      </c>
      <c r="AV526" s="658" t="s">
        <v>82</v>
      </c>
      <c r="AW526" s="658" t="s">
        <v>33</v>
      </c>
      <c r="AX526" s="658" t="s">
        <v>72</v>
      </c>
      <c r="AY526" s="660" t="s">
        <v>125</v>
      </c>
    </row>
    <row r="527" spans="2:51" s="680" customFormat="1" ht="12">
      <c r="B527" s="681"/>
      <c r="D527" s="653" t="s">
        <v>137</v>
      </c>
      <c r="E527" s="682" t="s">
        <v>3</v>
      </c>
      <c r="F527" s="683" t="s">
        <v>1162</v>
      </c>
      <c r="H527" s="682" t="s">
        <v>3</v>
      </c>
      <c r="L527" s="681"/>
      <c r="M527" s="684"/>
      <c r="N527" s="685"/>
      <c r="O527" s="685"/>
      <c r="P527" s="685"/>
      <c r="Q527" s="685"/>
      <c r="R527" s="685"/>
      <c r="S527" s="685"/>
      <c r="T527" s="686"/>
      <c r="AT527" s="682" t="s">
        <v>137</v>
      </c>
      <c r="AU527" s="682" t="s">
        <v>82</v>
      </c>
      <c r="AV527" s="680" t="s">
        <v>80</v>
      </c>
      <c r="AW527" s="680" t="s">
        <v>33</v>
      </c>
      <c r="AX527" s="680" t="s">
        <v>72</v>
      </c>
      <c r="AY527" s="682" t="s">
        <v>125</v>
      </c>
    </row>
    <row r="528" spans="2:51" s="658" customFormat="1" ht="12">
      <c r="B528" s="659"/>
      <c r="D528" s="653" t="s">
        <v>137</v>
      </c>
      <c r="E528" s="660" t="s">
        <v>3</v>
      </c>
      <c r="F528" s="661" t="s">
        <v>1169</v>
      </c>
      <c r="H528" s="662">
        <v>4.284</v>
      </c>
      <c r="L528" s="659"/>
      <c r="M528" s="663"/>
      <c r="N528" s="664"/>
      <c r="O528" s="664"/>
      <c r="P528" s="664"/>
      <c r="Q528" s="664"/>
      <c r="R528" s="664"/>
      <c r="S528" s="664"/>
      <c r="T528" s="665"/>
      <c r="AT528" s="660" t="s">
        <v>137</v>
      </c>
      <c r="AU528" s="660" t="s">
        <v>82</v>
      </c>
      <c r="AV528" s="658" t="s">
        <v>82</v>
      </c>
      <c r="AW528" s="658" t="s">
        <v>33</v>
      </c>
      <c r="AX528" s="658" t="s">
        <v>72</v>
      </c>
      <c r="AY528" s="660" t="s">
        <v>125</v>
      </c>
    </row>
    <row r="529" spans="2:51" s="658" customFormat="1" ht="12">
      <c r="B529" s="659"/>
      <c r="D529" s="653" t="s">
        <v>137</v>
      </c>
      <c r="E529" s="660" t="s">
        <v>3</v>
      </c>
      <c r="F529" s="661" t="s">
        <v>1167</v>
      </c>
      <c r="H529" s="662">
        <v>1.904</v>
      </c>
      <c r="L529" s="659"/>
      <c r="M529" s="663"/>
      <c r="N529" s="664"/>
      <c r="O529" s="664"/>
      <c r="P529" s="664"/>
      <c r="Q529" s="664"/>
      <c r="R529" s="664"/>
      <c r="S529" s="664"/>
      <c r="T529" s="665"/>
      <c r="AT529" s="660" t="s">
        <v>137</v>
      </c>
      <c r="AU529" s="660" t="s">
        <v>82</v>
      </c>
      <c r="AV529" s="658" t="s">
        <v>82</v>
      </c>
      <c r="AW529" s="658" t="s">
        <v>33</v>
      </c>
      <c r="AX529" s="658" t="s">
        <v>72</v>
      </c>
      <c r="AY529" s="660" t="s">
        <v>125</v>
      </c>
    </row>
    <row r="530" spans="2:51" s="687" customFormat="1" ht="12">
      <c r="B530" s="688"/>
      <c r="D530" s="653" t="s">
        <v>137</v>
      </c>
      <c r="E530" s="689" t="s">
        <v>3</v>
      </c>
      <c r="F530" s="690" t="s">
        <v>532</v>
      </c>
      <c r="H530" s="691">
        <v>173.522</v>
      </c>
      <c r="L530" s="688"/>
      <c r="M530" s="692"/>
      <c r="N530" s="693"/>
      <c r="O530" s="693"/>
      <c r="P530" s="693"/>
      <c r="Q530" s="693"/>
      <c r="R530" s="693"/>
      <c r="S530" s="693"/>
      <c r="T530" s="694"/>
      <c r="AT530" s="689" t="s">
        <v>137</v>
      </c>
      <c r="AU530" s="689" t="s">
        <v>82</v>
      </c>
      <c r="AV530" s="687" t="s">
        <v>133</v>
      </c>
      <c r="AW530" s="687" t="s">
        <v>33</v>
      </c>
      <c r="AX530" s="687" t="s">
        <v>80</v>
      </c>
      <c r="AY530" s="689" t="s">
        <v>125</v>
      </c>
    </row>
    <row r="531" spans="1:65" s="571" customFormat="1" ht="14.45" customHeight="1">
      <c r="A531" s="568"/>
      <c r="B531" s="569"/>
      <c r="C531" s="640" t="s">
        <v>1170</v>
      </c>
      <c r="D531" s="640" t="s">
        <v>128</v>
      </c>
      <c r="E531" s="641" t="s">
        <v>1171</v>
      </c>
      <c r="F531" s="642" t="s">
        <v>1172</v>
      </c>
      <c r="G531" s="643" t="s">
        <v>180</v>
      </c>
      <c r="H531" s="644">
        <v>173.522</v>
      </c>
      <c r="I531" s="77"/>
      <c r="J531" s="645">
        <f>ROUND(I531*H531,2)</f>
        <v>0</v>
      </c>
      <c r="K531" s="642" t="s">
        <v>132</v>
      </c>
      <c r="L531" s="569"/>
      <c r="M531" s="646" t="s">
        <v>3</v>
      </c>
      <c r="N531" s="647" t="s">
        <v>43</v>
      </c>
      <c r="O531" s="648"/>
      <c r="P531" s="649">
        <f>O531*H531</f>
        <v>0</v>
      </c>
      <c r="Q531" s="649">
        <v>0</v>
      </c>
      <c r="R531" s="649">
        <f>Q531*H531</f>
        <v>0</v>
      </c>
      <c r="S531" s="649">
        <v>0</v>
      </c>
      <c r="T531" s="650">
        <f>S531*H531</f>
        <v>0</v>
      </c>
      <c r="U531" s="568"/>
      <c r="V531" s="568"/>
      <c r="W531" s="568"/>
      <c r="X531" s="568"/>
      <c r="Y531" s="568"/>
      <c r="Z531" s="568"/>
      <c r="AA531" s="568"/>
      <c r="AB531" s="568"/>
      <c r="AC531" s="568"/>
      <c r="AD531" s="568"/>
      <c r="AE531" s="568"/>
      <c r="AR531" s="651" t="s">
        <v>133</v>
      </c>
      <c r="AT531" s="651" t="s">
        <v>128</v>
      </c>
      <c r="AU531" s="651" t="s">
        <v>82</v>
      </c>
      <c r="AY531" s="561" t="s">
        <v>125</v>
      </c>
      <c r="BE531" s="652">
        <f>IF(N531="základní",J531,0)</f>
        <v>0</v>
      </c>
      <c r="BF531" s="652">
        <f>IF(N531="snížená",J531,0)</f>
        <v>0</v>
      </c>
      <c r="BG531" s="652">
        <f>IF(N531="zákl. přenesená",J531,0)</f>
        <v>0</v>
      </c>
      <c r="BH531" s="652">
        <f>IF(N531="sníž. přenesená",J531,0)</f>
        <v>0</v>
      </c>
      <c r="BI531" s="652">
        <f>IF(N531="nulová",J531,0)</f>
        <v>0</v>
      </c>
      <c r="BJ531" s="561" t="s">
        <v>80</v>
      </c>
      <c r="BK531" s="652">
        <f>ROUND(I531*H531,2)</f>
        <v>0</v>
      </c>
      <c r="BL531" s="561" t="s">
        <v>133</v>
      </c>
      <c r="BM531" s="651" t="s">
        <v>1173</v>
      </c>
    </row>
    <row r="532" spans="1:65" s="571" customFormat="1" ht="24.2" customHeight="1">
      <c r="A532" s="568"/>
      <c r="B532" s="569"/>
      <c r="C532" s="640" t="s">
        <v>1174</v>
      </c>
      <c r="D532" s="640" t="s">
        <v>128</v>
      </c>
      <c r="E532" s="641" t="s">
        <v>1175</v>
      </c>
      <c r="F532" s="642" t="s">
        <v>1176</v>
      </c>
      <c r="G532" s="643" t="s">
        <v>143</v>
      </c>
      <c r="H532" s="644">
        <v>1.48</v>
      </c>
      <c r="I532" s="77"/>
      <c r="J532" s="645">
        <f>ROUND(I532*H532,2)</f>
        <v>0</v>
      </c>
      <c r="K532" s="642" t="s">
        <v>132</v>
      </c>
      <c r="L532" s="569"/>
      <c r="M532" s="646" t="s">
        <v>3</v>
      </c>
      <c r="N532" s="647" t="s">
        <v>43</v>
      </c>
      <c r="O532" s="648"/>
      <c r="P532" s="649">
        <f>O532*H532</f>
        <v>0</v>
      </c>
      <c r="Q532" s="649">
        <v>1.10907</v>
      </c>
      <c r="R532" s="649">
        <f>Q532*H532</f>
        <v>1.6414236</v>
      </c>
      <c r="S532" s="649">
        <v>0</v>
      </c>
      <c r="T532" s="650">
        <f>S532*H532</f>
        <v>0</v>
      </c>
      <c r="U532" s="568"/>
      <c r="V532" s="568"/>
      <c r="W532" s="568"/>
      <c r="X532" s="568"/>
      <c r="Y532" s="568"/>
      <c r="Z532" s="568"/>
      <c r="AA532" s="568"/>
      <c r="AB532" s="568"/>
      <c r="AC532" s="568"/>
      <c r="AD532" s="568"/>
      <c r="AE532" s="568"/>
      <c r="AR532" s="651" t="s">
        <v>133</v>
      </c>
      <c r="AT532" s="651" t="s">
        <v>128</v>
      </c>
      <c r="AU532" s="651" t="s">
        <v>82</v>
      </c>
      <c r="AY532" s="561" t="s">
        <v>125</v>
      </c>
      <c r="BE532" s="652">
        <f>IF(N532="základní",J532,0)</f>
        <v>0</v>
      </c>
      <c r="BF532" s="652">
        <f>IF(N532="snížená",J532,0)</f>
        <v>0</v>
      </c>
      <c r="BG532" s="652">
        <f>IF(N532="zákl. přenesená",J532,0)</f>
        <v>0</v>
      </c>
      <c r="BH532" s="652">
        <f>IF(N532="sníž. přenesená",J532,0)</f>
        <v>0</v>
      </c>
      <c r="BI532" s="652">
        <f>IF(N532="nulová",J532,0)</f>
        <v>0</v>
      </c>
      <c r="BJ532" s="561" t="s">
        <v>80</v>
      </c>
      <c r="BK532" s="652">
        <f>ROUND(I532*H532,2)</f>
        <v>0</v>
      </c>
      <c r="BL532" s="561" t="s">
        <v>133</v>
      </c>
      <c r="BM532" s="651" t="s">
        <v>1177</v>
      </c>
    </row>
    <row r="533" spans="2:51" s="658" customFormat="1" ht="12">
      <c r="B533" s="659"/>
      <c r="D533" s="653" t="s">
        <v>137</v>
      </c>
      <c r="E533" s="660" t="s">
        <v>3</v>
      </c>
      <c r="F533" s="661" t="s">
        <v>1178</v>
      </c>
      <c r="H533" s="662">
        <v>1.48</v>
      </c>
      <c r="L533" s="659"/>
      <c r="M533" s="663"/>
      <c r="N533" s="664"/>
      <c r="O533" s="664"/>
      <c r="P533" s="664"/>
      <c r="Q533" s="664"/>
      <c r="R533" s="664"/>
      <c r="S533" s="664"/>
      <c r="T533" s="665"/>
      <c r="AT533" s="660" t="s">
        <v>137</v>
      </c>
      <c r="AU533" s="660" t="s">
        <v>82</v>
      </c>
      <c r="AV533" s="658" t="s">
        <v>82</v>
      </c>
      <c r="AW533" s="658" t="s">
        <v>33</v>
      </c>
      <c r="AX533" s="658" t="s">
        <v>80</v>
      </c>
      <c r="AY533" s="660" t="s">
        <v>125</v>
      </c>
    </row>
    <row r="534" spans="1:65" s="571" customFormat="1" ht="24.2" customHeight="1">
      <c r="A534" s="568"/>
      <c r="B534" s="569"/>
      <c r="C534" s="640" t="s">
        <v>1179</v>
      </c>
      <c r="D534" s="640" t="s">
        <v>128</v>
      </c>
      <c r="E534" s="641" t="s">
        <v>1180</v>
      </c>
      <c r="F534" s="642" t="s">
        <v>1181</v>
      </c>
      <c r="G534" s="643" t="s">
        <v>180</v>
      </c>
      <c r="H534" s="644">
        <v>5.75</v>
      </c>
      <c r="I534" s="77"/>
      <c r="J534" s="645">
        <f>ROUND(I534*H534,2)</f>
        <v>0</v>
      </c>
      <c r="K534" s="642" t="s">
        <v>259</v>
      </c>
      <c r="L534" s="569"/>
      <c r="M534" s="646" t="s">
        <v>3</v>
      </c>
      <c r="N534" s="647" t="s">
        <v>43</v>
      </c>
      <c r="O534" s="648"/>
      <c r="P534" s="649">
        <f>O534*H534</f>
        <v>0</v>
      </c>
      <c r="Q534" s="649">
        <v>0.04872</v>
      </c>
      <c r="R534" s="649">
        <f>Q534*H534</f>
        <v>0.28014</v>
      </c>
      <c r="S534" s="649">
        <v>0</v>
      </c>
      <c r="T534" s="650">
        <f>S534*H534</f>
        <v>0</v>
      </c>
      <c r="U534" s="568"/>
      <c r="V534" s="568"/>
      <c r="W534" s="568"/>
      <c r="X534" s="568"/>
      <c r="Y534" s="568"/>
      <c r="Z534" s="568"/>
      <c r="AA534" s="568"/>
      <c r="AB534" s="568"/>
      <c r="AC534" s="568"/>
      <c r="AD534" s="568"/>
      <c r="AE534" s="568"/>
      <c r="AR534" s="651" t="s">
        <v>133</v>
      </c>
      <c r="AT534" s="651" t="s">
        <v>128</v>
      </c>
      <c r="AU534" s="651" t="s">
        <v>82</v>
      </c>
      <c r="AY534" s="561" t="s">
        <v>125</v>
      </c>
      <c r="BE534" s="652">
        <f>IF(N534="základní",J534,0)</f>
        <v>0</v>
      </c>
      <c r="BF534" s="652">
        <f>IF(N534="snížená",J534,0)</f>
        <v>0</v>
      </c>
      <c r="BG534" s="652">
        <f>IF(N534="zákl. přenesená",J534,0)</f>
        <v>0</v>
      </c>
      <c r="BH534" s="652">
        <f>IF(N534="sníž. přenesená",J534,0)</f>
        <v>0</v>
      </c>
      <c r="BI534" s="652">
        <f>IF(N534="nulová",J534,0)</f>
        <v>0</v>
      </c>
      <c r="BJ534" s="561" t="s">
        <v>80</v>
      </c>
      <c r="BK534" s="652">
        <f>ROUND(I534*H534,2)</f>
        <v>0</v>
      </c>
      <c r="BL534" s="561" t="s">
        <v>133</v>
      </c>
      <c r="BM534" s="651" t="s">
        <v>1182</v>
      </c>
    </row>
    <row r="535" spans="2:51" s="680" customFormat="1" ht="12">
      <c r="B535" s="681"/>
      <c r="D535" s="653" t="s">
        <v>137</v>
      </c>
      <c r="E535" s="682" t="s">
        <v>3</v>
      </c>
      <c r="F535" s="683" t="s">
        <v>1183</v>
      </c>
      <c r="H535" s="682" t="s">
        <v>3</v>
      </c>
      <c r="L535" s="681"/>
      <c r="M535" s="684"/>
      <c r="N535" s="685"/>
      <c r="O535" s="685"/>
      <c r="P535" s="685"/>
      <c r="Q535" s="685"/>
      <c r="R535" s="685"/>
      <c r="S535" s="685"/>
      <c r="T535" s="686"/>
      <c r="AT535" s="682" t="s">
        <v>137</v>
      </c>
      <c r="AU535" s="682" t="s">
        <v>82</v>
      </c>
      <c r="AV535" s="680" t="s">
        <v>80</v>
      </c>
      <c r="AW535" s="680" t="s">
        <v>33</v>
      </c>
      <c r="AX535" s="680" t="s">
        <v>72</v>
      </c>
      <c r="AY535" s="682" t="s">
        <v>125</v>
      </c>
    </row>
    <row r="536" spans="2:51" s="658" customFormat="1" ht="12">
      <c r="B536" s="659"/>
      <c r="D536" s="653" t="s">
        <v>137</v>
      </c>
      <c r="E536" s="660" t="s">
        <v>3</v>
      </c>
      <c r="F536" s="661" t="s">
        <v>1184</v>
      </c>
      <c r="H536" s="662">
        <v>5.75</v>
      </c>
      <c r="L536" s="659"/>
      <c r="M536" s="663"/>
      <c r="N536" s="664"/>
      <c r="O536" s="664"/>
      <c r="P536" s="664"/>
      <c r="Q536" s="664"/>
      <c r="R536" s="664"/>
      <c r="S536" s="664"/>
      <c r="T536" s="665"/>
      <c r="AT536" s="660" t="s">
        <v>137</v>
      </c>
      <c r="AU536" s="660" t="s">
        <v>82</v>
      </c>
      <c r="AV536" s="658" t="s">
        <v>82</v>
      </c>
      <c r="AW536" s="658" t="s">
        <v>33</v>
      </c>
      <c r="AX536" s="658" t="s">
        <v>80</v>
      </c>
      <c r="AY536" s="660" t="s">
        <v>125</v>
      </c>
    </row>
    <row r="537" spans="2:63" s="627" customFormat="1" ht="22.9" customHeight="1">
      <c r="B537" s="628"/>
      <c r="D537" s="629" t="s">
        <v>71</v>
      </c>
      <c r="E537" s="638" t="s">
        <v>133</v>
      </c>
      <c r="F537" s="638" t="s">
        <v>401</v>
      </c>
      <c r="J537" s="639">
        <f>BK537</f>
        <v>0</v>
      </c>
      <c r="L537" s="628"/>
      <c r="M537" s="632"/>
      <c r="N537" s="633"/>
      <c r="O537" s="633"/>
      <c r="P537" s="634">
        <f>SUM(P538:P663)</f>
        <v>0</v>
      </c>
      <c r="Q537" s="633"/>
      <c r="R537" s="634">
        <f>SUM(R538:R663)</f>
        <v>594.9016203400001</v>
      </c>
      <c r="S537" s="633"/>
      <c r="T537" s="635">
        <f>SUM(T538:T663)</f>
        <v>0</v>
      </c>
      <c r="AR537" s="629" t="s">
        <v>80</v>
      </c>
      <c r="AT537" s="636" t="s">
        <v>71</v>
      </c>
      <c r="AU537" s="636" t="s">
        <v>80</v>
      </c>
      <c r="AY537" s="629" t="s">
        <v>125</v>
      </c>
      <c r="BK537" s="637">
        <f>SUM(BK538:BK663)</f>
        <v>0</v>
      </c>
    </row>
    <row r="538" spans="1:65" s="571" customFormat="1" ht="24.2" customHeight="1">
      <c r="A538" s="568"/>
      <c r="B538" s="569"/>
      <c r="C538" s="640" t="s">
        <v>1185</v>
      </c>
      <c r="D538" s="640" t="s">
        <v>128</v>
      </c>
      <c r="E538" s="641" t="s">
        <v>1186</v>
      </c>
      <c r="F538" s="642" t="s">
        <v>1187</v>
      </c>
      <c r="G538" s="643" t="s">
        <v>131</v>
      </c>
      <c r="H538" s="644">
        <v>169.887</v>
      </c>
      <c r="I538" s="77"/>
      <c r="J538" s="645">
        <f>ROUND(I538*H538,2)</f>
        <v>0</v>
      </c>
      <c r="K538" s="642" t="s">
        <v>132</v>
      </c>
      <c r="L538" s="569"/>
      <c r="M538" s="646" t="s">
        <v>3</v>
      </c>
      <c r="N538" s="647" t="s">
        <v>43</v>
      </c>
      <c r="O538" s="648"/>
      <c r="P538" s="649">
        <f>O538*H538</f>
        <v>0</v>
      </c>
      <c r="Q538" s="649">
        <v>2.45343</v>
      </c>
      <c r="R538" s="649">
        <f>Q538*H538</f>
        <v>416.80586241</v>
      </c>
      <c r="S538" s="649">
        <v>0</v>
      </c>
      <c r="T538" s="650">
        <f>S538*H538</f>
        <v>0</v>
      </c>
      <c r="U538" s="568"/>
      <c r="V538" s="568"/>
      <c r="W538" s="568"/>
      <c r="X538" s="568"/>
      <c r="Y538" s="568"/>
      <c r="Z538" s="568"/>
      <c r="AA538" s="568"/>
      <c r="AB538" s="568"/>
      <c r="AC538" s="568"/>
      <c r="AD538" s="568"/>
      <c r="AE538" s="568"/>
      <c r="AR538" s="651" t="s">
        <v>133</v>
      </c>
      <c r="AT538" s="651" t="s">
        <v>128</v>
      </c>
      <c r="AU538" s="651" t="s">
        <v>82</v>
      </c>
      <c r="AY538" s="561" t="s">
        <v>125</v>
      </c>
      <c r="BE538" s="652">
        <f>IF(N538="základní",J538,0)</f>
        <v>0</v>
      </c>
      <c r="BF538" s="652">
        <f>IF(N538="snížená",J538,0)</f>
        <v>0</v>
      </c>
      <c r="BG538" s="652">
        <f>IF(N538="zákl. přenesená",J538,0)</f>
        <v>0</v>
      </c>
      <c r="BH538" s="652">
        <f>IF(N538="sníž. přenesená",J538,0)</f>
        <v>0</v>
      </c>
      <c r="BI538" s="652">
        <f>IF(N538="nulová",J538,0)</f>
        <v>0</v>
      </c>
      <c r="BJ538" s="561" t="s">
        <v>80</v>
      </c>
      <c r="BK538" s="652">
        <f>ROUND(I538*H538,2)</f>
        <v>0</v>
      </c>
      <c r="BL538" s="561" t="s">
        <v>133</v>
      </c>
      <c r="BM538" s="651" t="s">
        <v>1188</v>
      </c>
    </row>
    <row r="539" spans="2:51" s="680" customFormat="1" ht="12">
      <c r="B539" s="681"/>
      <c r="D539" s="653" t="s">
        <v>137</v>
      </c>
      <c r="E539" s="682" t="s">
        <v>3</v>
      </c>
      <c r="F539" s="683" t="s">
        <v>825</v>
      </c>
      <c r="H539" s="682" t="s">
        <v>3</v>
      </c>
      <c r="L539" s="681"/>
      <c r="M539" s="684"/>
      <c r="N539" s="685"/>
      <c r="O539" s="685"/>
      <c r="P539" s="685"/>
      <c r="Q539" s="685"/>
      <c r="R539" s="685"/>
      <c r="S539" s="685"/>
      <c r="T539" s="686"/>
      <c r="AT539" s="682" t="s">
        <v>137</v>
      </c>
      <c r="AU539" s="682" t="s">
        <v>82</v>
      </c>
      <c r="AV539" s="680" t="s">
        <v>80</v>
      </c>
      <c r="AW539" s="680" t="s">
        <v>33</v>
      </c>
      <c r="AX539" s="680" t="s">
        <v>72</v>
      </c>
      <c r="AY539" s="682" t="s">
        <v>125</v>
      </c>
    </row>
    <row r="540" spans="2:51" s="658" customFormat="1" ht="12">
      <c r="B540" s="659"/>
      <c r="D540" s="653" t="s">
        <v>137</v>
      </c>
      <c r="E540" s="660" t="s">
        <v>3</v>
      </c>
      <c r="F540" s="661" t="s">
        <v>1189</v>
      </c>
      <c r="H540" s="662">
        <v>79.98</v>
      </c>
      <c r="L540" s="659"/>
      <c r="M540" s="663"/>
      <c r="N540" s="664"/>
      <c r="O540" s="664"/>
      <c r="P540" s="664"/>
      <c r="Q540" s="664"/>
      <c r="R540" s="664"/>
      <c r="S540" s="664"/>
      <c r="T540" s="665"/>
      <c r="AT540" s="660" t="s">
        <v>137</v>
      </c>
      <c r="AU540" s="660" t="s">
        <v>82</v>
      </c>
      <c r="AV540" s="658" t="s">
        <v>82</v>
      </c>
      <c r="AW540" s="658" t="s">
        <v>33</v>
      </c>
      <c r="AX540" s="658" t="s">
        <v>72</v>
      </c>
      <c r="AY540" s="660" t="s">
        <v>125</v>
      </c>
    </row>
    <row r="541" spans="2:51" s="680" customFormat="1" ht="12">
      <c r="B541" s="681"/>
      <c r="D541" s="653" t="s">
        <v>137</v>
      </c>
      <c r="E541" s="682" t="s">
        <v>3</v>
      </c>
      <c r="F541" s="683" t="s">
        <v>838</v>
      </c>
      <c r="H541" s="682" t="s">
        <v>3</v>
      </c>
      <c r="L541" s="681"/>
      <c r="M541" s="684"/>
      <c r="N541" s="685"/>
      <c r="O541" s="685"/>
      <c r="P541" s="685"/>
      <c r="Q541" s="685"/>
      <c r="R541" s="685"/>
      <c r="S541" s="685"/>
      <c r="T541" s="686"/>
      <c r="AT541" s="682" t="s">
        <v>137</v>
      </c>
      <c r="AU541" s="682" t="s">
        <v>82</v>
      </c>
      <c r="AV541" s="680" t="s">
        <v>80</v>
      </c>
      <c r="AW541" s="680" t="s">
        <v>33</v>
      </c>
      <c r="AX541" s="680" t="s">
        <v>72</v>
      </c>
      <c r="AY541" s="682" t="s">
        <v>125</v>
      </c>
    </row>
    <row r="542" spans="2:51" s="658" customFormat="1" ht="12">
      <c r="B542" s="659"/>
      <c r="D542" s="653" t="s">
        <v>137</v>
      </c>
      <c r="E542" s="660" t="s">
        <v>3</v>
      </c>
      <c r="F542" s="661" t="s">
        <v>1190</v>
      </c>
      <c r="H542" s="662">
        <v>54.68</v>
      </c>
      <c r="L542" s="659"/>
      <c r="M542" s="663"/>
      <c r="N542" s="664"/>
      <c r="O542" s="664"/>
      <c r="P542" s="664"/>
      <c r="Q542" s="664"/>
      <c r="R542" s="664"/>
      <c r="S542" s="664"/>
      <c r="T542" s="665"/>
      <c r="AT542" s="660" t="s">
        <v>137</v>
      </c>
      <c r="AU542" s="660" t="s">
        <v>82</v>
      </c>
      <c r="AV542" s="658" t="s">
        <v>82</v>
      </c>
      <c r="AW542" s="658" t="s">
        <v>33</v>
      </c>
      <c r="AX542" s="658" t="s">
        <v>72</v>
      </c>
      <c r="AY542" s="660" t="s">
        <v>125</v>
      </c>
    </row>
    <row r="543" spans="2:51" s="680" customFormat="1" ht="12">
      <c r="B543" s="681"/>
      <c r="D543" s="653" t="s">
        <v>137</v>
      </c>
      <c r="E543" s="682" t="s">
        <v>3</v>
      </c>
      <c r="F543" s="683" t="s">
        <v>1191</v>
      </c>
      <c r="H543" s="682" t="s">
        <v>3</v>
      </c>
      <c r="L543" s="681"/>
      <c r="M543" s="684"/>
      <c r="N543" s="685"/>
      <c r="O543" s="685"/>
      <c r="P543" s="685"/>
      <c r="Q543" s="685"/>
      <c r="R543" s="685"/>
      <c r="S543" s="685"/>
      <c r="T543" s="686"/>
      <c r="AT543" s="682" t="s">
        <v>137</v>
      </c>
      <c r="AU543" s="682" t="s">
        <v>82</v>
      </c>
      <c r="AV543" s="680" t="s">
        <v>80</v>
      </c>
      <c r="AW543" s="680" t="s">
        <v>33</v>
      </c>
      <c r="AX543" s="680" t="s">
        <v>72</v>
      </c>
      <c r="AY543" s="682" t="s">
        <v>125</v>
      </c>
    </row>
    <row r="544" spans="2:51" s="658" customFormat="1" ht="12">
      <c r="B544" s="659"/>
      <c r="D544" s="653" t="s">
        <v>137</v>
      </c>
      <c r="E544" s="660" t="s">
        <v>3</v>
      </c>
      <c r="F544" s="661" t="s">
        <v>1192</v>
      </c>
      <c r="H544" s="662">
        <v>15.037</v>
      </c>
      <c r="L544" s="659"/>
      <c r="M544" s="663"/>
      <c r="N544" s="664"/>
      <c r="O544" s="664"/>
      <c r="P544" s="664"/>
      <c r="Q544" s="664"/>
      <c r="R544" s="664"/>
      <c r="S544" s="664"/>
      <c r="T544" s="665"/>
      <c r="AT544" s="660" t="s">
        <v>137</v>
      </c>
      <c r="AU544" s="660" t="s">
        <v>82</v>
      </c>
      <c r="AV544" s="658" t="s">
        <v>82</v>
      </c>
      <c r="AW544" s="658" t="s">
        <v>33</v>
      </c>
      <c r="AX544" s="658" t="s">
        <v>72</v>
      </c>
      <c r="AY544" s="660" t="s">
        <v>125</v>
      </c>
    </row>
    <row r="545" spans="2:51" s="680" customFormat="1" ht="12">
      <c r="B545" s="681"/>
      <c r="D545" s="653" t="s">
        <v>137</v>
      </c>
      <c r="E545" s="682" t="s">
        <v>3</v>
      </c>
      <c r="F545" s="683" t="s">
        <v>849</v>
      </c>
      <c r="H545" s="682" t="s">
        <v>3</v>
      </c>
      <c r="L545" s="681"/>
      <c r="M545" s="684"/>
      <c r="N545" s="685"/>
      <c r="O545" s="685"/>
      <c r="P545" s="685"/>
      <c r="Q545" s="685"/>
      <c r="R545" s="685"/>
      <c r="S545" s="685"/>
      <c r="T545" s="686"/>
      <c r="AT545" s="682" t="s">
        <v>137</v>
      </c>
      <c r="AU545" s="682" t="s">
        <v>82</v>
      </c>
      <c r="AV545" s="680" t="s">
        <v>80</v>
      </c>
      <c r="AW545" s="680" t="s">
        <v>33</v>
      </c>
      <c r="AX545" s="680" t="s">
        <v>72</v>
      </c>
      <c r="AY545" s="682" t="s">
        <v>125</v>
      </c>
    </row>
    <row r="546" spans="2:51" s="658" customFormat="1" ht="12">
      <c r="B546" s="659"/>
      <c r="D546" s="653" t="s">
        <v>137</v>
      </c>
      <c r="E546" s="660" t="s">
        <v>3</v>
      </c>
      <c r="F546" s="661" t="s">
        <v>1193</v>
      </c>
      <c r="H546" s="662">
        <v>16.496</v>
      </c>
      <c r="L546" s="659"/>
      <c r="M546" s="663"/>
      <c r="N546" s="664"/>
      <c r="O546" s="664"/>
      <c r="P546" s="664"/>
      <c r="Q546" s="664"/>
      <c r="R546" s="664"/>
      <c r="S546" s="664"/>
      <c r="T546" s="665"/>
      <c r="AT546" s="660" t="s">
        <v>137</v>
      </c>
      <c r="AU546" s="660" t="s">
        <v>82</v>
      </c>
      <c r="AV546" s="658" t="s">
        <v>82</v>
      </c>
      <c r="AW546" s="658" t="s">
        <v>33</v>
      </c>
      <c r="AX546" s="658" t="s">
        <v>72</v>
      </c>
      <c r="AY546" s="660" t="s">
        <v>125</v>
      </c>
    </row>
    <row r="547" spans="2:51" s="680" customFormat="1" ht="12">
      <c r="B547" s="681"/>
      <c r="D547" s="653" t="s">
        <v>137</v>
      </c>
      <c r="E547" s="682" t="s">
        <v>3</v>
      </c>
      <c r="F547" s="683" t="s">
        <v>1194</v>
      </c>
      <c r="H547" s="682" t="s">
        <v>3</v>
      </c>
      <c r="L547" s="681"/>
      <c r="M547" s="684"/>
      <c r="N547" s="685"/>
      <c r="O547" s="685"/>
      <c r="P547" s="685"/>
      <c r="Q547" s="685"/>
      <c r="R547" s="685"/>
      <c r="S547" s="685"/>
      <c r="T547" s="686"/>
      <c r="AT547" s="682" t="s">
        <v>137</v>
      </c>
      <c r="AU547" s="682" t="s">
        <v>82</v>
      </c>
      <c r="AV547" s="680" t="s">
        <v>80</v>
      </c>
      <c r="AW547" s="680" t="s">
        <v>33</v>
      </c>
      <c r="AX547" s="680" t="s">
        <v>72</v>
      </c>
      <c r="AY547" s="682" t="s">
        <v>125</v>
      </c>
    </row>
    <row r="548" spans="2:51" s="658" customFormat="1" ht="12">
      <c r="B548" s="659"/>
      <c r="D548" s="653" t="s">
        <v>137</v>
      </c>
      <c r="E548" s="660" t="s">
        <v>3</v>
      </c>
      <c r="F548" s="661" t="s">
        <v>1195</v>
      </c>
      <c r="H548" s="662">
        <v>3.694</v>
      </c>
      <c r="L548" s="659"/>
      <c r="M548" s="663"/>
      <c r="N548" s="664"/>
      <c r="O548" s="664"/>
      <c r="P548" s="664"/>
      <c r="Q548" s="664"/>
      <c r="R548" s="664"/>
      <c r="S548" s="664"/>
      <c r="T548" s="665"/>
      <c r="AT548" s="660" t="s">
        <v>137</v>
      </c>
      <c r="AU548" s="660" t="s">
        <v>82</v>
      </c>
      <c r="AV548" s="658" t="s">
        <v>82</v>
      </c>
      <c r="AW548" s="658" t="s">
        <v>33</v>
      </c>
      <c r="AX548" s="658" t="s">
        <v>72</v>
      </c>
      <c r="AY548" s="660" t="s">
        <v>125</v>
      </c>
    </row>
    <row r="549" spans="2:51" s="687" customFormat="1" ht="12">
      <c r="B549" s="688"/>
      <c r="D549" s="653" t="s">
        <v>137</v>
      </c>
      <c r="E549" s="689" t="s">
        <v>3</v>
      </c>
      <c r="F549" s="690" t="s">
        <v>532</v>
      </c>
      <c r="H549" s="691">
        <v>169.887</v>
      </c>
      <c r="L549" s="688"/>
      <c r="M549" s="692"/>
      <c r="N549" s="693"/>
      <c r="O549" s="693"/>
      <c r="P549" s="693"/>
      <c r="Q549" s="693"/>
      <c r="R549" s="693"/>
      <c r="S549" s="693"/>
      <c r="T549" s="694"/>
      <c r="AT549" s="689" t="s">
        <v>137</v>
      </c>
      <c r="AU549" s="689" t="s">
        <v>82</v>
      </c>
      <c r="AV549" s="687" t="s">
        <v>133</v>
      </c>
      <c r="AW549" s="687" t="s">
        <v>33</v>
      </c>
      <c r="AX549" s="687" t="s">
        <v>80</v>
      </c>
      <c r="AY549" s="689" t="s">
        <v>125</v>
      </c>
    </row>
    <row r="550" spans="1:65" s="571" customFormat="1" ht="24.2" customHeight="1">
      <c r="A550" s="568"/>
      <c r="B550" s="569"/>
      <c r="C550" s="640" t="s">
        <v>1196</v>
      </c>
      <c r="D550" s="640" t="s">
        <v>128</v>
      </c>
      <c r="E550" s="641" t="s">
        <v>1197</v>
      </c>
      <c r="F550" s="642" t="s">
        <v>1198</v>
      </c>
      <c r="G550" s="643" t="s">
        <v>131</v>
      </c>
      <c r="H550" s="644">
        <v>25.926</v>
      </c>
      <c r="I550" s="77"/>
      <c r="J550" s="645">
        <f>ROUND(I550*H550,2)</f>
        <v>0</v>
      </c>
      <c r="K550" s="642" t="s">
        <v>132</v>
      </c>
      <c r="L550" s="569"/>
      <c r="M550" s="646" t="s">
        <v>3</v>
      </c>
      <c r="N550" s="647" t="s">
        <v>43</v>
      </c>
      <c r="O550" s="648"/>
      <c r="P550" s="649">
        <f>O550*H550</f>
        <v>0</v>
      </c>
      <c r="Q550" s="649">
        <v>2.45343</v>
      </c>
      <c r="R550" s="649">
        <f>Q550*H550</f>
        <v>63.60762618</v>
      </c>
      <c r="S550" s="649">
        <v>0</v>
      </c>
      <c r="T550" s="650">
        <f>S550*H550</f>
        <v>0</v>
      </c>
      <c r="U550" s="568"/>
      <c r="V550" s="568"/>
      <c r="W550" s="568"/>
      <c r="X550" s="568"/>
      <c r="Y550" s="568"/>
      <c r="Z550" s="568"/>
      <c r="AA550" s="568"/>
      <c r="AB550" s="568"/>
      <c r="AC550" s="568"/>
      <c r="AD550" s="568"/>
      <c r="AE550" s="568"/>
      <c r="AR550" s="651" t="s">
        <v>133</v>
      </c>
      <c r="AT550" s="651" t="s">
        <v>128</v>
      </c>
      <c r="AU550" s="651" t="s">
        <v>82</v>
      </c>
      <c r="AY550" s="561" t="s">
        <v>125</v>
      </c>
      <c r="BE550" s="652">
        <f>IF(N550="základní",J550,0)</f>
        <v>0</v>
      </c>
      <c r="BF550" s="652">
        <f>IF(N550="snížená",J550,0)</f>
        <v>0</v>
      </c>
      <c r="BG550" s="652">
        <f>IF(N550="zákl. přenesená",J550,0)</f>
        <v>0</v>
      </c>
      <c r="BH550" s="652">
        <f>IF(N550="sníž. přenesená",J550,0)</f>
        <v>0</v>
      </c>
      <c r="BI550" s="652">
        <f>IF(N550="nulová",J550,0)</f>
        <v>0</v>
      </c>
      <c r="BJ550" s="561" t="s">
        <v>80</v>
      </c>
      <c r="BK550" s="652">
        <f>ROUND(I550*H550,2)</f>
        <v>0</v>
      </c>
      <c r="BL550" s="561" t="s">
        <v>133</v>
      </c>
      <c r="BM550" s="651" t="s">
        <v>1199</v>
      </c>
    </row>
    <row r="551" spans="2:51" s="680" customFormat="1" ht="12">
      <c r="B551" s="681"/>
      <c r="D551" s="653" t="s">
        <v>137</v>
      </c>
      <c r="E551" s="682" t="s">
        <v>3</v>
      </c>
      <c r="F551" s="683" t="s">
        <v>825</v>
      </c>
      <c r="H551" s="682" t="s">
        <v>3</v>
      </c>
      <c r="L551" s="681"/>
      <c r="M551" s="684"/>
      <c r="N551" s="685"/>
      <c r="O551" s="685"/>
      <c r="P551" s="685"/>
      <c r="Q551" s="685"/>
      <c r="R551" s="685"/>
      <c r="S551" s="685"/>
      <c r="T551" s="686"/>
      <c r="AT551" s="682" t="s">
        <v>137</v>
      </c>
      <c r="AU551" s="682" t="s">
        <v>82</v>
      </c>
      <c r="AV551" s="680" t="s">
        <v>80</v>
      </c>
      <c r="AW551" s="680" t="s">
        <v>33</v>
      </c>
      <c r="AX551" s="680" t="s">
        <v>72</v>
      </c>
      <c r="AY551" s="682" t="s">
        <v>125</v>
      </c>
    </row>
    <row r="552" spans="2:51" s="658" customFormat="1" ht="12">
      <c r="B552" s="659"/>
      <c r="D552" s="653" t="s">
        <v>137</v>
      </c>
      <c r="E552" s="660" t="s">
        <v>3</v>
      </c>
      <c r="F552" s="661" t="s">
        <v>1200</v>
      </c>
      <c r="H552" s="662">
        <v>23.95</v>
      </c>
      <c r="L552" s="659"/>
      <c r="M552" s="663"/>
      <c r="N552" s="664"/>
      <c r="O552" s="664"/>
      <c r="P552" s="664"/>
      <c r="Q552" s="664"/>
      <c r="R552" s="664"/>
      <c r="S552" s="664"/>
      <c r="T552" s="665"/>
      <c r="AT552" s="660" t="s">
        <v>137</v>
      </c>
      <c r="AU552" s="660" t="s">
        <v>82</v>
      </c>
      <c r="AV552" s="658" t="s">
        <v>82</v>
      </c>
      <c r="AW552" s="658" t="s">
        <v>33</v>
      </c>
      <c r="AX552" s="658" t="s">
        <v>72</v>
      </c>
      <c r="AY552" s="660" t="s">
        <v>125</v>
      </c>
    </row>
    <row r="553" spans="2:51" s="680" customFormat="1" ht="12">
      <c r="B553" s="681"/>
      <c r="D553" s="653" t="s">
        <v>137</v>
      </c>
      <c r="E553" s="682" t="s">
        <v>3</v>
      </c>
      <c r="F553" s="683" t="s">
        <v>1201</v>
      </c>
      <c r="H553" s="682" t="s">
        <v>3</v>
      </c>
      <c r="L553" s="681"/>
      <c r="M553" s="684"/>
      <c r="N553" s="685"/>
      <c r="O553" s="685"/>
      <c r="P553" s="685"/>
      <c r="Q553" s="685"/>
      <c r="R553" s="685"/>
      <c r="S553" s="685"/>
      <c r="T553" s="686"/>
      <c r="AT553" s="682" t="s">
        <v>137</v>
      </c>
      <c r="AU553" s="682" t="s">
        <v>82</v>
      </c>
      <c r="AV553" s="680" t="s">
        <v>80</v>
      </c>
      <c r="AW553" s="680" t="s">
        <v>33</v>
      </c>
      <c r="AX553" s="680" t="s">
        <v>72</v>
      </c>
      <c r="AY553" s="682" t="s">
        <v>125</v>
      </c>
    </row>
    <row r="554" spans="2:51" s="658" customFormat="1" ht="12">
      <c r="B554" s="659"/>
      <c r="D554" s="653" t="s">
        <v>137</v>
      </c>
      <c r="E554" s="660" t="s">
        <v>3</v>
      </c>
      <c r="F554" s="661" t="s">
        <v>1202</v>
      </c>
      <c r="H554" s="662">
        <v>1.976</v>
      </c>
      <c r="L554" s="659"/>
      <c r="M554" s="663"/>
      <c r="N554" s="664"/>
      <c r="O554" s="664"/>
      <c r="P554" s="664"/>
      <c r="Q554" s="664"/>
      <c r="R554" s="664"/>
      <c r="S554" s="664"/>
      <c r="T554" s="665"/>
      <c r="AT554" s="660" t="s">
        <v>137</v>
      </c>
      <c r="AU554" s="660" t="s">
        <v>82</v>
      </c>
      <c r="AV554" s="658" t="s">
        <v>82</v>
      </c>
      <c r="AW554" s="658" t="s">
        <v>33</v>
      </c>
      <c r="AX554" s="658" t="s">
        <v>72</v>
      </c>
      <c r="AY554" s="660" t="s">
        <v>125</v>
      </c>
    </row>
    <row r="555" spans="2:51" s="687" customFormat="1" ht="12">
      <c r="B555" s="688"/>
      <c r="D555" s="653" t="s">
        <v>137</v>
      </c>
      <c r="E555" s="689" t="s">
        <v>3</v>
      </c>
      <c r="F555" s="690" t="s">
        <v>532</v>
      </c>
      <c r="H555" s="691">
        <v>25.926</v>
      </c>
      <c r="L555" s="688"/>
      <c r="M555" s="692"/>
      <c r="N555" s="693"/>
      <c r="O555" s="693"/>
      <c r="P555" s="693"/>
      <c r="Q555" s="693"/>
      <c r="R555" s="693"/>
      <c r="S555" s="693"/>
      <c r="T555" s="694"/>
      <c r="AT555" s="689" t="s">
        <v>137</v>
      </c>
      <c r="AU555" s="689" t="s">
        <v>82</v>
      </c>
      <c r="AV555" s="687" t="s">
        <v>133</v>
      </c>
      <c r="AW555" s="687" t="s">
        <v>33</v>
      </c>
      <c r="AX555" s="687" t="s">
        <v>80</v>
      </c>
      <c r="AY555" s="689" t="s">
        <v>125</v>
      </c>
    </row>
    <row r="556" spans="1:65" s="571" customFormat="1" ht="14.45" customHeight="1">
      <c r="A556" s="568"/>
      <c r="B556" s="569"/>
      <c r="C556" s="640" t="s">
        <v>1203</v>
      </c>
      <c r="D556" s="640" t="s">
        <v>128</v>
      </c>
      <c r="E556" s="641" t="s">
        <v>1204</v>
      </c>
      <c r="F556" s="642" t="s">
        <v>1205</v>
      </c>
      <c r="G556" s="643" t="s">
        <v>180</v>
      </c>
      <c r="H556" s="644">
        <v>1156.144</v>
      </c>
      <c r="I556" s="77"/>
      <c r="J556" s="645">
        <f>ROUND(I556*H556,2)</f>
        <v>0</v>
      </c>
      <c r="K556" s="642" t="s">
        <v>132</v>
      </c>
      <c r="L556" s="569"/>
      <c r="M556" s="646" t="s">
        <v>3</v>
      </c>
      <c r="N556" s="647" t="s">
        <v>43</v>
      </c>
      <c r="O556" s="648"/>
      <c r="P556" s="649">
        <f>O556*H556</f>
        <v>0</v>
      </c>
      <c r="Q556" s="649">
        <v>0.00533</v>
      </c>
      <c r="R556" s="649">
        <f>Q556*H556</f>
        <v>6.162247519999999</v>
      </c>
      <c r="S556" s="649">
        <v>0</v>
      </c>
      <c r="T556" s="650">
        <f>S556*H556</f>
        <v>0</v>
      </c>
      <c r="U556" s="568"/>
      <c r="V556" s="568"/>
      <c r="W556" s="568"/>
      <c r="X556" s="568"/>
      <c r="Y556" s="568"/>
      <c r="Z556" s="568"/>
      <c r="AA556" s="568"/>
      <c r="AB556" s="568"/>
      <c r="AC556" s="568"/>
      <c r="AD556" s="568"/>
      <c r="AE556" s="568"/>
      <c r="AR556" s="651" t="s">
        <v>133</v>
      </c>
      <c r="AT556" s="651" t="s">
        <v>128</v>
      </c>
      <c r="AU556" s="651" t="s">
        <v>82</v>
      </c>
      <c r="AY556" s="561" t="s">
        <v>125</v>
      </c>
      <c r="BE556" s="652">
        <f>IF(N556="základní",J556,0)</f>
        <v>0</v>
      </c>
      <c r="BF556" s="652">
        <f>IF(N556="snížená",J556,0)</f>
        <v>0</v>
      </c>
      <c r="BG556" s="652">
        <f>IF(N556="zákl. přenesená",J556,0)</f>
        <v>0</v>
      </c>
      <c r="BH556" s="652">
        <f>IF(N556="sníž. přenesená",J556,0)</f>
        <v>0</v>
      </c>
      <c r="BI556" s="652">
        <f>IF(N556="nulová",J556,0)</f>
        <v>0</v>
      </c>
      <c r="BJ556" s="561" t="s">
        <v>80</v>
      </c>
      <c r="BK556" s="652">
        <f>ROUND(I556*H556,2)</f>
        <v>0</v>
      </c>
      <c r="BL556" s="561" t="s">
        <v>133</v>
      </c>
      <c r="BM556" s="651" t="s">
        <v>1206</v>
      </c>
    </row>
    <row r="557" spans="2:51" s="680" customFormat="1" ht="12">
      <c r="B557" s="681"/>
      <c r="D557" s="653" t="s">
        <v>137</v>
      </c>
      <c r="E557" s="682" t="s">
        <v>3</v>
      </c>
      <c r="F557" s="683" t="s">
        <v>825</v>
      </c>
      <c r="H557" s="682" t="s">
        <v>3</v>
      </c>
      <c r="L557" s="681"/>
      <c r="M557" s="684"/>
      <c r="N557" s="685"/>
      <c r="O557" s="685"/>
      <c r="P557" s="685"/>
      <c r="Q557" s="685"/>
      <c r="R557" s="685"/>
      <c r="S557" s="685"/>
      <c r="T557" s="686"/>
      <c r="AT557" s="682" t="s">
        <v>137</v>
      </c>
      <c r="AU557" s="682" t="s">
        <v>82</v>
      </c>
      <c r="AV557" s="680" t="s">
        <v>80</v>
      </c>
      <c r="AW557" s="680" t="s">
        <v>33</v>
      </c>
      <c r="AX557" s="680" t="s">
        <v>72</v>
      </c>
      <c r="AY557" s="682" t="s">
        <v>125</v>
      </c>
    </row>
    <row r="558" spans="2:51" s="658" customFormat="1" ht="12">
      <c r="B558" s="659"/>
      <c r="D558" s="653" t="s">
        <v>137</v>
      </c>
      <c r="E558" s="660" t="s">
        <v>3</v>
      </c>
      <c r="F558" s="661" t="s">
        <v>1207</v>
      </c>
      <c r="H558" s="662">
        <v>428.42</v>
      </c>
      <c r="L558" s="659"/>
      <c r="M558" s="663"/>
      <c r="N558" s="664"/>
      <c r="O558" s="664"/>
      <c r="P558" s="664"/>
      <c r="Q558" s="664"/>
      <c r="R558" s="664"/>
      <c r="S558" s="664"/>
      <c r="T558" s="665"/>
      <c r="AT558" s="660" t="s">
        <v>137</v>
      </c>
      <c r="AU558" s="660" t="s">
        <v>82</v>
      </c>
      <c r="AV558" s="658" t="s">
        <v>82</v>
      </c>
      <c r="AW558" s="658" t="s">
        <v>33</v>
      </c>
      <c r="AX558" s="658" t="s">
        <v>72</v>
      </c>
      <c r="AY558" s="660" t="s">
        <v>125</v>
      </c>
    </row>
    <row r="559" spans="2:51" s="680" customFormat="1" ht="12">
      <c r="B559" s="681"/>
      <c r="D559" s="653" t="s">
        <v>137</v>
      </c>
      <c r="E559" s="682" t="s">
        <v>3</v>
      </c>
      <c r="F559" s="683" t="s">
        <v>838</v>
      </c>
      <c r="H559" s="682" t="s">
        <v>3</v>
      </c>
      <c r="L559" s="681"/>
      <c r="M559" s="684"/>
      <c r="N559" s="685"/>
      <c r="O559" s="685"/>
      <c r="P559" s="685"/>
      <c r="Q559" s="685"/>
      <c r="R559" s="685"/>
      <c r="S559" s="685"/>
      <c r="T559" s="686"/>
      <c r="AT559" s="682" t="s">
        <v>137</v>
      </c>
      <c r="AU559" s="682" t="s">
        <v>82</v>
      </c>
      <c r="AV559" s="680" t="s">
        <v>80</v>
      </c>
      <c r="AW559" s="680" t="s">
        <v>33</v>
      </c>
      <c r="AX559" s="680" t="s">
        <v>72</v>
      </c>
      <c r="AY559" s="682" t="s">
        <v>125</v>
      </c>
    </row>
    <row r="560" spans="2:51" s="658" customFormat="1" ht="12">
      <c r="B560" s="659"/>
      <c r="D560" s="653" t="s">
        <v>137</v>
      </c>
      <c r="E560" s="660" t="s">
        <v>3</v>
      </c>
      <c r="F560" s="661" t="s">
        <v>1208</v>
      </c>
      <c r="H560" s="662">
        <v>293.38</v>
      </c>
      <c r="L560" s="659"/>
      <c r="M560" s="663"/>
      <c r="N560" s="664"/>
      <c r="O560" s="664"/>
      <c r="P560" s="664"/>
      <c r="Q560" s="664"/>
      <c r="R560" s="664"/>
      <c r="S560" s="664"/>
      <c r="T560" s="665"/>
      <c r="AT560" s="660" t="s">
        <v>137</v>
      </c>
      <c r="AU560" s="660" t="s">
        <v>82</v>
      </c>
      <c r="AV560" s="658" t="s">
        <v>82</v>
      </c>
      <c r="AW560" s="658" t="s">
        <v>33</v>
      </c>
      <c r="AX560" s="658" t="s">
        <v>72</v>
      </c>
      <c r="AY560" s="660" t="s">
        <v>125</v>
      </c>
    </row>
    <row r="561" spans="2:51" s="680" customFormat="1" ht="12">
      <c r="B561" s="681"/>
      <c r="D561" s="653" t="s">
        <v>137</v>
      </c>
      <c r="E561" s="682" t="s">
        <v>3</v>
      </c>
      <c r="F561" s="683" t="s">
        <v>1191</v>
      </c>
      <c r="H561" s="682" t="s">
        <v>3</v>
      </c>
      <c r="L561" s="681"/>
      <c r="M561" s="684"/>
      <c r="N561" s="685"/>
      <c r="O561" s="685"/>
      <c r="P561" s="685"/>
      <c r="Q561" s="685"/>
      <c r="R561" s="685"/>
      <c r="S561" s="685"/>
      <c r="T561" s="686"/>
      <c r="AT561" s="682" t="s">
        <v>137</v>
      </c>
      <c r="AU561" s="682" t="s">
        <v>82</v>
      </c>
      <c r="AV561" s="680" t="s">
        <v>80</v>
      </c>
      <c r="AW561" s="680" t="s">
        <v>33</v>
      </c>
      <c r="AX561" s="680" t="s">
        <v>72</v>
      </c>
      <c r="AY561" s="682" t="s">
        <v>125</v>
      </c>
    </row>
    <row r="562" spans="2:51" s="658" customFormat="1" ht="12">
      <c r="B562" s="659"/>
      <c r="D562" s="653" t="s">
        <v>137</v>
      </c>
      <c r="E562" s="660" t="s">
        <v>3</v>
      </c>
      <c r="F562" s="661" t="s">
        <v>1209</v>
      </c>
      <c r="H562" s="662">
        <v>150.368</v>
      </c>
      <c r="L562" s="659"/>
      <c r="M562" s="663"/>
      <c r="N562" s="664"/>
      <c r="O562" s="664"/>
      <c r="P562" s="664"/>
      <c r="Q562" s="664"/>
      <c r="R562" s="664"/>
      <c r="S562" s="664"/>
      <c r="T562" s="665"/>
      <c r="AT562" s="660" t="s">
        <v>137</v>
      </c>
      <c r="AU562" s="660" t="s">
        <v>82</v>
      </c>
      <c r="AV562" s="658" t="s">
        <v>82</v>
      </c>
      <c r="AW562" s="658" t="s">
        <v>33</v>
      </c>
      <c r="AX562" s="658" t="s">
        <v>72</v>
      </c>
      <c r="AY562" s="660" t="s">
        <v>125</v>
      </c>
    </row>
    <row r="563" spans="2:51" s="680" customFormat="1" ht="12">
      <c r="B563" s="681"/>
      <c r="D563" s="653" t="s">
        <v>137</v>
      </c>
      <c r="E563" s="682" t="s">
        <v>3</v>
      </c>
      <c r="F563" s="683" t="s">
        <v>849</v>
      </c>
      <c r="H563" s="682" t="s">
        <v>3</v>
      </c>
      <c r="L563" s="681"/>
      <c r="M563" s="684"/>
      <c r="N563" s="685"/>
      <c r="O563" s="685"/>
      <c r="P563" s="685"/>
      <c r="Q563" s="685"/>
      <c r="R563" s="685"/>
      <c r="S563" s="685"/>
      <c r="T563" s="686"/>
      <c r="AT563" s="682" t="s">
        <v>137</v>
      </c>
      <c r="AU563" s="682" t="s">
        <v>82</v>
      </c>
      <c r="AV563" s="680" t="s">
        <v>80</v>
      </c>
      <c r="AW563" s="680" t="s">
        <v>33</v>
      </c>
      <c r="AX563" s="680" t="s">
        <v>72</v>
      </c>
      <c r="AY563" s="682" t="s">
        <v>125</v>
      </c>
    </row>
    <row r="564" spans="2:51" s="658" customFormat="1" ht="12">
      <c r="B564" s="659"/>
      <c r="D564" s="653" t="s">
        <v>137</v>
      </c>
      <c r="E564" s="660" t="s">
        <v>3</v>
      </c>
      <c r="F564" s="661" t="s">
        <v>1210</v>
      </c>
      <c r="H564" s="662">
        <v>111.756</v>
      </c>
      <c r="L564" s="659"/>
      <c r="M564" s="663"/>
      <c r="N564" s="664"/>
      <c r="O564" s="664"/>
      <c r="P564" s="664"/>
      <c r="Q564" s="664"/>
      <c r="R564" s="664"/>
      <c r="S564" s="664"/>
      <c r="T564" s="665"/>
      <c r="AT564" s="660" t="s">
        <v>137</v>
      </c>
      <c r="AU564" s="660" t="s">
        <v>82</v>
      </c>
      <c r="AV564" s="658" t="s">
        <v>82</v>
      </c>
      <c r="AW564" s="658" t="s">
        <v>33</v>
      </c>
      <c r="AX564" s="658" t="s">
        <v>72</v>
      </c>
      <c r="AY564" s="660" t="s">
        <v>125</v>
      </c>
    </row>
    <row r="565" spans="2:51" s="680" customFormat="1" ht="12">
      <c r="B565" s="681"/>
      <c r="D565" s="653" t="s">
        <v>137</v>
      </c>
      <c r="E565" s="682" t="s">
        <v>3</v>
      </c>
      <c r="F565" s="683" t="s">
        <v>1194</v>
      </c>
      <c r="H565" s="682" t="s">
        <v>3</v>
      </c>
      <c r="L565" s="681"/>
      <c r="M565" s="684"/>
      <c r="N565" s="685"/>
      <c r="O565" s="685"/>
      <c r="P565" s="685"/>
      <c r="Q565" s="685"/>
      <c r="R565" s="685"/>
      <c r="S565" s="685"/>
      <c r="T565" s="686"/>
      <c r="AT565" s="682" t="s">
        <v>137</v>
      </c>
      <c r="AU565" s="682" t="s">
        <v>82</v>
      </c>
      <c r="AV565" s="680" t="s">
        <v>80</v>
      </c>
      <c r="AW565" s="680" t="s">
        <v>33</v>
      </c>
      <c r="AX565" s="680" t="s">
        <v>72</v>
      </c>
      <c r="AY565" s="682" t="s">
        <v>125</v>
      </c>
    </row>
    <row r="566" spans="2:51" s="658" customFormat="1" ht="12">
      <c r="B566" s="659"/>
      <c r="D566" s="653" t="s">
        <v>137</v>
      </c>
      <c r="E566" s="660" t="s">
        <v>3</v>
      </c>
      <c r="F566" s="661" t="s">
        <v>1211</v>
      </c>
      <c r="H566" s="662">
        <v>36.935</v>
      </c>
      <c r="L566" s="659"/>
      <c r="M566" s="663"/>
      <c r="N566" s="664"/>
      <c r="O566" s="664"/>
      <c r="P566" s="664"/>
      <c r="Q566" s="664"/>
      <c r="R566" s="664"/>
      <c r="S566" s="664"/>
      <c r="T566" s="665"/>
      <c r="AT566" s="660" t="s">
        <v>137</v>
      </c>
      <c r="AU566" s="660" t="s">
        <v>82</v>
      </c>
      <c r="AV566" s="658" t="s">
        <v>82</v>
      </c>
      <c r="AW566" s="658" t="s">
        <v>33</v>
      </c>
      <c r="AX566" s="658" t="s">
        <v>72</v>
      </c>
      <c r="AY566" s="660" t="s">
        <v>125</v>
      </c>
    </row>
    <row r="567" spans="2:51" s="695" customFormat="1" ht="12">
      <c r="B567" s="696"/>
      <c r="D567" s="653" t="s">
        <v>137</v>
      </c>
      <c r="E567" s="697" t="s">
        <v>3</v>
      </c>
      <c r="F567" s="698" t="s">
        <v>1106</v>
      </c>
      <c r="H567" s="699">
        <v>1020.859</v>
      </c>
      <c r="L567" s="696"/>
      <c r="M567" s="700"/>
      <c r="N567" s="701"/>
      <c r="O567" s="701"/>
      <c r="P567" s="701"/>
      <c r="Q567" s="701"/>
      <c r="R567" s="701"/>
      <c r="S567" s="701"/>
      <c r="T567" s="702"/>
      <c r="AT567" s="697" t="s">
        <v>137</v>
      </c>
      <c r="AU567" s="697" t="s">
        <v>82</v>
      </c>
      <c r="AV567" s="695" t="s">
        <v>145</v>
      </c>
      <c r="AW567" s="695" t="s">
        <v>33</v>
      </c>
      <c r="AX567" s="695" t="s">
        <v>72</v>
      </c>
      <c r="AY567" s="697" t="s">
        <v>125</v>
      </c>
    </row>
    <row r="568" spans="2:51" s="680" customFormat="1" ht="12">
      <c r="B568" s="681"/>
      <c r="D568" s="653" t="s">
        <v>137</v>
      </c>
      <c r="E568" s="682" t="s">
        <v>3</v>
      </c>
      <c r="F568" s="683" t="s">
        <v>1212</v>
      </c>
      <c r="H568" s="682" t="s">
        <v>3</v>
      </c>
      <c r="L568" s="681"/>
      <c r="M568" s="684"/>
      <c r="N568" s="685"/>
      <c r="O568" s="685"/>
      <c r="P568" s="685"/>
      <c r="Q568" s="685"/>
      <c r="R568" s="685"/>
      <c r="S568" s="685"/>
      <c r="T568" s="686"/>
      <c r="AT568" s="682" t="s">
        <v>137</v>
      </c>
      <c r="AU568" s="682" t="s">
        <v>82</v>
      </c>
      <c r="AV568" s="680" t="s">
        <v>80</v>
      </c>
      <c r="AW568" s="680" t="s">
        <v>33</v>
      </c>
      <c r="AX568" s="680" t="s">
        <v>72</v>
      </c>
      <c r="AY568" s="682" t="s">
        <v>125</v>
      </c>
    </row>
    <row r="569" spans="2:51" s="680" customFormat="1" ht="12">
      <c r="B569" s="681"/>
      <c r="D569" s="653" t="s">
        <v>137</v>
      </c>
      <c r="E569" s="682" t="s">
        <v>3</v>
      </c>
      <c r="F569" s="683" t="s">
        <v>825</v>
      </c>
      <c r="H569" s="682" t="s">
        <v>3</v>
      </c>
      <c r="L569" s="681"/>
      <c r="M569" s="684"/>
      <c r="N569" s="685"/>
      <c r="O569" s="685"/>
      <c r="P569" s="685"/>
      <c r="Q569" s="685"/>
      <c r="R569" s="685"/>
      <c r="S569" s="685"/>
      <c r="T569" s="686"/>
      <c r="AT569" s="682" t="s">
        <v>137</v>
      </c>
      <c r="AU569" s="682" t="s">
        <v>82</v>
      </c>
      <c r="AV569" s="680" t="s">
        <v>80</v>
      </c>
      <c r="AW569" s="680" t="s">
        <v>33</v>
      </c>
      <c r="AX569" s="680" t="s">
        <v>72</v>
      </c>
      <c r="AY569" s="682" t="s">
        <v>125</v>
      </c>
    </row>
    <row r="570" spans="2:51" s="658" customFormat="1" ht="12">
      <c r="B570" s="659"/>
      <c r="D570" s="653" t="s">
        <v>137</v>
      </c>
      <c r="E570" s="660" t="s">
        <v>3</v>
      </c>
      <c r="F570" s="661" t="s">
        <v>1213</v>
      </c>
      <c r="H570" s="662">
        <v>115.525</v>
      </c>
      <c r="L570" s="659"/>
      <c r="M570" s="663"/>
      <c r="N570" s="664"/>
      <c r="O570" s="664"/>
      <c r="P570" s="664"/>
      <c r="Q570" s="664"/>
      <c r="R570" s="664"/>
      <c r="S570" s="664"/>
      <c r="T570" s="665"/>
      <c r="AT570" s="660" t="s">
        <v>137</v>
      </c>
      <c r="AU570" s="660" t="s">
        <v>82</v>
      </c>
      <c r="AV570" s="658" t="s">
        <v>82</v>
      </c>
      <c r="AW570" s="658" t="s">
        <v>33</v>
      </c>
      <c r="AX570" s="658" t="s">
        <v>72</v>
      </c>
      <c r="AY570" s="660" t="s">
        <v>125</v>
      </c>
    </row>
    <row r="571" spans="2:51" s="680" customFormat="1" ht="12">
      <c r="B571" s="681"/>
      <c r="D571" s="653" t="s">
        <v>137</v>
      </c>
      <c r="E571" s="682" t="s">
        <v>3</v>
      </c>
      <c r="F571" s="683" t="s">
        <v>1201</v>
      </c>
      <c r="H571" s="682" t="s">
        <v>3</v>
      </c>
      <c r="L571" s="681"/>
      <c r="M571" s="684"/>
      <c r="N571" s="685"/>
      <c r="O571" s="685"/>
      <c r="P571" s="685"/>
      <c r="Q571" s="685"/>
      <c r="R571" s="685"/>
      <c r="S571" s="685"/>
      <c r="T571" s="686"/>
      <c r="AT571" s="682" t="s">
        <v>137</v>
      </c>
      <c r="AU571" s="682" t="s">
        <v>82</v>
      </c>
      <c r="AV571" s="680" t="s">
        <v>80</v>
      </c>
      <c r="AW571" s="680" t="s">
        <v>33</v>
      </c>
      <c r="AX571" s="680" t="s">
        <v>72</v>
      </c>
      <c r="AY571" s="682" t="s">
        <v>125</v>
      </c>
    </row>
    <row r="572" spans="2:51" s="658" customFormat="1" ht="12">
      <c r="B572" s="659"/>
      <c r="D572" s="653" t="s">
        <v>137</v>
      </c>
      <c r="E572" s="660" t="s">
        <v>3</v>
      </c>
      <c r="F572" s="661" t="s">
        <v>1214</v>
      </c>
      <c r="H572" s="662">
        <v>19.76</v>
      </c>
      <c r="L572" s="659"/>
      <c r="M572" s="663"/>
      <c r="N572" s="664"/>
      <c r="O572" s="664"/>
      <c r="P572" s="664"/>
      <c r="Q572" s="664"/>
      <c r="R572" s="664"/>
      <c r="S572" s="664"/>
      <c r="T572" s="665"/>
      <c r="AT572" s="660" t="s">
        <v>137</v>
      </c>
      <c r="AU572" s="660" t="s">
        <v>82</v>
      </c>
      <c r="AV572" s="658" t="s">
        <v>82</v>
      </c>
      <c r="AW572" s="658" t="s">
        <v>33</v>
      </c>
      <c r="AX572" s="658" t="s">
        <v>72</v>
      </c>
      <c r="AY572" s="660" t="s">
        <v>125</v>
      </c>
    </row>
    <row r="573" spans="2:51" s="695" customFormat="1" ht="12">
      <c r="B573" s="696"/>
      <c r="D573" s="653" t="s">
        <v>137</v>
      </c>
      <c r="E573" s="697" t="s">
        <v>3</v>
      </c>
      <c r="F573" s="698" t="s">
        <v>1106</v>
      </c>
      <c r="H573" s="699">
        <v>135.285</v>
      </c>
      <c r="L573" s="696"/>
      <c r="M573" s="700"/>
      <c r="N573" s="701"/>
      <c r="O573" s="701"/>
      <c r="P573" s="701"/>
      <c r="Q573" s="701"/>
      <c r="R573" s="701"/>
      <c r="S573" s="701"/>
      <c r="T573" s="702"/>
      <c r="AT573" s="697" t="s">
        <v>137</v>
      </c>
      <c r="AU573" s="697" t="s">
        <v>82</v>
      </c>
      <c r="AV573" s="695" t="s">
        <v>145</v>
      </c>
      <c r="AW573" s="695" t="s">
        <v>33</v>
      </c>
      <c r="AX573" s="695" t="s">
        <v>72</v>
      </c>
      <c r="AY573" s="697" t="s">
        <v>125</v>
      </c>
    </row>
    <row r="574" spans="2:51" s="687" customFormat="1" ht="12">
      <c r="B574" s="688"/>
      <c r="D574" s="653" t="s">
        <v>137</v>
      </c>
      <c r="E574" s="689" t="s">
        <v>3</v>
      </c>
      <c r="F574" s="690" t="s">
        <v>532</v>
      </c>
      <c r="H574" s="691">
        <v>1156.144</v>
      </c>
      <c r="L574" s="688"/>
      <c r="M574" s="692"/>
      <c r="N574" s="693"/>
      <c r="O574" s="693"/>
      <c r="P574" s="693"/>
      <c r="Q574" s="693"/>
      <c r="R574" s="693"/>
      <c r="S574" s="693"/>
      <c r="T574" s="694"/>
      <c r="AT574" s="689" t="s">
        <v>137</v>
      </c>
      <c r="AU574" s="689" t="s">
        <v>82</v>
      </c>
      <c r="AV574" s="687" t="s">
        <v>133</v>
      </c>
      <c r="AW574" s="687" t="s">
        <v>33</v>
      </c>
      <c r="AX574" s="687" t="s">
        <v>80</v>
      </c>
      <c r="AY574" s="689" t="s">
        <v>125</v>
      </c>
    </row>
    <row r="575" spans="1:65" s="571" customFormat="1" ht="24.2" customHeight="1">
      <c r="A575" s="568"/>
      <c r="B575" s="569"/>
      <c r="C575" s="640" t="s">
        <v>1215</v>
      </c>
      <c r="D575" s="640" t="s">
        <v>128</v>
      </c>
      <c r="E575" s="641" t="s">
        <v>1216</v>
      </c>
      <c r="F575" s="642" t="s">
        <v>1217</v>
      </c>
      <c r="G575" s="643" t="s">
        <v>180</v>
      </c>
      <c r="H575" s="644">
        <v>1156.144</v>
      </c>
      <c r="I575" s="77"/>
      <c r="J575" s="645">
        <f>ROUND(I575*H575,2)</f>
        <v>0</v>
      </c>
      <c r="K575" s="642" t="s">
        <v>132</v>
      </c>
      <c r="L575" s="569"/>
      <c r="M575" s="646" t="s">
        <v>3</v>
      </c>
      <c r="N575" s="647" t="s">
        <v>43</v>
      </c>
      <c r="O575" s="648"/>
      <c r="P575" s="649">
        <f>O575*H575</f>
        <v>0</v>
      </c>
      <c r="Q575" s="649">
        <v>0</v>
      </c>
      <c r="R575" s="649">
        <f>Q575*H575</f>
        <v>0</v>
      </c>
      <c r="S575" s="649">
        <v>0</v>
      </c>
      <c r="T575" s="650">
        <f>S575*H575</f>
        <v>0</v>
      </c>
      <c r="U575" s="568"/>
      <c r="V575" s="568"/>
      <c r="W575" s="568"/>
      <c r="X575" s="568"/>
      <c r="Y575" s="568"/>
      <c r="Z575" s="568"/>
      <c r="AA575" s="568"/>
      <c r="AB575" s="568"/>
      <c r="AC575" s="568"/>
      <c r="AD575" s="568"/>
      <c r="AE575" s="568"/>
      <c r="AR575" s="651" t="s">
        <v>133</v>
      </c>
      <c r="AT575" s="651" t="s">
        <v>128</v>
      </c>
      <c r="AU575" s="651" t="s">
        <v>82</v>
      </c>
      <c r="AY575" s="561" t="s">
        <v>125</v>
      </c>
      <c r="BE575" s="652">
        <f>IF(N575="základní",J575,0)</f>
        <v>0</v>
      </c>
      <c r="BF575" s="652">
        <f>IF(N575="snížená",J575,0)</f>
        <v>0</v>
      </c>
      <c r="BG575" s="652">
        <f>IF(N575="zákl. přenesená",J575,0)</f>
        <v>0</v>
      </c>
      <c r="BH575" s="652">
        <f>IF(N575="sníž. přenesená",J575,0)</f>
        <v>0</v>
      </c>
      <c r="BI575" s="652">
        <f>IF(N575="nulová",J575,0)</f>
        <v>0</v>
      </c>
      <c r="BJ575" s="561" t="s">
        <v>80</v>
      </c>
      <c r="BK575" s="652">
        <f>ROUND(I575*H575,2)</f>
        <v>0</v>
      </c>
      <c r="BL575" s="561" t="s">
        <v>133</v>
      </c>
      <c r="BM575" s="651" t="s">
        <v>1218</v>
      </c>
    </row>
    <row r="576" spans="1:65" s="571" customFormat="1" ht="24.2" customHeight="1">
      <c r="A576" s="568"/>
      <c r="B576" s="569"/>
      <c r="C576" s="640" t="s">
        <v>1219</v>
      </c>
      <c r="D576" s="640" t="s">
        <v>128</v>
      </c>
      <c r="E576" s="641" t="s">
        <v>1220</v>
      </c>
      <c r="F576" s="642" t="s">
        <v>1221</v>
      </c>
      <c r="G576" s="643" t="s">
        <v>180</v>
      </c>
      <c r="H576" s="644">
        <v>872.2</v>
      </c>
      <c r="I576" s="77"/>
      <c r="J576" s="645">
        <f>ROUND(I576*H576,2)</f>
        <v>0</v>
      </c>
      <c r="K576" s="642" t="s">
        <v>132</v>
      </c>
      <c r="L576" s="569"/>
      <c r="M576" s="646" t="s">
        <v>3</v>
      </c>
      <c r="N576" s="647" t="s">
        <v>43</v>
      </c>
      <c r="O576" s="648"/>
      <c r="P576" s="649">
        <f>O576*H576</f>
        <v>0</v>
      </c>
      <c r="Q576" s="649">
        <v>0.00088</v>
      </c>
      <c r="R576" s="649">
        <f>Q576*H576</f>
        <v>0.7675360000000001</v>
      </c>
      <c r="S576" s="649">
        <v>0</v>
      </c>
      <c r="T576" s="650">
        <f>S576*H576</f>
        <v>0</v>
      </c>
      <c r="U576" s="568"/>
      <c r="V576" s="568"/>
      <c r="W576" s="568"/>
      <c r="X576" s="568"/>
      <c r="Y576" s="568"/>
      <c r="Z576" s="568"/>
      <c r="AA576" s="568"/>
      <c r="AB576" s="568"/>
      <c r="AC576" s="568"/>
      <c r="AD576" s="568"/>
      <c r="AE576" s="568"/>
      <c r="AR576" s="651" t="s">
        <v>133</v>
      </c>
      <c r="AT576" s="651" t="s">
        <v>128</v>
      </c>
      <c r="AU576" s="651" t="s">
        <v>82</v>
      </c>
      <c r="AY576" s="561" t="s">
        <v>125</v>
      </c>
      <c r="BE576" s="652">
        <f>IF(N576="základní",J576,0)</f>
        <v>0</v>
      </c>
      <c r="BF576" s="652">
        <f>IF(N576="snížená",J576,0)</f>
        <v>0</v>
      </c>
      <c r="BG576" s="652">
        <f>IF(N576="zákl. přenesená",J576,0)</f>
        <v>0</v>
      </c>
      <c r="BH576" s="652">
        <f>IF(N576="sníž. přenesená",J576,0)</f>
        <v>0</v>
      </c>
      <c r="BI576" s="652">
        <f>IF(N576="nulová",J576,0)</f>
        <v>0</v>
      </c>
      <c r="BJ576" s="561" t="s">
        <v>80</v>
      </c>
      <c r="BK576" s="652">
        <f>ROUND(I576*H576,2)</f>
        <v>0</v>
      </c>
      <c r="BL576" s="561" t="s">
        <v>133</v>
      </c>
      <c r="BM576" s="651" t="s">
        <v>1222</v>
      </c>
    </row>
    <row r="577" spans="2:51" s="680" customFormat="1" ht="12">
      <c r="B577" s="681"/>
      <c r="D577" s="653" t="s">
        <v>137</v>
      </c>
      <c r="E577" s="682" t="s">
        <v>3</v>
      </c>
      <c r="F577" s="683" t="s">
        <v>825</v>
      </c>
      <c r="H577" s="682" t="s">
        <v>3</v>
      </c>
      <c r="L577" s="681"/>
      <c r="M577" s="684"/>
      <c r="N577" s="685"/>
      <c r="O577" s="685"/>
      <c r="P577" s="685"/>
      <c r="Q577" s="685"/>
      <c r="R577" s="685"/>
      <c r="S577" s="685"/>
      <c r="T577" s="686"/>
      <c r="AT577" s="682" t="s">
        <v>137</v>
      </c>
      <c r="AU577" s="682" t="s">
        <v>82</v>
      </c>
      <c r="AV577" s="680" t="s">
        <v>80</v>
      </c>
      <c r="AW577" s="680" t="s">
        <v>33</v>
      </c>
      <c r="AX577" s="680" t="s">
        <v>72</v>
      </c>
      <c r="AY577" s="682" t="s">
        <v>125</v>
      </c>
    </row>
    <row r="578" spans="2:51" s="658" customFormat="1" ht="12">
      <c r="B578" s="659"/>
      <c r="D578" s="653" t="s">
        <v>137</v>
      </c>
      <c r="E578" s="660" t="s">
        <v>3</v>
      </c>
      <c r="F578" s="661" t="s">
        <v>1223</v>
      </c>
      <c r="H578" s="662">
        <v>399.9</v>
      </c>
      <c r="L578" s="659"/>
      <c r="M578" s="663"/>
      <c r="N578" s="664"/>
      <c r="O578" s="664"/>
      <c r="P578" s="664"/>
      <c r="Q578" s="664"/>
      <c r="R578" s="664"/>
      <c r="S578" s="664"/>
      <c r="T578" s="665"/>
      <c r="AT578" s="660" t="s">
        <v>137</v>
      </c>
      <c r="AU578" s="660" t="s">
        <v>82</v>
      </c>
      <c r="AV578" s="658" t="s">
        <v>82</v>
      </c>
      <c r="AW578" s="658" t="s">
        <v>33</v>
      </c>
      <c r="AX578" s="658" t="s">
        <v>72</v>
      </c>
      <c r="AY578" s="660" t="s">
        <v>125</v>
      </c>
    </row>
    <row r="579" spans="2:51" s="680" customFormat="1" ht="12">
      <c r="B579" s="681"/>
      <c r="D579" s="653" t="s">
        <v>137</v>
      </c>
      <c r="E579" s="682" t="s">
        <v>3</v>
      </c>
      <c r="F579" s="683" t="s">
        <v>838</v>
      </c>
      <c r="H579" s="682" t="s">
        <v>3</v>
      </c>
      <c r="L579" s="681"/>
      <c r="M579" s="684"/>
      <c r="N579" s="685"/>
      <c r="O579" s="685"/>
      <c r="P579" s="685"/>
      <c r="Q579" s="685"/>
      <c r="R579" s="685"/>
      <c r="S579" s="685"/>
      <c r="T579" s="686"/>
      <c r="AT579" s="682" t="s">
        <v>137</v>
      </c>
      <c r="AU579" s="682" t="s">
        <v>82</v>
      </c>
      <c r="AV579" s="680" t="s">
        <v>80</v>
      </c>
      <c r="AW579" s="680" t="s">
        <v>33</v>
      </c>
      <c r="AX579" s="680" t="s">
        <v>72</v>
      </c>
      <c r="AY579" s="682" t="s">
        <v>125</v>
      </c>
    </row>
    <row r="580" spans="2:51" s="658" customFormat="1" ht="12">
      <c r="B580" s="659"/>
      <c r="D580" s="653" t="s">
        <v>137</v>
      </c>
      <c r="E580" s="660" t="s">
        <v>3</v>
      </c>
      <c r="F580" s="661" t="s">
        <v>1224</v>
      </c>
      <c r="H580" s="662">
        <v>273.4</v>
      </c>
      <c r="L580" s="659"/>
      <c r="M580" s="663"/>
      <c r="N580" s="664"/>
      <c r="O580" s="664"/>
      <c r="P580" s="664"/>
      <c r="Q580" s="664"/>
      <c r="R580" s="664"/>
      <c r="S580" s="664"/>
      <c r="T580" s="665"/>
      <c r="AT580" s="660" t="s">
        <v>137</v>
      </c>
      <c r="AU580" s="660" t="s">
        <v>82</v>
      </c>
      <c r="AV580" s="658" t="s">
        <v>82</v>
      </c>
      <c r="AW580" s="658" t="s">
        <v>33</v>
      </c>
      <c r="AX580" s="658" t="s">
        <v>72</v>
      </c>
      <c r="AY580" s="660" t="s">
        <v>125</v>
      </c>
    </row>
    <row r="581" spans="2:51" s="680" customFormat="1" ht="12">
      <c r="B581" s="681"/>
      <c r="D581" s="653" t="s">
        <v>137</v>
      </c>
      <c r="E581" s="682" t="s">
        <v>3</v>
      </c>
      <c r="F581" s="683" t="s">
        <v>849</v>
      </c>
      <c r="H581" s="682" t="s">
        <v>3</v>
      </c>
      <c r="L581" s="681"/>
      <c r="M581" s="684"/>
      <c r="N581" s="685"/>
      <c r="O581" s="685"/>
      <c r="P581" s="685"/>
      <c r="Q581" s="685"/>
      <c r="R581" s="685"/>
      <c r="S581" s="685"/>
      <c r="T581" s="686"/>
      <c r="AT581" s="682" t="s">
        <v>137</v>
      </c>
      <c r="AU581" s="682" t="s">
        <v>82</v>
      </c>
      <c r="AV581" s="680" t="s">
        <v>80</v>
      </c>
      <c r="AW581" s="680" t="s">
        <v>33</v>
      </c>
      <c r="AX581" s="680" t="s">
        <v>72</v>
      </c>
      <c r="AY581" s="682" t="s">
        <v>125</v>
      </c>
    </row>
    <row r="582" spans="2:51" s="658" customFormat="1" ht="12">
      <c r="B582" s="659"/>
      <c r="D582" s="653" t="s">
        <v>137</v>
      </c>
      <c r="E582" s="660" t="s">
        <v>3</v>
      </c>
      <c r="F582" s="661" t="s">
        <v>1225</v>
      </c>
      <c r="H582" s="662">
        <v>103.1</v>
      </c>
      <c r="L582" s="659"/>
      <c r="M582" s="663"/>
      <c r="N582" s="664"/>
      <c r="O582" s="664"/>
      <c r="P582" s="664"/>
      <c r="Q582" s="664"/>
      <c r="R582" s="664"/>
      <c r="S582" s="664"/>
      <c r="T582" s="665"/>
      <c r="AT582" s="660" t="s">
        <v>137</v>
      </c>
      <c r="AU582" s="660" t="s">
        <v>82</v>
      </c>
      <c r="AV582" s="658" t="s">
        <v>82</v>
      </c>
      <c r="AW582" s="658" t="s">
        <v>33</v>
      </c>
      <c r="AX582" s="658" t="s">
        <v>72</v>
      </c>
      <c r="AY582" s="660" t="s">
        <v>125</v>
      </c>
    </row>
    <row r="583" spans="2:51" s="680" customFormat="1" ht="12">
      <c r="B583" s="681"/>
      <c r="D583" s="653" t="s">
        <v>137</v>
      </c>
      <c r="E583" s="682" t="s">
        <v>3</v>
      </c>
      <c r="F583" s="683" t="s">
        <v>1212</v>
      </c>
      <c r="H583" s="682" t="s">
        <v>3</v>
      </c>
      <c r="L583" s="681"/>
      <c r="M583" s="684"/>
      <c r="N583" s="685"/>
      <c r="O583" s="685"/>
      <c r="P583" s="685"/>
      <c r="Q583" s="685"/>
      <c r="R583" s="685"/>
      <c r="S583" s="685"/>
      <c r="T583" s="686"/>
      <c r="AT583" s="682" t="s">
        <v>137</v>
      </c>
      <c r="AU583" s="682" t="s">
        <v>82</v>
      </c>
      <c r="AV583" s="680" t="s">
        <v>80</v>
      </c>
      <c r="AW583" s="680" t="s">
        <v>33</v>
      </c>
      <c r="AX583" s="680" t="s">
        <v>72</v>
      </c>
      <c r="AY583" s="682" t="s">
        <v>125</v>
      </c>
    </row>
    <row r="584" spans="2:51" s="680" customFormat="1" ht="12">
      <c r="B584" s="681"/>
      <c r="D584" s="653" t="s">
        <v>137</v>
      </c>
      <c r="E584" s="682" t="s">
        <v>3</v>
      </c>
      <c r="F584" s="683" t="s">
        <v>825</v>
      </c>
      <c r="H584" s="682" t="s">
        <v>3</v>
      </c>
      <c r="L584" s="681"/>
      <c r="M584" s="684"/>
      <c r="N584" s="685"/>
      <c r="O584" s="685"/>
      <c r="P584" s="685"/>
      <c r="Q584" s="685"/>
      <c r="R584" s="685"/>
      <c r="S584" s="685"/>
      <c r="T584" s="686"/>
      <c r="AT584" s="682" t="s">
        <v>137</v>
      </c>
      <c r="AU584" s="682" t="s">
        <v>82</v>
      </c>
      <c r="AV584" s="680" t="s">
        <v>80</v>
      </c>
      <c r="AW584" s="680" t="s">
        <v>33</v>
      </c>
      <c r="AX584" s="680" t="s">
        <v>72</v>
      </c>
      <c r="AY584" s="682" t="s">
        <v>125</v>
      </c>
    </row>
    <row r="585" spans="2:51" s="658" customFormat="1" ht="12">
      <c r="B585" s="659"/>
      <c r="D585" s="653" t="s">
        <v>137</v>
      </c>
      <c r="E585" s="660" t="s">
        <v>3</v>
      </c>
      <c r="F585" s="661" t="s">
        <v>1226</v>
      </c>
      <c r="H585" s="662">
        <v>95.8</v>
      </c>
      <c r="L585" s="659"/>
      <c r="M585" s="663"/>
      <c r="N585" s="664"/>
      <c r="O585" s="664"/>
      <c r="P585" s="664"/>
      <c r="Q585" s="664"/>
      <c r="R585" s="664"/>
      <c r="S585" s="664"/>
      <c r="T585" s="665"/>
      <c r="AT585" s="660" t="s">
        <v>137</v>
      </c>
      <c r="AU585" s="660" t="s">
        <v>82</v>
      </c>
      <c r="AV585" s="658" t="s">
        <v>82</v>
      </c>
      <c r="AW585" s="658" t="s">
        <v>33</v>
      </c>
      <c r="AX585" s="658" t="s">
        <v>72</v>
      </c>
      <c r="AY585" s="660" t="s">
        <v>125</v>
      </c>
    </row>
    <row r="586" spans="2:51" s="687" customFormat="1" ht="12">
      <c r="B586" s="688"/>
      <c r="D586" s="653" t="s">
        <v>137</v>
      </c>
      <c r="E586" s="689" t="s">
        <v>3</v>
      </c>
      <c r="F586" s="690" t="s">
        <v>532</v>
      </c>
      <c r="H586" s="691">
        <v>872.2</v>
      </c>
      <c r="L586" s="688"/>
      <c r="M586" s="692"/>
      <c r="N586" s="693"/>
      <c r="O586" s="693"/>
      <c r="P586" s="693"/>
      <c r="Q586" s="693"/>
      <c r="R586" s="693"/>
      <c r="S586" s="693"/>
      <c r="T586" s="694"/>
      <c r="AT586" s="689" t="s">
        <v>137</v>
      </c>
      <c r="AU586" s="689" t="s">
        <v>82</v>
      </c>
      <c r="AV586" s="687" t="s">
        <v>133</v>
      </c>
      <c r="AW586" s="687" t="s">
        <v>33</v>
      </c>
      <c r="AX586" s="687" t="s">
        <v>80</v>
      </c>
      <c r="AY586" s="689" t="s">
        <v>125</v>
      </c>
    </row>
    <row r="587" spans="1:65" s="571" customFormat="1" ht="24.2" customHeight="1">
      <c r="A587" s="568"/>
      <c r="B587" s="569"/>
      <c r="C587" s="640" t="s">
        <v>1227</v>
      </c>
      <c r="D587" s="640" t="s">
        <v>128</v>
      </c>
      <c r="E587" s="641" t="s">
        <v>1228</v>
      </c>
      <c r="F587" s="642" t="s">
        <v>1229</v>
      </c>
      <c r="G587" s="643" t="s">
        <v>180</v>
      </c>
      <c r="H587" s="644">
        <v>872.2</v>
      </c>
      <c r="I587" s="77"/>
      <c r="J587" s="645">
        <f>ROUND(I587*H587,2)</f>
        <v>0</v>
      </c>
      <c r="K587" s="642" t="s">
        <v>132</v>
      </c>
      <c r="L587" s="569"/>
      <c r="M587" s="646" t="s">
        <v>3</v>
      </c>
      <c r="N587" s="647" t="s">
        <v>43</v>
      </c>
      <c r="O587" s="648"/>
      <c r="P587" s="649">
        <f>O587*H587</f>
        <v>0</v>
      </c>
      <c r="Q587" s="649">
        <v>0</v>
      </c>
      <c r="R587" s="649">
        <f>Q587*H587</f>
        <v>0</v>
      </c>
      <c r="S587" s="649">
        <v>0</v>
      </c>
      <c r="T587" s="650">
        <f>S587*H587</f>
        <v>0</v>
      </c>
      <c r="U587" s="568"/>
      <c r="V587" s="568"/>
      <c r="W587" s="568"/>
      <c r="X587" s="568"/>
      <c r="Y587" s="568"/>
      <c r="Z587" s="568"/>
      <c r="AA587" s="568"/>
      <c r="AB587" s="568"/>
      <c r="AC587" s="568"/>
      <c r="AD587" s="568"/>
      <c r="AE587" s="568"/>
      <c r="AR587" s="651" t="s">
        <v>133</v>
      </c>
      <c r="AT587" s="651" t="s">
        <v>128</v>
      </c>
      <c r="AU587" s="651" t="s">
        <v>82</v>
      </c>
      <c r="AY587" s="561" t="s">
        <v>125</v>
      </c>
      <c r="BE587" s="652">
        <f>IF(N587="základní",J587,0)</f>
        <v>0</v>
      </c>
      <c r="BF587" s="652">
        <f>IF(N587="snížená",J587,0)</f>
        <v>0</v>
      </c>
      <c r="BG587" s="652">
        <f>IF(N587="zákl. přenesená",J587,0)</f>
        <v>0</v>
      </c>
      <c r="BH587" s="652">
        <f>IF(N587="sníž. přenesená",J587,0)</f>
        <v>0</v>
      </c>
      <c r="BI587" s="652">
        <f>IF(N587="nulová",J587,0)</f>
        <v>0</v>
      </c>
      <c r="BJ587" s="561" t="s">
        <v>80</v>
      </c>
      <c r="BK587" s="652">
        <f>ROUND(I587*H587,2)</f>
        <v>0</v>
      </c>
      <c r="BL587" s="561" t="s">
        <v>133</v>
      </c>
      <c r="BM587" s="651" t="s">
        <v>1230</v>
      </c>
    </row>
    <row r="588" spans="1:65" s="571" customFormat="1" ht="14.45" customHeight="1">
      <c r="A588" s="568"/>
      <c r="B588" s="569"/>
      <c r="C588" s="640" t="s">
        <v>1231</v>
      </c>
      <c r="D588" s="640" t="s">
        <v>128</v>
      </c>
      <c r="E588" s="641" t="s">
        <v>1232</v>
      </c>
      <c r="F588" s="642" t="s">
        <v>1233</v>
      </c>
      <c r="G588" s="643" t="s">
        <v>180</v>
      </c>
      <c r="H588" s="644">
        <v>135.285</v>
      </c>
      <c r="I588" s="77"/>
      <c r="J588" s="645">
        <f>ROUND(I588*H588,2)</f>
        <v>0</v>
      </c>
      <c r="K588" s="642" t="s">
        <v>132</v>
      </c>
      <c r="L588" s="569"/>
      <c r="M588" s="646" t="s">
        <v>3</v>
      </c>
      <c r="N588" s="647" t="s">
        <v>43</v>
      </c>
      <c r="O588" s="648"/>
      <c r="P588" s="649">
        <f>O588*H588</f>
        <v>0</v>
      </c>
      <c r="Q588" s="649">
        <v>0.0032</v>
      </c>
      <c r="R588" s="649">
        <f>Q588*H588</f>
        <v>0.432912</v>
      </c>
      <c r="S588" s="649">
        <v>0</v>
      </c>
      <c r="T588" s="650">
        <f>S588*H588</f>
        <v>0</v>
      </c>
      <c r="U588" s="568"/>
      <c r="V588" s="568"/>
      <c r="W588" s="568"/>
      <c r="X588" s="568"/>
      <c r="Y588" s="568"/>
      <c r="Z588" s="568"/>
      <c r="AA588" s="568"/>
      <c r="AB588" s="568"/>
      <c r="AC588" s="568"/>
      <c r="AD588" s="568"/>
      <c r="AE588" s="568"/>
      <c r="AR588" s="651" t="s">
        <v>133</v>
      </c>
      <c r="AT588" s="651" t="s">
        <v>128</v>
      </c>
      <c r="AU588" s="651" t="s">
        <v>82</v>
      </c>
      <c r="AY588" s="561" t="s">
        <v>125</v>
      </c>
      <c r="BE588" s="652">
        <f>IF(N588="základní",J588,0)</f>
        <v>0</v>
      </c>
      <c r="BF588" s="652">
        <f>IF(N588="snížená",J588,0)</f>
        <v>0</v>
      </c>
      <c r="BG588" s="652">
        <f>IF(N588="zákl. přenesená",J588,0)</f>
        <v>0</v>
      </c>
      <c r="BH588" s="652">
        <f>IF(N588="sníž. přenesená",J588,0)</f>
        <v>0</v>
      </c>
      <c r="BI588" s="652">
        <f>IF(N588="nulová",J588,0)</f>
        <v>0</v>
      </c>
      <c r="BJ588" s="561" t="s">
        <v>80</v>
      </c>
      <c r="BK588" s="652">
        <f>ROUND(I588*H588,2)</f>
        <v>0</v>
      </c>
      <c r="BL588" s="561" t="s">
        <v>133</v>
      </c>
      <c r="BM588" s="651" t="s">
        <v>1234</v>
      </c>
    </row>
    <row r="589" spans="1:65" s="571" customFormat="1" ht="37.9" customHeight="1">
      <c r="A589" s="568"/>
      <c r="B589" s="569"/>
      <c r="C589" s="640" t="s">
        <v>1235</v>
      </c>
      <c r="D589" s="640" t="s">
        <v>128</v>
      </c>
      <c r="E589" s="641" t="s">
        <v>1236</v>
      </c>
      <c r="F589" s="642" t="s">
        <v>1237</v>
      </c>
      <c r="G589" s="643" t="s">
        <v>143</v>
      </c>
      <c r="H589" s="644">
        <v>21.61</v>
      </c>
      <c r="I589" s="77"/>
      <c r="J589" s="645">
        <f>ROUND(I589*H589,2)</f>
        <v>0</v>
      </c>
      <c r="K589" s="642" t="s">
        <v>132</v>
      </c>
      <c r="L589" s="569"/>
      <c r="M589" s="646" t="s">
        <v>3</v>
      </c>
      <c r="N589" s="647" t="s">
        <v>43</v>
      </c>
      <c r="O589" s="648"/>
      <c r="P589" s="649">
        <f>O589*H589</f>
        <v>0</v>
      </c>
      <c r="Q589" s="649">
        <v>1.05555</v>
      </c>
      <c r="R589" s="649">
        <f>Q589*H589</f>
        <v>22.8104355</v>
      </c>
      <c r="S589" s="649">
        <v>0</v>
      </c>
      <c r="T589" s="650">
        <f>S589*H589</f>
        <v>0</v>
      </c>
      <c r="U589" s="568"/>
      <c r="V589" s="568"/>
      <c r="W589" s="568"/>
      <c r="X589" s="568"/>
      <c r="Y589" s="568"/>
      <c r="Z589" s="568"/>
      <c r="AA589" s="568"/>
      <c r="AB589" s="568"/>
      <c r="AC589" s="568"/>
      <c r="AD589" s="568"/>
      <c r="AE589" s="568"/>
      <c r="AR589" s="651" t="s">
        <v>133</v>
      </c>
      <c r="AT589" s="651" t="s">
        <v>128</v>
      </c>
      <c r="AU589" s="651" t="s">
        <v>82</v>
      </c>
      <c r="AY589" s="561" t="s">
        <v>125</v>
      </c>
      <c r="BE589" s="652">
        <f>IF(N589="základní",J589,0)</f>
        <v>0</v>
      </c>
      <c r="BF589" s="652">
        <f>IF(N589="snížená",J589,0)</f>
        <v>0</v>
      </c>
      <c r="BG589" s="652">
        <f>IF(N589="zákl. přenesená",J589,0)</f>
        <v>0</v>
      </c>
      <c r="BH589" s="652">
        <f>IF(N589="sníž. přenesená",J589,0)</f>
        <v>0</v>
      </c>
      <c r="BI589" s="652">
        <f>IF(N589="nulová",J589,0)</f>
        <v>0</v>
      </c>
      <c r="BJ589" s="561" t="s">
        <v>80</v>
      </c>
      <c r="BK589" s="652">
        <f>ROUND(I589*H589,2)</f>
        <v>0</v>
      </c>
      <c r="BL589" s="561" t="s">
        <v>133</v>
      </c>
      <c r="BM589" s="651" t="s">
        <v>1238</v>
      </c>
    </row>
    <row r="590" spans="2:51" s="658" customFormat="1" ht="12">
      <c r="B590" s="659"/>
      <c r="D590" s="653" t="s">
        <v>137</v>
      </c>
      <c r="E590" s="660" t="s">
        <v>3</v>
      </c>
      <c r="F590" s="661" t="s">
        <v>1239</v>
      </c>
      <c r="H590" s="662">
        <v>10.934</v>
      </c>
      <c r="L590" s="659"/>
      <c r="M590" s="663"/>
      <c r="N590" s="664"/>
      <c r="O590" s="664"/>
      <c r="P590" s="664"/>
      <c r="Q590" s="664"/>
      <c r="R590" s="664"/>
      <c r="S590" s="664"/>
      <c r="T590" s="665"/>
      <c r="AT590" s="660" t="s">
        <v>137</v>
      </c>
      <c r="AU590" s="660" t="s">
        <v>82</v>
      </c>
      <c r="AV590" s="658" t="s">
        <v>82</v>
      </c>
      <c r="AW590" s="658" t="s">
        <v>33</v>
      </c>
      <c r="AX590" s="658" t="s">
        <v>72</v>
      </c>
      <c r="AY590" s="660" t="s">
        <v>125</v>
      </c>
    </row>
    <row r="591" spans="2:51" s="658" customFormat="1" ht="12">
      <c r="B591" s="659"/>
      <c r="D591" s="653" t="s">
        <v>137</v>
      </c>
      <c r="E591" s="660" t="s">
        <v>3</v>
      </c>
      <c r="F591" s="661" t="s">
        <v>1240</v>
      </c>
      <c r="H591" s="662">
        <v>8.606</v>
      </c>
      <c r="L591" s="659"/>
      <c r="M591" s="663"/>
      <c r="N591" s="664"/>
      <c r="O591" s="664"/>
      <c r="P591" s="664"/>
      <c r="Q591" s="664"/>
      <c r="R591" s="664"/>
      <c r="S591" s="664"/>
      <c r="T591" s="665"/>
      <c r="AT591" s="660" t="s">
        <v>137</v>
      </c>
      <c r="AU591" s="660" t="s">
        <v>82</v>
      </c>
      <c r="AV591" s="658" t="s">
        <v>82</v>
      </c>
      <c r="AW591" s="658" t="s">
        <v>33</v>
      </c>
      <c r="AX591" s="658" t="s">
        <v>72</v>
      </c>
      <c r="AY591" s="660" t="s">
        <v>125</v>
      </c>
    </row>
    <row r="592" spans="2:51" s="658" customFormat="1" ht="12">
      <c r="B592" s="659"/>
      <c r="D592" s="653" t="s">
        <v>137</v>
      </c>
      <c r="E592" s="660" t="s">
        <v>3</v>
      </c>
      <c r="F592" s="661" t="s">
        <v>1241</v>
      </c>
      <c r="H592" s="662">
        <v>2.07</v>
      </c>
      <c r="L592" s="659"/>
      <c r="M592" s="663"/>
      <c r="N592" s="664"/>
      <c r="O592" s="664"/>
      <c r="P592" s="664"/>
      <c r="Q592" s="664"/>
      <c r="R592" s="664"/>
      <c r="S592" s="664"/>
      <c r="T592" s="665"/>
      <c r="AT592" s="660" t="s">
        <v>137</v>
      </c>
      <c r="AU592" s="660" t="s">
        <v>82</v>
      </c>
      <c r="AV592" s="658" t="s">
        <v>82</v>
      </c>
      <c r="AW592" s="658" t="s">
        <v>33</v>
      </c>
      <c r="AX592" s="658" t="s">
        <v>72</v>
      </c>
      <c r="AY592" s="660" t="s">
        <v>125</v>
      </c>
    </row>
    <row r="593" spans="2:51" s="687" customFormat="1" ht="12">
      <c r="B593" s="688"/>
      <c r="D593" s="653" t="s">
        <v>137</v>
      </c>
      <c r="E593" s="689" t="s">
        <v>3</v>
      </c>
      <c r="F593" s="690" t="s">
        <v>532</v>
      </c>
      <c r="H593" s="691">
        <v>21.61</v>
      </c>
      <c r="L593" s="688"/>
      <c r="M593" s="692"/>
      <c r="N593" s="693"/>
      <c r="O593" s="693"/>
      <c r="P593" s="693"/>
      <c r="Q593" s="693"/>
      <c r="R593" s="693"/>
      <c r="S593" s="693"/>
      <c r="T593" s="694"/>
      <c r="AT593" s="689" t="s">
        <v>137</v>
      </c>
      <c r="AU593" s="689" t="s">
        <v>82</v>
      </c>
      <c r="AV593" s="687" t="s">
        <v>133</v>
      </c>
      <c r="AW593" s="687" t="s">
        <v>33</v>
      </c>
      <c r="AX593" s="687" t="s">
        <v>80</v>
      </c>
      <c r="AY593" s="689" t="s">
        <v>125</v>
      </c>
    </row>
    <row r="594" spans="1:65" s="571" customFormat="1" ht="14.45" customHeight="1">
      <c r="A594" s="568"/>
      <c r="B594" s="569"/>
      <c r="C594" s="671" t="s">
        <v>1242</v>
      </c>
      <c r="D594" s="671" t="s">
        <v>239</v>
      </c>
      <c r="E594" s="672" t="s">
        <v>1243</v>
      </c>
      <c r="F594" s="673" t="s">
        <v>1244</v>
      </c>
      <c r="G594" s="674" t="s">
        <v>286</v>
      </c>
      <c r="H594" s="675">
        <v>1340</v>
      </c>
      <c r="I594" s="80"/>
      <c r="J594" s="676">
        <f>ROUND(I594*H594,2)</f>
        <v>0</v>
      </c>
      <c r="K594" s="673" t="s">
        <v>259</v>
      </c>
      <c r="L594" s="677"/>
      <c r="M594" s="678" t="s">
        <v>3</v>
      </c>
      <c r="N594" s="679" t="s">
        <v>43</v>
      </c>
      <c r="O594" s="648"/>
      <c r="P594" s="649">
        <f>O594*H594</f>
        <v>0</v>
      </c>
      <c r="Q594" s="649">
        <v>0.001</v>
      </c>
      <c r="R594" s="649">
        <f>Q594*H594</f>
        <v>1.34</v>
      </c>
      <c r="S594" s="649">
        <v>0</v>
      </c>
      <c r="T594" s="650">
        <f>S594*H594</f>
        <v>0</v>
      </c>
      <c r="U594" s="568"/>
      <c r="V594" s="568"/>
      <c r="W594" s="568"/>
      <c r="X594" s="568"/>
      <c r="Y594" s="568"/>
      <c r="Z594" s="568"/>
      <c r="AA594" s="568"/>
      <c r="AB594" s="568"/>
      <c r="AC594" s="568"/>
      <c r="AD594" s="568"/>
      <c r="AE594" s="568"/>
      <c r="AR594" s="651" t="s">
        <v>197</v>
      </c>
      <c r="AT594" s="651" t="s">
        <v>239</v>
      </c>
      <c r="AU594" s="651" t="s">
        <v>82</v>
      </c>
      <c r="AY594" s="561" t="s">
        <v>125</v>
      </c>
      <c r="BE594" s="652">
        <f>IF(N594="základní",J594,0)</f>
        <v>0</v>
      </c>
      <c r="BF594" s="652">
        <f>IF(N594="snížená",J594,0)</f>
        <v>0</v>
      </c>
      <c r="BG594" s="652">
        <f>IF(N594="zákl. přenesená",J594,0)</f>
        <v>0</v>
      </c>
      <c r="BH594" s="652">
        <f>IF(N594="sníž. přenesená",J594,0)</f>
        <v>0</v>
      </c>
      <c r="BI594" s="652">
        <f>IF(N594="nulová",J594,0)</f>
        <v>0</v>
      </c>
      <c r="BJ594" s="561" t="s">
        <v>80</v>
      </c>
      <c r="BK594" s="652">
        <f>ROUND(I594*H594,2)</f>
        <v>0</v>
      </c>
      <c r="BL594" s="561" t="s">
        <v>133</v>
      </c>
      <c r="BM594" s="651" t="s">
        <v>1245</v>
      </c>
    </row>
    <row r="595" spans="2:51" s="658" customFormat="1" ht="12">
      <c r="B595" s="659"/>
      <c r="D595" s="653" t="s">
        <v>137</v>
      </c>
      <c r="E595" s="660" t="s">
        <v>3</v>
      </c>
      <c r="F595" s="661" t="s">
        <v>1246</v>
      </c>
      <c r="H595" s="662">
        <v>800</v>
      </c>
      <c r="L595" s="659"/>
      <c r="M595" s="663"/>
      <c r="N595" s="664"/>
      <c r="O595" s="664"/>
      <c r="P595" s="664"/>
      <c r="Q595" s="664"/>
      <c r="R595" s="664"/>
      <c r="S595" s="664"/>
      <c r="T595" s="665"/>
      <c r="AT595" s="660" t="s">
        <v>137</v>
      </c>
      <c r="AU595" s="660" t="s">
        <v>82</v>
      </c>
      <c r="AV595" s="658" t="s">
        <v>82</v>
      </c>
      <c r="AW595" s="658" t="s">
        <v>33</v>
      </c>
      <c r="AX595" s="658" t="s">
        <v>72</v>
      </c>
      <c r="AY595" s="660" t="s">
        <v>125</v>
      </c>
    </row>
    <row r="596" spans="2:51" s="658" customFormat="1" ht="12">
      <c r="B596" s="659"/>
      <c r="D596" s="653" t="s">
        <v>137</v>
      </c>
      <c r="E596" s="660" t="s">
        <v>3</v>
      </c>
      <c r="F596" s="661" t="s">
        <v>1247</v>
      </c>
      <c r="H596" s="662">
        <v>540</v>
      </c>
      <c r="L596" s="659"/>
      <c r="M596" s="663"/>
      <c r="N596" s="664"/>
      <c r="O596" s="664"/>
      <c r="P596" s="664"/>
      <c r="Q596" s="664"/>
      <c r="R596" s="664"/>
      <c r="S596" s="664"/>
      <c r="T596" s="665"/>
      <c r="AT596" s="660" t="s">
        <v>137</v>
      </c>
      <c r="AU596" s="660" t="s">
        <v>82</v>
      </c>
      <c r="AV596" s="658" t="s">
        <v>82</v>
      </c>
      <c r="AW596" s="658" t="s">
        <v>33</v>
      </c>
      <c r="AX596" s="658" t="s">
        <v>72</v>
      </c>
      <c r="AY596" s="660" t="s">
        <v>125</v>
      </c>
    </row>
    <row r="597" spans="2:51" s="687" customFormat="1" ht="12">
      <c r="B597" s="688"/>
      <c r="D597" s="653" t="s">
        <v>137</v>
      </c>
      <c r="E597" s="689" t="s">
        <v>3</v>
      </c>
      <c r="F597" s="690" t="s">
        <v>532</v>
      </c>
      <c r="H597" s="691">
        <v>1340</v>
      </c>
      <c r="L597" s="688"/>
      <c r="M597" s="692"/>
      <c r="N597" s="693"/>
      <c r="O597" s="693"/>
      <c r="P597" s="693"/>
      <c r="Q597" s="693"/>
      <c r="R597" s="693"/>
      <c r="S597" s="693"/>
      <c r="T597" s="694"/>
      <c r="AT597" s="689" t="s">
        <v>137</v>
      </c>
      <c r="AU597" s="689" t="s">
        <v>82</v>
      </c>
      <c r="AV597" s="687" t="s">
        <v>133</v>
      </c>
      <c r="AW597" s="687" t="s">
        <v>33</v>
      </c>
      <c r="AX597" s="687" t="s">
        <v>80</v>
      </c>
      <c r="AY597" s="689" t="s">
        <v>125</v>
      </c>
    </row>
    <row r="598" spans="1:65" s="571" customFormat="1" ht="14.45" customHeight="1">
      <c r="A598" s="568"/>
      <c r="B598" s="569"/>
      <c r="C598" s="671" t="s">
        <v>1248</v>
      </c>
      <c r="D598" s="671" t="s">
        <v>239</v>
      </c>
      <c r="E598" s="672" t="s">
        <v>1249</v>
      </c>
      <c r="F598" s="673" t="s">
        <v>1250</v>
      </c>
      <c r="G598" s="674" t="s">
        <v>286</v>
      </c>
      <c r="H598" s="675">
        <v>200</v>
      </c>
      <c r="I598" s="80"/>
      <c r="J598" s="676">
        <f>ROUND(I598*H598,2)</f>
        <v>0</v>
      </c>
      <c r="K598" s="673" t="s">
        <v>259</v>
      </c>
      <c r="L598" s="677"/>
      <c r="M598" s="678" t="s">
        <v>3</v>
      </c>
      <c r="N598" s="679" t="s">
        <v>43</v>
      </c>
      <c r="O598" s="648"/>
      <c r="P598" s="649">
        <f>O598*H598</f>
        <v>0</v>
      </c>
      <c r="Q598" s="649">
        <v>0.0015</v>
      </c>
      <c r="R598" s="649">
        <f>Q598*H598</f>
        <v>0.3</v>
      </c>
      <c r="S598" s="649">
        <v>0</v>
      </c>
      <c r="T598" s="650">
        <f>S598*H598</f>
        <v>0</v>
      </c>
      <c r="U598" s="568"/>
      <c r="V598" s="568"/>
      <c r="W598" s="568"/>
      <c r="X598" s="568"/>
      <c r="Y598" s="568"/>
      <c r="Z598" s="568"/>
      <c r="AA598" s="568"/>
      <c r="AB598" s="568"/>
      <c r="AC598" s="568"/>
      <c r="AD598" s="568"/>
      <c r="AE598" s="568"/>
      <c r="AR598" s="651" t="s">
        <v>197</v>
      </c>
      <c r="AT598" s="651" t="s">
        <v>239</v>
      </c>
      <c r="AU598" s="651" t="s">
        <v>82</v>
      </c>
      <c r="AY598" s="561" t="s">
        <v>125</v>
      </c>
      <c r="BE598" s="652">
        <f>IF(N598="základní",J598,0)</f>
        <v>0</v>
      </c>
      <c r="BF598" s="652">
        <f>IF(N598="snížená",J598,0)</f>
        <v>0</v>
      </c>
      <c r="BG598" s="652">
        <f>IF(N598="zákl. přenesená",J598,0)</f>
        <v>0</v>
      </c>
      <c r="BH598" s="652">
        <f>IF(N598="sníž. přenesená",J598,0)</f>
        <v>0</v>
      </c>
      <c r="BI598" s="652">
        <f>IF(N598="nulová",J598,0)</f>
        <v>0</v>
      </c>
      <c r="BJ598" s="561" t="s">
        <v>80</v>
      </c>
      <c r="BK598" s="652">
        <f>ROUND(I598*H598,2)</f>
        <v>0</v>
      </c>
      <c r="BL598" s="561" t="s">
        <v>133</v>
      </c>
      <c r="BM598" s="651" t="s">
        <v>1251</v>
      </c>
    </row>
    <row r="599" spans="2:51" s="658" customFormat="1" ht="12">
      <c r="B599" s="659"/>
      <c r="D599" s="653" t="s">
        <v>137</v>
      </c>
      <c r="E599" s="660" t="s">
        <v>3</v>
      </c>
      <c r="F599" s="661" t="s">
        <v>1252</v>
      </c>
      <c r="H599" s="662">
        <v>200</v>
      </c>
      <c r="L599" s="659"/>
      <c r="M599" s="663"/>
      <c r="N599" s="664"/>
      <c r="O599" s="664"/>
      <c r="P599" s="664"/>
      <c r="Q599" s="664"/>
      <c r="R599" s="664"/>
      <c r="S599" s="664"/>
      <c r="T599" s="665"/>
      <c r="AT599" s="660" t="s">
        <v>137</v>
      </c>
      <c r="AU599" s="660" t="s">
        <v>82</v>
      </c>
      <c r="AV599" s="658" t="s">
        <v>82</v>
      </c>
      <c r="AW599" s="658" t="s">
        <v>33</v>
      </c>
      <c r="AX599" s="658" t="s">
        <v>80</v>
      </c>
      <c r="AY599" s="660" t="s">
        <v>125</v>
      </c>
    </row>
    <row r="600" spans="1:65" s="571" customFormat="1" ht="14.45" customHeight="1">
      <c r="A600" s="568"/>
      <c r="B600" s="569"/>
      <c r="C600" s="671" t="s">
        <v>1253</v>
      </c>
      <c r="D600" s="671" t="s">
        <v>239</v>
      </c>
      <c r="E600" s="672" t="s">
        <v>1254</v>
      </c>
      <c r="F600" s="673" t="s">
        <v>1255</v>
      </c>
      <c r="G600" s="674" t="s">
        <v>286</v>
      </c>
      <c r="H600" s="675">
        <v>210</v>
      </c>
      <c r="I600" s="80"/>
      <c r="J600" s="676">
        <f>ROUND(I600*H600,2)</f>
        <v>0</v>
      </c>
      <c r="K600" s="673" t="s">
        <v>259</v>
      </c>
      <c r="L600" s="677"/>
      <c r="M600" s="678" t="s">
        <v>3</v>
      </c>
      <c r="N600" s="679" t="s">
        <v>43</v>
      </c>
      <c r="O600" s="648"/>
      <c r="P600" s="649">
        <f>O600*H600</f>
        <v>0</v>
      </c>
      <c r="Q600" s="649">
        <v>0.001</v>
      </c>
      <c r="R600" s="649">
        <f>Q600*H600</f>
        <v>0.21</v>
      </c>
      <c r="S600" s="649">
        <v>0</v>
      </c>
      <c r="T600" s="650">
        <f>S600*H600</f>
        <v>0</v>
      </c>
      <c r="U600" s="568"/>
      <c r="V600" s="568"/>
      <c r="W600" s="568"/>
      <c r="X600" s="568"/>
      <c r="Y600" s="568"/>
      <c r="Z600" s="568"/>
      <c r="AA600" s="568"/>
      <c r="AB600" s="568"/>
      <c r="AC600" s="568"/>
      <c r="AD600" s="568"/>
      <c r="AE600" s="568"/>
      <c r="AR600" s="651" t="s">
        <v>197</v>
      </c>
      <c r="AT600" s="651" t="s">
        <v>239</v>
      </c>
      <c r="AU600" s="651" t="s">
        <v>82</v>
      </c>
      <c r="AY600" s="561" t="s">
        <v>125</v>
      </c>
      <c r="BE600" s="652">
        <f>IF(N600="základní",J600,0)</f>
        <v>0</v>
      </c>
      <c r="BF600" s="652">
        <f>IF(N600="snížená",J600,0)</f>
        <v>0</v>
      </c>
      <c r="BG600" s="652">
        <f>IF(N600="zákl. přenesená",J600,0)</f>
        <v>0</v>
      </c>
      <c r="BH600" s="652">
        <f>IF(N600="sníž. přenesená",J600,0)</f>
        <v>0</v>
      </c>
      <c r="BI600" s="652">
        <f>IF(N600="nulová",J600,0)</f>
        <v>0</v>
      </c>
      <c r="BJ600" s="561" t="s">
        <v>80</v>
      </c>
      <c r="BK600" s="652">
        <f>ROUND(I600*H600,2)</f>
        <v>0</v>
      </c>
      <c r="BL600" s="561" t="s">
        <v>133</v>
      </c>
      <c r="BM600" s="651" t="s">
        <v>1256</v>
      </c>
    </row>
    <row r="601" spans="2:51" s="658" customFormat="1" ht="12">
      <c r="B601" s="659"/>
      <c r="D601" s="653" t="s">
        <v>137</v>
      </c>
      <c r="E601" s="660" t="s">
        <v>3</v>
      </c>
      <c r="F601" s="661" t="s">
        <v>1257</v>
      </c>
      <c r="H601" s="662">
        <v>210</v>
      </c>
      <c r="L601" s="659"/>
      <c r="M601" s="663"/>
      <c r="N601" s="664"/>
      <c r="O601" s="664"/>
      <c r="P601" s="664"/>
      <c r="Q601" s="664"/>
      <c r="R601" s="664"/>
      <c r="S601" s="664"/>
      <c r="T601" s="665"/>
      <c r="AT601" s="660" t="s">
        <v>137</v>
      </c>
      <c r="AU601" s="660" t="s">
        <v>82</v>
      </c>
      <c r="AV601" s="658" t="s">
        <v>82</v>
      </c>
      <c r="AW601" s="658" t="s">
        <v>33</v>
      </c>
      <c r="AX601" s="658" t="s">
        <v>80</v>
      </c>
      <c r="AY601" s="660" t="s">
        <v>125</v>
      </c>
    </row>
    <row r="602" spans="1:65" s="571" customFormat="1" ht="24.2" customHeight="1">
      <c r="A602" s="568"/>
      <c r="B602" s="569"/>
      <c r="C602" s="640" t="s">
        <v>1258</v>
      </c>
      <c r="D602" s="640" t="s">
        <v>128</v>
      </c>
      <c r="E602" s="641" t="s">
        <v>1259</v>
      </c>
      <c r="F602" s="642" t="s">
        <v>1260</v>
      </c>
      <c r="G602" s="643" t="s">
        <v>131</v>
      </c>
      <c r="H602" s="644">
        <v>20.017</v>
      </c>
      <c r="I602" s="77"/>
      <c r="J602" s="645">
        <f>ROUND(I602*H602,2)</f>
        <v>0</v>
      </c>
      <c r="K602" s="642" t="s">
        <v>132</v>
      </c>
      <c r="L602" s="569"/>
      <c r="M602" s="646" t="s">
        <v>3</v>
      </c>
      <c r="N602" s="647" t="s">
        <v>43</v>
      </c>
      <c r="O602" s="648"/>
      <c r="P602" s="649">
        <f>O602*H602</f>
        <v>0</v>
      </c>
      <c r="Q602" s="649">
        <v>2.45336</v>
      </c>
      <c r="R602" s="649">
        <f>Q602*H602</f>
        <v>49.10890712</v>
      </c>
      <c r="S602" s="649">
        <v>0</v>
      </c>
      <c r="T602" s="650">
        <f>S602*H602</f>
        <v>0</v>
      </c>
      <c r="U602" s="568"/>
      <c r="V602" s="568"/>
      <c r="W602" s="568"/>
      <c r="X602" s="568"/>
      <c r="Y602" s="568"/>
      <c r="Z602" s="568"/>
      <c r="AA602" s="568"/>
      <c r="AB602" s="568"/>
      <c r="AC602" s="568"/>
      <c r="AD602" s="568"/>
      <c r="AE602" s="568"/>
      <c r="AR602" s="651" t="s">
        <v>133</v>
      </c>
      <c r="AT602" s="651" t="s">
        <v>128</v>
      </c>
      <c r="AU602" s="651" t="s">
        <v>82</v>
      </c>
      <c r="AY602" s="561" t="s">
        <v>125</v>
      </c>
      <c r="BE602" s="652">
        <f>IF(N602="základní",J602,0)</f>
        <v>0</v>
      </c>
      <c r="BF602" s="652">
        <f>IF(N602="snížená",J602,0)</f>
        <v>0</v>
      </c>
      <c r="BG602" s="652">
        <f>IF(N602="zákl. přenesená",J602,0)</f>
        <v>0</v>
      </c>
      <c r="BH602" s="652">
        <f>IF(N602="sníž. přenesená",J602,0)</f>
        <v>0</v>
      </c>
      <c r="BI602" s="652">
        <f>IF(N602="nulová",J602,0)</f>
        <v>0</v>
      </c>
      <c r="BJ602" s="561" t="s">
        <v>80</v>
      </c>
      <c r="BK602" s="652">
        <f>ROUND(I602*H602,2)</f>
        <v>0</v>
      </c>
      <c r="BL602" s="561" t="s">
        <v>133</v>
      </c>
      <c r="BM602" s="651" t="s">
        <v>1261</v>
      </c>
    </row>
    <row r="603" spans="2:51" s="680" customFormat="1" ht="12">
      <c r="B603" s="681"/>
      <c r="D603" s="653" t="s">
        <v>137</v>
      </c>
      <c r="E603" s="682" t="s">
        <v>3</v>
      </c>
      <c r="F603" s="683" t="s">
        <v>825</v>
      </c>
      <c r="H603" s="682" t="s">
        <v>3</v>
      </c>
      <c r="L603" s="681"/>
      <c r="M603" s="684"/>
      <c r="N603" s="685"/>
      <c r="O603" s="685"/>
      <c r="P603" s="685"/>
      <c r="Q603" s="685"/>
      <c r="R603" s="685"/>
      <c r="S603" s="685"/>
      <c r="T603" s="686"/>
      <c r="AT603" s="682" t="s">
        <v>137</v>
      </c>
      <c r="AU603" s="682" t="s">
        <v>82</v>
      </c>
      <c r="AV603" s="680" t="s">
        <v>80</v>
      </c>
      <c r="AW603" s="680" t="s">
        <v>33</v>
      </c>
      <c r="AX603" s="680" t="s">
        <v>72</v>
      </c>
      <c r="AY603" s="682" t="s">
        <v>125</v>
      </c>
    </row>
    <row r="604" spans="2:51" s="658" customFormat="1" ht="12">
      <c r="B604" s="659"/>
      <c r="D604" s="653" t="s">
        <v>137</v>
      </c>
      <c r="E604" s="660" t="s">
        <v>3</v>
      </c>
      <c r="F604" s="661" t="s">
        <v>1262</v>
      </c>
      <c r="H604" s="662">
        <v>2.678</v>
      </c>
      <c r="L604" s="659"/>
      <c r="M604" s="663"/>
      <c r="N604" s="664"/>
      <c r="O604" s="664"/>
      <c r="P604" s="664"/>
      <c r="Q604" s="664"/>
      <c r="R604" s="664"/>
      <c r="S604" s="664"/>
      <c r="T604" s="665"/>
      <c r="AT604" s="660" t="s">
        <v>137</v>
      </c>
      <c r="AU604" s="660" t="s">
        <v>82</v>
      </c>
      <c r="AV604" s="658" t="s">
        <v>82</v>
      </c>
      <c r="AW604" s="658" t="s">
        <v>33</v>
      </c>
      <c r="AX604" s="658" t="s">
        <v>72</v>
      </c>
      <c r="AY604" s="660" t="s">
        <v>125</v>
      </c>
    </row>
    <row r="605" spans="2:51" s="658" customFormat="1" ht="12">
      <c r="B605" s="659"/>
      <c r="D605" s="653" t="s">
        <v>137</v>
      </c>
      <c r="E605" s="660" t="s">
        <v>3</v>
      </c>
      <c r="F605" s="661" t="s">
        <v>1263</v>
      </c>
      <c r="H605" s="662">
        <v>0.922</v>
      </c>
      <c r="L605" s="659"/>
      <c r="M605" s="663"/>
      <c r="N605" s="664"/>
      <c r="O605" s="664"/>
      <c r="P605" s="664"/>
      <c r="Q605" s="664"/>
      <c r="R605" s="664"/>
      <c r="S605" s="664"/>
      <c r="T605" s="665"/>
      <c r="AT605" s="660" t="s">
        <v>137</v>
      </c>
      <c r="AU605" s="660" t="s">
        <v>82</v>
      </c>
      <c r="AV605" s="658" t="s">
        <v>82</v>
      </c>
      <c r="AW605" s="658" t="s">
        <v>33</v>
      </c>
      <c r="AX605" s="658" t="s">
        <v>72</v>
      </c>
      <c r="AY605" s="660" t="s">
        <v>125</v>
      </c>
    </row>
    <row r="606" spans="2:51" s="658" customFormat="1" ht="12">
      <c r="B606" s="659"/>
      <c r="D606" s="653" t="s">
        <v>137</v>
      </c>
      <c r="E606" s="660" t="s">
        <v>3</v>
      </c>
      <c r="F606" s="661" t="s">
        <v>1264</v>
      </c>
      <c r="H606" s="662">
        <v>1.228</v>
      </c>
      <c r="L606" s="659"/>
      <c r="M606" s="663"/>
      <c r="N606" s="664"/>
      <c r="O606" s="664"/>
      <c r="P606" s="664"/>
      <c r="Q606" s="664"/>
      <c r="R606" s="664"/>
      <c r="S606" s="664"/>
      <c r="T606" s="665"/>
      <c r="AT606" s="660" t="s">
        <v>137</v>
      </c>
      <c r="AU606" s="660" t="s">
        <v>82</v>
      </c>
      <c r="AV606" s="658" t="s">
        <v>82</v>
      </c>
      <c r="AW606" s="658" t="s">
        <v>33</v>
      </c>
      <c r="AX606" s="658" t="s">
        <v>72</v>
      </c>
      <c r="AY606" s="660" t="s">
        <v>125</v>
      </c>
    </row>
    <row r="607" spans="2:51" s="658" customFormat="1" ht="12">
      <c r="B607" s="659"/>
      <c r="D607" s="653" t="s">
        <v>137</v>
      </c>
      <c r="E607" s="660" t="s">
        <v>3</v>
      </c>
      <c r="F607" s="661" t="s">
        <v>1265</v>
      </c>
      <c r="H607" s="662">
        <v>2.21</v>
      </c>
      <c r="L607" s="659"/>
      <c r="M607" s="663"/>
      <c r="N607" s="664"/>
      <c r="O607" s="664"/>
      <c r="P607" s="664"/>
      <c r="Q607" s="664"/>
      <c r="R607" s="664"/>
      <c r="S607" s="664"/>
      <c r="T607" s="665"/>
      <c r="AT607" s="660" t="s">
        <v>137</v>
      </c>
      <c r="AU607" s="660" t="s">
        <v>82</v>
      </c>
      <c r="AV607" s="658" t="s">
        <v>82</v>
      </c>
      <c r="AW607" s="658" t="s">
        <v>33</v>
      </c>
      <c r="AX607" s="658" t="s">
        <v>72</v>
      </c>
      <c r="AY607" s="660" t="s">
        <v>125</v>
      </c>
    </row>
    <row r="608" spans="2:51" s="658" customFormat="1" ht="12">
      <c r="B608" s="659"/>
      <c r="D608" s="653" t="s">
        <v>137</v>
      </c>
      <c r="E608" s="660" t="s">
        <v>3</v>
      </c>
      <c r="F608" s="661" t="s">
        <v>1266</v>
      </c>
      <c r="H608" s="662">
        <v>0.378</v>
      </c>
      <c r="L608" s="659"/>
      <c r="M608" s="663"/>
      <c r="N608" s="664"/>
      <c r="O608" s="664"/>
      <c r="P608" s="664"/>
      <c r="Q608" s="664"/>
      <c r="R608" s="664"/>
      <c r="S608" s="664"/>
      <c r="T608" s="665"/>
      <c r="AT608" s="660" t="s">
        <v>137</v>
      </c>
      <c r="AU608" s="660" t="s">
        <v>82</v>
      </c>
      <c r="AV608" s="658" t="s">
        <v>82</v>
      </c>
      <c r="AW608" s="658" t="s">
        <v>33</v>
      </c>
      <c r="AX608" s="658" t="s">
        <v>72</v>
      </c>
      <c r="AY608" s="660" t="s">
        <v>125</v>
      </c>
    </row>
    <row r="609" spans="2:51" s="658" customFormat="1" ht="12">
      <c r="B609" s="659"/>
      <c r="D609" s="653" t="s">
        <v>137</v>
      </c>
      <c r="E609" s="660" t="s">
        <v>3</v>
      </c>
      <c r="F609" s="661" t="s">
        <v>1267</v>
      </c>
      <c r="H609" s="662">
        <v>1.884</v>
      </c>
      <c r="L609" s="659"/>
      <c r="M609" s="663"/>
      <c r="N609" s="664"/>
      <c r="O609" s="664"/>
      <c r="P609" s="664"/>
      <c r="Q609" s="664"/>
      <c r="R609" s="664"/>
      <c r="S609" s="664"/>
      <c r="T609" s="665"/>
      <c r="AT609" s="660" t="s">
        <v>137</v>
      </c>
      <c r="AU609" s="660" t="s">
        <v>82</v>
      </c>
      <c r="AV609" s="658" t="s">
        <v>82</v>
      </c>
      <c r="AW609" s="658" t="s">
        <v>33</v>
      </c>
      <c r="AX609" s="658" t="s">
        <v>72</v>
      </c>
      <c r="AY609" s="660" t="s">
        <v>125</v>
      </c>
    </row>
    <row r="610" spans="2:51" s="695" customFormat="1" ht="12">
      <c r="B610" s="696"/>
      <c r="D610" s="653" t="s">
        <v>137</v>
      </c>
      <c r="E610" s="697" t="s">
        <v>3</v>
      </c>
      <c r="F610" s="698" t="s">
        <v>1106</v>
      </c>
      <c r="H610" s="699">
        <v>9.3</v>
      </c>
      <c r="L610" s="696"/>
      <c r="M610" s="700"/>
      <c r="N610" s="701"/>
      <c r="O610" s="701"/>
      <c r="P610" s="701"/>
      <c r="Q610" s="701"/>
      <c r="R610" s="701"/>
      <c r="S610" s="701"/>
      <c r="T610" s="702"/>
      <c r="AT610" s="697" t="s">
        <v>137</v>
      </c>
      <c r="AU610" s="697" t="s">
        <v>82</v>
      </c>
      <c r="AV610" s="695" t="s">
        <v>145</v>
      </c>
      <c r="AW610" s="695" t="s">
        <v>33</v>
      </c>
      <c r="AX610" s="695" t="s">
        <v>72</v>
      </c>
      <c r="AY610" s="697" t="s">
        <v>125</v>
      </c>
    </row>
    <row r="611" spans="2:51" s="680" customFormat="1" ht="12">
      <c r="B611" s="681"/>
      <c r="D611" s="653" t="s">
        <v>137</v>
      </c>
      <c r="E611" s="682" t="s">
        <v>3</v>
      </c>
      <c r="F611" s="683" t="s">
        <v>838</v>
      </c>
      <c r="H611" s="682" t="s">
        <v>3</v>
      </c>
      <c r="L611" s="681"/>
      <c r="M611" s="684"/>
      <c r="N611" s="685"/>
      <c r="O611" s="685"/>
      <c r="P611" s="685"/>
      <c r="Q611" s="685"/>
      <c r="R611" s="685"/>
      <c r="S611" s="685"/>
      <c r="T611" s="686"/>
      <c r="AT611" s="682" t="s">
        <v>137</v>
      </c>
      <c r="AU611" s="682" t="s">
        <v>82</v>
      </c>
      <c r="AV611" s="680" t="s">
        <v>80</v>
      </c>
      <c r="AW611" s="680" t="s">
        <v>33</v>
      </c>
      <c r="AX611" s="680" t="s">
        <v>72</v>
      </c>
      <c r="AY611" s="682" t="s">
        <v>125</v>
      </c>
    </row>
    <row r="612" spans="2:51" s="658" customFormat="1" ht="12">
      <c r="B612" s="659"/>
      <c r="D612" s="653" t="s">
        <v>137</v>
      </c>
      <c r="E612" s="660" t="s">
        <v>3</v>
      </c>
      <c r="F612" s="661" t="s">
        <v>1268</v>
      </c>
      <c r="H612" s="662">
        <v>6.967</v>
      </c>
      <c r="L612" s="659"/>
      <c r="M612" s="663"/>
      <c r="N612" s="664"/>
      <c r="O612" s="664"/>
      <c r="P612" s="664"/>
      <c r="Q612" s="664"/>
      <c r="R612" s="664"/>
      <c r="S612" s="664"/>
      <c r="T612" s="665"/>
      <c r="AT612" s="660" t="s">
        <v>137</v>
      </c>
      <c r="AU612" s="660" t="s">
        <v>82</v>
      </c>
      <c r="AV612" s="658" t="s">
        <v>82</v>
      </c>
      <c r="AW612" s="658" t="s">
        <v>33</v>
      </c>
      <c r="AX612" s="658" t="s">
        <v>72</v>
      </c>
      <c r="AY612" s="660" t="s">
        <v>125</v>
      </c>
    </row>
    <row r="613" spans="2:51" s="658" customFormat="1" ht="12">
      <c r="B613" s="659"/>
      <c r="D613" s="653" t="s">
        <v>137</v>
      </c>
      <c r="E613" s="660" t="s">
        <v>3</v>
      </c>
      <c r="F613" s="661" t="s">
        <v>1269</v>
      </c>
      <c r="H613" s="662">
        <v>3.75</v>
      </c>
      <c r="L613" s="659"/>
      <c r="M613" s="663"/>
      <c r="N613" s="664"/>
      <c r="O613" s="664"/>
      <c r="P613" s="664"/>
      <c r="Q613" s="664"/>
      <c r="R613" s="664"/>
      <c r="S613" s="664"/>
      <c r="T613" s="665"/>
      <c r="AT613" s="660" t="s">
        <v>137</v>
      </c>
      <c r="AU613" s="660" t="s">
        <v>82</v>
      </c>
      <c r="AV613" s="658" t="s">
        <v>82</v>
      </c>
      <c r="AW613" s="658" t="s">
        <v>33</v>
      </c>
      <c r="AX613" s="658" t="s">
        <v>72</v>
      </c>
      <c r="AY613" s="660" t="s">
        <v>125</v>
      </c>
    </row>
    <row r="614" spans="2:51" s="695" customFormat="1" ht="12">
      <c r="B614" s="696"/>
      <c r="D614" s="653" t="s">
        <v>137</v>
      </c>
      <c r="E614" s="697" t="s">
        <v>3</v>
      </c>
      <c r="F614" s="698" t="s">
        <v>1106</v>
      </c>
      <c r="H614" s="699">
        <v>10.717</v>
      </c>
      <c r="L614" s="696"/>
      <c r="M614" s="700"/>
      <c r="N614" s="701"/>
      <c r="O614" s="701"/>
      <c r="P614" s="701"/>
      <c r="Q614" s="701"/>
      <c r="R614" s="701"/>
      <c r="S614" s="701"/>
      <c r="T614" s="702"/>
      <c r="AT614" s="697" t="s">
        <v>137</v>
      </c>
      <c r="AU614" s="697" t="s">
        <v>82</v>
      </c>
      <c r="AV614" s="695" t="s">
        <v>145</v>
      </c>
      <c r="AW614" s="695" t="s">
        <v>33</v>
      </c>
      <c r="AX614" s="695" t="s">
        <v>72</v>
      </c>
      <c r="AY614" s="697" t="s">
        <v>125</v>
      </c>
    </row>
    <row r="615" spans="2:51" s="687" customFormat="1" ht="12">
      <c r="B615" s="688"/>
      <c r="D615" s="653" t="s">
        <v>137</v>
      </c>
      <c r="E615" s="689" t="s">
        <v>3</v>
      </c>
      <c r="F615" s="690" t="s">
        <v>532</v>
      </c>
      <c r="H615" s="691">
        <v>20.017</v>
      </c>
      <c r="L615" s="688"/>
      <c r="M615" s="692"/>
      <c r="N615" s="693"/>
      <c r="O615" s="693"/>
      <c r="P615" s="693"/>
      <c r="Q615" s="693"/>
      <c r="R615" s="693"/>
      <c r="S615" s="693"/>
      <c r="T615" s="694"/>
      <c r="AT615" s="689" t="s">
        <v>137</v>
      </c>
      <c r="AU615" s="689" t="s">
        <v>82</v>
      </c>
      <c r="AV615" s="687" t="s">
        <v>133</v>
      </c>
      <c r="AW615" s="687" t="s">
        <v>33</v>
      </c>
      <c r="AX615" s="687" t="s">
        <v>80</v>
      </c>
      <c r="AY615" s="689" t="s">
        <v>125</v>
      </c>
    </row>
    <row r="616" spans="1:65" s="571" customFormat="1" ht="24.2" customHeight="1">
      <c r="A616" s="568"/>
      <c r="B616" s="569"/>
      <c r="C616" s="640" t="s">
        <v>1270</v>
      </c>
      <c r="D616" s="640" t="s">
        <v>128</v>
      </c>
      <c r="E616" s="641" t="s">
        <v>1271</v>
      </c>
      <c r="F616" s="642" t="s">
        <v>1272</v>
      </c>
      <c r="G616" s="643" t="s">
        <v>131</v>
      </c>
      <c r="H616" s="644">
        <v>1.435</v>
      </c>
      <c r="I616" s="77"/>
      <c r="J616" s="645">
        <f>ROUND(I616*H616,2)</f>
        <v>0</v>
      </c>
      <c r="K616" s="642" t="s">
        <v>132</v>
      </c>
      <c r="L616" s="569"/>
      <c r="M616" s="646" t="s">
        <v>3</v>
      </c>
      <c r="N616" s="647" t="s">
        <v>43</v>
      </c>
      <c r="O616" s="648"/>
      <c r="P616" s="649">
        <f>O616*H616</f>
        <v>0</v>
      </c>
      <c r="Q616" s="649">
        <v>2.45336</v>
      </c>
      <c r="R616" s="649">
        <f>Q616*H616</f>
        <v>3.5205716000000002</v>
      </c>
      <c r="S616" s="649">
        <v>0</v>
      </c>
      <c r="T616" s="650">
        <f>S616*H616</f>
        <v>0</v>
      </c>
      <c r="U616" s="568"/>
      <c r="V616" s="568"/>
      <c r="W616" s="568"/>
      <c r="X616" s="568"/>
      <c r="Y616" s="568"/>
      <c r="Z616" s="568"/>
      <c r="AA616" s="568"/>
      <c r="AB616" s="568"/>
      <c r="AC616" s="568"/>
      <c r="AD616" s="568"/>
      <c r="AE616" s="568"/>
      <c r="AR616" s="651" t="s">
        <v>133</v>
      </c>
      <c r="AT616" s="651" t="s">
        <v>128</v>
      </c>
      <c r="AU616" s="651" t="s">
        <v>82</v>
      </c>
      <c r="AY616" s="561" t="s">
        <v>125</v>
      </c>
      <c r="BE616" s="652">
        <f>IF(N616="základní",J616,0)</f>
        <v>0</v>
      </c>
      <c r="BF616" s="652">
        <f>IF(N616="snížená",J616,0)</f>
        <v>0</v>
      </c>
      <c r="BG616" s="652">
        <f>IF(N616="zákl. přenesená",J616,0)</f>
        <v>0</v>
      </c>
      <c r="BH616" s="652">
        <f>IF(N616="sníž. přenesená",J616,0)</f>
        <v>0</v>
      </c>
      <c r="BI616" s="652">
        <f>IF(N616="nulová",J616,0)</f>
        <v>0</v>
      </c>
      <c r="BJ616" s="561" t="s">
        <v>80</v>
      </c>
      <c r="BK616" s="652">
        <f>ROUND(I616*H616,2)</f>
        <v>0</v>
      </c>
      <c r="BL616" s="561" t="s">
        <v>133</v>
      </c>
      <c r="BM616" s="651" t="s">
        <v>1273</v>
      </c>
    </row>
    <row r="617" spans="2:51" s="680" customFormat="1" ht="12">
      <c r="B617" s="681"/>
      <c r="D617" s="653" t="s">
        <v>137</v>
      </c>
      <c r="E617" s="682" t="s">
        <v>3</v>
      </c>
      <c r="F617" s="683" t="s">
        <v>825</v>
      </c>
      <c r="H617" s="682" t="s">
        <v>3</v>
      </c>
      <c r="L617" s="681"/>
      <c r="M617" s="684"/>
      <c r="N617" s="685"/>
      <c r="O617" s="685"/>
      <c r="P617" s="685"/>
      <c r="Q617" s="685"/>
      <c r="R617" s="685"/>
      <c r="S617" s="685"/>
      <c r="T617" s="686"/>
      <c r="AT617" s="682" t="s">
        <v>137</v>
      </c>
      <c r="AU617" s="682" t="s">
        <v>82</v>
      </c>
      <c r="AV617" s="680" t="s">
        <v>80</v>
      </c>
      <c r="AW617" s="680" t="s">
        <v>33</v>
      </c>
      <c r="AX617" s="680" t="s">
        <v>72</v>
      </c>
      <c r="AY617" s="682" t="s">
        <v>125</v>
      </c>
    </row>
    <row r="618" spans="2:51" s="658" customFormat="1" ht="12">
      <c r="B618" s="659"/>
      <c r="D618" s="653" t="s">
        <v>137</v>
      </c>
      <c r="E618" s="660" t="s">
        <v>3</v>
      </c>
      <c r="F618" s="661" t="s">
        <v>1274</v>
      </c>
      <c r="H618" s="662">
        <v>1.435</v>
      </c>
      <c r="L618" s="659"/>
      <c r="M618" s="663"/>
      <c r="N618" s="664"/>
      <c r="O618" s="664"/>
      <c r="P618" s="664"/>
      <c r="Q618" s="664"/>
      <c r="R618" s="664"/>
      <c r="S618" s="664"/>
      <c r="T618" s="665"/>
      <c r="AT618" s="660" t="s">
        <v>137</v>
      </c>
      <c r="AU618" s="660" t="s">
        <v>82</v>
      </c>
      <c r="AV618" s="658" t="s">
        <v>82</v>
      </c>
      <c r="AW618" s="658" t="s">
        <v>33</v>
      </c>
      <c r="AX618" s="658" t="s">
        <v>80</v>
      </c>
      <c r="AY618" s="660" t="s">
        <v>125</v>
      </c>
    </row>
    <row r="619" spans="1:65" s="571" customFormat="1" ht="24.2" customHeight="1">
      <c r="A619" s="568"/>
      <c r="B619" s="569"/>
      <c r="C619" s="640" t="s">
        <v>1275</v>
      </c>
      <c r="D619" s="640" t="s">
        <v>128</v>
      </c>
      <c r="E619" s="641" t="s">
        <v>1276</v>
      </c>
      <c r="F619" s="642" t="s">
        <v>1277</v>
      </c>
      <c r="G619" s="643" t="s">
        <v>180</v>
      </c>
      <c r="H619" s="644">
        <v>144.708</v>
      </c>
      <c r="I619" s="77"/>
      <c r="J619" s="645">
        <f>ROUND(I619*H619,2)</f>
        <v>0</v>
      </c>
      <c r="K619" s="642" t="s">
        <v>132</v>
      </c>
      <c r="L619" s="569"/>
      <c r="M619" s="646" t="s">
        <v>3</v>
      </c>
      <c r="N619" s="647" t="s">
        <v>43</v>
      </c>
      <c r="O619" s="648"/>
      <c r="P619" s="649">
        <f>O619*H619</f>
        <v>0</v>
      </c>
      <c r="Q619" s="649">
        <v>0.00663</v>
      </c>
      <c r="R619" s="649">
        <f>Q619*H619</f>
        <v>0.95941404</v>
      </c>
      <c r="S619" s="649">
        <v>0</v>
      </c>
      <c r="T619" s="650">
        <f>S619*H619</f>
        <v>0</v>
      </c>
      <c r="U619" s="568"/>
      <c r="V619" s="568"/>
      <c r="W619" s="568"/>
      <c r="X619" s="568"/>
      <c r="Y619" s="568"/>
      <c r="Z619" s="568"/>
      <c r="AA619" s="568"/>
      <c r="AB619" s="568"/>
      <c r="AC619" s="568"/>
      <c r="AD619" s="568"/>
      <c r="AE619" s="568"/>
      <c r="AR619" s="651" t="s">
        <v>133</v>
      </c>
      <c r="AT619" s="651" t="s">
        <v>128</v>
      </c>
      <c r="AU619" s="651" t="s">
        <v>82</v>
      </c>
      <c r="AY619" s="561" t="s">
        <v>125</v>
      </c>
      <c r="BE619" s="652">
        <f>IF(N619="základní",J619,0)</f>
        <v>0</v>
      </c>
      <c r="BF619" s="652">
        <f>IF(N619="snížená",J619,0)</f>
        <v>0</v>
      </c>
      <c r="BG619" s="652">
        <f>IF(N619="zákl. přenesená",J619,0)</f>
        <v>0</v>
      </c>
      <c r="BH619" s="652">
        <f>IF(N619="sníž. přenesená",J619,0)</f>
        <v>0</v>
      </c>
      <c r="BI619" s="652">
        <f>IF(N619="nulová",J619,0)</f>
        <v>0</v>
      </c>
      <c r="BJ619" s="561" t="s">
        <v>80</v>
      </c>
      <c r="BK619" s="652">
        <f>ROUND(I619*H619,2)</f>
        <v>0</v>
      </c>
      <c r="BL619" s="561" t="s">
        <v>133</v>
      </c>
      <c r="BM619" s="651" t="s">
        <v>1278</v>
      </c>
    </row>
    <row r="620" spans="2:51" s="680" customFormat="1" ht="12">
      <c r="B620" s="681"/>
      <c r="D620" s="653" t="s">
        <v>137</v>
      </c>
      <c r="E620" s="682" t="s">
        <v>3</v>
      </c>
      <c r="F620" s="683" t="s">
        <v>1279</v>
      </c>
      <c r="H620" s="682" t="s">
        <v>3</v>
      </c>
      <c r="L620" s="681"/>
      <c r="M620" s="684"/>
      <c r="N620" s="685"/>
      <c r="O620" s="685"/>
      <c r="P620" s="685"/>
      <c r="Q620" s="685"/>
      <c r="R620" s="685"/>
      <c r="S620" s="685"/>
      <c r="T620" s="686"/>
      <c r="AT620" s="682" t="s">
        <v>137</v>
      </c>
      <c r="AU620" s="682" t="s">
        <v>82</v>
      </c>
      <c r="AV620" s="680" t="s">
        <v>80</v>
      </c>
      <c r="AW620" s="680" t="s">
        <v>33</v>
      </c>
      <c r="AX620" s="680" t="s">
        <v>72</v>
      </c>
      <c r="AY620" s="682" t="s">
        <v>125</v>
      </c>
    </row>
    <row r="621" spans="2:51" s="680" customFormat="1" ht="12">
      <c r="B621" s="681"/>
      <c r="D621" s="653" t="s">
        <v>137</v>
      </c>
      <c r="E621" s="682" t="s">
        <v>3</v>
      </c>
      <c r="F621" s="683" t="s">
        <v>825</v>
      </c>
      <c r="H621" s="682" t="s">
        <v>3</v>
      </c>
      <c r="L621" s="681"/>
      <c r="M621" s="684"/>
      <c r="N621" s="685"/>
      <c r="O621" s="685"/>
      <c r="P621" s="685"/>
      <c r="Q621" s="685"/>
      <c r="R621" s="685"/>
      <c r="S621" s="685"/>
      <c r="T621" s="686"/>
      <c r="AT621" s="682" t="s">
        <v>137</v>
      </c>
      <c r="AU621" s="682" t="s">
        <v>82</v>
      </c>
      <c r="AV621" s="680" t="s">
        <v>80</v>
      </c>
      <c r="AW621" s="680" t="s">
        <v>33</v>
      </c>
      <c r="AX621" s="680" t="s">
        <v>72</v>
      </c>
      <c r="AY621" s="682" t="s">
        <v>125</v>
      </c>
    </row>
    <row r="622" spans="2:51" s="658" customFormat="1" ht="12">
      <c r="B622" s="659"/>
      <c r="D622" s="653" t="s">
        <v>137</v>
      </c>
      <c r="E622" s="660" t="s">
        <v>3</v>
      </c>
      <c r="F622" s="661" t="s">
        <v>1280</v>
      </c>
      <c r="H622" s="662">
        <v>22.32</v>
      </c>
      <c r="L622" s="659"/>
      <c r="M622" s="663"/>
      <c r="N622" s="664"/>
      <c r="O622" s="664"/>
      <c r="P622" s="664"/>
      <c r="Q622" s="664"/>
      <c r="R622" s="664"/>
      <c r="S622" s="664"/>
      <c r="T622" s="665"/>
      <c r="AT622" s="660" t="s">
        <v>137</v>
      </c>
      <c r="AU622" s="660" t="s">
        <v>82</v>
      </c>
      <c r="AV622" s="658" t="s">
        <v>82</v>
      </c>
      <c r="AW622" s="658" t="s">
        <v>33</v>
      </c>
      <c r="AX622" s="658" t="s">
        <v>72</v>
      </c>
      <c r="AY622" s="660" t="s">
        <v>125</v>
      </c>
    </row>
    <row r="623" spans="2:51" s="658" customFormat="1" ht="12">
      <c r="B623" s="659"/>
      <c r="D623" s="653" t="s">
        <v>137</v>
      </c>
      <c r="E623" s="660" t="s">
        <v>3</v>
      </c>
      <c r="F623" s="661" t="s">
        <v>1281</v>
      </c>
      <c r="H623" s="662">
        <v>7.68</v>
      </c>
      <c r="L623" s="659"/>
      <c r="M623" s="663"/>
      <c r="N623" s="664"/>
      <c r="O623" s="664"/>
      <c r="P623" s="664"/>
      <c r="Q623" s="664"/>
      <c r="R623" s="664"/>
      <c r="S623" s="664"/>
      <c r="T623" s="665"/>
      <c r="AT623" s="660" t="s">
        <v>137</v>
      </c>
      <c r="AU623" s="660" t="s">
        <v>82</v>
      </c>
      <c r="AV623" s="658" t="s">
        <v>82</v>
      </c>
      <c r="AW623" s="658" t="s">
        <v>33</v>
      </c>
      <c r="AX623" s="658" t="s">
        <v>72</v>
      </c>
      <c r="AY623" s="660" t="s">
        <v>125</v>
      </c>
    </row>
    <row r="624" spans="2:51" s="658" customFormat="1" ht="12">
      <c r="B624" s="659"/>
      <c r="D624" s="653" t="s">
        <v>137</v>
      </c>
      <c r="E624" s="660" t="s">
        <v>3</v>
      </c>
      <c r="F624" s="661" t="s">
        <v>1282</v>
      </c>
      <c r="H624" s="662">
        <v>11.956</v>
      </c>
      <c r="L624" s="659"/>
      <c r="M624" s="663"/>
      <c r="N624" s="664"/>
      <c r="O624" s="664"/>
      <c r="P624" s="664"/>
      <c r="Q624" s="664"/>
      <c r="R624" s="664"/>
      <c r="S624" s="664"/>
      <c r="T624" s="665"/>
      <c r="AT624" s="660" t="s">
        <v>137</v>
      </c>
      <c r="AU624" s="660" t="s">
        <v>82</v>
      </c>
      <c r="AV624" s="658" t="s">
        <v>82</v>
      </c>
      <c r="AW624" s="658" t="s">
        <v>33</v>
      </c>
      <c r="AX624" s="658" t="s">
        <v>72</v>
      </c>
      <c r="AY624" s="660" t="s">
        <v>125</v>
      </c>
    </row>
    <row r="625" spans="2:51" s="658" customFormat="1" ht="12">
      <c r="B625" s="659"/>
      <c r="D625" s="653" t="s">
        <v>137</v>
      </c>
      <c r="E625" s="660" t="s">
        <v>3</v>
      </c>
      <c r="F625" s="661" t="s">
        <v>1283</v>
      </c>
      <c r="H625" s="662">
        <v>9.822</v>
      </c>
      <c r="L625" s="659"/>
      <c r="M625" s="663"/>
      <c r="N625" s="664"/>
      <c r="O625" s="664"/>
      <c r="P625" s="664"/>
      <c r="Q625" s="664"/>
      <c r="R625" s="664"/>
      <c r="S625" s="664"/>
      <c r="T625" s="665"/>
      <c r="AT625" s="660" t="s">
        <v>137</v>
      </c>
      <c r="AU625" s="660" t="s">
        <v>82</v>
      </c>
      <c r="AV625" s="658" t="s">
        <v>82</v>
      </c>
      <c r="AW625" s="658" t="s">
        <v>33</v>
      </c>
      <c r="AX625" s="658" t="s">
        <v>72</v>
      </c>
      <c r="AY625" s="660" t="s">
        <v>125</v>
      </c>
    </row>
    <row r="626" spans="2:51" s="658" customFormat="1" ht="12">
      <c r="B626" s="659"/>
      <c r="D626" s="653" t="s">
        <v>137</v>
      </c>
      <c r="E626" s="660" t="s">
        <v>3</v>
      </c>
      <c r="F626" s="661" t="s">
        <v>1284</v>
      </c>
      <c r="H626" s="662">
        <v>9.822</v>
      </c>
      <c r="L626" s="659"/>
      <c r="M626" s="663"/>
      <c r="N626" s="664"/>
      <c r="O626" s="664"/>
      <c r="P626" s="664"/>
      <c r="Q626" s="664"/>
      <c r="R626" s="664"/>
      <c r="S626" s="664"/>
      <c r="T626" s="665"/>
      <c r="AT626" s="660" t="s">
        <v>137</v>
      </c>
      <c r="AU626" s="660" t="s">
        <v>82</v>
      </c>
      <c r="AV626" s="658" t="s">
        <v>82</v>
      </c>
      <c r="AW626" s="658" t="s">
        <v>33</v>
      </c>
      <c r="AX626" s="658" t="s">
        <v>72</v>
      </c>
      <c r="AY626" s="660" t="s">
        <v>125</v>
      </c>
    </row>
    <row r="627" spans="2:51" s="658" customFormat="1" ht="12">
      <c r="B627" s="659"/>
      <c r="D627" s="653" t="s">
        <v>137</v>
      </c>
      <c r="E627" s="660" t="s">
        <v>3</v>
      </c>
      <c r="F627" s="661" t="s">
        <v>1285</v>
      </c>
      <c r="H627" s="662">
        <v>1.68</v>
      </c>
      <c r="L627" s="659"/>
      <c r="M627" s="663"/>
      <c r="N627" s="664"/>
      <c r="O627" s="664"/>
      <c r="P627" s="664"/>
      <c r="Q627" s="664"/>
      <c r="R627" s="664"/>
      <c r="S627" s="664"/>
      <c r="T627" s="665"/>
      <c r="AT627" s="660" t="s">
        <v>137</v>
      </c>
      <c r="AU627" s="660" t="s">
        <v>82</v>
      </c>
      <c r="AV627" s="658" t="s">
        <v>82</v>
      </c>
      <c r="AW627" s="658" t="s">
        <v>33</v>
      </c>
      <c r="AX627" s="658" t="s">
        <v>72</v>
      </c>
      <c r="AY627" s="660" t="s">
        <v>125</v>
      </c>
    </row>
    <row r="628" spans="2:51" s="658" customFormat="1" ht="12">
      <c r="B628" s="659"/>
      <c r="D628" s="653" t="s">
        <v>137</v>
      </c>
      <c r="E628" s="660" t="s">
        <v>3</v>
      </c>
      <c r="F628" s="661" t="s">
        <v>1286</v>
      </c>
      <c r="H628" s="662">
        <v>8.372</v>
      </c>
      <c r="L628" s="659"/>
      <c r="M628" s="663"/>
      <c r="N628" s="664"/>
      <c r="O628" s="664"/>
      <c r="P628" s="664"/>
      <c r="Q628" s="664"/>
      <c r="R628" s="664"/>
      <c r="S628" s="664"/>
      <c r="T628" s="665"/>
      <c r="AT628" s="660" t="s">
        <v>137</v>
      </c>
      <c r="AU628" s="660" t="s">
        <v>82</v>
      </c>
      <c r="AV628" s="658" t="s">
        <v>82</v>
      </c>
      <c r="AW628" s="658" t="s">
        <v>33</v>
      </c>
      <c r="AX628" s="658" t="s">
        <v>72</v>
      </c>
      <c r="AY628" s="660" t="s">
        <v>125</v>
      </c>
    </row>
    <row r="629" spans="2:51" s="695" customFormat="1" ht="12">
      <c r="B629" s="696"/>
      <c r="D629" s="653" t="s">
        <v>137</v>
      </c>
      <c r="E629" s="697" t="s">
        <v>3</v>
      </c>
      <c r="F629" s="698" t="s">
        <v>1106</v>
      </c>
      <c r="H629" s="699">
        <v>71.652</v>
      </c>
      <c r="L629" s="696"/>
      <c r="M629" s="700"/>
      <c r="N629" s="701"/>
      <c r="O629" s="701"/>
      <c r="P629" s="701"/>
      <c r="Q629" s="701"/>
      <c r="R629" s="701"/>
      <c r="S629" s="701"/>
      <c r="T629" s="702"/>
      <c r="AT629" s="697" t="s">
        <v>137</v>
      </c>
      <c r="AU629" s="697" t="s">
        <v>82</v>
      </c>
      <c r="AV629" s="695" t="s">
        <v>145</v>
      </c>
      <c r="AW629" s="695" t="s">
        <v>33</v>
      </c>
      <c r="AX629" s="695" t="s">
        <v>72</v>
      </c>
      <c r="AY629" s="697" t="s">
        <v>125</v>
      </c>
    </row>
    <row r="630" spans="2:51" s="680" customFormat="1" ht="12">
      <c r="B630" s="681"/>
      <c r="D630" s="653" t="s">
        <v>137</v>
      </c>
      <c r="E630" s="682" t="s">
        <v>3</v>
      </c>
      <c r="F630" s="683" t="s">
        <v>838</v>
      </c>
      <c r="H630" s="682" t="s">
        <v>3</v>
      </c>
      <c r="L630" s="681"/>
      <c r="M630" s="684"/>
      <c r="N630" s="685"/>
      <c r="O630" s="685"/>
      <c r="P630" s="685"/>
      <c r="Q630" s="685"/>
      <c r="R630" s="685"/>
      <c r="S630" s="685"/>
      <c r="T630" s="686"/>
      <c r="AT630" s="682" t="s">
        <v>137</v>
      </c>
      <c r="AU630" s="682" t="s">
        <v>82</v>
      </c>
      <c r="AV630" s="680" t="s">
        <v>80</v>
      </c>
      <c r="AW630" s="680" t="s">
        <v>33</v>
      </c>
      <c r="AX630" s="680" t="s">
        <v>72</v>
      </c>
      <c r="AY630" s="682" t="s">
        <v>125</v>
      </c>
    </row>
    <row r="631" spans="2:51" s="658" customFormat="1" ht="12">
      <c r="B631" s="659"/>
      <c r="D631" s="653" t="s">
        <v>137</v>
      </c>
      <c r="E631" s="660" t="s">
        <v>3</v>
      </c>
      <c r="F631" s="661" t="s">
        <v>1287</v>
      </c>
      <c r="H631" s="662">
        <v>58.056</v>
      </c>
      <c r="L631" s="659"/>
      <c r="M631" s="663"/>
      <c r="N631" s="664"/>
      <c r="O631" s="664"/>
      <c r="P631" s="664"/>
      <c r="Q631" s="664"/>
      <c r="R631" s="664"/>
      <c r="S631" s="664"/>
      <c r="T631" s="665"/>
      <c r="AT631" s="660" t="s">
        <v>137</v>
      </c>
      <c r="AU631" s="660" t="s">
        <v>82</v>
      </c>
      <c r="AV631" s="658" t="s">
        <v>82</v>
      </c>
      <c r="AW631" s="658" t="s">
        <v>33</v>
      </c>
      <c r="AX631" s="658" t="s">
        <v>72</v>
      </c>
      <c r="AY631" s="660" t="s">
        <v>125</v>
      </c>
    </row>
    <row r="632" spans="2:51" s="658" customFormat="1" ht="12">
      <c r="B632" s="659"/>
      <c r="D632" s="653" t="s">
        <v>137</v>
      </c>
      <c r="E632" s="660" t="s">
        <v>3</v>
      </c>
      <c r="F632" s="661" t="s">
        <v>1288</v>
      </c>
      <c r="H632" s="662">
        <v>15</v>
      </c>
      <c r="L632" s="659"/>
      <c r="M632" s="663"/>
      <c r="N632" s="664"/>
      <c r="O632" s="664"/>
      <c r="P632" s="664"/>
      <c r="Q632" s="664"/>
      <c r="R632" s="664"/>
      <c r="S632" s="664"/>
      <c r="T632" s="665"/>
      <c r="AT632" s="660" t="s">
        <v>137</v>
      </c>
      <c r="AU632" s="660" t="s">
        <v>82</v>
      </c>
      <c r="AV632" s="658" t="s">
        <v>82</v>
      </c>
      <c r="AW632" s="658" t="s">
        <v>33</v>
      </c>
      <c r="AX632" s="658" t="s">
        <v>72</v>
      </c>
      <c r="AY632" s="660" t="s">
        <v>125</v>
      </c>
    </row>
    <row r="633" spans="2:51" s="695" customFormat="1" ht="12">
      <c r="B633" s="696"/>
      <c r="D633" s="653" t="s">
        <v>137</v>
      </c>
      <c r="E633" s="697" t="s">
        <v>3</v>
      </c>
      <c r="F633" s="698" t="s">
        <v>1106</v>
      </c>
      <c r="H633" s="699">
        <v>73.056</v>
      </c>
      <c r="L633" s="696"/>
      <c r="M633" s="700"/>
      <c r="N633" s="701"/>
      <c r="O633" s="701"/>
      <c r="P633" s="701"/>
      <c r="Q633" s="701"/>
      <c r="R633" s="701"/>
      <c r="S633" s="701"/>
      <c r="T633" s="702"/>
      <c r="AT633" s="697" t="s">
        <v>137</v>
      </c>
      <c r="AU633" s="697" t="s">
        <v>82</v>
      </c>
      <c r="AV633" s="695" t="s">
        <v>145</v>
      </c>
      <c r="AW633" s="695" t="s">
        <v>33</v>
      </c>
      <c r="AX633" s="695" t="s">
        <v>72</v>
      </c>
      <c r="AY633" s="697" t="s">
        <v>125</v>
      </c>
    </row>
    <row r="634" spans="2:51" s="687" customFormat="1" ht="12">
      <c r="B634" s="688"/>
      <c r="D634" s="653" t="s">
        <v>137</v>
      </c>
      <c r="E634" s="689" t="s">
        <v>3</v>
      </c>
      <c r="F634" s="690" t="s">
        <v>532</v>
      </c>
      <c r="H634" s="691">
        <v>144.708</v>
      </c>
      <c r="L634" s="688"/>
      <c r="M634" s="692"/>
      <c r="N634" s="693"/>
      <c r="O634" s="693"/>
      <c r="P634" s="693"/>
      <c r="Q634" s="693"/>
      <c r="R634" s="693"/>
      <c r="S634" s="693"/>
      <c r="T634" s="694"/>
      <c r="AT634" s="689" t="s">
        <v>137</v>
      </c>
      <c r="AU634" s="689" t="s">
        <v>82</v>
      </c>
      <c r="AV634" s="687" t="s">
        <v>133</v>
      </c>
      <c r="AW634" s="687" t="s">
        <v>33</v>
      </c>
      <c r="AX634" s="687" t="s">
        <v>80</v>
      </c>
      <c r="AY634" s="689" t="s">
        <v>125</v>
      </c>
    </row>
    <row r="635" spans="1:65" s="571" customFormat="1" ht="24.2" customHeight="1">
      <c r="A635" s="568"/>
      <c r="B635" s="569"/>
      <c r="C635" s="640" t="s">
        <v>1289</v>
      </c>
      <c r="D635" s="640" t="s">
        <v>128</v>
      </c>
      <c r="E635" s="641" t="s">
        <v>1290</v>
      </c>
      <c r="F635" s="642" t="s">
        <v>1291</v>
      </c>
      <c r="G635" s="643" t="s">
        <v>180</v>
      </c>
      <c r="H635" s="644">
        <v>144.708</v>
      </c>
      <c r="I635" s="77"/>
      <c r="J635" s="645">
        <f>ROUND(I635*H635,2)</f>
        <v>0</v>
      </c>
      <c r="K635" s="642" t="s">
        <v>132</v>
      </c>
      <c r="L635" s="569"/>
      <c r="M635" s="646" t="s">
        <v>3</v>
      </c>
      <c r="N635" s="647" t="s">
        <v>43</v>
      </c>
      <c r="O635" s="648"/>
      <c r="P635" s="649">
        <f>O635*H635</f>
        <v>0</v>
      </c>
      <c r="Q635" s="649">
        <v>0</v>
      </c>
      <c r="R635" s="649">
        <f>Q635*H635</f>
        <v>0</v>
      </c>
      <c r="S635" s="649">
        <v>0</v>
      </c>
      <c r="T635" s="650">
        <f>S635*H635</f>
        <v>0</v>
      </c>
      <c r="U635" s="568"/>
      <c r="V635" s="568"/>
      <c r="W635" s="568"/>
      <c r="X635" s="568"/>
      <c r="Y635" s="568"/>
      <c r="Z635" s="568"/>
      <c r="AA635" s="568"/>
      <c r="AB635" s="568"/>
      <c r="AC635" s="568"/>
      <c r="AD635" s="568"/>
      <c r="AE635" s="568"/>
      <c r="AR635" s="651" t="s">
        <v>133</v>
      </c>
      <c r="AT635" s="651" t="s">
        <v>128</v>
      </c>
      <c r="AU635" s="651" t="s">
        <v>82</v>
      </c>
      <c r="AY635" s="561" t="s">
        <v>125</v>
      </c>
      <c r="BE635" s="652">
        <f>IF(N635="základní",J635,0)</f>
        <v>0</v>
      </c>
      <c r="BF635" s="652">
        <f>IF(N635="snížená",J635,0)</f>
        <v>0</v>
      </c>
      <c r="BG635" s="652">
        <f>IF(N635="zákl. přenesená",J635,0)</f>
        <v>0</v>
      </c>
      <c r="BH635" s="652">
        <f>IF(N635="sníž. přenesená",J635,0)</f>
        <v>0</v>
      </c>
      <c r="BI635" s="652">
        <f>IF(N635="nulová",J635,0)</f>
        <v>0</v>
      </c>
      <c r="BJ635" s="561" t="s">
        <v>80</v>
      </c>
      <c r="BK635" s="652">
        <f>ROUND(I635*H635,2)</f>
        <v>0</v>
      </c>
      <c r="BL635" s="561" t="s">
        <v>133</v>
      </c>
      <c r="BM635" s="651" t="s">
        <v>1292</v>
      </c>
    </row>
    <row r="636" spans="1:65" s="571" customFormat="1" ht="14.45" customHeight="1">
      <c r="A636" s="568"/>
      <c r="B636" s="569"/>
      <c r="C636" s="640" t="s">
        <v>1293</v>
      </c>
      <c r="D636" s="640" t="s">
        <v>128</v>
      </c>
      <c r="E636" s="641" t="s">
        <v>1294</v>
      </c>
      <c r="F636" s="642" t="s">
        <v>1295</v>
      </c>
      <c r="G636" s="643" t="s">
        <v>180</v>
      </c>
      <c r="H636" s="644">
        <v>11.956</v>
      </c>
      <c r="I636" s="77"/>
      <c r="J636" s="645">
        <f>ROUND(I636*H636,2)</f>
        <v>0</v>
      </c>
      <c r="K636" s="642" t="s">
        <v>132</v>
      </c>
      <c r="L636" s="569"/>
      <c r="M636" s="646" t="s">
        <v>3</v>
      </c>
      <c r="N636" s="647" t="s">
        <v>43</v>
      </c>
      <c r="O636" s="648"/>
      <c r="P636" s="649">
        <f>O636*H636</f>
        <v>0</v>
      </c>
      <c r="Q636" s="649">
        <v>0.0034</v>
      </c>
      <c r="R636" s="649">
        <f>Q636*H636</f>
        <v>0.040650399999999996</v>
      </c>
      <c r="S636" s="649">
        <v>0</v>
      </c>
      <c r="T636" s="650">
        <f>S636*H636</f>
        <v>0</v>
      </c>
      <c r="U636" s="568"/>
      <c r="V636" s="568"/>
      <c r="W636" s="568"/>
      <c r="X636" s="568"/>
      <c r="Y636" s="568"/>
      <c r="Z636" s="568"/>
      <c r="AA636" s="568"/>
      <c r="AB636" s="568"/>
      <c r="AC636" s="568"/>
      <c r="AD636" s="568"/>
      <c r="AE636" s="568"/>
      <c r="AR636" s="651" t="s">
        <v>133</v>
      </c>
      <c r="AT636" s="651" t="s">
        <v>128</v>
      </c>
      <c r="AU636" s="651" t="s">
        <v>82</v>
      </c>
      <c r="AY636" s="561" t="s">
        <v>125</v>
      </c>
      <c r="BE636" s="652">
        <f>IF(N636="základní",J636,0)</f>
        <v>0</v>
      </c>
      <c r="BF636" s="652">
        <f>IF(N636="snížená",J636,0)</f>
        <v>0</v>
      </c>
      <c r="BG636" s="652">
        <f>IF(N636="zákl. přenesená",J636,0)</f>
        <v>0</v>
      </c>
      <c r="BH636" s="652">
        <f>IF(N636="sníž. přenesená",J636,0)</f>
        <v>0</v>
      </c>
      <c r="BI636" s="652">
        <f>IF(N636="nulová",J636,0)</f>
        <v>0</v>
      </c>
      <c r="BJ636" s="561" t="s">
        <v>80</v>
      </c>
      <c r="BK636" s="652">
        <f>ROUND(I636*H636,2)</f>
        <v>0</v>
      </c>
      <c r="BL636" s="561" t="s">
        <v>133</v>
      </c>
      <c r="BM636" s="651" t="s">
        <v>1296</v>
      </c>
    </row>
    <row r="637" spans="2:51" s="680" customFormat="1" ht="12">
      <c r="B637" s="681"/>
      <c r="D637" s="653" t="s">
        <v>137</v>
      </c>
      <c r="E637" s="682" t="s">
        <v>3</v>
      </c>
      <c r="F637" s="683" t="s">
        <v>1279</v>
      </c>
      <c r="H637" s="682" t="s">
        <v>3</v>
      </c>
      <c r="L637" s="681"/>
      <c r="M637" s="684"/>
      <c r="N637" s="685"/>
      <c r="O637" s="685"/>
      <c r="P637" s="685"/>
      <c r="Q637" s="685"/>
      <c r="R637" s="685"/>
      <c r="S637" s="685"/>
      <c r="T637" s="686"/>
      <c r="AT637" s="682" t="s">
        <v>137</v>
      </c>
      <c r="AU637" s="682" t="s">
        <v>82</v>
      </c>
      <c r="AV637" s="680" t="s">
        <v>80</v>
      </c>
      <c r="AW637" s="680" t="s">
        <v>33</v>
      </c>
      <c r="AX637" s="680" t="s">
        <v>72</v>
      </c>
      <c r="AY637" s="682" t="s">
        <v>125</v>
      </c>
    </row>
    <row r="638" spans="2:51" s="680" customFormat="1" ht="12">
      <c r="B638" s="681"/>
      <c r="D638" s="653" t="s">
        <v>137</v>
      </c>
      <c r="E638" s="682" t="s">
        <v>3</v>
      </c>
      <c r="F638" s="683" t="s">
        <v>825</v>
      </c>
      <c r="H638" s="682" t="s">
        <v>3</v>
      </c>
      <c r="L638" s="681"/>
      <c r="M638" s="684"/>
      <c r="N638" s="685"/>
      <c r="O638" s="685"/>
      <c r="P638" s="685"/>
      <c r="Q638" s="685"/>
      <c r="R638" s="685"/>
      <c r="S638" s="685"/>
      <c r="T638" s="686"/>
      <c r="AT638" s="682" t="s">
        <v>137</v>
      </c>
      <c r="AU638" s="682" t="s">
        <v>82</v>
      </c>
      <c r="AV638" s="680" t="s">
        <v>80</v>
      </c>
      <c r="AW638" s="680" t="s">
        <v>33</v>
      </c>
      <c r="AX638" s="680" t="s">
        <v>72</v>
      </c>
      <c r="AY638" s="682" t="s">
        <v>125</v>
      </c>
    </row>
    <row r="639" spans="2:51" s="658" customFormat="1" ht="12">
      <c r="B639" s="659"/>
      <c r="D639" s="653" t="s">
        <v>137</v>
      </c>
      <c r="E639" s="660" t="s">
        <v>3</v>
      </c>
      <c r="F639" s="661" t="s">
        <v>1282</v>
      </c>
      <c r="H639" s="662">
        <v>11.956</v>
      </c>
      <c r="L639" s="659"/>
      <c r="M639" s="663"/>
      <c r="N639" s="664"/>
      <c r="O639" s="664"/>
      <c r="P639" s="664"/>
      <c r="Q639" s="664"/>
      <c r="R639" s="664"/>
      <c r="S639" s="664"/>
      <c r="T639" s="665"/>
      <c r="AT639" s="660" t="s">
        <v>137</v>
      </c>
      <c r="AU639" s="660" t="s">
        <v>82</v>
      </c>
      <c r="AV639" s="658" t="s">
        <v>82</v>
      </c>
      <c r="AW639" s="658" t="s">
        <v>33</v>
      </c>
      <c r="AX639" s="658" t="s">
        <v>80</v>
      </c>
      <c r="AY639" s="660" t="s">
        <v>125</v>
      </c>
    </row>
    <row r="640" spans="1:65" s="571" customFormat="1" ht="24.2" customHeight="1">
      <c r="A640" s="568"/>
      <c r="B640" s="569"/>
      <c r="C640" s="640" t="s">
        <v>1297</v>
      </c>
      <c r="D640" s="640" t="s">
        <v>128</v>
      </c>
      <c r="E640" s="641" t="s">
        <v>1298</v>
      </c>
      <c r="F640" s="642" t="s">
        <v>1299</v>
      </c>
      <c r="G640" s="643" t="s">
        <v>131</v>
      </c>
      <c r="H640" s="644">
        <v>8.888</v>
      </c>
      <c r="I640" s="77"/>
      <c r="J640" s="645">
        <f>ROUND(I640*H640,2)</f>
        <v>0</v>
      </c>
      <c r="K640" s="642" t="s">
        <v>132</v>
      </c>
      <c r="L640" s="569"/>
      <c r="M640" s="646" t="s">
        <v>3</v>
      </c>
      <c r="N640" s="647" t="s">
        <v>43</v>
      </c>
      <c r="O640" s="648"/>
      <c r="P640" s="649">
        <f>O640*H640</f>
        <v>0</v>
      </c>
      <c r="Q640" s="649">
        <v>2.45337</v>
      </c>
      <c r="R640" s="649">
        <f>Q640*H640</f>
        <v>21.80555256</v>
      </c>
      <c r="S640" s="649">
        <v>0</v>
      </c>
      <c r="T640" s="650">
        <f>S640*H640</f>
        <v>0</v>
      </c>
      <c r="U640" s="568"/>
      <c r="V640" s="568"/>
      <c r="W640" s="568"/>
      <c r="X640" s="568"/>
      <c r="Y640" s="568"/>
      <c r="Z640" s="568"/>
      <c r="AA640" s="568"/>
      <c r="AB640" s="568"/>
      <c r="AC640" s="568"/>
      <c r="AD640" s="568"/>
      <c r="AE640" s="568"/>
      <c r="AR640" s="651" t="s">
        <v>133</v>
      </c>
      <c r="AT640" s="651" t="s">
        <v>128</v>
      </c>
      <c r="AU640" s="651" t="s">
        <v>82</v>
      </c>
      <c r="AY640" s="561" t="s">
        <v>125</v>
      </c>
      <c r="BE640" s="652">
        <f>IF(N640="základní",J640,0)</f>
        <v>0</v>
      </c>
      <c r="BF640" s="652">
        <f>IF(N640="snížená",J640,0)</f>
        <v>0</v>
      </c>
      <c r="BG640" s="652">
        <f>IF(N640="zákl. přenesená",J640,0)</f>
        <v>0</v>
      </c>
      <c r="BH640" s="652">
        <f>IF(N640="sníž. přenesená",J640,0)</f>
        <v>0</v>
      </c>
      <c r="BI640" s="652">
        <f>IF(N640="nulová",J640,0)</f>
        <v>0</v>
      </c>
      <c r="BJ640" s="561" t="s">
        <v>80</v>
      </c>
      <c r="BK640" s="652">
        <f>ROUND(I640*H640,2)</f>
        <v>0</v>
      </c>
      <c r="BL640" s="561" t="s">
        <v>133</v>
      </c>
      <c r="BM640" s="651" t="s">
        <v>1300</v>
      </c>
    </row>
    <row r="641" spans="2:51" s="658" customFormat="1" ht="12">
      <c r="B641" s="659"/>
      <c r="D641" s="653" t="s">
        <v>137</v>
      </c>
      <c r="E641" s="660" t="s">
        <v>3</v>
      </c>
      <c r="F641" s="661" t="s">
        <v>1301</v>
      </c>
      <c r="H641" s="662">
        <v>0.316</v>
      </c>
      <c r="L641" s="659"/>
      <c r="M641" s="663"/>
      <c r="N641" s="664"/>
      <c r="O641" s="664"/>
      <c r="P641" s="664"/>
      <c r="Q641" s="664"/>
      <c r="R641" s="664"/>
      <c r="S641" s="664"/>
      <c r="T641" s="665"/>
      <c r="AT641" s="660" t="s">
        <v>137</v>
      </c>
      <c r="AU641" s="660" t="s">
        <v>82</v>
      </c>
      <c r="AV641" s="658" t="s">
        <v>82</v>
      </c>
      <c r="AW641" s="658" t="s">
        <v>33</v>
      </c>
      <c r="AX641" s="658" t="s">
        <v>72</v>
      </c>
      <c r="AY641" s="660" t="s">
        <v>125</v>
      </c>
    </row>
    <row r="642" spans="2:51" s="658" customFormat="1" ht="12">
      <c r="B642" s="659"/>
      <c r="D642" s="653" t="s">
        <v>137</v>
      </c>
      <c r="E642" s="660" t="s">
        <v>3</v>
      </c>
      <c r="F642" s="661" t="s">
        <v>1302</v>
      </c>
      <c r="H642" s="662">
        <v>3.621</v>
      </c>
      <c r="L642" s="659"/>
      <c r="M642" s="663"/>
      <c r="N642" s="664"/>
      <c r="O642" s="664"/>
      <c r="P642" s="664"/>
      <c r="Q642" s="664"/>
      <c r="R642" s="664"/>
      <c r="S642" s="664"/>
      <c r="T642" s="665"/>
      <c r="AT642" s="660" t="s">
        <v>137</v>
      </c>
      <c r="AU642" s="660" t="s">
        <v>82</v>
      </c>
      <c r="AV642" s="658" t="s">
        <v>82</v>
      </c>
      <c r="AW642" s="658" t="s">
        <v>33</v>
      </c>
      <c r="AX642" s="658" t="s">
        <v>72</v>
      </c>
      <c r="AY642" s="660" t="s">
        <v>125</v>
      </c>
    </row>
    <row r="643" spans="2:51" s="658" customFormat="1" ht="12">
      <c r="B643" s="659"/>
      <c r="D643" s="653" t="s">
        <v>137</v>
      </c>
      <c r="E643" s="660" t="s">
        <v>3</v>
      </c>
      <c r="F643" s="661" t="s">
        <v>1303</v>
      </c>
      <c r="H643" s="662">
        <v>0.592</v>
      </c>
      <c r="L643" s="659"/>
      <c r="M643" s="663"/>
      <c r="N643" s="664"/>
      <c r="O643" s="664"/>
      <c r="P643" s="664"/>
      <c r="Q643" s="664"/>
      <c r="R643" s="664"/>
      <c r="S643" s="664"/>
      <c r="T643" s="665"/>
      <c r="AT643" s="660" t="s">
        <v>137</v>
      </c>
      <c r="AU643" s="660" t="s">
        <v>82</v>
      </c>
      <c r="AV643" s="658" t="s">
        <v>82</v>
      </c>
      <c r="AW643" s="658" t="s">
        <v>33</v>
      </c>
      <c r="AX643" s="658" t="s">
        <v>72</v>
      </c>
      <c r="AY643" s="660" t="s">
        <v>125</v>
      </c>
    </row>
    <row r="644" spans="2:51" s="658" customFormat="1" ht="12">
      <c r="B644" s="659"/>
      <c r="D644" s="653" t="s">
        <v>137</v>
      </c>
      <c r="E644" s="660" t="s">
        <v>3</v>
      </c>
      <c r="F644" s="661" t="s">
        <v>1304</v>
      </c>
      <c r="H644" s="662">
        <v>3.767</v>
      </c>
      <c r="L644" s="659"/>
      <c r="M644" s="663"/>
      <c r="N644" s="664"/>
      <c r="O644" s="664"/>
      <c r="P644" s="664"/>
      <c r="Q644" s="664"/>
      <c r="R644" s="664"/>
      <c r="S644" s="664"/>
      <c r="T644" s="665"/>
      <c r="AT644" s="660" t="s">
        <v>137</v>
      </c>
      <c r="AU644" s="660" t="s">
        <v>82</v>
      </c>
      <c r="AV644" s="658" t="s">
        <v>82</v>
      </c>
      <c r="AW644" s="658" t="s">
        <v>33</v>
      </c>
      <c r="AX644" s="658" t="s">
        <v>72</v>
      </c>
      <c r="AY644" s="660" t="s">
        <v>125</v>
      </c>
    </row>
    <row r="645" spans="2:51" s="658" customFormat="1" ht="12">
      <c r="B645" s="659"/>
      <c r="D645" s="653" t="s">
        <v>137</v>
      </c>
      <c r="E645" s="660" t="s">
        <v>3</v>
      </c>
      <c r="F645" s="661" t="s">
        <v>1303</v>
      </c>
      <c r="H645" s="662">
        <v>0.592</v>
      </c>
      <c r="L645" s="659"/>
      <c r="M645" s="663"/>
      <c r="N645" s="664"/>
      <c r="O645" s="664"/>
      <c r="P645" s="664"/>
      <c r="Q645" s="664"/>
      <c r="R645" s="664"/>
      <c r="S645" s="664"/>
      <c r="T645" s="665"/>
      <c r="AT645" s="660" t="s">
        <v>137</v>
      </c>
      <c r="AU645" s="660" t="s">
        <v>82</v>
      </c>
      <c r="AV645" s="658" t="s">
        <v>82</v>
      </c>
      <c r="AW645" s="658" t="s">
        <v>33</v>
      </c>
      <c r="AX645" s="658" t="s">
        <v>72</v>
      </c>
      <c r="AY645" s="660" t="s">
        <v>125</v>
      </c>
    </row>
    <row r="646" spans="2:51" s="687" customFormat="1" ht="12">
      <c r="B646" s="688"/>
      <c r="D646" s="653" t="s">
        <v>137</v>
      </c>
      <c r="E646" s="689" t="s">
        <v>3</v>
      </c>
      <c r="F646" s="690" t="s">
        <v>532</v>
      </c>
      <c r="H646" s="691">
        <v>8.888</v>
      </c>
      <c r="L646" s="688"/>
      <c r="M646" s="692"/>
      <c r="N646" s="693"/>
      <c r="O646" s="693"/>
      <c r="P646" s="693"/>
      <c r="Q646" s="693"/>
      <c r="R646" s="693"/>
      <c r="S646" s="693"/>
      <c r="T646" s="694"/>
      <c r="AT646" s="689" t="s">
        <v>137</v>
      </c>
      <c r="AU646" s="689" t="s">
        <v>82</v>
      </c>
      <c r="AV646" s="687" t="s">
        <v>133</v>
      </c>
      <c r="AW646" s="687" t="s">
        <v>33</v>
      </c>
      <c r="AX646" s="687" t="s">
        <v>80</v>
      </c>
      <c r="AY646" s="689" t="s">
        <v>125</v>
      </c>
    </row>
    <row r="647" spans="1:65" s="571" customFormat="1" ht="24.2" customHeight="1">
      <c r="A647" s="568"/>
      <c r="B647" s="569"/>
      <c r="C647" s="640" t="s">
        <v>1305</v>
      </c>
      <c r="D647" s="640" t="s">
        <v>128</v>
      </c>
      <c r="E647" s="641" t="s">
        <v>1306</v>
      </c>
      <c r="F647" s="642" t="s">
        <v>1307</v>
      </c>
      <c r="G647" s="643" t="s">
        <v>143</v>
      </c>
      <c r="H647" s="644">
        <v>1.559</v>
      </c>
      <c r="I647" s="77"/>
      <c r="J647" s="645">
        <f>ROUND(I647*H647,2)</f>
        <v>0</v>
      </c>
      <c r="K647" s="642" t="s">
        <v>132</v>
      </c>
      <c r="L647" s="569"/>
      <c r="M647" s="646" t="s">
        <v>3</v>
      </c>
      <c r="N647" s="647" t="s">
        <v>43</v>
      </c>
      <c r="O647" s="648"/>
      <c r="P647" s="649">
        <f>O647*H647</f>
        <v>0</v>
      </c>
      <c r="Q647" s="649">
        <v>1.04927</v>
      </c>
      <c r="R647" s="649">
        <f>Q647*H647</f>
        <v>1.6358119299999998</v>
      </c>
      <c r="S647" s="649">
        <v>0</v>
      </c>
      <c r="T647" s="650">
        <f>S647*H647</f>
        <v>0</v>
      </c>
      <c r="U647" s="568"/>
      <c r="V647" s="568"/>
      <c r="W647" s="568"/>
      <c r="X647" s="568"/>
      <c r="Y647" s="568"/>
      <c r="Z647" s="568"/>
      <c r="AA647" s="568"/>
      <c r="AB647" s="568"/>
      <c r="AC647" s="568"/>
      <c r="AD647" s="568"/>
      <c r="AE647" s="568"/>
      <c r="AR647" s="651" t="s">
        <v>133</v>
      </c>
      <c r="AT647" s="651" t="s">
        <v>128</v>
      </c>
      <c r="AU647" s="651" t="s">
        <v>82</v>
      </c>
      <c r="AY647" s="561" t="s">
        <v>125</v>
      </c>
      <c r="BE647" s="652">
        <f>IF(N647="základní",J647,0)</f>
        <v>0</v>
      </c>
      <c r="BF647" s="652">
        <f>IF(N647="snížená",J647,0)</f>
        <v>0</v>
      </c>
      <c r="BG647" s="652">
        <f>IF(N647="zákl. přenesená",J647,0)</f>
        <v>0</v>
      </c>
      <c r="BH647" s="652">
        <f>IF(N647="sníž. přenesená",J647,0)</f>
        <v>0</v>
      </c>
      <c r="BI647" s="652">
        <f>IF(N647="nulová",J647,0)</f>
        <v>0</v>
      </c>
      <c r="BJ647" s="561" t="s">
        <v>80</v>
      </c>
      <c r="BK647" s="652">
        <f>ROUND(I647*H647,2)</f>
        <v>0</v>
      </c>
      <c r="BL647" s="561" t="s">
        <v>133</v>
      </c>
      <c r="BM647" s="651" t="s">
        <v>1308</v>
      </c>
    </row>
    <row r="648" spans="2:51" s="658" customFormat="1" ht="12">
      <c r="B648" s="659"/>
      <c r="D648" s="653" t="s">
        <v>137</v>
      </c>
      <c r="E648" s="660" t="s">
        <v>3</v>
      </c>
      <c r="F648" s="661" t="s">
        <v>1309</v>
      </c>
      <c r="H648" s="662">
        <v>1.559</v>
      </c>
      <c r="L648" s="659"/>
      <c r="M648" s="663"/>
      <c r="N648" s="664"/>
      <c r="O648" s="664"/>
      <c r="P648" s="664"/>
      <c r="Q648" s="664"/>
      <c r="R648" s="664"/>
      <c r="S648" s="664"/>
      <c r="T648" s="665"/>
      <c r="AT648" s="660" t="s">
        <v>137</v>
      </c>
      <c r="AU648" s="660" t="s">
        <v>82</v>
      </c>
      <c r="AV648" s="658" t="s">
        <v>82</v>
      </c>
      <c r="AW648" s="658" t="s">
        <v>33</v>
      </c>
      <c r="AX648" s="658" t="s">
        <v>80</v>
      </c>
      <c r="AY648" s="660" t="s">
        <v>125</v>
      </c>
    </row>
    <row r="649" spans="1:65" s="571" customFormat="1" ht="14.45" customHeight="1">
      <c r="A649" s="568"/>
      <c r="B649" s="569"/>
      <c r="C649" s="671" t="s">
        <v>1310</v>
      </c>
      <c r="D649" s="671" t="s">
        <v>239</v>
      </c>
      <c r="E649" s="672" t="s">
        <v>1311</v>
      </c>
      <c r="F649" s="673" t="s">
        <v>1312</v>
      </c>
      <c r="G649" s="674" t="s">
        <v>286</v>
      </c>
      <c r="H649" s="675">
        <v>50</v>
      </c>
      <c r="I649" s="80"/>
      <c r="J649" s="676">
        <f>ROUND(I649*H649,2)</f>
        <v>0</v>
      </c>
      <c r="K649" s="673" t="s">
        <v>259</v>
      </c>
      <c r="L649" s="677"/>
      <c r="M649" s="678" t="s">
        <v>3</v>
      </c>
      <c r="N649" s="679" t="s">
        <v>43</v>
      </c>
      <c r="O649" s="648"/>
      <c r="P649" s="649">
        <f>O649*H649</f>
        <v>0</v>
      </c>
      <c r="Q649" s="649">
        <v>0.002</v>
      </c>
      <c r="R649" s="649">
        <f>Q649*H649</f>
        <v>0.1</v>
      </c>
      <c r="S649" s="649">
        <v>0</v>
      </c>
      <c r="T649" s="650">
        <f>S649*H649</f>
        <v>0</v>
      </c>
      <c r="U649" s="568"/>
      <c r="V649" s="568"/>
      <c r="W649" s="568"/>
      <c r="X649" s="568"/>
      <c r="Y649" s="568"/>
      <c r="Z649" s="568"/>
      <c r="AA649" s="568"/>
      <c r="AB649" s="568"/>
      <c r="AC649" s="568"/>
      <c r="AD649" s="568"/>
      <c r="AE649" s="568"/>
      <c r="AR649" s="651" t="s">
        <v>197</v>
      </c>
      <c r="AT649" s="651" t="s">
        <v>239</v>
      </c>
      <c r="AU649" s="651" t="s">
        <v>82</v>
      </c>
      <c r="AY649" s="561" t="s">
        <v>125</v>
      </c>
      <c r="BE649" s="652">
        <f>IF(N649="základní",J649,0)</f>
        <v>0</v>
      </c>
      <c r="BF649" s="652">
        <f>IF(N649="snížená",J649,0)</f>
        <v>0</v>
      </c>
      <c r="BG649" s="652">
        <f>IF(N649="zákl. přenesená",J649,0)</f>
        <v>0</v>
      </c>
      <c r="BH649" s="652">
        <f>IF(N649="sníž. přenesená",J649,0)</f>
        <v>0</v>
      </c>
      <c r="BI649" s="652">
        <f>IF(N649="nulová",J649,0)</f>
        <v>0</v>
      </c>
      <c r="BJ649" s="561" t="s">
        <v>80</v>
      </c>
      <c r="BK649" s="652">
        <f>ROUND(I649*H649,2)</f>
        <v>0</v>
      </c>
      <c r="BL649" s="561" t="s">
        <v>133</v>
      </c>
      <c r="BM649" s="651" t="s">
        <v>1313</v>
      </c>
    </row>
    <row r="650" spans="1:65" s="571" customFormat="1" ht="24.2" customHeight="1">
      <c r="A650" s="568"/>
      <c r="B650" s="569"/>
      <c r="C650" s="640" t="s">
        <v>1314</v>
      </c>
      <c r="D650" s="640" t="s">
        <v>128</v>
      </c>
      <c r="E650" s="641" t="s">
        <v>1315</v>
      </c>
      <c r="F650" s="642" t="s">
        <v>1316</v>
      </c>
      <c r="G650" s="643" t="s">
        <v>180</v>
      </c>
      <c r="H650" s="644">
        <v>25.521</v>
      </c>
      <c r="I650" s="77"/>
      <c r="J650" s="645">
        <f>ROUND(I650*H650,2)</f>
        <v>0</v>
      </c>
      <c r="K650" s="642" t="s">
        <v>132</v>
      </c>
      <c r="L650" s="569"/>
      <c r="M650" s="646" t="s">
        <v>3</v>
      </c>
      <c r="N650" s="647" t="s">
        <v>43</v>
      </c>
      <c r="O650" s="648"/>
      <c r="P650" s="649">
        <f>O650*H650</f>
        <v>0</v>
      </c>
      <c r="Q650" s="649">
        <v>0.01282</v>
      </c>
      <c r="R650" s="649">
        <f>Q650*H650</f>
        <v>0.32717922</v>
      </c>
      <c r="S650" s="649">
        <v>0</v>
      </c>
      <c r="T650" s="650">
        <f>S650*H650</f>
        <v>0</v>
      </c>
      <c r="U650" s="568"/>
      <c r="V650" s="568"/>
      <c r="W650" s="568"/>
      <c r="X650" s="568"/>
      <c r="Y650" s="568"/>
      <c r="Z650" s="568"/>
      <c r="AA650" s="568"/>
      <c r="AB650" s="568"/>
      <c r="AC650" s="568"/>
      <c r="AD650" s="568"/>
      <c r="AE650" s="568"/>
      <c r="AR650" s="651" t="s">
        <v>133</v>
      </c>
      <c r="AT650" s="651" t="s">
        <v>128</v>
      </c>
      <c r="AU650" s="651" t="s">
        <v>82</v>
      </c>
      <c r="AY650" s="561" t="s">
        <v>125</v>
      </c>
      <c r="BE650" s="652">
        <f>IF(N650="základní",J650,0)</f>
        <v>0</v>
      </c>
      <c r="BF650" s="652">
        <f>IF(N650="snížená",J650,0)</f>
        <v>0</v>
      </c>
      <c r="BG650" s="652">
        <f>IF(N650="zákl. přenesená",J650,0)</f>
        <v>0</v>
      </c>
      <c r="BH650" s="652">
        <f>IF(N650="sníž. přenesená",J650,0)</f>
        <v>0</v>
      </c>
      <c r="BI650" s="652">
        <f>IF(N650="nulová",J650,0)</f>
        <v>0</v>
      </c>
      <c r="BJ650" s="561" t="s">
        <v>80</v>
      </c>
      <c r="BK650" s="652">
        <f>ROUND(I650*H650,2)</f>
        <v>0</v>
      </c>
      <c r="BL650" s="561" t="s">
        <v>133</v>
      </c>
      <c r="BM650" s="651" t="s">
        <v>1317</v>
      </c>
    </row>
    <row r="651" spans="2:51" s="658" customFormat="1" ht="12">
      <c r="B651" s="659"/>
      <c r="D651" s="653" t="s">
        <v>137</v>
      </c>
      <c r="E651" s="660" t="s">
        <v>3</v>
      </c>
      <c r="F651" s="661" t="s">
        <v>1318</v>
      </c>
      <c r="H651" s="662">
        <v>12.906</v>
      </c>
      <c r="L651" s="659"/>
      <c r="M651" s="663"/>
      <c r="N651" s="664"/>
      <c r="O651" s="664"/>
      <c r="P651" s="664"/>
      <c r="Q651" s="664"/>
      <c r="R651" s="664"/>
      <c r="S651" s="664"/>
      <c r="T651" s="665"/>
      <c r="AT651" s="660" t="s">
        <v>137</v>
      </c>
      <c r="AU651" s="660" t="s">
        <v>82</v>
      </c>
      <c r="AV651" s="658" t="s">
        <v>82</v>
      </c>
      <c r="AW651" s="658" t="s">
        <v>33</v>
      </c>
      <c r="AX651" s="658" t="s">
        <v>72</v>
      </c>
      <c r="AY651" s="660" t="s">
        <v>125</v>
      </c>
    </row>
    <row r="652" spans="2:51" s="658" customFormat="1" ht="12">
      <c r="B652" s="659"/>
      <c r="D652" s="653" t="s">
        <v>137</v>
      </c>
      <c r="E652" s="660" t="s">
        <v>3</v>
      </c>
      <c r="F652" s="661" t="s">
        <v>1319</v>
      </c>
      <c r="H652" s="662">
        <v>12.615</v>
      </c>
      <c r="L652" s="659"/>
      <c r="M652" s="663"/>
      <c r="N652" s="664"/>
      <c r="O652" s="664"/>
      <c r="P652" s="664"/>
      <c r="Q652" s="664"/>
      <c r="R652" s="664"/>
      <c r="S652" s="664"/>
      <c r="T652" s="665"/>
      <c r="AT652" s="660" t="s">
        <v>137</v>
      </c>
      <c r="AU652" s="660" t="s">
        <v>82</v>
      </c>
      <c r="AV652" s="658" t="s">
        <v>82</v>
      </c>
      <c r="AW652" s="658" t="s">
        <v>33</v>
      </c>
      <c r="AX652" s="658" t="s">
        <v>72</v>
      </c>
      <c r="AY652" s="660" t="s">
        <v>125</v>
      </c>
    </row>
    <row r="653" spans="2:51" s="687" customFormat="1" ht="12">
      <c r="B653" s="688"/>
      <c r="D653" s="653" t="s">
        <v>137</v>
      </c>
      <c r="E653" s="689" t="s">
        <v>3</v>
      </c>
      <c r="F653" s="690" t="s">
        <v>532</v>
      </c>
      <c r="H653" s="691">
        <v>25.521</v>
      </c>
      <c r="L653" s="688"/>
      <c r="M653" s="692"/>
      <c r="N653" s="693"/>
      <c r="O653" s="693"/>
      <c r="P653" s="693"/>
      <c r="Q653" s="693"/>
      <c r="R653" s="693"/>
      <c r="S653" s="693"/>
      <c r="T653" s="694"/>
      <c r="AT653" s="689" t="s">
        <v>137</v>
      </c>
      <c r="AU653" s="689" t="s">
        <v>82</v>
      </c>
      <c r="AV653" s="687" t="s">
        <v>133</v>
      </c>
      <c r="AW653" s="687" t="s">
        <v>33</v>
      </c>
      <c r="AX653" s="687" t="s">
        <v>80</v>
      </c>
      <c r="AY653" s="689" t="s">
        <v>125</v>
      </c>
    </row>
    <row r="654" spans="1:65" s="571" customFormat="1" ht="24.2" customHeight="1">
      <c r="A654" s="568"/>
      <c r="B654" s="569"/>
      <c r="C654" s="640" t="s">
        <v>1320</v>
      </c>
      <c r="D654" s="640" t="s">
        <v>128</v>
      </c>
      <c r="E654" s="641" t="s">
        <v>1321</v>
      </c>
      <c r="F654" s="642" t="s">
        <v>1322</v>
      </c>
      <c r="G654" s="643" t="s">
        <v>180</v>
      </c>
      <c r="H654" s="644">
        <v>25.521</v>
      </c>
      <c r="I654" s="77"/>
      <c r="J654" s="645">
        <f>ROUND(I654*H654,2)</f>
        <v>0</v>
      </c>
      <c r="K654" s="642" t="s">
        <v>132</v>
      </c>
      <c r="L654" s="569"/>
      <c r="M654" s="646" t="s">
        <v>3</v>
      </c>
      <c r="N654" s="647" t="s">
        <v>43</v>
      </c>
      <c r="O654" s="648"/>
      <c r="P654" s="649">
        <f>O654*H654</f>
        <v>0</v>
      </c>
      <c r="Q654" s="649">
        <v>0</v>
      </c>
      <c r="R654" s="649">
        <f>Q654*H654</f>
        <v>0</v>
      </c>
      <c r="S654" s="649">
        <v>0</v>
      </c>
      <c r="T654" s="650">
        <f>S654*H654</f>
        <v>0</v>
      </c>
      <c r="U654" s="568"/>
      <c r="V654" s="568"/>
      <c r="W654" s="568"/>
      <c r="X654" s="568"/>
      <c r="Y654" s="568"/>
      <c r="Z654" s="568"/>
      <c r="AA654" s="568"/>
      <c r="AB654" s="568"/>
      <c r="AC654" s="568"/>
      <c r="AD654" s="568"/>
      <c r="AE654" s="568"/>
      <c r="AR654" s="651" t="s">
        <v>133</v>
      </c>
      <c r="AT654" s="651" t="s">
        <v>128</v>
      </c>
      <c r="AU654" s="651" t="s">
        <v>82</v>
      </c>
      <c r="AY654" s="561" t="s">
        <v>125</v>
      </c>
      <c r="BE654" s="652">
        <f>IF(N654="základní",J654,0)</f>
        <v>0</v>
      </c>
      <c r="BF654" s="652">
        <f>IF(N654="snížená",J654,0)</f>
        <v>0</v>
      </c>
      <c r="BG654" s="652">
        <f>IF(N654="zákl. přenesená",J654,0)</f>
        <v>0</v>
      </c>
      <c r="BH654" s="652">
        <f>IF(N654="sníž. přenesená",J654,0)</f>
        <v>0</v>
      </c>
      <c r="BI654" s="652">
        <f>IF(N654="nulová",J654,0)</f>
        <v>0</v>
      </c>
      <c r="BJ654" s="561" t="s">
        <v>80</v>
      </c>
      <c r="BK654" s="652">
        <f>ROUND(I654*H654,2)</f>
        <v>0</v>
      </c>
      <c r="BL654" s="561" t="s">
        <v>133</v>
      </c>
      <c r="BM654" s="651" t="s">
        <v>1323</v>
      </c>
    </row>
    <row r="655" spans="1:65" s="571" customFormat="1" ht="14.45" customHeight="1">
      <c r="A655" s="568"/>
      <c r="B655" s="569"/>
      <c r="C655" s="640" t="s">
        <v>1324</v>
      </c>
      <c r="D655" s="640" t="s">
        <v>128</v>
      </c>
      <c r="E655" s="641" t="s">
        <v>1325</v>
      </c>
      <c r="F655" s="642" t="s">
        <v>1326</v>
      </c>
      <c r="G655" s="643" t="s">
        <v>180</v>
      </c>
      <c r="H655" s="644">
        <v>28.917</v>
      </c>
      <c r="I655" s="77"/>
      <c r="J655" s="645">
        <f>ROUND(I655*H655,2)</f>
        <v>0</v>
      </c>
      <c r="K655" s="642" t="s">
        <v>132</v>
      </c>
      <c r="L655" s="569"/>
      <c r="M655" s="646" t="s">
        <v>3</v>
      </c>
      <c r="N655" s="647" t="s">
        <v>43</v>
      </c>
      <c r="O655" s="648"/>
      <c r="P655" s="649">
        <f>O655*H655</f>
        <v>0</v>
      </c>
      <c r="Q655" s="649">
        <v>0.00658</v>
      </c>
      <c r="R655" s="649">
        <f>Q655*H655</f>
        <v>0.19027386000000002</v>
      </c>
      <c r="S655" s="649">
        <v>0</v>
      </c>
      <c r="T655" s="650">
        <f>S655*H655</f>
        <v>0</v>
      </c>
      <c r="U655" s="568"/>
      <c r="V655" s="568"/>
      <c r="W655" s="568"/>
      <c r="X655" s="568"/>
      <c r="Y655" s="568"/>
      <c r="Z655" s="568"/>
      <c r="AA655" s="568"/>
      <c r="AB655" s="568"/>
      <c r="AC655" s="568"/>
      <c r="AD655" s="568"/>
      <c r="AE655" s="568"/>
      <c r="AR655" s="651" t="s">
        <v>133</v>
      </c>
      <c r="AT655" s="651" t="s">
        <v>128</v>
      </c>
      <c r="AU655" s="651" t="s">
        <v>82</v>
      </c>
      <c r="AY655" s="561" t="s">
        <v>125</v>
      </c>
      <c r="BE655" s="652">
        <f>IF(N655="základní",J655,0)</f>
        <v>0</v>
      </c>
      <c r="BF655" s="652">
        <f>IF(N655="snížená",J655,0)</f>
        <v>0</v>
      </c>
      <c r="BG655" s="652">
        <f>IF(N655="zákl. přenesená",J655,0)</f>
        <v>0</v>
      </c>
      <c r="BH655" s="652">
        <f>IF(N655="sníž. přenesená",J655,0)</f>
        <v>0</v>
      </c>
      <c r="BI655" s="652">
        <f>IF(N655="nulová",J655,0)</f>
        <v>0</v>
      </c>
      <c r="BJ655" s="561" t="s">
        <v>80</v>
      </c>
      <c r="BK655" s="652">
        <f>ROUND(I655*H655,2)</f>
        <v>0</v>
      </c>
      <c r="BL655" s="561" t="s">
        <v>133</v>
      </c>
      <c r="BM655" s="651" t="s">
        <v>1327</v>
      </c>
    </row>
    <row r="656" spans="2:51" s="658" customFormat="1" ht="12">
      <c r="B656" s="659"/>
      <c r="D656" s="653" t="s">
        <v>137</v>
      </c>
      <c r="E656" s="660" t="s">
        <v>3</v>
      </c>
      <c r="F656" s="661" t="s">
        <v>1328</v>
      </c>
      <c r="H656" s="662">
        <v>28.917</v>
      </c>
      <c r="L656" s="659"/>
      <c r="M656" s="663"/>
      <c r="N656" s="664"/>
      <c r="O656" s="664"/>
      <c r="P656" s="664"/>
      <c r="Q656" s="664"/>
      <c r="R656" s="664"/>
      <c r="S656" s="664"/>
      <c r="T656" s="665"/>
      <c r="AT656" s="660" t="s">
        <v>137</v>
      </c>
      <c r="AU656" s="660" t="s">
        <v>82</v>
      </c>
      <c r="AV656" s="658" t="s">
        <v>82</v>
      </c>
      <c r="AW656" s="658" t="s">
        <v>33</v>
      </c>
      <c r="AX656" s="658" t="s">
        <v>80</v>
      </c>
      <c r="AY656" s="660" t="s">
        <v>125</v>
      </c>
    </row>
    <row r="657" spans="1:65" s="571" customFormat="1" ht="14.45" customHeight="1">
      <c r="A657" s="568"/>
      <c r="B657" s="569"/>
      <c r="C657" s="640" t="s">
        <v>1329</v>
      </c>
      <c r="D657" s="640" t="s">
        <v>128</v>
      </c>
      <c r="E657" s="641" t="s">
        <v>1330</v>
      </c>
      <c r="F657" s="642" t="s">
        <v>1331</v>
      </c>
      <c r="G657" s="643" t="s">
        <v>180</v>
      </c>
      <c r="H657" s="644">
        <v>28.917</v>
      </c>
      <c r="I657" s="77"/>
      <c r="J657" s="645">
        <f>ROUND(I657*H657,2)</f>
        <v>0</v>
      </c>
      <c r="K657" s="642" t="s">
        <v>132</v>
      </c>
      <c r="L657" s="569"/>
      <c r="M657" s="646" t="s">
        <v>3</v>
      </c>
      <c r="N657" s="647" t="s">
        <v>43</v>
      </c>
      <c r="O657" s="648"/>
      <c r="P657" s="649">
        <f>O657*H657</f>
        <v>0</v>
      </c>
      <c r="Q657" s="649">
        <v>0</v>
      </c>
      <c r="R657" s="649">
        <f>Q657*H657</f>
        <v>0</v>
      </c>
      <c r="S657" s="649">
        <v>0</v>
      </c>
      <c r="T657" s="650">
        <f>S657*H657</f>
        <v>0</v>
      </c>
      <c r="U657" s="568"/>
      <c r="V657" s="568"/>
      <c r="W657" s="568"/>
      <c r="X657" s="568"/>
      <c r="Y657" s="568"/>
      <c r="Z657" s="568"/>
      <c r="AA657" s="568"/>
      <c r="AB657" s="568"/>
      <c r="AC657" s="568"/>
      <c r="AD657" s="568"/>
      <c r="AE657" s="568"/>
      <c r="AR657" s="651" t="s">
        <v>133</v>
      </c>
      <c r="AT657" s="651" t="s">
        <v>128</v>
      </c>
      <c r="AU657" s="651" t="s">
        <v>82</v>
      </c>
      <c r="AY657" s="561" t="s">
        <v>125</v>
      </c>
      <c r="BE657" s="652">
        <f>IF(N657="základní",J657,0)</f>
        <v>0</v>
      </c>
      <c r="BF657" s="652">
        <f>IF(N657="snížená",J657,0)</f>
        <v>0</v>
      </c>
      <c r="BG657" s="652">
        <f>IF(N657="zákl. přenesená",J657,0)</f>
        <v>0</v>
      </c>
      <c r="BH657" s="652">
        <f>IF(N657="sníž. přenesená",J657,0)</f>
        <v>0</v>
      </c>
      <c r="BI657" s="652">
        <f>IF(N657="nulová",J657,0)</f>
        <v>0</v>
      </c>
      <c r="BJ657" s="561" t="s">
        <v>80</v>
      </c>
      <c r="BK657" s="652">
        <f>ROUND(I657*H657,2)</f>
        <v>0</v>
      </c>
      <c r="BL657" s="561" t="s">
        <v>133</v>
      </c>
      <c r="BM657" s="651" t="s">
        <v>1332</v>
      </c>
    </row>
    <row r="658" spans="1:65" s="571" customFormat="1" ht="24.2" customHeight="1">
      <c r="A658" s="568"/>
      <c r="B658" s="569"/>
      <c r="C658" s="640" t="s">
        <v>1333</v>
      </c>
      <c r="D658" s="640" t="s">
        <v>128</v>
      </c>
      <c r="E658" s="641" t="s">
        <v>1334</v>
      </c>
      <c r="F658" s="642" t="s">
        <v>1335</v>
      </c>
      <c r="G658" s="643" t="s">
        <v>180</v>
      </c>
      <c r="H658" s="644">
        <v>236</v>
      </c>
      <c r="I658" s="77"/>
      <c r="J658" s="645">
        <f>ROUND(I658*H658,2)</f>
        <v>0</v>
      </c>
      <c r="K658" s="642" t="s">
        <v>132</v>
      </c>
      <c r="L658" s="569"/>
      <c r="M658" s="646" t="s">
        <v>3</v>
      </c>
      <c r="N658" s="647" t="s">
        <v>43</v>
      </c>
      <c r="O658" s="648"/>
      <c r="P658" s="649">
        <f>O658*H658</f>
        <v>0</v>
      </c>
      <c r="Q658" s="649">
        <v>0.02024</v>
      </c>
      <c r="R658" s="649">
        <f>Q658*H658</f>
        <v>4.77664</v>
      </c>
      <c r="S658" s="649">
        <v>0</v>
      </c>
      <c r="T658" s="650">
        <f>S658*H658</f>
        <v>0</v>
      </c>
      <c r="U658" s="568"/>
      <c r="V658" s="568"/>
      <c r="W658" s="568"/>
      <c r="X658" s="568"/>
      <c r="Y658" s="568"/>
      <c r="Z658" s="568"/>
      <c r="AA658" s="568"/>
      <c r="AB658" s="568"/>
      <c r="AC658" s="568"/>
      <c r="AD658" s="568"/>
      <c r="AE658" s="568"/>
      <c r="AR658" s="651" t="s">
        <v>133</v>
      </c>
      <c r="AT658" s="651" t="s">
        <v>128</v>
      </c>
      <c r="AU658" s="651" t="s">
        <v>82</v>
      </c>
      <c r="AY658" s="561" t="s">
        <v>125</v>
      </c>
      <c r="BE658" s="652">
        <f>IF(N658="základní",J658,0)</f>
        <v>0</v>
      </c>
      <c r="BF658" s="652">
        <f>IF(N658="snížená",J658,0)</f>
        <v>0</v>
      </c>
      <c r="BG658" s="652">
        <f>IF(N658="zákl. přenesená",J658,0)</f>
        <v>0</v>
      </c>
      <c r="BH658" s="652">
        <f>IF(N658="sníž. přenesená",J658,0)</f>
        <v>0</v>
      </c>
      <c r="BI658" s="652">
        <f>IF(N658="nulová",J658,0)</f>
        <v>0</v>
      </c>
      <c r="BJ658" s="561" t="s">
        <v>80</v>
      </c>
      <c r="BK658" s="652">
        <f>ROUND(I658*H658,2)</f>
        <v>0</v>
      </c>
      <c r="BL658" s="561" t="s">
        <v>133</v>
      </c>
      <c r="BM658" s="651" t="s">
        <v>1336</v>
      </c>
    </row>
    <row r="659" spans="2:51" s="680" customFormat="1" ht="12">
      <c r="B659" s="681"/>
      <c r="D659" s="653" t="s">
        <v>137</v>
      </c>
      <c r="E659" s="682" t="s">
        <v>3</v>
      </c>
      <c r="F659" s="683" t="s">
        <v>1337</v>
      </c>
      <c r="H659" s="682" t="s">
        <v>3</v>
      </c>
      <c r="L659" s="681"/>
      <c r="M659" s="684"/>
      <c r="N659" s="685"/>
      <c r="O659" s="685"/>
      <c r="P659" s="685"/>
      <c r="Q659" s="685"/>
      <c r="R659" s="685"/>
      <c r="S659" s="685"/>
      <c r="T659" s="686"/>
      <c r="AT659" s="682" t="s">
        <v>137</v>
      </c>
      <c r="AU659" s="682" t="s">
        <v>82</v>
      </c>
      <c r="AV659" s="680" t="s">
        <v>80</v>
      </c>
      <c r="AW659" s="680" t="s">
        <v>33</v>
      </c>
      <c r="AX659" s="680" t="s">
        <v>72</v>
      </c>
      <c r="AY659" s="682" t="s">
        <v>125</v>
      </c>
    </row>
    <row r="660" spans="2:51" s="658" customFormat="1" ht="12">
      <c r="B660" s="659"/>
      <c r="D660" s="653" t="s">
        <v>137</v>
      </c>
      <c r="E660" s="660" t="s">
        <v>3</v>
      </c>
      <c r="F660" s="661" t="s">
        <v>1338</v>
      </c>
      <c r="H660" s="662">
        <v>211</v>
      </c>
      <c r="L660" s="659"/>
      <c r="M660" s="663"/>
      <c r="N660" s="664"/>
      <c r="O660" s="664"/>
      <c r="P660" s="664"/>
      <c r="Q660" s="664"/>
      <c r="R660" s="664"/>
      <c r="S660" s="664"/>
      <c r="T660" s="665"/>
      <c r="AT660" s="660" t="s">
        <v>137</v>
      </c>
      <c r="AU660" s="660" t="s">
        <v>82</v>
      </c>
      <c r="AV660" s="658" t="s">
        <v>82</v>
      </c>
      <c r="AW660" s="658" t="s">
        <v>33</v>
      </c>
      <c r="AX660" s="658" t="s">
        <v>72</v>
      </c>
      <c r="AY660" s="660" t="s">
        <v>125</v>
      </c>
    </row>
    <row r="661" spans="2:51" s="680" customFormat="1" ht="12">
      <c r="B661" s="681"/>
      <c r="D661" s="653" t="s">
        <v>137</v>
      </c>
      <c r="E661" s="682" t="s">
        <v>3</v>
      </c>
      <c r="F661" s="683" t="s">
        <v>1339</v>
      </c>
      <c r="H661" s="682" t="s">
        <v>3</v>
      </c>
      <c r="L661" s="681"/>
      <c r="M661" s="684"/>
      <c r="N661" s="685"/>
      <c r="O661" s="685"/>
      <c r="P661" s="685"/>
      <c r="Q661" s="685"/>
      <c r="R661" s="685"/>
      <c r="S661" s="685"/>
      <c r="T661" s="686"/>
      <c r="AT661" s="682" t="s">
        <v>137</v>
      </c>
      <c r="AU661" s="682" t="s">
        <v>82</v>
      </c>
      <c r="AV661" s="680" t="s">
        <v>80</v>
      </c>
      <c r="AW661" s="680" t="s">
        <v>33</v>
      </c>
      <c r="AX661" s="680" t="s">
        <v>72</v>
      </c>
      <c r="AY661" s="682" t="s">
        <v>125</v>
      </c>
    </row>
    <row r="662" spans="2:51" s="658" customFormat="1" ht="12">
      <c r="B662" s="659"/>
      <c r="D662" s="653" t="s">
        <v>137</v>
      </c>
      <c r="E662" s="660" t="s">
        <v>3</v>
      </c>
      <c r="F662" s="661" t="s">
        <v>1340</v>
      </c>
      <c r="H662" s="662">
        <v>25</v>
      </c>
      <c r="L662" s="659"/>
      <c r="M662" s="663"/>
      <c r="N662" s="664"/>
      <c r="O662" s="664"/>
      <c r="P662" s="664"/>
      <c r="Q662" s="664"/>
      <c r="R662" s="664"/>
      <c r="S662" s="664"/>
      <c r="T662" s="665"/>
      <c r="AT662" s="660" t="s">
        <v>137</v>
      </c>
      <c r="AU662" s="660" t="s">
        <v>82</v>
      </c>
      <c r="AV662" s="658" t="s">
        <v>82</v>
      </c>
      <c r="AW662" s="658" t="s">
        <v>33</v>
      </c>
      <c r="AX662" s="658" t="s">
        <v>72</v>
      </c>
      <c r="AY662" s="660" t="s">
        <v>125</v>
      </c>
    </row>
    <row r="663" spans="2:51" s="687" customFormat="1" ht="12">
      <c r="B663" s="688"/>
      <c r="D663" s="653" t="s">
        <v>137</v>
      </c>
      <c r="E663" s="689" t="s">
        <v>3</v>
      </c>
      <c r="F663" s="690" t="s">
        <v>532</v>
      </c>
      <c r="H663" s="691">
        <v>236</v>
      </c>
      <c r="L663" s="688"/>
      <c r="M663" s="692"/>
      <c r="N663" s="693"/>
      <c r="O663" s="693"/>
      <c r="P663" s="693"/>
      <c r="Q663" s="693"/>
      <c r="R663" s="693"/>
      <c r="S663" s="693"/>
      <c r="T663" s="694"/>
      <c r="AT663" s="689" t="s">
        <v>137</v>
      </c>
      <c r="AU663" s="689" t="s">
        <v>82</v>
      </c>
      <c r="AV663" s="687" t="s">
        <v>133</v>
      </c>
      <c r="AW663" s="687" t="s">
        <v>33</v>
      </c>
      <c r="AX663" s="687" t="s">
        <v>80</v>
      </c>
      <c r="AY663" s="689" t="s">
        <v>125</v>
      </c>
    </row>
    <row r="664" spans="2:63" s="627" customFormat="1" ht="22.9" customHeight="1">
      <c r="B664" s="628"/>
      <c r="D664" s="629" t="s">
        <v>71</v>
      </c>
      <c r="E664" s="638" t="s">
        <v>153</v>
      </c>
      <c r="F664" s="638" t="s">
        <v>289</v>
      </c>
      <c r="J664" s="639">
        <f>BK664</f>
        <v>0</v>
      </c>
      <c r="L664" s="628"/>
      <c r="M664" s="632"/>
      <c r="N664" s="633"/>
      <c r="O664" s="633"/>
      <c r="P664" s="634">
        <f>SUM(P665:P691)</f>
        <v>0</v>
      </c>
      <c r="Q664" s="633"/>
      <c r="R664" s="634">
        <f>SUM(R665:R691)</f>
        <v>116.93928559999999</v>
      </c>
      <c r="S664" s="633"/>
      <c r="T664" s="635">
        <f>SUM(T665:T691)</f>
        <v>0</v>
      </c>
      <c r="AR664" s="629" t="s">
        <v>80</v>
      </c>
      <c r="AT664" s="636" t="s">
        <v>71</v>
      </c>
      <c r="AU664" s="636" t="s">
        <v>80</v>
      </c>
      <c r="AY664" s="629" t="s">
        <v>125</v>
      </c>
      <c r="BK664" s="637">
        <f>SUM(BK665:BK691)</f>
        <v>0</v>
      </c>
    </row>
    <row r="665" spans="1:65" s="571" customFormat="1" ht="24.2" customHeight="1">
      <c r="A665" s="568"/>
      <c r="B665" s="569"/>
      <c r="C665" s="640" t="s">
        <v>1341</v>
      </c>
      <c r="D665" s="640" t="s">
        <v>128</v>
      </c>
      <c r="E665" s="641" t="s">
        <v>1342</v>
      </c>
      <c r="F665" s="642" t="s">
        <v>1343</v>
      </c>
      <c r="G665" s="643" t="s">
        <v>180</v>
      </c>
      <c r="H665" s="644">
        <v>130.5</v>
      </c>
      <c r="I665" s="77"/>
      <c r="J665" s="645">
        <f>ROUND(I665*H665,2)</f>
        <v>0</v>
      </c>
      <c r="K665" s="642" t="s">
        <v>132</v>
      </c>
      <c r="L665" s="569"/>
      <c r="M665" s="646" t="s">
        <v>3</v>
      </c>
      <c r="N665" s="647" t="s">
        <v>43</v>
      </c>
      <c r="O665" s="648"/>
      <c r="P665" s="649">
        <f>O665*H665</f>
        <v>0</v>
      </c>
      <c r="Q665" s="649">
        <v>0.2916</v>
      </c>
      <c r="R665" s="649">
        <f>Q665*H665</f>
        <v>38.0538</v>
      </c>
      <c r="S665" s="649">
        <v>0</v>
      </c>
      <c r="T665" s="650">
        <f>S665*H665</f>
        <v>0</v>
      </c>
      <c r="U665" s="568"/>
      <c r="V665" s="568"/>
      <c r="W665" s="568"/>
      <c r="X665" s="568"/>
      <c r="Y665" s="568"/>
      <c r="Z665" s="568"/>
      <c r="AA665" s="568"/>
      <c r="AB665" s="568"/>
      <c r="AC665" s="568"/>
      <c r="AD665" s="568"/>
      <c r="AE665" s="568"/>
      <c r="AR665" s="651" t="s">
        <v>133</v>
      </c>
      <c r="AT665" s="651" t="s">
        <v>128</v>
      </c>
      <c r="AU665" s="651" t="s">
        <v>82</v>
      </c>
      <c r="AY665" s="561" t="s">
        <v>125</v>
      </c>
      <c r="BE665" s="652">
        <f>IF(N665="základní",J665,0)</f>
        <v>0</v>
      </c>
      <c r="BF665" s="652">
        <f>IF(N665="snížená",J665,0)</f>
        <v>0</v>
      </c>
      <c r="BG665" s="652">
        <f>IF(N665="zákl. přenesená",J665,0)</f>
        <v>0</v>
      </c>
      <c r="BH665" s="652">
        <f>IF(N665="sníž. přenesená",J665,0)</f>
        <v>0</v>
      </c>
      <c r="BI665" s="652">
        <f>IF(N665="nulová",J665,0)</f>
        <v>0</v>
      </c>
      <c r="BJ665" s="561" t="s">
        <v>80</v>
      </c>
      <c r="BK665" s="652">
        <f>ROUND(I665*H665,2)</f>
        <v>0</v>
      </c>
      <c r="BL665" s="561" t="s">
        <v>133</v>
      </c>
      <c r="BM665" s="651" t="s">
        <v>1344</v>
      </c>
    </row>
    <row r="666" spans="2:51" s="680" customFormat="1" ht="12">
      <c r="B666" s="681"/>
      <c r="D666" s="653" t="s">
        <v>137</v>
      </c>
      <c r="E666" s="682" t="s">
        <v>3</v>
      </c>
      <c r="F666" s="683" t="s">
        <v>1337</v>
      </c>
      <c r="H666" s="682" t="s">
        <v>3</v>
      </c>
      <c r="L666" s="681"/>
      <c r="M666" s="684"/>
      <c r="N666" s="685"/>
      <c r="O666" s="685"/>
      <c r="P666" s="685"/>
      <c r="Q666" s="685"/>
      <c r="R666" s="685"/>
      <c r="S666" s="685"/>
      <c r="T666" s="686"/>
      <c r="AT666" s="682" t="s">
        <v>137</v>
      </c>
      <c r="AU666" s="682" t="s">
        <v>82</v>
      </c>
      <c r="AV666" s="680" t="s">
        <v>80</v>
      </c>
      <c r="AW666" s="680" t="s">
        <v>33</v>
      </c>
      <c r="AX666" s="680" t="s">
        <v>72</v>
      </c>
      <c r="AY666" s="682" t="s">
        <v>125</v>
      </c>
    </row>
    <row r="667" spans="2:51" s="658" customFormat="1" ht="12">
      <c r="B667" s="659"/>
      <c r="D667" s="653" t="s">
        <v>137</v>
      </c>
      <c r="E667" s="660" t="s">
        <v>3</v>
      </c>
      <c r="F667" s="661" t="s">
        <v>1345</v>
      </c>
      <c r="H667" s="662">
        <v>105.5</v>
      </c>
      <c r="L667" s="659"/>
      <c r="M667" s="663"/>
      <c r="N667" s="664"/>
      <c r="O667" s="664"/>
      <c r="P667" s="664"/>
      <c r="Q667" s="664"/>
      <c r="R667" s="664"/>
      <c r="S667" s="664"/>
      <c r="T667" s="665"/>
      <c r="AT667" s="660" t="s">
        <v>137</v>
      </c>
      <c r="AU667" s="660" t="s">
        <v>82</v>
      </c>
      <c r="AV667" s="658" t="s">
        <v>82</v>
      </c>
      <c r="AW667" s="658" t="s">
        <v>33</v>
      </c>
      <c r="AX667" s="658" t="s">
        <v>72</v>
      </c>
      <c r="AY667" s="660" t="s">
        <v>125</v>
      </c>
    </row>
    <row r="668" spans="2:51" s="680" customFormat="1" ht="12">
      <c r="B668" s="681"/>
      <c r="D668" s="653" t="s">
        <v>137</v>
      </c>
      <c r="E668" s="682" t="s">
        <v>3</v>
      </c>
      <c r="F668" s="683" t="s">
        <v>1339</v>
      </c>
      <c r="H668" s="682" t="s">
        <v>3</v>
      </c>
      <c r="L668" s="681"/>
      <c r="M668" s="684"/>
      <c r="N668" s="685"/>
      <c r="O668" s="685"/>
      <c r="P668" s="685"/>
      <c r="Q668" s="685"/>
      <c r="R668" s="685"/>
      <c r="S668" s="685"/>
      <c r="T668" s="686"/>
      <c r="AT668" s="682" t="s">
        <v>137</v>
      </c>
      <c r="AU668" s="682" t="s">
        <v>82</v>
      </c>
      <c r="AV668" s="680" t="s">
        <v>80</v>
      </c>
      <c r="AW668" s="680" t="s">
        <v>33</v>
      </c>
      <c r="AX668" s="680" t="s">
        <v>72</v>
      </c>
      <c r="AY668" s="682" t="s">
        <v>125</v>
      </c>
    </row>
    <row r="669" spans="2:51" s="658" customFormat="1" ht="12">
      <c r="B669" s="659"/>
      <c r="D669" s="653" t="s">
        <v>137</v>
      </c>
      <c r="E669" s="660" t="s">
        <v>3</v>
      </c>
      <c r="F669" s="661" t="s">
        <v>1340</v>
      </c>
      <c r="H669" s="662">
        <v>25</v>
      </c>
      <c r="L669" s="659"/>
      <c r="M669" s="663"/>
      <c r="N669" s="664"/>
      <c r="O669" s="664"/>
      <c r="P669" s="664"/>
      <c r="Q669" s="664"/>
      <c r="R669" s="664"/>
      <c r="S669" s="664"/>
      <c r="T669" s="665"/>
      <c r="AT669" s="660" t="s">
        <v>137</v>
      </c>
      <c r="AU669" s="660" t="s">
        <v>82</v>
      </c>
      <c r="AV669" s="658" t="s">
        <v>82</v>
      </c>
      <c r="AW669" s="658" t="s">
        <v>33</v>
      </c>
      <c r="AX669" s="658" t="s">
        <v>72</v>
      </c>
      <c r="AY669" s="660" t="s">
        <v>125</v>
      </c>
    </row>
    <row r="670" spans="2:51" s="687" customFormat="1" ht="12">
      <c r="B670" s="688"/>
      <c r="D670" s="653" t="s">
        <v>137</v>
      </c>
      <c r="E670" s="689" t="s">
        <v>3</v>
      </c>
      <c r="F670" s="690" t="s">
        <v>532</v>
      </c>
      <c r="H670" s="691">
        <v>130.5</v>
      </c>
      <c r="L670" s="688"/>
      <c r="M670" s="692"/>
      <c r="N670" s="693"/>
      <c r="O670" s="693"/>
      <c r="P670" s="693"/>
      <c r="Q670" s="693"/>
      <c r="R670" s="693"/>
      <c r="S670" s="693"/>
      <c r="T670" s="694"/>
      <c r="AT670" s="689" t="s">
        <v>137</v>
      </c>
      <c r="AU670" s="689" t="s">
        <v>82</v>
      </c>
      <c r="AV670" s="687" t="s">
        <v>133</v>
      </c>
      <c r="AW670" s="687" t="s">
        <v>33</v>
      </c>
      <c r="AX670" s="687" t="s">
        <v>80</v>
      </c>
      <c r="AY670" s="689" t="s">
        <v>125</v>
      </c>
    </row>
    <row r="671" spans="1:65" s="571" customFormat="1" ht="24.2" customHeight="1">
      <c r="A671" s="568"/>
      <c r="B671" s="569"/>
      <c r="C671" s="640" t="s">
        <v>1346</v>
      </c>
      <c r="D671" s="640" t="s">
        <v>128</v>
      </c>
      <c r="E671" s="641" t="s">
        <v>1347</v>
      </c>
      <c r="F671" s="642" t="s">
        <v>1348</v>
      </c>
      <c r="G671" s="643" t="s">
        <v>180</v>
      </c>
      <c r="H671" s="644">
        <v>130.5</v>
      </c>
      <c r="I671" s="77"/>
      <c r="J671" s="645">
        <f>ROUND(I671*H671,2)</f>
        <v>0</v>
      </c>
      <c r="K671" s="642" t="s">
        <v>132</v>
      </c>
      <c r="L671" s="569"/>
      <c r="M671" s="646" t="s">
        <v>3</v>
      </c>
      <c r="N671" s="647" t="s">
        <v>43</v>
      </c>
      <c r="O671" s="648"/>
      <c r="P671" s="649">
        <f>O671*H671</f>
        <v>0</v>
      </c>
      <c r="Q671" s="649">
        <v>0.3719</v>
      </c>
      <c r="R671" s="649">
        <f>Q671*H671</f>
        <v>48.53295</v>
      </c>
      <c r="S671" s="649">
        <v>0</v>
      </c>
      <c r="T671" s="650">
        <f>S671*H671</f>
        <v>0</v>
      </c>
      <c r="U671" s="568"/>
      <c r="V671" s="568"/>
      <c r="W671" s="568"/>
      <c r="X671" s="568"/>
      <c r="Y671" s="568"/>
      <c r="Z671" s="568"/>
      <c r="AA671" s="568"/>
      <c r="AB671" s="568"/>
      <c r="AC671" s="568"/>
      <c r="AD671" s="568"/>
      <c r="AE671" s="568"/>
      <c r="AR671" s="651" t="s">
        <v>133</v>
      </c>
      <c r="AT671" s="651" t="s">
        <v>128</v>
      </c>
      <c r="AU671" s="651" t="s">
        <v>82</v>
      </c>
      <c r="AY671" s="561" t="s">
        <v>125</v>
      </c>
      <c r="BE671" s="652">
        <f>IF(N671="základní",J671,0)</f>
        <v>0</v>
      </c>
      <c r="BF671" s="652">
        <f>IF(N671="snížená",J671,0)</f>
        <v>0</v>
      </c>
      <c r="BG671" s="652">
        <f>IF(N671="zákl. přenesená",J671,0)</f>
        <v>0</v>
      </c>
      <c r="BH671" s="652">
        <f>IF(N671="sníž. přenesená",J671,0)</f>
        <v>0</v>
      </c>
      <c r="BI671" s="652">
        <f>IF(N671="nulová",J671,0)</f>
        <v>0</v>
      </c>
      <c r="BJ671" s="561" t="s">
        <v>80</v>
      </c>
      <c r="BK671" s="652">
        <f>ROUND(I671*H671,2)</f>
        <v>0</v>
      </c>
      <c r="BL671" s="561" t="s">
        <v>133</v>
      </c>
      <c r="BM671" s="651" t="s">
        <v>1349</v>
      </c>
    </row>
    <row r="672" spans="2:51" s="680" customFormat="1" ht="12">
      <c r="B672" s="681"/>
      <c r="D672" s="653" t="s">
        <v>137</v>
      </c>
      <c r="E672" s="682" t="s">
        <v>3</v>
      </c>
      <c r="F672" s="683" t="s">
        <v>1337</v>
      </c>
      <c r="H672" s="682" t="s">
        <v>3</v>
      </c>
      <c r="L672" s="681"/>
      <c r="M672" s="684"/>
      <c r="N672" s="685"/>
      <c r="O672" s="685"/>
      <c r="P672" s="685"/>
      <c r="Q672" s="685"/>
      <c r="R672" s="685"/>
      <c r="S672" s="685"/>
      <c r="T672" s="686"/>
      <c r="AT672" s="682" t="s">
        <v>137</v>
      </c>
      <c r="AU672" s="682" t="s">
        <v>82</v>
      </c>
      <c r="AV672" s="680" t="s">
        <v>80</v>
      </c>
      <c r="AW672" s="680" t="s">
        <v>33</v>
      </c>
      <c r="AX672" s="680" t="s">
        <v>72</v>
      </c>
      <c r="AY672" s="682" t="s">
        <v>125</v>
      </c>
    </row>
    <row r="673" spans="2:51" s="658" customFormat="1" ht="12">
      <c r="B673" s="659"/>
      <c r="D673" s="653" t="s">
        <v>137</v>
      </c>
      <c r="E673" s="660" t="s">
        <v>3</v>
      </c>
      <c r="F673" s="661" t="s">
        <v>1345</v>
      </c>
      <c r="H673" s="662">
        <v>105.5</v>
      </c>
      <c r="L673" s="659"/>
      <c r="M673" s="663"/>
      <c r="N673" s="664"/>
      <c r="O673" s="664"/>
      <c r="P673" s="664"/>
      <c r="Q673" s="664"/>
      <c r="R673" s="664"/>
      <c r="S673" s="664"/>
      <c r="T673" s="665"/>
      <c r="AT673" s="660" t="s">
        <v>137</v>
      </c>
      <c r="AU673" s="660" t="s">
        <v>82</v>
      </c>
      <c r="AV673" s="658" t="s">
        <v>82</v>
      </c>
      <c r="AW673" s="658" t="s">
        <v>33</v>
      </c>
      <c r="AX673" s="658" t="s">
        <v>72</v>
      </c>
      <c r="AY673" s="660" t="s">
        <v>125</v>
      </c>
    </row>
    <row r="674" spans="2:51" s="680" customFormat="1" ht="12">
      <c r="B674" s="681"/>
      <c r="D674" s="653" t="s">
        <v>137</v>
      </c>
      <c r="E674" s="682" t="s">
        <v>3</v>
      </c>
      <c r="F674" s="683" t="s">
        <v>1339</v>
      </c>
      <c r="H674" s="682" t="s">
        <v>3</v>
      </c>
      <c r="L674" s="681"/>
      <c r="M674" s="684"/>
      <c r="N674" s="685"/>
      <c r="O674" s="685"/>
      <c r="P674" s="685"/>
      <c r="Q674" s="685"/>
      <c r="R674" s="685"/>
      <c r="S674" s="685"/>
      <c r="T674" s="686"/>
      <c r="AT674" s="682" t="s">
        <v>137</v>
      </c>
      <c r="AU674" s="682" t="s">
        <v>82</v>
      </c>
      <c r="AV674" s="680" t="s">
        <v>80</v>
      </c>
      <c r="AW674" s="680" t="s">
        <v>33</v>
      </c>
      <c r="AX674" s="680" t="s">
        <v>72</v>
      </c>
      <c r="AY674" s="682" t="s">
        <v>125</v>
      </c>
    </row>
    <row r="675" spans="2:51" s="658" customFormat="1" ht="12">
      <c r="B675" s="659"/>
      <c r="D675" s="653" t="s">
        <v>137</v>
      </c>
      <c r="E675" s="660" t="s">
        <v>3</v>
      </c>
      <c r="F675" s="661" t="s">
        <v>1340</v>
      </c>
      <c r="H675" s="662">
        <v>25</v>
      </c>
      <c r="L675" s="659"/>
      <c r="M675" s="663"/>
      <c r="N675" s="664"/>
      <c r="O675" s="664"/>
      <c r="P675" s="664"/>
      <c r="Q675" s="664"/>
      <c r="R675" s="664"/>
      <c r="S675" s="664"/>
      <c r="T675" s="665"/>
      <c r="AT675" s="660" t="s">
        <v>137</v>
      </c>
      <c r="AU675" s="660" t="s">
        <v>82</v>
      </c>
      <c r="AV675" s="658" t="s">
        <v>82</v>
      </c>
      <c r="AW675" s="658" t="s">
        <v>33</v>
      </c>
      <c r="AX675" s="658" t="s">
        <v>72</v>
      </c>
      <c r="AY675" s="660" t="s">
        <v>125</v>
      </c>
    </row>
    <row r="676" spans="2:51" s="687" customFormat="1" ht="12">
      <c r="B676" s="688"/>
      <c r="D676" s="653" t="s">
        <v>137</v>
      </c>
      <c r="E676" s="689" t="s">
        <v>3</v>
      </c>
      <c r="F676" s="690" t="s">
        <v>532</v>
      </c>
      <c r="H676" s="691">
        <v>130.5</v>
      </c>
      <c r="L676" s="688"/>
      <c r="M676" s="692"/>
      <c r="N676" s="693"/>
      <c r="O676" s="693"/>
      <c r="P676" s="693"/>
      <c r="Q676" s="693"/>
      <c r="R676" s="693"/>
      <c r="S676" s="693"/>
      <c r="T676" s="694"/>
      <c r="AT676" s="689" t="s">
        <v>137</v>
      </c>
      <c r="AU676" s="689" t="s">
        <v>82</v>
      </c>
      <c r="AV676" s="687" t="s">
        <v>133</v>
      </c>
      <c r="AW676" s="687" t="s">
        <v>33</v>
      </c>
      <c r="AX676" s="687" t="s">
        <v>80</v>
      </c>
      <c r="AY676" s="689" t="s">
        <v>125</v>
      </c>
    </row>
    <row r="677" spans="1:65" s="571" customFormat="1" ht="37.9" customHeight="1">
      <c r="A677" s="568"/>
      <c r="B677" s="569"/>
      <c r="C677" s="640" t="s">
        <v>1350</v>
      </c>
      <c r="D677" s="640" t="s">
        <v>128</v>
      </c>
      <c r="E677" s="641" t="s">
        <v>1351</v>
      </c>
      <c r="F677" s="642" t="s">
        <v>1352</v>
      </c>
      <c r="G677" s="643" t="s">
        <v>180</v>
      </c>
      <c r="H677" s="644">
        <v>105.5</v>
      </c>
      <c r="I677" s="77"/>
      <c r="J677" s="645">
        <f>ROUND(I677*H677,2)</f>
        <v>0</v>
      </c>
      <c r="K677" s="642" t="s">
        <v>132</v>
      </c>
      <c r="L677" s="569"/>
      <c r="M677" s="646" t="s">
        <v>3</v>
      </c>
      <c r="N677" s="647" t="s">
        <v>43</v>
      </c>
      <c r="O677" s="648"/>
      <c r="P677" s="649">
        <f>O677*H677</f>
        <v>0</v>
      </c>
      <c r="Q677" s="649">
        <v>0.101</v>
      </c>
      <c r="R677" s="649">
        <f>Q677*H677</f>
        <v>10.6555</v>
      </c>
      <c r="S677" s="649">
        <v>0</v>
      </c>
      <c r="T677" s="650">
        <f>S677*H677</f>
        <v>0</v>
      </c>
      <c r="U677" s="568"/>
      <c r="V677" s="568"/>
      <c r="W677" s="568"/>
      <c r="X677" s="568"/>
      <c r="Y677" s="568"/>
      <c r="Z677" s="568"/>
      <c r="AA677" s="568"/>
      <c r="AB677" s="568"/>
      <c r="AC677" s="568"/>
      <c r="AD677" s="568"/>
      <c r="AE677" s="568"/>
      <c r="AR677" s="651" t="s">
        <v>133</v>
      </c>
      <c r="AT677" s="651" t="s">
        <v>128</v>
      </c>
      <c r="AU677" s="651" t="s">
        <v>82</v>
      </c>
      <c r="AY677" s="561" t="s">
        <v>125</v>
      </c>
      <c r="BE677" s="652">
        <f>IF(N677="základní",J677,0)</f>
        <v>0</v>
      </c>
      <c r="BF677" s="652">
        <f>IF(N677="snížená",J677,0)</f>
        <v>0</v>
      </c>
      <c r="BG677" s="652">
        <f>IF(N677="zákl. přenesená",J677,0)</f>
        <v>0</v>
      </c>
      <c r="BH677" s="652">
        <f>IF(N677="sníž. přenesená",J677,0)</f>
        <v>0</v>
      </c>
      <c r="BI677" s="652">
        <f>IF(N677="nulová",J677,0)</f>
        <v>0</v>
      </c>
      <c r="BJ677" s="561" t="s">
        <v>80</v>
      </c>
      <c r="BK677" s="652">
        <f>ROUND(I677*H677,2)</f>
        <v>0</v>
      </c>
      <c r="BL677" s="561" t="s">
        <v>133</v>
      </c>
      <c r="BM677" s="651" t="s">
        <v>1353</v>
      </c>
    </row>
    <row r="678" spans="2:51" s="680" customFormat="1" ht="12">
      <c r="B678" s="681"/>
      <c r="D678" s="653" t="s">
        <v>137</v>
      </c>
      <c r="E678" s="682" t="s">
        <v>3</v>
      </c>
      <c r="F678" s="683" t="s">
        <v>1337</v>
      </c>
      <c r="H678" s="682" t="s">
        <v>3</v>
      </c>
      <c r="L678" s="681"/>
      <c r="M678" s="684"/>
      <c r="N678" s="685"/>
      <c r="O678" s="685"/>
      <c r="P678" s="685"/>
      <c r="Q678" s="685"/>
      <c r="R678" s="685"/>
      <c r="S678" s="685"/>
      <c r="T678" s="686"/>
      <c r="AT678" s="682" t="s">
        <v>137</v>
      </c>
      <c r="AU678" s="682" t="s">
        <v>82</v>
      </c>
      <c r="AV678" s="680" t="s">
        <v>80</v>
      </c>
      <c r="AW678" s="680" t="s">
        <v>33</v>
      </c>
      <c r="AX678" s="680" t="s">
        <v>72</v>
      </c>
      <c r="AY678" s="682" t="s">
        <v>125</v>
      </c>
    </row>
    <row r="679" spans="2:51" s="658" customFormat="1" ht="12">
      <c r="B679" s="659"/>
      <c r="D679" s="653" t="s">
        <v>137</v>
      </c>
      <c r="E679" s="660" t="s">
        <v>3</v>
      </c>
      <c r="F679" s="661" t="s">
        <v>1345</v>
      </c>
      <c r="H679" s="662">
        <v>105.5</v>
      </c>
      <c r="L679" s="659"/>
      <c r="M679" s="663"/>
      <c r="N679" s="664"/>
      <c r="O679" s="664"/>
      <c r="P679" s="664"/>
      <c r="Q679" s="664"/>
      <c r="R679" s="664"/>
      <c r="S679" s="664"/>
      <c r="T679" s="665"/>
      <c r="AT679" s="660" t="s">
        <v>137</v>
      </c>
      <c r="AU679" s="660" t="s">
        <v>82</v>
      </c>
      <c r="AV679" s="658" t="s">
        <v>82</v>
      </c>
      <c r="AW679" s="658" t="s">
        <v>33</v>
      </c>
      <c r="AX679" s="658" t="s">
        <v>80</v>
      </c>
      <c r="AY679" s="660" t="s">
        <v>125</v>
      </c>
    </row>
    <row r="680" spans="1:65" s="571" customFormat="1" ht="14.45" customHeight="1">
      <c r="A680" s="568"/>
      <c r="B680" s="569"/>
      <c r="C680" s="671" t="s">
        <v>1354</v>
      </c>
      <c r="D680" s="671" t="s">
        <v>239</v>
      </c>
      <c r="E680" s="672" t="s">
        <v>1355</v>
      </c>
      <c r="F680" s="673" t="s">
        <v>1356</v>
      </c>
      <c r="G680" s="674" t="s">
        <v>180</v>
      </c>
      <c r="H680" s="675">
        <v>107.61</v>
      </c>
      <c r="I680" s="80"/>
      <c r="J680" s="676">
        <f>ROUND(I680*H680,2)</f>
        <v>0</v>
      </c>
      <c r="K680" s="673" t="s">
        <v>132</v>
      </c>
      <c r="L680" s="677"/>
      <c r="M680" s="678" t="s">
        <v>3</v>
      </c>
      <c r="N680" s="679" t="s">
        <v>43</v>
      </c>
      <c r="O680" s="648"/>
      <c r="P680" s="649">
        <f>O680*H680</f>
        <v>0</v>
      </c>
      <c r="Q680" s="649">
        <v>0.135</v>
      </c>
      <c r="R680" s="649">
        <f>Q680*H680</f>
        <v>14.52735</v>
      </c>
      <c r="S680" s="649">
        <v>0</v>
      </c>
      <c r="T680" s="650">
        <f>S680*H680</f>
        <v>0</v>
      </c>
      <c r="U680" s="568"/>
      <c r="V680" s="568"/>
      <c r="W680" s="568"/>
      <c r="X680" s="568"/>
      <c r="Y680" s="568"/>
      <c r="Z680" s="568"/>
      <c r="AA680" s="568"/>
      <c r="AB680" s="568"/>
      <c r="AC680" s="568"/>
      <c r="AD680" s="568"/>
      <c r="AE680" s="568"/>
      <c r="AR680" s="651" t="s">
        <v>197</v>
      </c>
      <c r="AT680" s="651" t="s">
        <v>239</v>
      </c>
      <c r="AU680" s="651" t="s">
        <v>82</v>
      </c>
      <c r="AY680" s="561" t="s">
        <v>125</v>
      </c>
      <c r="BE680" s="652">
        <f>IF(N680="základní",J680,0)</f>
        <v>0</v>
      </c>
      <c r="BF680" s="652">
        <f>IF(N680="snížená",J680,0)</f>
        <v>0</v>
      </c>
      <c r="BG680" s="652">
        <f>IF(N680="zákl. přenesená",J680,0)</f>
        <v>0</v>
      </c>
      <c r="BH680" s="652">
        <f>IF(N680="sníž. přenesená",J680,0)</f>
        <v>0</v>
      </c>
      <c r="BI680" s="652">
        <f>IF(N680="nulová",J680,0)</f>
        <v>0</v>
      </c>
      <c r="BJ680" s="561" t="s">
        <v>80</v>
      </c>
      <c r="BK680" s="652">
        <f>ROUND(I680*H680,2)</f>
        <v>0</v>
      </c>
      <c r="BL680" s="561" t="s">
        <v>133</v>
      </c>
      <c r="BM680" s="651" t="s">
        <v>1357</v>
      </c>
    </row>
    <row r="681" spans="2:51" s="658" customFormat="1" ht="12">
      <c r="B681" s="659"/>
      <c r="D681" s="653" t="s">
        <v>137</v>
      </c>
      <c r="F681" s="661" t="s">
        <v>1358</v>
      </c>
      <c r="H681" s="662">
        <v>107.61</v>
      </c>
      <c r="L681" s="659"/>
      <c r="M681" s="663"/>
      <c r="N681" s="664"/>
      <c r="O681" s="664"/>
      <c r="P681" s="664"/>
      <c r="Q681" s="664"/>
      <c r="R681" s="664"/>
      <c r="S681" s="664"/>
      <c r="T681" s="665"/>
      <c r="AT681" s="660" t="s">
        <v>137</v>
      </c>
      <c r="AU681" s="660" t="s">
        <v>82</v>
      </c>
      <c r="AV681" s="658" t="s">
        <v>82</v>
      </c>
      <c r="AW681" s="658" t="s">
        <v>4</v>
      </c>
      <c r="AX681" s="658" t="s">
        <v>80</v>
      </c>
      <c r="AY681" s="660" t="s">
        <v>125</v>
      </c>
    </row>
    <row r="682" spans="1:65" s="571" customFormat="1" ht="37.9" customHeight="1">
      <c r="A682" s="568"/>
      <c r="B682" s="569"/>
      <c r="C682" s="640" t="s">
        <v>1359</v>
      </c>
      <c r="D682" s="640" t="s">
        <v>128</v>
      </c>
      <c r="E682" s="641" t="s">
        <v>1360</v>
      </c>
      <c r="F682" s="642" t="s">
        <v>1361</v>
      </c>
      <c r="G682" s="643" t="s">
        <v>180</v>
      </c>
      <c r="H682" s="644">
        <v>19.917</v>
      </c>
      <c r="I682" s="77"/>
      <c r="J682" s="645">
        <f>ROUND(I682*H682,2)</f>
        <v>0</v>
      </c>
      <c r="K682" s="642" t="s">
        <v>132</v>
      </c>
      <c r="L682" s="569"/>
      <c r="M682" s="646" t="s">
        <v>3</v>
      </c>
      <c r="N682" s="647" t="s">
        <v>43</v>
      </c>
      <c r="O682" s="648"/>
      <c r="P682" s="649">
        <f>O682*H682</f>
        <v>0</v>
      </c>
      <c r="Q682" s="649">
        <v>0.0888</v>
      </c>
      <c r="R682" s="649">
        <f>Q682*H682</f>
        <v>1.7686296000000001</v>
      </c>
      <c r="S682" s="649">
        <v>0</v>
      </c>
      <c r="T682" s="650">
        <f>S682*H682</f>
        <v>0</v>
      </c>
      <c r="U682" s="568"/>
      <c r="V682" s="568"/>
      <c r="W682" s="568"/>
      <c r="X682" s="568"/>
      <c r="Y682" s="568"/>
      <c r="Z682" s="568"/>
      <c r="AA682" s="568"/>
      <c r="AB682" s="568"/>
      <c r="AC682" s="568"/>
      <c r="AD682" s="568"/>
      <c r="AE682" s="568"/>
      <c r="AR682" s="651" t="s">
        <v>133</v>
      </c>
      <c r="AT682" s="651" t="s">
        <v>128</v>
      </c>
      <c r="AU682" s="651" t="s">
        <v>82</v>
      </c>
      <c r="AY682" s="561" t="s">
        <v>125</v>
      </c>
      <c r="BE682" s="652">
        <f>IF(N682="základní",J682,0)</f>
        <v>0</v>
      </c>
      <c r="BF682" s="652">
        <f>IF(N682="snížená",J682,0)</f>
        <v>0</v>
      </c>
      <c r="BG682" s="652">
        <f>IF(N682="zákl. přenesená",J682,0)</f>
        <v>0</v>
      </c>
      <c r="BH682" s="652">
        <f>IF(N682="sníž. přenesená",J682,0)</f>
        <v>0</v>
      </c>
      <c r="BI682" s="652">
        <f>IF(N682="nulová",J682,0)</f>
        <v>0</v>
      </c>
      <c r="BJ682" s="561" t="s">
        <v>80</v>
      </c>
      <c r="BK682" s="652">
        <f>ROUND(I682*H682,2)</f>
        <v>0</v>
      </c>
      <c r="BL682" s="561" t="s">
        <v>133</v>
      </c>
      <c r="BM682" s="651" t="s">
        <v>1362</v>
      </c>
    </row>
    <row r="683" spans="2:51" s="680" customFormat="1" ht="12">
      <c r="B683" s="681"/>
      <c r="D683" s="653" t="s">
        <v>137</v>
      </c>
      <c r="E683" s="682" t="s">
        <v>3</v>
      </c>
      <c r="F683" s="683" t="s">
        <v>1339</v>
      </c>
      <c r="H683" s="682" t="s">
        <v>3</v>
      </c>
      <c r="L683" s="681"/>
      <c r="M683" s="684"/>
      <c r="N683" s="685"/>
      <c r="O683" s="685"/>
      <c r="P683" s="685"/>
      <c r="Q683" s="685"/>
      <c r="R683" s="685"/>
      <c r="S683" s="685"/>
      <c r="T683" s="686"/>
      <c r="AT683" s="682" t="s">
        <v>137</v>
      </c>
      <c r="AU683" s="682" t="s">
        <v>82</v>
      </c>
      <c r="AV683" s="680" t="s">
        <v>80</v>
      </c>
      <c r="AW683" s="680" t="s">
        <v>33</v>
      </c>
      <c r="AX683" s="680" t="s">
        <v>72</v>
      </c>
      <c r="AY683" s="682" t="s">
        <v>125</v>
      </c>
    </row>
    <row r="684" spans="2:51" s="658" customFormat="1" ht="12">
      <c r="B684" s="659"/>
      <c r="D684" s="653" t="s">
        <v>137</v>
      </c>
      <c r="E684" s="660" t="s">
        <v>3</v>
      </c>
      <c r="F684" s="661" t="s">
        <v>1363</v>
      </c>
      <c r="H684" s="662">
        <v>19.917</v>
      </c>
      <c r="L684" s="659"/>
      <c r="M684" s="663"/>
      <c r="N684" s="664"/>
      <c r="O684" s="664"/>
      <c r="P684" s="664"/>
      <c r="Q684" s="664"/>
      <c r="R684" s="664"/>
      <c r="S684" s="664"/>
      <c r="T684" s="665"/>
      <c r="AT684" s="660" t="s">
        <v>137</v>
      </c>
      <c r="AU684" s="660" t="s">
        <v>82</v>
      </c>
      <c r="AV684" s="658" t="s">
        <v>82</v>
      </c>
      <c r="AW684" s="658" t="s">
        <v>33</v>
      </c>
      <c r="AX684" s="658" t="s">
        <v>80</v>
      </c>
      <c r="AY684" s="660" t="s">
        <v>125</v>
      </c>
    </row>
    <row r="685" spans="1:65" s="571" customFormat="1" ht="24.2" customHeight="1">
      <c r="A685" s="568"/>
      <c r="B685" s="569"/>
      <c r="C685" s="671" t="s">
        <v>1364</v>
      </c>
      <c r="D685" s="671" t="s">
        <v>239</v>
      </c>
      <c r="E685" s="672" t="s">
        <v>1365</v>
      </c>
      <c r="F685" s="673" t="s">
        <v>1366</v>
      </c>
      <c r="G685" s="674" t="s">
        <v>180</v>
      </c>
      <c r="H685" s="675">
        <v>20.515</v>
      </c>
      <c r="I685" s="80"/>
      <c r="J685" s="676">
        <f>ROUND(I685*H685,2)</f>
        <v>0</v>
      </c>
      <c r="K685" s="673" t="s">
        <v>132</v>
      </c>
      <c r="L685" s="677"/>
      <c r="M685" s="678" t="s">
        <v>3</v>
      </c>
      <c r="N685" s="679" t="s">
        <v>43</v>
      </c>
      <c r="O685" s="648"/>
      <c r="P685" s="649">
        <f>O685*H685</f>
        <v>0</v>
      </c>
      <c r="Q685" s="649">
        <v>0.025</v>
      </c>
      <c r="R685" s="649">
        <f>Q685*H685</f>
        <v>0.5128750000000001</v>
      </c>
      <c r="S685" s="649">
        <v>0</v>
      </c>
      <c r="T685" s="650">
        <f>S685*H685</f>
        <v>0</v>
      </c>
      <c r="U685" s="568"/>
      <c r="V685" s="568"/>
      <c r="W685" s="568"/>
      <c r="X685" s="568"/>
      <c r="Y685" s="568"/>
      <c r="Z685" s="568"/>
      <c r="AA685" s="568"/>
      <c r="AB685" s="568"/>
      <c r="AC685" s="568"/>
      <c r="AD685" s="568"/>
      <c r="AE685" s="568"/>
      <c r="AR685" s="651" t="s">
        <v>197</v>
      </c>
      <c r="AT685" s="651" t="s">
        <v>239</v>
      </c>
      <c r="AU685" s="651" t="s">
        <v>82</v>
      </c>
      <c r="AY685" s="561" t="s">
        <v>125</v>
      </c>
      <c r="BE685" s="652">
        <f>IF(N685="základní",J685,0)</f>
        <v>0</v>
      </c>
      <c r="BF685" s="652">
        <f>IF(N685="snížená",J685,0)</f>
        <v>0</v>
      </c>
      <c r="BG685" s="652">
        <f>IF(N685="zákl. přenesená",J685,0)</f>
        <v>0</v>
      </c>
      <c r="BH685" s="652">
        <f>IF(N685="sníž. přenesená",J685,0)</f>
        <v>0</v>
      </c>
      <c r="BI685" s="652">
        <f>IF(N685="nulová",J685,0)</f>
        <v>0</v>
      </c>
      <c r="BJ685" s="561" t="s">
        <v>80</v>
      </c>
      <c r="BK685" s="652">
        <f>ROUND(I685*H685,2)</f>
        <v>0</v>
      </c>
      <c r="BL685" s="561" t="s">
        <v>133</v>
      </c>
      <c r="BM685" s="651" t="s">
        <v>1367</v>
      </c>
    </row>
    <row r="686" spans="2:51" s="658" customFormat="1" ht="12">
      <c r="B686" s="659"/>
      <c r="D686" s="653" t="s">
        <v>137</v>
      </c>
      <c r="F686" s="661" t="s">
        <v>1368</v>
      </c>
      <c r="H686" s="662">
        <v>20.515</v>
      </c>
      <c r="L686" s="659"/>
      <c r="M686" s="663"/>
      <c r="N686" s="664"/>
      <c r="O686" s="664"/>
      <c r="P686" s="664"/>
      <c r="Q686" s="664"/>
      <c r="R686" s="664"/>
      <c r="S686" s="664"/>
      <c r="T686" s="665"/>
      <c r="AT686" s="660" t="s">
        <v>137</v>
      </c>
      <c r="AU686" s="660" t="s">
        <v>82</v>
      </c>
      <c r="AV686" s="658" t="s">
        <v>82</v>
      </c>
      <c r="AW686" s="658" t="s">
        <v>4</v>
      </c>
      <c r="AX686" s="658" t="s">
        <v>80</v>
      </c>
      <c r="AY686" s="660" t="s">
        <v>125</v>
      </c>
    </row>
    <row r="687" spans="1:65" s="571" customFormat="1" ht="37.9" customHeight="1">
      <c r="A687" s="568"/>
      <c r="B687" s="569"/>
      <c r="C687" s="640" t="s">
        <v>1369</v>
      </c>
      <c r="D687" s="640" t="s">
        <v>128</v>
      </c>
      <c r="E687" s="641" t="s">
        <v>1370</v>
      </c>
      <c r="F687" s="642" t="s">
        <v>1371</v>
      </c>
      <c r="G687" s="643" t="s">
        <v>180</v>
      </c>
      <c r="H687" s="644">
        <v>17</v>
      </c>
      <c r="I687" s="77"/>
      <c r="J687" s="645">
        <f>ROUND(I687*H687,2)</f>
        <v>0</v>
      </c>
      <c r="K687" s="642" t="s">
        <v>259</v>
      </c>
      <c r="L687" s="569"/>
      <c r="M687" s="646" t="s">
        <v>3</v>
      </c>
      <c r="N687" s="647" t="s">
        <v>43</v>
      </c>
      <c r="O687" s="648"/>
      <c r="P687" s="649">
        <f>O687*H687</f>
        <v>0</v>
      </c>
      <c r="Q687" s="649">
        <v>0.1461</v>
      </c>
      <c r="R687" s="649">
        <f>Q687*H687</f>
        <v>2.4837000000000002</v>
      </c>
      <c r="S687" s="649">
        <v>0</v>
      </c>
      <c r="T687" s="650">
        <f>S687*H687</f>
        <v>0</v>
      </c>
      <c r="U687" s="568"/>
      <c r="V687" s="568"/>
      <c r="W687" s="568"/>
      <c r="X687" s="568"/>
      <c r="Y687" s="568"/>
      <c r="Z687" s="568"/>
      <c r="AA687" s="568"/>
      <c r="AB687" s="568"/>
      <c r="AC687" s="568"/>
      <c r="AD687" s="568"/>
      <c r="AE687" s="568"/>
      <c r="AR687" s="651" t="s">
        <v>133</v>
      </c>
      <c r="AT687" s="651" t="s">
        <v>128</v>
      </c>
      <c r="AU687" s="651" t="s">
        <v>82</v>
      </c>
      <c r="AY687" s="561" t="s">
        <v>125</v>
      </c>
      <c r="BE687" s="652">
        <f>IF(N687="základní",J687,0)</f>
        <v>0</v>
      </c>
      <c r="BF687" s="652">
        <f>IF(N687="snížená",J687,0)</f>
        <v>0</v>
      </c>
      <c r="BG687" s="652">
        <f>IF(N687="zákl. přenesená",J687,0)</f>
        <v>0</v>
      </c>
      <c r="BH687" s="652">
        <f>IF(N687="sníž. přenesená",J687,0)</f>
        <v>0</v>
      </c>
      <c r="BI687" s="652">
        <f>IF(N687="nulová",J687,0)</f>
        <v>0</v>
      </c>
      <c r="BJ687" s="561" t="s">
        <v>80</v>
      </c>
      <c r="BK687" s="652">
        <f>ROUND(I687*H687,2)</f>
        <v>0</v>
      </c>
      <c r="BL687" s="561" t="s">
        <v>133</v>
      </c>
      <c r="BM687" s="651" t="s">
        <v>1372</v>
      </c>
    </row>
    <row r="688" spans="2:51" s="680" customFormat="1" ht="12">
      <c r="B688" s="681"/>
      <c r="D688" s="653" t="s">
        <v>137</v>
      </c>
      <c r="E688" s="682" t="s">
        <v>3</v>
      </c>
      <c r="F688" s="683" t="s">
        <v>1373</v>
      </c>
      <c r="H688" s="682" t="s">
        <v>3</v>
      </c>
      <c r="L688" s="681"/>
      <c r="M688" s="684"/>
      <c r="N688" s="685"/>
      <c r="O688" s="685"/>
      <c r="P688" s="685"/>
      <c r="Q688" s="685"/>
      <c r="R688" s="685"/>
      <c r="S688" s="685"/>
      <c r="T688" s="686"/>
      <c r="AT688" s="682" t="s">
        <v>137</v>
      </c>
      <c r="AU688" s="682" t="s">
        <v>82</v>
      </c>
      <c r="AV688" s="680" t="s">
        <v>80</v>
      </c>
      <c r="AW688" s="680" t="s">
        <v>33</v>
      </c>
      <c r="AX688" s="680" t="s">
        <v>72</v>
      </c>
      <c r="AY688" s="682" t="s">
        <v>125</v>
      </c>
    </row>
    <row r="689" spans="2:51" s="658" customFormat="1" ht="12">
      <c r="B689" s="659"/>
      <c r="D689" s="653" t="s">
        <v>137</v>
      </c>
      <c r="E689" s="660" t="s">
        <v>3</v>
      </c>
      <c r="F689" s="661" t="s">
        <v>1374</v>
      </c>
      <c r="H689" s="662">
        <v>17</v>
      </c>
      <c r="L689" s="659"/>
      <c r="M689" s="663"/>
      <c r="N689" s="664"/>
      <c r="O689" s="664"/>
      <c r="P689" s="664"/>
      <c r="Q689" s="664"/>
      <c r="R689" s="664"/>
      <c r="S689" s="664"/>
      <c r="T689" s="665"/>
      <c r="AT689" s="660" t="s">
        <v>137</v>
      </c>
      <c r="AU689" s="660" t="s">
        <v>82</v>
      </c>
      <c r="AV689" s="658" t="s">
        <v>82</v>
      </c>
      <c r="AW689" s="658" t="s">
        <v>33</v>
      </c>
      <c r="AX689" s="658" t="s">
        <v>80</v>
      </c>
      <c r="AY689" s="660" t="s">
        <v>125</v>
      </c>
    </row>
    <row r="690" spans="1:65" s="571" customFormat="1" ht="24.2" customHeight="1">
      <c r="A690" s="568"/>
      <c r="B690" s="569"/>
      <c r="C690" s="671" t="s">
        <v>1375</v>
      </c>
      <c r="D690" s="671" t="s">
        <v>239</v>
      </c>
      <c r="E690" s="672" t="s">
        <v>1376</v>
      </c>
      <c r="F690" s="673" t="s">
        <v>1377</v>
      </c>
      <c r="G690" s="674" t="s">
        <v>180</v>
      </c>
      <c r="H690" s="675">
        <v>17.51</v>
      </c>
      <c r="I690" s="80"/>
      <c r="J690" s="676">
        <f>ROUND(I690*H690,2)</f>
        <v>0</v>
      </c>
      <c r="K690" s="673" t="s">
        <v>132</v>
      </c>
      <c r="L690" s="677"/>
      <c r="M690" s="678" t="s">
        <v>3</v>
      </c>
      <c r="N690" s="679" t="s">
        <v>43</v>
      </c>
      <c r="O690" s="648"/>
      <c r="P690" s="649">
        <f>O690*H690</f>
        <v>0</v>
      </c>
      <c r="Q690" s="649">
        <v>0.0231</v>
      </c>
      <c r="R690" s="649">
        <f>Q690*H690</f>
        <v>0.40448100000000003</v>
      </c>
      <c r="S690" s="649">
        <v>0</v>
      </c>
      <c r="T690" s="650">
        <f>S690*H690</f>
        <v>0</v>
      </c>
      <c r="U690" s="568"/>
      <c r="V690" s="568"/>
      <c r="W690" s="568"/>
      <c r="X690" s="568"/>
      <c r="Y690" s="568"/>
      <c r="Z690" s="568"/>
      <c r="AA690" s="568"/>
      <c r="AB690" s="568"/>
      <c r="AC690" s="568"/>
      <c r="AD690" s="568"/>
      <c r="AE690" s="568"/>
      <c r="AR690" s="651" t="s">
        <v>197</v>
      </c>
      <c r="AT690" s="651" t="s">
        <v>239</v>
      </c>
      <c r="AU690" s="651" t="s">
        <v>82</v>
      </c>
      <c r="AY690" s="561" t="s">
        <v>125</v>
      </c>
      <c r="BE690" s="652">
        <f>IF(N690="základní",J690,0)</f>
        <v>0</v>
      </c>
      <c r="BF690" s="652">
        <f>IF(N690="snížená",J690,0)</f>
        <v>0</v>
      </c>
      <c r="BG690" s="652">
        <f>IF(N690="zákl. přenesená",J690,0)</f>
        <v>0</v>
      </c>
      <c r="BH690" s="652">
        <f>IF(N690="sníž. přenesená",J690,0)</f>
        <v>0</v>
      </c>
      <c r="BI690" s="652">
        <f>IF(N690="nulová",J690,0)</f>
        <v>0</v>
      </c>
      <c r="BJ690" s="561" t="s">
        <v>80</v>
      </c>
      <c r="BK690" s="652">
        <f>ROUND(I690*H690,2)</f>
        <v>0</v>
      </c>
      <c r="BL690" s="561" t="s">
        <v>133</v>
      </c>
      <c r="BM690" s="651" t="s">
        <v>1378</v>
      </c>
    </row>
    <row r="691" spans="2:51" s="658" customFormat="1" ht="12">
      <c r="B691" s="659"/>
      <c r="D691" s="653" t="s">
        <v>137</v>
      </c>
      <c r="F691" s="661" t="s">
        <v>1379</v>
      </c>
      <c r="H691" s="662">
        <v>17.51</v>
      </c>
      <c r="L691" s="659"/>
      <c r="M691" s="663"/>
      <c r="N691" s="664"/>
      <c r="O691" s="664"/>
      <c r="P691" s="664"/>
      <c r="Q691" s="664"/>
      <c r="R691" s="664"/>
      <c r="S691" s="664"/>
      <c r="T691" s="665"/>
      <c r="AT691" s="660" t="s">
        <v>137</v>
      </c>
      <c r="AU691" s="660" t="s">
        <v>82</v>
      </c>
      <c r="AV691" s="658" t="s">
        <v>82</v>
      </c>
      <c r="AW691" s="658" t="s">
        <v>4</v>
      </c>
      <c r="AX691" s="658" t="s">
        <v>80</v>
      </c>
      <c r="AY691" s="660" t="s">
        <v>125</v>
      </c>
    </row>
    <row r="692" spans="2:63" s="627" customFormat="1" ht="22.9" customHeight="1">
      <c r="B692" s="628"/>
      <c r="D692" s="629" t="s">
        <v>71</v>
      </c>
      <c r="E692" s="638" t="s">
        <v>159</v>
      </c>
      <c r="F692" s="638" t="s">
        <v>1380</v>
      </c>
      <c r="J692" s="639">
        <f>BK692</f>
        <v>0</v>
      </c>
      <c r="L692" s="628"/>
      <c r="M692" s="632"/>
      <c r="N692" s="633"/>
      <c r="O692" s="633"/>
      <c r="P692" s="634">
        <f>SUM(P693:P1125)</f>
        <v>0</v>
      </c>
      <c r="Q692" s="633"/>
      <c r="R692" s="634">
        <f>SUM(R693:R1125)</f>
        <v>431.00902071</v>
      </c>
      <c r="S692" s="633"/>
      <c r="T692" s="635">
        <f>SUM(T693:T1125)</f>
        <v>0</v>
      </c>
      <c r="AR692" s="629" t="s">
        <v>80</v>
      </c>
      <c r="AT692" s="636" t="s">
        <v>71</v>
      </c>
      <c r="AU692" s="636" t="s">
        <v>80</v>
      </c>
      <c r="AY692" s="629" t="s">
        <v>125</v>
      </c>
      <c r="BK692" s="637">
        <f>SUM(BK693:BK1125)</f>
        <v>0</v>
      </c>
    </row>
    <row r="693" spans="1:65" s="571" customFormat="1" ht="14.45" customHeight="1">
      <c r="A693" s="568"/>
      <c r="B693" s="569"/>
      <c r="C693" s="640" t="s">
        <v>1381</v>
      </c>
      <c r="D693" s="640" t="s">
        <v>128</v>
      </c>
      <c r="E693" s="641" t="s">
        <v>1382</v>
      </c>
      <c r="F693" s="642" t="s">
        <v>1383</v>
      </c>
      <c r="G693" s="643" t="s">
        <v>180</v>
      </c>
      <c r="H693" s="644">
        <v>48.4</v>
      </c>
      <c r="I693" s="77"/>
      <c r="J693" s="645">
        <f>ROUND(I693*H693,2)</f>
        <v>0</v>
      </c>
      <c r="K693" s="642" t="s">
        <v>132</v>
      </c>
      <c r="L693" s="569"/>
      <c r="M693" s="646" t="s">
        <v>3</v>
      </c>
      <c r="N693" s="647" t="s">
        <v>43</v>
      </c>
      <c r="O693" s="648"/>
      <c r="P693" s="649">
        <f>O693*H693</f>
        <v>0</v>
      </c>
      <c r="Q693" s="649">
        <v>0.00735</v>
      </c>
      <c r="R693" s="649">
        <f>Q693*H693</f>
        <v>0.35574</v>
      </c>
      <c r="S693" s="649">
        <v>0</v>
      </c>
      <c r="T693" s="650">
        <f>S693*H693</f>
        <v>0</v>
      </c>
      <c r="U693" s="568"/>
      <c r="V693" s="568"/>
      <c r="W693" s="568"/>
      <c r="X693" s="568"/>
      <c r="Y693" s="568"/>
      <c r="Z693" s="568"/>
      <c r="AA693" s="568"/>
      <c r="AB693" s="568"/>
      <c r="AC693" s="568"/>
      <c r="AD693" s="568"/>
      <c r="AE693" s="568"/>
      <c r="AR693" s="651" t="s">
        <v>133</v>
      </c>
      <c r="AT693" s="651" t="s">
        <v>128</v>
      </c>
      <c r="AU693" s="651" t="s">
        <v>82</v>
      </c>
      <c r="AY693" s="561" t="s">
        <v>125</v>
      </c>
      <c r="BE693" s="652">
        <f>IF(N693="základní",J693,0)</f>
        <v>0</v>
      </c>
      <c r="BF693" s="652">
        <f>IF(N693="snížená",J693,0)</f>
        <v>0</v>
      </c>
      <c r="BG693" s="652">
        <f>IF(N693="zákl. přenesená",J693,0)</f>
        <v>0</v>
      </c>
      <c r="BH693" s="652">
        <f>IF(N693="sníž. přenesená",J693,0)</f>
        <v>0</v>
      </c>
      <c r="BI693" s="652">
        <f>IF(N693="nulová",J693,0)</f>
        <v>0</v>
      </c>
      <c r="BJ693" s="561" t="s">
        <v>80</v>
      </c>
      <c r="BK693" s="652">
        <f>ROUND(I693*H693,2)</f>
        <v>0</v>
      </c>
      <c r="BL693" s="561" t="s">
        <v>133</v>
      </c>
      <c r="BM693" s="651" t="s">
        <v>1384</v>
      </c>
    </row>
    <row r="694" spans="2:51" s="658" customFormat="1" ht="12">
      <c r="B694" s="659"/>
      <c r="D694" s="653" t="s">
        <v>137</v>
      </c>
      <c r="E694" s="660" t="s">
        <v>3</v>
      </c>
      <c r="F694" s="661" t="s">
        <v>1385</v>
      </c>
      <c r="H694" s="662">
        <v>42</v>
      </c>
      <c r="L694" s="659"/>
      <c r="M694" s="663"/>
      <c r="N694" s="664"/>
      <c r="O694" s="664"/>
      <c r="P694" s="664"/>
      <c r="Q694" s="664"/>
      <c r="R694" s="664"/>
      <c r="S694" s="664"/>
      <c r="T694" s="665"/>
      <c r="AT694" s="660" t="s">
        <v>137</v>
      </c>
      <c r="AU694" s="660" t="s">
        <v>82</v>
      </c>
      <c r="AV694" s="658" t="s">
        <v>82</v>
      </c>
      <c r="AW694" s="658" t="s">
        <v>33</v>
      </c>
      <c r="AX694" s="658" t="s">
        <v>72</v>
      </c>
      <c r="AY694" s="660" t="s">
        <v>125</v>
      </c>
    </row>
    <row r="695" spans="2:51" s="658" customFormat="1" ht="12">
      <c r="B695" s="659"/>
      <c r="D695" s="653" t="s">
        <v>137</v>
      </c>
      <c r="E695" s="660" t="s">
        <v>3</v>
      </c>
      <c r="F695" s="661" t="s">
        <v>1386</v>
      </c>
      <c r="H695" s="662">
        <v>6.4</v>
      </c>
      <c r="L695" s="659"/>
      <c r="M695" s="663"/>
      <c r="N695" s="664"/>
      <c r="O695" s="664"/>
      <c r="P695" s="664"/>
      <c r="Q695" s="664"/>
      <c r="R695" s="664"/>
      <c r="S695" s="664"/>
      <c r="T695" s="665"/>
      <c r="AT695" s="660" t="s">
        <v>137</v>
      </c>
      <c r="AU695" s="660" t="s">
        <v>82</v>
      </c>
      <c r="AV695" s="658" t="s">
        <v>82</v>
      </c>
      <c r="AW695" s="658" t="s">
        <v>33</v>
      </c>
      <c r="AX695" s="658" t="s">
        <v>72</v>
      </c>
      <c r="AY695" s="660" t="s">
        <v>125</v>
      </c>
    </row>
    <row r="696" spans="2:51" s="687" customFormat="1" ht="12">
      <c r="B696" s="688"/>
      <c r="D696" s="653" t="s">
        <v>137</v>
      </c>
      <c r="E696" s="689" t="s">
        <v>3</v>
      </c>
      <c r="F696" s="690" t="s">
        <v>532</v>
      </c>
      <c r="H696" s="691">
        <v>48.4</v>
      </c>
      <c r="L696" s="688"/>
      <c r="M696" s="692"/>
      <c r="N696" s="693"/>
      <c r="O696" s="693"/>
      <c r="P696" s="693"/>
      <c r="Q696" s="693"/>
      <c r="R696" s="693"/>
      <c r="S696" s="693"/>
      <c r="T696" s="694"/>
      <c r="AT696" s="689" t="s">
        <v>137</v>
      </c>
      <c r="AU696" s="689" t="s">
        <v>82</v>
      </c>
      <c r="AV696" s="687" t="s">
        <v>133</v>
      </c>
      <c r="AW696" s="687" t="s">
        <v>33</v>
      </c>
      <c r="AX696" s="687" t="s">
        <v>80</v>
      </c>
      <c r="AY696" s="689" t="s">
        <v>125</v>
      </c>
    </row>
    <row r="697" spans="1:65" s="571" customFormat="1" ht="24.2" customHeight="1">
      <c r="A697" s="568"/>
      <c r="B697" s="569"/>
      <c r="C697" s="640" t="s">
        <v>1387</v>
      </c>
      <c r="D697" s="640" t="s">
        <v>128</v>
      </c>
      <c r="E697" s="641" t="s">
        <v>1388</v>
      </c>
      <c r="F697" s="642" t="s">
        <v>1389</v>
      </c>
      <c r="G697" s="643" t="s">
        <v>180</v>
      </c>
      <c r="H697" s="644">
        <v>24.9</v>
      </c>
      <c r="I697" s="77"/>
      <c r="J697" s="645">
        <f>ROUND(I697*H697,2)</f>
        <v>0</v>
      </c>
      <c r="K697" s="642" t="s">
        <v>132</v>
      </c>
      <c r="L697" s="569"/>
      <c r="M697" s="646" t="s">
        <v>3</v>
      </c>
      <c r="N697" s="647" t="s">
        <v>43</v>
      </c>
      <c r="O697" s="648"/>
      <c r="P697" s="649">
        <f>O697*H697</f>
        <v>0</v>
      </c>
      <c r="Q697" s="649">
        <v>0.00735</v>
      </c>
      <c r="R697" s="649">
        <f>Q697*H697</f>
        <v>0.18301499999999998</v>
      </c>
      <c r="S697" s="649">
        <v>0</v>
      </c>
      <c r="T697" s="650">
        <f>S697*H697</f>
        <v>0</v>
      </c>
      <c r="U697" s="568"/>
      <c r="V697" s="568"/>
      <c r="W697" s="568"/>
      <c r="X697" s="568"/>
      <c r="Y697" s="568"/>
      <c r="Z697" s="568"/>
      <c r="AA697" s="568"/>
      <c r="AB697" s="568"/>
      <c r="AC697" s="568"/>
      <c r="AD697" s="568"/>
      <c r="AE697" s="568"/>
      <c r="AR697" s="651" t="s">
        <v>133</v>
      </c>
      <c r="AT697" s="651" t="s">
        <v>128</v>
      </c>
      <c r="AU697" s="651" t="s">
        <v>82</v>
      </c>
      <c r="AY697" s="561" t="s">
        <v>125</v>
      </c>
      <c r="BE697" s="652">
        <f>IF(N697="základní",J697,0)</f>
        <v>0</v>
      </c>
      <c r="BF697" s="652">
        <f>IF(N697="snížená",J697,0)</f>
        <v>0</v>
      </c>
      <c r="BG697" s="652">
        <f>IF(N697="zákl. přenesená",J697,0)</f>
        <v>0</v>
      </c>
      <c r="BH697" s="652">
        <f>IF(N697="sníž. přenesená",J697,0)</f>
        <v>0</v>
      </c>
      <c r="BI697" s="652">
        <f>IF(N697="nulová",J697,0)</f>
        <v>0</v>
      </c>
      <c r="BJ697" s="561" t="s">
        <v>80</v>
      </c>
      <c r="BK697" s="652">
        <f>ROUND(I697*H697,2)</f>
        <v>0</v>
      </c>
      <c r="BL697" s="561" t="s">
        <v>133</v>
      </c>
      <c r="BM697" s="651" t="s">
        <v>1390</v>
      </c>
    </row>
    <row r="698" spans="2:51" s="658" customFormat="1" ht="12">
      <c r="B698" s="659"/>
      <c r="D698" s="653" t="s">
        <v>137</v>
      </c>
      <c r="E698" s="660" t="s">
        <v>3</v>
      </c>
      <c r="F698" s="661" t="s">
        <v>1391</v>
      </c>
      <c r="H698" s="662">
        <v>24.9</v>
      </c>
      <c r="L698" s="659"/>
      <c r="M698" s="663"/>
      <c r="N698" s="664"/>
      <c r="O698" s="664"/>
      <c r="P698" s="664"/>
      <c r="Q698" s="664"/>
      <c r="R698" s="664"/>
      <c r="S698" s="664"/>
      <c r="T698" s="665"/>
      <c r="AT698" s="660" t="s">
        <v>137</v>
      </c>
      <c r="AU698" s="660" t="s">
        <v>82</v>
      </c>
      <c r="AV698" s="658" t="s">
        <v>82</v>
      </c>
      <c r="AW698" s="658" t="s">
        <v>33</v>
      </c>
      <c r="AX698" s="658" t="s">
        <v>80</v>
      </c>
      <c r="AY698" s="660" t="s">
        <v>125</v>
      </c>
    </row>
    <row r="699" spans="1:65" s="571" customFormat="1" ht="24.2" customHeight="1">
      <c r="A699" s="568"/>
      <c r="B699" s="569"/>
      <c r="C699" s="640" t="s">
        <v>1392</v>
      </c>
      <c r="D699" s="640" t="s">
        <v>128</v>
      </c>
      <c r="E699" s="641" t="s">
        <v>1393</v>
      </c>
      <c r="F699" s="642" t="s">
        <v>1394</v>
      </c>
      <c r="G699" s="643" t="s">
        <v>180</v>
      </c>
      <c r="H699" s="644">
        <v>6.4</v>
      </c>
      <c r="I699" s="77"/>
      <c r="J699" s="645">
        <f>ROUND(I699*H699,2)</f>
        <v>0</v>
      </c>
      <c r="K699" s="642" t="s">
        <v>132</v>
      </c>
      <c r="L699" s="569"/>
      <c r="M699" s="646" t="s">
        <v>3</v>
      </c>
      <c r="N699" s="647" t="s">
        <v>43</v>
      </c>
      <c r="O699" s="648"/>
      <c r="P699" s="649">
        <f>O699*H699</f>
        <v>0</v>
      </c>
      <c r="Q699" s="649">
        <v>0.01628</v>
      </c>
      <c r="R699" s="649">
        <f>Q699*H699</f>
        <v>0.104192</v>
      </c>
      <c r="S699" s="649">
        <v>0</v>
      </c>
      <c r="T699" s="650">
        <f>S699*H699</f>
        <v>0</v>
      </c>
      <c r="U699" s="568"/>
      <c r="V699" s="568"/>
      <c r="W699" s="568"/>
      <c r="X699" s="568"/>
      <c r="Y699" s="568"/>
      <c r="Z699" s="568"/>
      <c r="AA699" s="568"/>
      <c r="AB699" s="568"/>
      <c r="AC699" s="568"/>
      <c r="AD699" s="568"/>
      <c r="AE699" s="568"/>
      <c r="AR699" s="651" t="s">
        <v>133</v>
      </c>
      <c r="AT699" s="651" t="s">
        <v>128</v>
      </c>
      <c r="AU699" s="651" t="s">
        <v>82</v>
      </c>
      <c r="AY699" s="561" t="s">
        <v>125</v>
      </c>
      <c r="BE699" s="652">
        <f>IF(N699="základní",J699,0)</f>
        <v>0</v>
      </c>
      <c r="BF699" s="652">
        <f>IF(N699="snížená",J699,0)</f>
        <v>0</v>
      </c>
      <c r="BG699" s="652">
        <f>IF(N699="zákl. přenesená",J699,0)</f>
        <v>0</v>
      </c>
      <c r="BH699" s="652">
        <f>IF(N699="sníž. přenesená",J699,0)</f>
        <v>0</v>
      </c>
      <c r="BI699" s="652">
        <f>IF(N699="nulová",J699,0)</f>
        <v>0</v>
      </c>
      <c r="BJ699" s="561" t="s">
        <v>80</v>
      </c>
      <c r="BK699" s="652">
        <f>ROUND(I699*H699,2)</f>
        <v>0</v>
      </c>
      <c r="BL699" s="561" t="s">
        <v>133</v>
      </c>
      <c r="BM699" s="651" t="s">
        <v>1395</v>
      </c>
    </row>
    <row r="700" spans="2:51" s="658" customFormat="1" ht="12">
      <c r="B700" s="659"/>
      <c r="D700" s="653" t="s">
        <v>137</v>
      </c>
      <c r="E700" s="660" t="s">
        <v>3</v>
      </c>
      <c r="F700" s="661" t="s">
        <v>1385</v>
      </c>
      <c r="H700" s="662">
        <v>42</v>
      </c>
      <c r="L700" s="659"/>
      <c r="M700" s="663"/>
      <c r="N700" s="664"/>
      <c r="O700" s="664"/>
      <c r="P700" s="664"/>
      <c r="Q700" s="664"/>
      <c r="R700" s="664"/>
      <c r="S700" s="664"/>
      <c r="T700" s="665"/>
      <c r="AT700" s="660" t="s">
        <v>137</v>
      </c>
      <c r="AU700" s="660" t="s">
        <v>82</v>
      </c>
      <c r="AV700" s="658" t="s">
        <v>82</v>
      </c>
      <c r="AW700" s="658" t="s">
        <v>33</v>
      </c>
      <c r="AX700" s="658" t="s">
        <v>72</v>
      </c>
      <c r="AY700" s="660" t="s">
        <v>125</v>
      </c>
    </row>
    <row r="701" spans="2:51" s="658" customFormat="1" ht="12">
      <c r="B701" s="659"/>
      <c r="D701" s="653" t="s">
        <v>137</v>
      </c>
      <c r="E701" s="660" t="s">
        <v>3</v>
      </c>
      <c r="F701" s="661" t="s">
        <v>1386</v>
      </c>
      <c r="H701" s="662">
        <v>6.4</v>
      </c>
      <c r="L701" s="659"/>
      <c r="M701" s="663"/>
      <c r="N701" s="664"/>
      <c r="O701" s="664"/>
      <c r="P701" s="664"/>
      <c r="Q701" s="664"/>
      <c r="R701" s="664"/>
      <c r="S701" s="664"/>
      <c r="T701" s="665"/>
      <c r="AT701" s="660" t="s">
        <v>137</v>
      </c>
      <c r="AU701" s="660" t="s">
        <v>82</v>
      </c>
      <c r="AV701" s="658" t="s">
        <v>82</v>
      </c>
      <c r="AW701" s="658" t="s">
        <v>33</v>
      </c>
      <c r="AX701" s="658" t="s">
        <v>80</v>
      </c>
      <c r="AY701" s="660" t="s">
        <v>125</v>
      </c>
    </row>
    <row r="702" spans="1:65" s="571" customFormat="1" ht="24.2" customHeight="1">
      <c r="A702" s="568"/>
      <c r="B702" s="569"/>
      <c r="C702" s="640" t="s">
        <v>1396</v>
      </c>
      <c r="D702" s="640" t="s">
        <v>128</v>
      </c>
      <c r="E702" s="641" t="s">
        <v>1397</v>
      </c>
      <c r="F702" s="642" t="s">
        <v>1398</v>
      </c>
      <c r="G702" s="643" t="s">
        <v>180</v>
      </c>
      <c r="H702" s="644">
        <v>24.9</v>
      </c>
      <c r="I702" s="77"/>
      <c r="J702" s="645">
        <f>ROUND(I702*H702,2)</f>
        <v>0</v>
      </c>
      <c r="K702" s="642" t="s">
        <v>132</v>
      </c>
      <c r="L702" s="569"/>
      <c r="M702" s="646" t="s">
        <v>3</v>
      </c>
      <c r="N702" s="647" t="s">
        <v>43</v>
      </c>
      <c r="O702" s="648"/>
      <c r="P702" s="649">
        <f>O702*H702</f>
        <v>0</v>
      </c>
      <c r="Q702" s="649">
        <v>0.01628</v>
      </c>
      <c r="R702" s="649">
        <f>Q702*H702</f>
        <v>0.40537199999999995</v>
      </c>
      <c r="S702" s="649">
        <v>0</v>
      </c>
      <c r="T702" s="650">
        <f>S702*H702</f>
        <v>0</v>
      </c>
      <c r="U702" s="568"/>
      <c r="V702" s="568"/>
      <c r="W702" s="568"/>
      <c r="X702" s="568"/>
      <c r="Y702" s="568"/>
      <c r="Z702" s="568"/>
      <c r="AA702" s="568"/>
      <c r="AB702" s="568"/>
      <c r="AC702" s="568"/>
      <c r="AD702" s="568"/>
      <c r="AE702" s="568"/>
      <c r="AR702" s="651" t="s">
        <v>133</v>
      </c>
      <c r="AT702" s="651" t="s">
        <v>128</v>
      </c>
      <c r="AU702" s="651" t="s">
        <v>82</v>
      </c>
      <c r="AY702" s="561" t="s">
        <v>125</v>
      </c>
      <c r="BE702" s="652">
        <f>IF(N702="základní",J702,0)</f>
        <v>0</v>
      </c>
      <c r="BF702" s="652">
        <f>IF(N702="snížená",J702,0)</f>
        <v>0</v>
      </c>
      <c r="BG702" s="652">
        <f>IF(N702="zákl. přenesená",J702,0)</f>
        <v>0</v>
      </c>
      <c r="BH702" s="652">
        <f>IF(N702="sníž. přenesená",J702,0)</f>
        <v>0</v>
      </c>
      <c r="BI702" s="652">
        <f>IF(N702="nulová",J702,0)</f>
        <v>0</v>
      </c>
      <c r="BJ702" s="561" t="s">
        <v>80</v>
      </c>
      <c r="BK702" s="652">
        <f>ROUND(I702*H702,2)</f>
        <v>0</v>
      </c>
      <c r="BL702" s="561" t="s">
        <v>133</v>
      </c>
      <c r="BM702" s="651" t="s">
        <v>1399</v>
      </c>
    </row>
    <row r="703" spans="2:51" s="658" customFormat="1" ht="12">
      <c r="B703" s="659"/>
      <c r="D703" s="653" t="s">
        <v>137</v>
      </c>
      <c r="E703" s="660" t="s">
        <v>3</v>
      </c>
      <c r="F703" s="661" t="s">
        <v>1391</v>
      </c>
      <c r="H703" s="662">
        <v>24.9</v>
      </c>
      <c r="L703" s="659"/>
      <c r="M703" s="663"/>
      <c r="N703" s="664"/>
      <c r="O703" s="664"/>
      <c r="P703" s="664"/>
      <c r="Q703" s="664"/>
      <c r="R703" s="664"/>
      <c r="S703" s="664"/>
      <c r="T703" s="665"/>
      <c r="AT703" s="660" t="s">
        <v>137</v>
      </c>
      <c r="AU703" s="660" t="s">
        <v>82</v>
      </c>
      <c r="AV703" s="658" t="s">
        <v>82</v>
      </c>
      <c r="AW703" s="658" t="s">
        <v>33</v>
      </c>
      <c r="AX703" s="658" t="s">
        <v>80</v>
      </c>
      <c r="AY703" s="660" t="s">
        <v>125</v>
      </c>
    </row>
    <row r="704" spans="1:65" s="571" customFormat="1" ht="14.45" customHeight="1">
      <c r="A704" s="568"/>
      <c r="B704" s="569"/>
      <c r="C704" s="640" t="s">
        <v>1400</v>
      </c>
      <c r="D704" s="640" t="s">
        <v>128</v>
      </c>
      <c r="E704" s="641" t="s">
        <v>1401</v>
      </c>
      <c r="F704" s="642" t="s">
        <v>1402</v>
      </c>
      <c r="G704" s="643" t="s">
        <v>180</v>
      </c>
      <c r="H704" s="644">
        <v>2460.32</v>
      </c>
      <c r="I704" s="77"/>
      <c r="J704" s="645">
        <f>ROUND(I704*H704,2)</f>
        <v>0</v>
      </c>
      <c r="K704" s="642" t="s">
        <v>132</v>
      </c>
      <c r="L704" s="569"/>
      <c r="M704" s="646" t="s">
        <v>3</v>
      </c>
      <c r="N704" s="647" t="s">
        <v>43</v>
      </c>
      <c r="O704" s="648"/>
      <c r="P704" s="649">
        <f>O704*H704</f>
        <v>0</v>
      </c>
      <c r="Q704" s="649">
        <v>0.00735</v>
      </c>
      <c r="R704" s="649">
        <f>Q704*H704</f>
        <v>18.083352</v>
      </c>
      <c r="S704" s="649">
        <v>0</v>
      </c>
      <c r="T704" s="650">
        <f>S704*H704</f>
        <v>0</v>
      </c>
      <c r="U704" s="568"/>
      <c r="V704" s="568"/>
      <c r="W704" s="568"/>
      <c r="X704" s="568"/>
      <c r="Y704" s="568"/>
      <c r="Z704" s="568"/>
      <c r="AA704" s="568"/>
      <c r="AB704" s="568"/>
      <c r="AC704" s="568"/>
      <c r="AD704" s="568"/>
      <c r="AE704" s="568"/>
      <c r="AR704" s="651" t="s">
        <v>133</v>
      </c>
      <c r="AT704" s="651" t="s">
        <v>128</v>
      </c>
      <c r="AU704" s="651" t="s">
        <v>82</v>
      </c>
      <c r="AY704" s="561" t="s">
        <v>125</v>
      </c>
      <c r="BE704" s="652">
        <f>IF(N704="základní",J704,0)</f>
        <v>0</v>
      </c>
      <c r="BF704" s="652">
        <f>IF(N704="snížená",J704,0)</f>
        <v>0</v>
      </c>
      <c r="BG704" s="652">
        <f>IF(N704="zákl. přenesená",J704,0)</f>
        <v>0</v>
      </c>
      <c r="BH704" s="652">
        <f>IF(N704="sníž. přenesená",J704,0)</f>
        <v>0</v>
      </c>
      <c r="BI704" s="652">
        <f>IF(N704="nulová",J704,0)</f>
        <v>0</v>
      </c>
      <c r="BJ704" s="561" t="s">
        <v>80</v>
      </c>
      <c r="BK704" s="652">
        <f>ROUND(I704*H704,2)</f>
        <v>0</v>
      </c>
      <c r="BL704" s="561" t="s">
        <v>133</v>
      </c>
      <c r="BM704" s="651" t="s">
        <v>1403</v>
      </c>
    </row>
    <row r="705" spans="2:51" s="680" customFormat="1" ht="12">
      <c r="B705" s="681"/>
      <c r="D705" s="653" t="s">
        <v>137</v>
      </c>
      <c r="E705" s="682" t="s">
        <v>3</v>
      </c>
      <c r="F705" s="683" t="s">
        <v>1404</v>
      </c>
      <c r="H705" s="682" t="s">
        <v>3</v>
      </c>
      <c r="L705" s="681"/>
      <c r="M705" s="684"/>
      <c r="N705" s="685"/>
      <c r="O705" s="685"/>
      <c r="P705" s="685"/>
      <c r="Q705" s="685"/>
      <c r="R705" s="685"/>
      <c r="S705" s="685"/>
      <c r="T705" s="686"/>
      <c r="AT705" s="682" t="s">
        <v>137</v>
      </c>
      <c r="AU705" s="682" t="s">
        <v>82</v>
      </c>
      <c r="AV705" s="680" t="s">
        <v>80</v>
      </c>
      <c r="AW705" s="680" t="s">
        <v>33</v>
      </c>
      <c r="AX705" s="680" t="s">
        <v>72</v>
      </c>
      <c r="AY705" s="682" t="s">
        <v>125</v>
      </c>
    </row>
    <row r="706" spans="2:51" s="658" customFormat="1" ht="12">
      <c r="B706" s="659"/>
      <c r="D706" s="653" t="s">
        <v>137</v>
      </c>
      <c r="E706" s="660" t="s">
        <v>3</v>
      </c>
      <c r="F706" s="661" t="s">
        <v>1405</v>
      </c>
      <c r="H706" s="662">
        <v>416.43</v>
      </c>
      <c r="L706" s="659"/>
      <c r="M706" s="663"/>
      <c r="N706" s="664"/>
      <c r="O706" s="664"/>
      <c r="P706" s="664"/>
      <c r="Q706" s="664"/>
      <c r="R706" s="664"/>
      <c r="S706" s="664"/>
      <c r="T706" s="665"/>
      <c r="AT706" s="660" t="s">
        <v>137</v>
      </c>
      <c r="AU706" s="660" t="s">
        <v>82</v>
      </c>
      <c r="AV706" s="658" t="s">
        <v>82</v>
      </c>
      <c r="AW706" s="658" t="s">
        <v>33</v>
      </c>
      <c r="AX706" s="658" t="s">
        <v>72</v>
      </c>
      <c r="AY706" s="660" t="s">
        <v>125</v>
      </c>
    </row>
    <row r="707" spans="2:51" s="680" customFormat="1" ht="12">
      <c r="B707" s="681"/>
      <c r="D707" s="653" t="s">
        <v>137</v>
      </c>
      <c r="E707" s="682" t="s">
        <v>3</v>
      </c>
      <c r="F707" s="683" t="s">
        <v>1406</v>
      </c>
      <c r="H707" s="682" t="s">
        <v>3</v>
      </c>
      <c r="L707" s="681"/>
      <c r="M707" s="684"/>
      <c r="N707" s="685"/>
      <c r="O707" s="685"/>
      <c r="P707" s="685"/>
      <c r="Q707" s="685"/>
      <c r="R707" s="685"/>
      <c r="S707" s="685"/>
      <c r="T707" s="686"/>
      <c r="AT707" s="682" t="s">
        <v>137</v>
      </c>
      <c r="AU707" s="682" t="s">
        <v>82</v>
      </c>
      <c r="AV707" s="680" t="s">
        <v>80</v>
      </c>
      <c r="AW707" s="680" t="s">
        <v>33</v>
      </c>
      <c r="AX707" s="680" t="s">
        <v>72</v>
      </c>
      <c r="AY707" s="682" t="s">
        <v>125</v>
      </c>
    </row>
    <row r="708" spans="2:51" s="658" customFormat="1" ht="12">
      <c r="B708" s="659"/>
      <c r="D708" s="653" t="s">
        <v>137</v>
      </c>
      <c r="E708" s="660" t="s">
        <v>3</v>
      </c>
      <c r="F708" s="661" t="s">
        <v>1407</v>
      </c>
      <c r="H708" s="662">
        <v>449.9</v>
      </c>
      <c r="L708" s="659"/>
      <c r="M708" s="663"/>
      <c r="N708" s="664"/>
      <c r="O708" s="664"/>
      <c r="P708" s="664"/>
      <c r="Q708" s="664"/>
      <c r="R708" s="664"/>
      <c r="S708" s="664"/>
      <c r="T708" s="665"/>
      <c r="AT708" s="660" t="s">
        <v>137</v>
      </c>
      <c r="AU708" s="660" t="s">
        <v>82</v>
      </c>
      <c r="AV708" s="658" t="s">
        <v>82</v>
      </c>
      <c r="AW708" s="658" t="s">
        <v>33</v>
      </c>
      <c r="AX708" s="658" t="s">
        <v>72</v>
      </c>
      <c r="AY708" s="660" t="s">
        <v>125</v>
      </c>
    </row>
    <row r="709" spans="2:51" s="658" customFormat="1" ht="12">
      <c r="B709" s="659"/>
      <c r="D709" s="653" t="s">
        <v>137</v>
      </c>
      <c r="E709" s="660" t="s">
        <v>3</v>
      </c>
      <c r="F709" s="661" t="s">
        <v>1408</v>
      </c>
      <c r="H709" s="662">
        <v>1501.8</v>
      </c>
      <c r="L709" s="659"/>
      <c r="M709" s="663"/>
      <c r="N709" s="664"/>
      <c r="O709" s="664"/>
      <c r="P709" s="664"/>
      <c r="Q709" s="664"/>
      <c r="R709" s="664"/>
      <c r="S709" s="664"/>
      <c r="T709" s="665"/>
      <c r="AT709" s="660" t="s">
        <v>137</v>
      </c>
      <c r="AU709" s="660" t="s">
        <v>82</v>
      </c>
      <c r="AV709" s="658" t="s">
        <v>82</v>
      </c>
      <c r="AW709" s="658" t="s">
        <v>33</v>
      </c>
      <c r="AX709" s="658" t="s">
        <v>72</v>
      </c>
      <c r="AY709" s="660" t="s">
        <v>125</v>
      </c>
    </row>
    <row r="710" spans="2:51" s="680" customFormat="1" ht="12">
      <c r="B710" s="681"/>
      <c r="D710" s="653" t="s">
        <v>137</v>
      </c>
      <c r="E710" s="682" t="s">
        <v>3</v>
      </c>
      <c r="F710" s="683" t="s">
        <v>1089</v>
      </c>
      <c r="H710" s="682" t="s">
        <v>3</v>
      </c>
      <c r="L710" s="681"/>
      <c r="M710" s="684"/>
      <c r="N710" s="685"/>
      <c r="O710" s="685"/>
      <c r="P710" s="685"/>
      <c r="Q710" s="685"/>
      <c r="R710" s="685"/>
      <c r="S710" s="685"/>
      <c r="T710" s="686"/>
      <c r="AT710" s="682" t="s">
        <v>137</v>
      </c>
      <c r="AU710" s="682" t="s">
        <v>82</v>
      </c>
      <c r="AV710" s="680" t="s">
        <v>80</v>
      </c>
      <c r="AW710" s="680" t="s">
        <v>33</v>
      </c>
      <c r="AX710" s="680" t="s">
        <v>72</v>
      </c>
      <c r="AY710" s="682" t="s">
        <v>125</v>
      </c>
    </row>
    <row r="711" spans="2:51" s="658" customFormat="1" ht="12">
      <c r="B711" s="659"/>
      <c r="D711" s="653" t="s">
        <v>137</v>
      </c>
      <c r="E711" s="660" t="s">
        <v>3</v>
      </c>
      <c r="F711" s="661" t="s">
        <v>1409</v>
      </c>
      <c r="H711" s="662">
        <v>98.64</v>
      </c>
      <c r="L711" s="659"/>
      <c r="M711" s="663"/>
      <c r="N711" s="664"/>
      <c r="O711" s="664"/>
      <c r="P711" s="664"/>
      <c r="Q711" s="664"/>
      <c r="R711" s="664"/>
      <c r="S711" s="664"/>
      <c r="T711" s="665"/>
      <c r="AT711" s="660" t="s">
        <v>137</v>
      </c>
      <c r="AU711" s="660" t="s">
        <v>82</v>
      </c>
      <c r="AV711" s="658" t="s">
        <v>82</v>
      </c>
      <c r="AW711" s="658" t="s">
        <v>33</v>
      </c>
      <c r="AX711" s="658" t="s">
        <v>72</v>
      </c>
      <c r="AY711" s="660" t="s">
        <v>125</v>
      </c>
    </row>
    <row r="712" spans="2:51" s="658" customFormat="1" ht="12">
      <c r="B712" s="659"/>
      <c r="D712" s="653" t="s">
        <v>137</v>
      </c>
      <c r="E712" s="660" t="s">
        <v>3</v>
      </c>
      <c r="F712" s="661" t="s">
        <v>1410</v>
      </c>
      <c r="H712" s="662">
        <v>-6.45</v>
      </c>
      <c r="L712" s="659"/>
      <c r="M712" s="663"/>
      <c r="N712" s="664"/>
      <c r="O712" s="664"/>
      <c r="P712" s="664"/>
      <c r="Q712" s="664"/>
      <c r="R712" s="664"/>
      <c r="S712" s="664"/>
      <c r="T712" s="665"/>
      <c r="AT712" s="660" t="s">
        <v>137</v>
      </c>
      <c r="AU712" s="660" t="s">
        <v>82</v>
      </c>
      <c r="AV712" s="658" t="s">
        <v>82</v>
      </c>
      <c r="AW712" s="658" t="s">
        <v>33</v>
      </c>
      <c r="AX712" s="658" t="s">
        <v>72</v>
      </c>
      <c r="AY712" s="660" t="s">
        <v>125</v>
      </c>
    </row>
    <row r="713" spans="2:51" s="687" customFormat="1" ht="12">
      <c r="B713" s="688"/>
      <c r="D713" s="653" t="s">
        <v>137</v>
      </c>
      <c r="E713" s="689" t="s">
        <v>3</v>
      </c>
      <c r="F713" s="690" t="s">
        <v>532</v>
      </c>
      <c r="H713" s="691">
        <v>2460.32</v>
      </c>
      <c r="L713" s="688"/>
      <c r="M713" s="692"/>
      <c r="N713" s="693"/>
      <c r="O713" s="693"/>
      <c r="P713" s="693"/>
      <c r="Q713" s="693"/>
      <c r="R713" s="693"/>
      <c r="S713" s="693"/>
      <c r="T713" s="694"/>
      <c r="AT713" s="689" t="s">
        <v>137</v>
      </c>
      <c r="AU713" s="689" t="s">
        <v>82</v>
      </c>
      <c r="AV713" s="687" t="s">
        <v>133</v>
      </c>
      <c r="AW713" s="687" t="s">
        <v>33</v>
      </c>
      <c r="AX713" s="687" t="s">
        <v>80</v>
      </c>
      <c r="AY713" s="689" t="s">
        <v>125</v>
      </c>
    </row>
    <row r="714" spans="1:65" s="571" customFormat="1" ht="14.45" customHeight="1">
      <c r="A714" s="568"/>
      <c r="B714" s="569"/>
      <c r="C714" s="640" t="s">
        <v>1411</v>
      </c>
      <c r="D714" s="640" t="s">
        <v>128</v>
      </c>
      <c r="E714" s="641" t="s">
        <v>1412</v>
      </c>
      <c r="F714" s="642" t="s">
        <v>1413</v>
      </c>
      <c r="G714" s="643" t="s">
        <v>180</v>
      </c>
      <c r="H714" s="644">
        <v>49.12</v>
      </c>
      <c r="I714" s="77"/>
      <c r="J714" s="645">
        <f>ROUND(I714*H714,2)</f>
        <v>0</v>
      </c>
      <c r="K714" s="642" t="s">
        <v>132</v>
      </c>
      <c r="L714" s="569"/>
      <c r="M714" s="646" t="s">
        <v>3</v>
      </c>
      <c r="N714" s="647" t="s">
        <v>43</v>
      </c>
      <c r="O714" s="648"/>
      <c r="P714" s="649">
        <f>O714*H714</f>
        <v>0</v>
      </c>
      <c r="Q714" s="649">
        <v>0.04</v>
      </c>
      <c r="R714" s="649">
        <f>Q714*H714</f>
        <v>1.9647999999999999</v>
      </c>
      <c r="S714" s="649">
        <v>0</v>
      </c>
      <c r="T714" s="650">
        <f>S714*H714</f>
        <v>0</v>
      </c>
      <c r="U714" s="568"/>
      <c r="V714" s="568"/>
      <c r="W714" s="568"/>
      <c r="X714" s="568"/>
      <c r="Y714" s="568"/>
      <c r="Z714" s="568"/>
      <c r="AA714" s="568"/>
      <c r="AB714" s="568"/>
      <c r="AC714" s="568"/>
      <c r="AD714" s="568"/>
      <c r="AE714" s="568"/>
      <c r="AR714" s="651" t="s">
        <v>133</v>
      </c>
      <c r="AT714" s="651" t="s">
        <v>128</v>
      </c>
      <c r="AU714" s="651" t="s">
        <v>82</v>
      </c>
      <c r="AY714" s="561" t="s">
        <v>125</v>
      </c>
      <c r="BE714" s="652">
        <f>IF(N714="základní",J714,0)</f>
        <v>0</v>
      </c>
      <c r="BF714" s="652">
        <f>IF(N714="snížená",J714,0)</f>
        <v>0</v>
      </c>
      <c r="BG714" s="652">
        <f>IF(N714="zákl. přenesená",J714,0)</f>
        <v>0</v>
      </c>
      <c r="BH714" s="652">
        <f>IF(N714="sníž. přenesená",J714,0)</f>
        <v>0</v>
      </c>
      <c r="BI714" s="652">
        <f>IF(N714="nulová",J714,0)</f>
        <v>0</v>
      </c>
      <c r="BJ714" s="561" t="s">
        <v>80</v>
      </c>
      <c r="BK714" s="652">
        <f>ROUND(I714*H714,2)</f>
        <v>0</v>
      </c>
      <c r="BL714" s="561" t="s">
        <v>133</v>
      </c>
      <c r="BM714" s="651" t="s">
        <v>1414</v>
      </c>
    </row>
    <row r="715" spans="2:51" s="658" customFormat="1" ht="12">
      <c r="B715" s="659"/>
      <c r="D715" s="653" t="s">
        <v>137</v>
      </c>
      <c r="E715" s="660" t="s">
        <v>3</v>
      </c>
      <c r="F715" s="661" t="s">
        <v>1415</v>
      </c>
      <c r="H715" s="662">
        <v>19.32</v>
      </c>
      <c r="L715" s="659"/>
      <c r="M715" s="663"/>
      <c r="N715" s="664"/>
      <c r="O715" s="664"/>
      <c r="P715" s="664"/>
      <c r="Q715" s="664"/>
      <c r="R715" s="664"/>
      <c r="S715" s="664"/>
      <c r="T715" s="665"/>
      <c r="AT715" s="660" t="s">
        <v>137</v>
      </c>
      <c r="AU715" s="660" t="s">
        <v>82</v>
      </c>
      <c r="AV715" s="658" t="s">
        <v>82</v>
      </c>
      <c r="AW715" s="658" t="s">
        <v>33</v>
      </c>
      <c r="AX715" s="658" t="s">
        <v>72</v>
      </c>
      <c r="AY715" s="660" t="s">
        <v>125</v>
      </c>
    </row>
    <row r="716" spans="2:51" s="658" customFormat="1" ht="12">
      <c r="B716" s="659"/>
      <c r="D716" s="653" t="s">
        <v>137</v>
      </c>
      <c r="E716" s="660" t="s">
        <v>3</v>
      </c>
      <c r="F716" s="661" t="s">
        <v>1416</v>
      </c>
      <c r="H716" s="662">
        <v>16.4</v>
      </c>
      <c r="L716" s="659"/>
      <c r="M716" s="663"/>
      <c r="N716" s="664"/>
      <c r="O716" s="664"/>
      <c r="P716" s="664"/>
      <c r="Q716" s="664"/>
      <c r="R716" s="664"/>
      <c r="S716" s="664"/>
      <c r="T716" s="665"/>
      <c r="AT716" s="660" t="s">
        <v>137</v>
      </c>
      <c r="AU716" s="660" t="s">
        <v>82</v>
      </c>
      <c r="AV716" s="658" t="s">
        <v>82</v>
      </c>
      <c r="AW716" s="658" t="s">
        <v>33</v>
      </c>
      <c r="AX716" s="658" t="s">
        <v>72</v>
      </c>
      <c r="AY716" s="660" t="s">
        <v>125</v>
      </c>
    </row>
    <row r="717" spans="2:51" s="658" customFormat="1" ht="12">
      <c r="B717" s="659"/>
      <c r="D717" s="653" t="s">
        <v>137</v>
      </c>
      <c r="E717" s="660" t="s">
        <v>3</v>
      </c>
      <c r="F717" s="661" t="s">
        <v>1417</v>
      </c>
      <c r="H717" s="662">
        <v>13.4</v>
      </c>
      <c r="L717" s="659"/>
      <c r="M717" s="663"/>
      <c r="N717" s="664"/>
      <c r="O717" s="664"/>
      <c r="P717" s="664"/>
      <c r="Q717" s="664"/>
      <c r="R717" s="664"/>
      <c r="S717" s="664"/>
      <c r="T717" s="665"/>
      <c r="AT717" s="660" t="s">
        <v>137</v>
      </c>
      <c r="AU717" s="660" t="s">
        <v>82</v>
      </c>
      <c r="AV717" s="658" t="s">
        <v>82</v>
      </c>
      <c r="AW717" s="658" t="s">
        <v>33</v>
      </c>
      <c r="AX717" s="658" t="s">
        <v>72</v>
      </c>
      <c r="AY717" s="660" t="s">
        <v>125</v>
      </c>
    </row>
    <row r="718" spans="2:51" s="687" customFormat="1" ht="12">
      <c r="B718" s="688"/>
      <c r="D718" s="653" t="s">
        <v>137</v>
      </c>
      <c r="E718" s="689" t="s">
        <v>3</v>
      </c>
      <c r="F718" s="690" t="s">
        <v>532</v>
      </c>
      <c r="H718" s="691">
        <v>49.12</v>
      </c>
      <c r="L718" s="688"/>
      <c r="M718" s="692"/>
      <c r="N718" s="693"/>
      <c r="O718" s="693"/>
      <c r="P718" s="693"/>
      <c r="Q718" s="693"/>
      <c r="R718" s="693"/>
      <c r="S718" s="693"/>
      <c r="T718" s="694"/>
      <c r="AT718" s="689" t="s">
        <v>137</v>
      </c>
      <c r="AU718" s="689" t="s">
        <v>82</v>
      </c>
      <c r="AV718" s="687" t="s">
        <v>133</v>
      </c>
      <c r="AW718" s="687" t="s">
        <v>33</v>
      </c>
      <c r="AX718" s="687" t="s">
        <v>80</v>
      </c>
      <c r="AY718" s="689" t="s">
        <v>125</v>
      </c>
    </row>
    <row r="719" spans="1:65" s="571" customFormat="1" ht="24.2" customHeight="1">
      <c r="A719" s="568"/>
      <c r="B719" s="569"/>
      <c r="C719" s="640" t="s">
        <v>1418</v>
      </c>
      <c r="D719" s="640" t="s">
        <v>128</v>
      </c>
      <c r="E719" s="641" t="s">
        <v>1419</v>
      </c>
      <c r="F719" s="642" t="s">
        <v>1420</v>
      </c>
      <c r="G719" s="643" t="s">
        <v>180</v>
      </c>
      <c r="H719" s="644">
        <v>155.6</v>
      </c>
      <c r="I719" s="77"/>
      <c r="J719" s="645">
        <f>ROUND(I719*H719,2)</f>
        <v>0</v>
      </c>
      <c r="K719" s="642" t="s">
        <v>132</v>
      </c>
      <c r="L719" s="569"/>
      <c r="M719" s="646" t="s">
        <v>3</v>
      </c>
      <c r="N719" s="647" t="s">
        <v>43</v>
      </c>
      <c r="O719" s="648"/>
      <c r="P719" s="649">
        <f>O719*H719</f>
        <v>0</v>
      </c>
      <c r="Q719" s="649">
        <v>0.00438</v>
      </c>
      <c r="R719" s="649">
        <f>Q719*H719</f>
        <v>0.681528</v>
      </c>
      <c r="S719" s="649">
        <v>0</v>
      </c>
      <c r="T719" s="650">
        <f>S719*H719</f>
        <v>0</v>
      </c>
      <c r="U719" s="568"/>
      <c r="V719" s="568"/>
      <c r="W719" s="568"/>
      <c r="X719" s="568"/>
      <c r="Y719" s="568"/>
      <c r="Z719" s="568"/>
      <c r="AA719" s="568"/>
      <c r="AB719" s="568"/>
      <c r="AC719" s="568"/>
      <c r="AD719" s="568"/>
      <c r="AE719" s="568"/>
      <c r="AR719" s="651" t="s">
        <v>133</v>
      </c>
      <c r="AT719" s="651" t="s">
        <v>128</v>
      </c>
      <c r="AU719" s="651" t="s">
        <v>82</v>
      </c>
      <c r="AY719" s="561" t="s">
        <v>125</v>
      </c>
      <c r="BE719" s="652">
        <f>IF(N719="základní",J719,0)</f>
        <v>0</v>
      </c>
      <c r="BF719" s="652">
        <f>IF(N719="snížená",J719,0)</f>
        <v>0</v>
      </c>
      <c r="BG719" s="652">
        <f>IF(N719="zákl. přenesená",J719,0)</f>
        <v>0</v>
      </c>
      <c r="BH719" s="652">
        <f>IF(N719="sníž. přenesená",J719,0)</f>
        <v>0</v>
      </c>
      <c r="BI719" s="652">
        <f>IF(N719="nulová",J719,0)</f>
        <v>0</v>
      </c>
      <c r="BJ719" s="561" t="s">
        <v>80</v>
      </c>
      <c r="BK719" s="652">
        <f>ROUND(I719*H719,2)</f>
        <v>0</v>
      </c>
      <c r="BL719" s="561" t="s">
        <v>133</v>
      </c>
      <c r="BM719" s="651" t="s">
        <v>1421</v>
      </c>
    </row>
    <row r="720" spans="2:51" s="680" customFormat="1" ht="12">
      <c r="B720" s="681"/>
      <c r="D720" s="653" t="s">
        <v>137</v>
      </c>
      <c r="E720" s="682" t="s">
        <v>3</v>
      </c>
      <c r="F720" s="683" t="s">
        <v>1422</v>
      </c>
      <c r="H720" s="682" t="s">
        <v>3</v>
      </c>
      <c r="L720" s="681"/>
      <c r="M720" s="684"/>
      <c r="N720" s="685"/>
      <c r="O720" s="685"/>
      <c r="P720" s="685"/>
      <c r="Q720" s="685"/>
      <c r="R720" s="685"/>
      <c r="S720" s="685"/>
      <c r="T720" s="686"/>
      <c r="AT720" s="682" t="s">
        <v>137</v>
      </c>
      <c r="AU720" s="682" t="s">
        <v>82</v>
      </c>
      <c r="AV720" s="680" t="s">
        <v>80</v>
      </c>
      <c r="AW720" s="680" t="s">
        <v>33</v>
      </c>
      <c r="AX720" s="680" t="s">
        <v>72</v>
      </c>
      <c r="AY720" s="682" t="s">
        <v>125</v>
      </c>
    </row>
    <row r="721" spans="2:51" s="658" customFormat="1" ht="12">
      <c r="B721" s="659"/>
      <c r="D721" s="653" t="s">
        <v>137</v>
      </c>
      <c r="E721" s="660" t="s">
        <v>3</v>
      </c>
      <c r="F721" s="661" t="s">
        <v>1423</v>
      </c>
      <c r="H721" s="662">
        <v>132</v>
      </c>
      <c r="L721" s="659"/>
      <c r="M721" s="663"/>
      <c r="N721" s="664"/>
      <c r="O721" s="664"/>
      <c r="P721" s="664"/>
      <c r="Q721" s="664"/>
      <c r="R721" s="664"/>
      <c r="S721" s="664"/>
      <c r="T721" s="665"/>
      <c r="AT721" s="660" t="s">
        <v>137</v>
      </c>
      <c r="AU721" s="660" t="s">
        <v>82</v>
      </c>
      <c r="AV721" s="658" t="s">
        <v>82</v>
      </c>
      <c r="AW721" s="658" t="s">
        <v>33</v>
      </c>
      <c r="AX721" s="658" t="s">
        <v>72</v>
      </c>
      <c r="AY721" s="660" t="s">
        <v>125</v>
      </c>
    </row>
    <row r="722" spans="2:51" s="658" customFormat="1" ht="12">
      <c r="B722" s="659"/>
      <c r="D722" s="653" t="s">
        <v>137</v>
      </c>
      <c r="E722" s="660" t="s">
        <v>3</v>
      </c>
      <c r="F722" s="661" t="s">
        <v>1424</v>
      </c>
      <c r="H722" s="662">
        <v>18.6</v>
      </c>
      <c r="L722" s="659"/>
      <c r="M722" s="663"/>
      <c r="N722" s="664"/>
      <c r="O722" s="664"/>
      <c r="P722" s="664"/>
      <c r="Q722" s="664"/>
      <c r="R722" s="664"/>
      <c r="S722" s="664"/>
      <c r="T722" s="665"/>
      <c r="AT722" s="660" t="s">
        <v>137</v>
      </c>
      <c r="AU722" s="660" t="s">
        <v>82</v>
      </c>
      <c r="AV722" s="658" t="s">
        <v>82</v>
      </c>
      <c r="AW722" s="658" t="s">
        <v>33</v>
      </c>
      <c r="AX722" s="658" t="s">
        <v>72</v>
      </c>
      <c r="AY722" s="660" t="s">
        <v>125</v>
      </c>
    </row>
    <row r="723" spans="2:51" s="658" customFormat="1" ht="12">
      <c r="B723" s="659"/>
      <c r="D723" s="653" t="s">
        <v>137</v>
      </c>
      <c r="E723" s="660" t="s">
        <v>3</v>
      </c>
      <c r="F723" s="661" t="s">
        <v>1425</v>
      </c>
      <c r="H723" s="662">
        <v>5</v>
      </c>
      <c r="L723" s="659"/>
      <c r="M723" s="663"/>
      <c r="N723" s="664"/>
      <c r="O723" s="664"/>
      <c r="P723" s="664"/>
      <c r="Q723" s="664"/>
      <c r="R723" s="664"/>
      <c r="S723" s="664"/>
      <c r="T723" s="665"/>
      <c r="AT723" s="660" t="s">
        <v>137</v>
      </c>
      <c r="AU723" s="660" t="s">
        <v>82</v>
      </c>
      <c r="AV723" s="658" t="s">
        <v>82</v>
      </c>
      <c r="AW723" s="658" t="s">
        <v>33</v>
      </c>
      <c r="AX723" s="658" t="s">
        <v>72</v>
      </c>
      <c r="AY723" s="660" t="s">
        <v>125</v>
      </c>
    </row>
    <row r="724" spans="2:51" s="687" customFormat="1" ht="12">
      <c r="B724" s="688"/>
      <c r="D724" s="653" t="s">
        <v>137</v>
      </c>
      <c r="E724" s="689" t="s">
        <v>3</v>
      </c>
      <c r="F724" s="690" t="s">
        <v>532</v>
      </c>
      <c r="H724" s="691">
        <v>155.6</v>
      </c>
      <c r="L724" s="688"/>
      <c r="M724" s="692"/>
      <c r="N724" s="693"/>
      <c r="O724" s="693"/>
      <c r="P724" s="693"/>
      <c r="Q724" s="693"/>
      <c r="R724" s="693"/>
      <c r="S724" s="693"/>
      <c r="T724" s="694"/>
      <c r="AT724" s="689" t="s">
        <v>137</v>
      </c>
      <c r="AU724" s="689" t="s">
        <v>82</v>
      </c>
      <c r="AV724" s="687" t="s">
        <v>133</v>
      </c>
      <c r="AW724" s="687" t="s">
        <v>33</v>
      </c>
      <c r="AX724" s="687" t="s">
        <v>80</v>
      </c>
      <c r="AY724" s="689" t="s">
        <v>125</v>
      </c>
    </row>
    <row r="725" spans="1:65" s="571" customFormat="1" ht="24.2" customHeight="1">
      <c r="A725" s="568"/>
      <c r="B725" s="569"/>
      <c r="C725" s="640" t="s">
        <v>1426</v>
      </c>
      <c r="D725" s="640" t="s">
        <v>128</v>
      </c>
      <c r="E725" s="641" t="s">
        <v>1427</v>
      </c>
      <c r="F725" s="642" t="s">
        <v>1428</v>
      </c>
      <c r="G725" s="643" t="s">
        <v>180</v>
      </c>
      <c r="H725" s="644">
        <v>257.763</v>
      </c>
      <c r="I725" s="77"/>
      <c r="J725" s="645">
        <f>ROUND(I725*H725,2)</f>
        <v>0</v>
      </c>
      <c r="K725" s="642" t="s">
        <v>132</v>
      </c>
      <c r="L725" s="569"/>
      <c r="M725" s="646" t="s">
        <v>3</v>
      </c>
      <c r="N725" s="647" t="s">
        <v>43</v>
      </c>
      <c r="O725" s="648"/>
      <c r="P725" s="649">
        <f>O725*H725</f>
        <v>0</v>
      </c>
      <c r="Q725" s="649">
        <v>0.0136</v>
      </c>
      <c r="R725" s="649">
        <f>Q725*H725</f>
        <v>3.5055767999999996</v>
      </c>
      <c r="S725" s="649">
        <v>0</v>
      </c>
      <c r="T725" s="650">
        <f>S725*H725</f>
        <v>0</v>
      </c>
      <c r="U725" s="568"/>
      <c r="V725" s="568"/>
      <c r="W725" s="568"/>
      <c r="X725" s="568"/>
      <c r="Y725" s="568"/>
      <c r="Z725" s="568"/>
      <c r="AA725" s="568"/>
      <c r="AB725" s="568"/>
      <c r="AC725" s="568"/>
      <c r="AD725" s="568"/>
      <c r="AE725" s="568"/>
      <c r="AR725" s="651" t="s">
        <v>133</v>
      </c>
      <c r="AT725" s="651" t="s">
        <v>128</v>
      </c>
      <c r="AU725" s="651" t="s">
        <v>82</v>
      </c>
      <c r="AY725" s="561" t="s">
        <v>125</v>
      </c>
      <c r="BE725" s="652">
        <f>IF(N725="základní",J725,0)</f>
        <v>0</v>
      </c>
      <c r="BF725" s="652">
        <f>IF(N725="snížená",J725,0)</f>
        <v>0</v>
      </c>
      <c r="BG725" s="652">
        <f>IF(N725="zákl. přenesená",J725,0)</f>
        <v>0</v>
      </c>
      <c r="BH725" s="652">
        <f>IF(N725="sníž. přenesená",J725,0)</f>
        <v>0</v>
      </c>
      <c r="BI725" s="652">
        <f>IF(N725="nulová",J725,0)</f>
        <v>0</v>
      </c>
      <c r="BJ725" s="561" t="s">
        <v>80</v>
      </c>
      <c r="BK725" s="652">
        <f>ROUND(I725*H725,2)</f>
        <v>0</v>
      </c>
      <c r="BL725" s="561" t="s">
        <v>133</v>
      </c>
      <c r="BM725" s="651" t="s">
        <v>1429</v>
      </c>
    </row>
    <row r="726" spans="2:51" s="680" customFormat="1" ht="12">
      <c r="B726" s="681"/>
      <c r="D726" s="653" t="s">
        <v>137</v>
      </c>
      <c r="E726" s="682" t="s">
        <v>3</v>
      </c>
      <c r="F726" s="683" t="s">
        <v>825</v>
      </c>
      <c r="H726" s="682" t="s">
        <v>3</v>
      </c>
      <c r="L726" s="681"/>
      <c r="M726" s="684"/>
      <c r="N726" s="685"/>
      <c r="O726" s="685"/>
      <c r="P726" s="685"/>
      <c r="Q726" s="685"/>
      <c r="R726" s="685"/>
      <c r="S726" s="685"/>
      <c r="T726" s="686"/>
      <c r="AT726" s="682" t="s">
        <v>137</v>
      </c>
      <c r="AU726" s="682" t="s">
        <v>82</v>
      </c>
      <c r="AV726" s="680" t="s">
        <v>80</v>
      </c>
      <c r="AW726" s="680" t="s">
        <v>33</v>
      </c>
      <c r="AX726" s="680" t="s">
        <v>72</v>
      </c>
      <c r="AY726" s="682" t="s">
        <v>125</v>
      </c>
    </row>
    <row r="727" spans="2:51" s="658" customFormat="1" ht="12">
      <c r="B727" s="659"/>
      <c r="D727" s="653" t="s">
        <v>137</v>
      </c>
      <c r="E727" s="660" t="s">
        <v>3</v>
      </c>
      <c r="F727" s="661" t="s">
        <v>1430</v>
      </c>
      <c r="H727" s="662">
        <v>118.32</v>
      </c>
      <c r="L727" s="659"/>
      <c r="M727" s="663"/>
      <c r="N727" s="664"/>
      <c r="O727" s="664"/>
      <c r="P727" s="664"/>
      <c r="Q727" s="664"/>
      <c r="R727" s="664"/>
      <c r="S727" s="664"/>
      <c r="T727" s="665"/>
      <c r="AT727" s="660" t="s">
        <v>137</v>
      </c>
      <c r="AU727" s="660" t="s">
        <v>82</v>
      </c>
      <c r="AV727" s="658" t="s">
        <v>82</v>
      </c>
      <c r="AW727" s="658" t="s">
        <v>33</v>
      </c>
      <c r="AX727" s="658" t="s">
        <v>72</v>
      </c>
      <c r="AY727" s="660" t="s">
        <v>125</v>
      </c>
    </row>
    <row r="728" spans="2:51" s="658" customFormat="1" ht="12">
      <c r="B728" s="659"/>
      <c r="D728" s="653" t="s">
        <v>137</v>
      </c>
      <c r="E728" s="660" t="s">
        <v>3</v>
      </c>
      <c r="F728" s="661" t="s">
        <v>1431</v>
      </c>
      <c r="H728" s="662">
        <v>-2.317</v>
      </c>
      <c r="L728" s="659"/>
      <c r="M728" s="663"/>
      <c r="N728" s="664"/>
      <c r="O728" s="664"/>
      <c r="P728" s="664"/>
      <c r="Q728" s="664"/>
      <c r="R728" s="664"/>
      <c r="S728" s="664"/>
      <c r="T728" s="665"/>
      <c r="AT728" s="660" t="s">
        <v>137</v>
      </c>
      <c r="AU728" s="660" t="s">
        <v>82</v>
      </c>
      <c r="AV728" s="658" t="s">
        <v>82</v>
      </c>
      <c r="AW728" s="658" t="s">
        <v>33</v>
      </c>
      <c r="AX728" s="658" t="s">
        <v>72</v>
      </c>
      <c r="AY728" s="660" t="s">
        <v>125</v>
      </c>
    </row>
    <row r="729" spans="2:51" s="680" customFormat="1" ht="12">
      <c r="B729" s="681"/>
      <c r="D729" s="653" t="s">
        <v>137</v>
      </c>
      <c r="E729" s="682" t="s">
        <v>3</v>
      </c>
      <c r="F729" s="683" t="s">
        <v>838</v>
      </c>
      <c r="H729" s="682" t="s">
        <v>3</v>
      </c>
      <c r="L729" s="681"/>
      <c r="M729" s="684"/>
      <c r="N729" s="685"/>
      <c r="O729" s="685"/>
      <c r="P729" s="685"/>
      <c r="Q729" s="685"/>
      <c r="R729" s="685"/>
      <c r="S729" s="685"/>
      <c r="T729" s="686"/>
      <c r="AT729" s="682" t="s">
        <v>137</v>
      </c>
      <c r="AU729" s="682" t="s">
        <v>82</v>
      </c>
      <c r="AV729" s="680" t="s">
        <v>80</v>
      </c>
      <c r="AW729" s="680" t="s">
        <v>33</v>
      </c>
      <c r="AX729" s="680" t="s">
        <v>72</v>
      </c>
      <c r="AY729" s="682" t="s">
        <v>125</v>
      </c>
    </row>
    <row r="730" spans="2:51" s="658" customFormat="1" ht="12">
      <c r="B730" s="659"/>
      <c r="D730" s="653" t="s">
        <v>137</v>
      </c>
      <c r="E730" s="660" t="s">
        <v>3</v>
      </c>
      <c r="F730" s="661" t="s">
        <v>1432</v>
      </c>
      <c r="H730" s="662">
        <v>83.4</v>
      </c>
      <c r="L730" s="659"/>
      <c r="M730" s="663"/>
      <c r="N730" s="664"/>
      <c r="O730" s="664"/>
      <c r="P730" s="664"/>
      <c r="Q730" s="664"/>
      <c r="R730" s="664"/>
      <c r="S730" s="664"/>
      <c r="T730" s="665"/>
      <c r="AT730" s="660" t="s">
        <v>137</v>
      </c>
      <c r="AU730" s="660" t="s">
        <v>82</v>
      </c>
      <c r="AV730" s="658" t="s">
        <v>82</v>
      </c>
      <c r="AW730" s="658" t="s">
        <v>33</v>
      </c>
      <c r="AX730" s="658" t="s">
        <v>72</v>
      </c>
      <c r="AY730" s="660" t="s">
        <v>125</v>
      </c>
    </row>
    <row r="731" spans="2:51" s="658" customFormat="1" ht="12">
      <c r="B731" s="659"/>
      <c r="D731" s="653" t="s">
        <v>137</v>
      </c>
      <c r="E731" s="660" t="s">
        <v>3</v>
      </c>
      <c r="F731" s="661" t="s">
        <v>1433</v>
      </c>
      <c r="H731" s="662">
        <v>17.88</v>
      </c>
      <c r="L731" s="659"/>
      <c r="M731" s="663"/>
      <c r="N731" s="664"/>
      <c r="O731" s="664"/>
      <c r="P731" s="664"/>
      <c r="Q731" s="664"/>
      <c r="R731" s="664"/>
      <c r="S731" s="664"/>
      <c r="T731" s="665"/>
      <c r="AT731" s="660" t="s">
        <v>137</v>
      </c>
      <c r="AU731" s="660" t="s">
        <v>82</v>
      </c>
      <c r="AV731" s="658" t="s">
        <v>82</v>
      </c>
      <c r="AW731" s="658" t="s">
        <v>33</v>
      </c>
      <c r="AX731" s="658" t="s">
        <v>72</v>
      </c>
      <c r="AY731" s="660" t="s">
        <v>125</v>
      </c>
    </row>
    <row r="732" spans="2:51" s="680" customFormat="1" ht="12">
      <c r="B732" s="681"/>
      <c r="D732" s="653" t="s">
        <v>137</v>
      </c>
      <c r="E732" s="682" t="s">
        <v>3</v>
      </c>
      <c r="F732" s="683" t="s">
        <v>849</v>
      </c>
      <c r="H732" s="682" t="s">
        <v>3</v>
      </c>
      <c r="L732" s="681"/>
      <c r="M732" s="684"/>
      <c r="N732" s="685"/>
      <c r="O732" s="685"/>
      <c r="P732" s="685"/>
      <c r="Q732" s="685"/>
      <c r="R732" s="685"/>
      <c r="S732" s="685"/>
      <c r="T732" s="686"/>
      <c r="AT732" s="682" t="s">
        <v>137</v>
      </c>
      <c r="AU732" s="682" t="s">
        <v>82</v>
      </c>
      <c r="AV732" s="680" t="s">
        <v>80</v>
      </c>
      <c r="AW732" s="680" t="s">
        <v>33</v>
      </c>
      <c r="AX732" s="680" t="s">
        <v>72</v>
      </c>
      <c r="AY732" s="682" t="s">
        <v>125</v>
      </c>
    </row>
    <row r="733" spans="2:51" s="658" customFormat="1" ht="12">
      <c r="B733" s="659"/>
      <c r="D733" s="653" t="s">
        <v>137</v>
      </c>
      <c r="E733" s="660" t="s">
        <v>3</v>
      </c>
      <c r="F733" s="661" t="s">
        <v>1434</v>
      </c>
      <c r="H733" s="662">
        <v>16.18</v>
      </c>
      <c r="L733" s="659"/>
      <c r="M733" s="663"/>
      <c r="N733" s="664"/>
      <c r="O733" s="664"/>
      <c r="P733" s="664"/>
      <c r="Q733" s="664"/>
      <c r="R733" s="664"/>
      <c r="S733" s="664"/>
      <c r="T733" s="665"/>
      <c r="AT733" s="660" t="s">
        <v>137</v>
      </c>
      <c r="AU733" s="660" t="s">
        <v>82</v>
      </c>
      <c r="AV733" s="658" t="s">
        <v>82</v>
      </c>
      <c r="AW733" s="658" t="s">
        <v>33</v>
      </c>
      <c r="AX733" s="658" t="s">
        <v>72</v>
      </c>
      <c r="AY733" s="660" t="s">
        <v>125</v>
      </c>
    </row>
    <row r="734" spans="2:51" s="680" customFormat="1" ht="12">
      <c r="B734" s="681"/>
      <c r="D734" s="653" t="s">
        <v>137</v>
      </c>
      <c r="E734" s="682" t="s">
        <v>3</v>
      </c>
      <c r="F734" s="683" t="s">
        <v>1089</v>
      </c>
      <c r="H734" s="682" t="s">
        <v>3</v>
      </c>
      <c r="L734" s="681"/>
      <c r="M734" s="684"/>
      <c r="N734" s="685"/>
      <c r="O734" s="685"/>
      <c r="P734" s="685"/>
      <c r="Q734" s="685"/>
      <c r="R734" s="685"/>
      <c r="S734" s="685"/>
      <c r="T734" s="686"/>
      <c r="AT734" s="682" t="s">
        <v>137</v>
      </c>
      <c r="AU734" s="682" t="s">
        <v>82</v>
      </c>
      <c r="AV734" s="680" t="s">
        <v>80</v>
      </c>
      <c r="AW734" s="680" t="s">
        <v>33</v>
      </c>
      <c r="AX734" s="680" t="s">
        <v>72</v>
      </c>
      <c r="AY734" s="682" t="s">
        <v>125</v>
      </c>
    </row>
    <row r="735" spans="2:51" s="658" customFormat="1" ht="12">
      <c r="B735" s="659"/>
      <c r="D735" s="653" t="s">
        <v>137</v>
      </c>
      <c r="E735" s="660" t="s">
        <v>3</v>
      </c>
      <c r="F735" s="661" t="s">
        <v>1435</v>
      </c>
      <c r="H735" s="662">
        <v>24.3</v>
      </c>
      <c r="L735" s="659"/>
      <c r="M735" s="663"/>
      <c r="N735" s="664"/>
      <c r="O735" s="664"/>
      <c r="P735" s="664"/>
      <c r="Q735" s="664"/>
      <c r="R735" s="664"/>
      <c r="S735" s="664"/>
      <c r="T735" s="665"/>
      <c r="AT735" s="660" t="s">
        <v>137</v>
      </c>
      <c r="AU735" s="660" t="s">
        <v>82</v>
      </c>
      <c r="AV735" s="658" t="s">
        <v>82</v>
      </c>
      <c r="AW735" s="658" t="s">
        <v>33</v>
      </c>
      <c r="AX735" s="658" t="s">
        <v>72</v>
      </c>
      <c r="AY735" s="660" t="s">
        <v>125</v>
      </c>
    </row>
    <row r="736" spans="2:51" s="687" customFormat="1" ht="12">
      <c r="B736" s="688"/>
      <c r="D736" s="653" t="s">
        <v>137</v>
      </c>
      <c r="E736" s="689" t="s">
        <v>3</v>
      </c>
      <c r="F736" s="690" t="s">
        <v>532</v>
      </c>
      <c r="H736" s="691">
        <v>257.763</v>
      </c>
      <c r="L736" s="688"/>
      <c r="M736" s="692"/>
      <c r="N736" s="693"/>
      <c r="O736" s="693"/>
      <c r="P736" s="693"/>
      <c r="Q736" s="693"/>
      <c r="R736" s="693"/>
      <c r="S736" s="693"/>
      <c r="T736" s="694"/>
      <c r="AT736" s="689" t="s">
        <v>137</v>
      </c>
      <c r="AU736" s="689" t="s">
        <v>82</v>
      </c>
      <c r="AV736" s="687" t="s">
        <v>133</v>
      </c>
      <c r="AW736" s="687" t="s">
        <v>33</v>
      </c>
      <c r="AX736" s="687" t="s">
        <v>80</v>
      </c>
      <c r="AY736" s="689" t="s">
        <v>125</v>
      </c>
    </row>
    <row r="737" spans="1:65" s="571" customFormat="1" ht="24.2" customHeight="1">
      <c r="A737" s="568"/>
      <c r="B737" s="569"/>
      <c r="C737" s="640" t="s">
        <v>1436</v>
      </c>
      <c r="D737" s="640" t="s">
        <v>128</v>
      </c>
      <c r="E737" s="641" t="s">
        <v>1437</v>
      </c>
      <c r="F737" s="642" t="s">
        <v>1438</v>
      </c>
      <c r="G737" s="643" t="s">
        <v>180</v>
      </c>
      <c r="H737" s="644">
        <v>2178.39</v>
      </c>
      <c r="I737" s="77"/>
      <c r="J737" s="645">
        <f>ROUND(I737*H737,2)</f>
        <v>0</v>
      </c>
      <c r="K737" s="642" t="s">
        <v>132</v>
      </c>
      <c r="L737" s="569"/>
      <c r="M737" s="646" t="s">
        <v>3</v>
      </c>
      <c r="N737" s="647" t="s">
        <v>43</v>
      </c>
      <c r="O737" s="648"/>
      <c r="P737" s="649">
        <f>O737*H737</f>
        <v>0</v>
      </c>
      <c r="Q737" s="649">
        <v>0.01628</v>
      </c>
      <c r="R737" s="649">
        <f>Q737*H737</f>
        <v>35.4641892</v>
      </c>
      <c r="S737" s="649">
        <v>0</v>
      </c>
      <c r="T737" s="650">
        <f>S737*H737</f>
        <v>0</v>
      </c>
      <c r="U737" s="568"/>
      <c r="V737" s="568"/>
      <c r="W737" s="568"/>
      <c r="X737" s="568"/>
      <c r="Y737" s="568"/>
      <c r="Z737" s="568"/>
      <c r="AA737" s="568"/>
      <c r="AB737" s="568"/>
      <c r="AC737" s="568"/>
      <c r="AD737" s="568"/>
      <c r="AE737" s="568"/>
      <c r="AR737" s="651" t="s">
        <v>133</v>
      </c>
      <c r="AT737" s="651" t="s">
        <v>128</v>
      </c>
      <c r="AU737" s="651" t="s">
        <v>82</v>
      </c>
      <c r="AY737" s="561" t="s">
        <v>125</v>
      </c>
      <c r="BE737" s="652">
        <f>IF(N737="základní",J737,0)</f>
        <v>0</v>
      </c>
      <c r="BF737" s="652">
        <f>IF(N737="snížená",J737,0)</f>
        <v>0</v>
      </c>
      <c r="BG737" s="652">
        <f>IF(N737="zákl. přenesená",J737,0)</f>
        <v>0</v>
      </c>
      <c r="BH737" s="652">
        <f>IF(N737="sníž. přenesená",J737,0)</f>
        <v>0</v>
      </c>
      <c r="BI737" s="652">
        <f>IF(N737="nulová",J737,0)</f>
        <v>0</v>
      </c>
      <c r="BJ737" s="561" t="s">
        <v>80</v>
      </c>
      <c r="BK737" s="652">
        <f>ROUND(I737*H737,2)</f>
        <v>0</v>
      </c>
      <c r="BL737" s="561" t="s">
        <v>133</v>
      </c>
      <c r="BM737" s="651" t="s">
        <v>1439</v>
      </c>
    </row>
    <row r="738" spans="2:51" s="680" customFormat="1" ht="12">
      <c r="B738" s="681"/>
      <c r="D738" s="653" t="s">
        <v>137</v>
      </c>
      <c r="E738" s="682" t="s">
        <v>3</v>
      </c>
      <c r="F738" s="683" t="s">
        <v>1404</v>
      </c>
      <c r="H738" s="682" t="s">
        <v>3</v>
      </c>
      <c r="L738" s="681"/>
      <c r="M738" s="684"/>
      <c r="N738" s="685"/>
      <c r="O738" s="685"/>
      <c r="P738" s="685"/>
      <c r="Q738" s="685"/>
      <c r="R738" s="685"/>
      <c r="S738" s="685"/>
      <c r="T738" s="686"/>
      <c r="AT738" s="682" t="s">
        <v>137</v>
      </c>
      <c r="AU738" s="682" t="s">
        <v>82</v>
      </c>
      <c r="AV738" s="680" t="s">
        <v>80</v>
      </c>
      <c r="AW738" s="680" t="s">
        <v>33</v>
      </c>
      <c r="AX738" s="680" t="s">
        <v>72</v>
      </c>
      <c r="AY738" s="682" t="s">
        <v>125</v>
      </c>
    </row>
    <row r="739" spans="2:51" s="658" customFormat="1" ht="12">
      <c r="B739" s="659"/>
      <c r="D739" s="653" t="s">
        <v>137</v>
      </c>
      <c r="E739" s="660" t="s">
        <v>3</v>
      </c>
      <c r="F739" s="661" t="s">
        <v>1405</v>
      </c>
      <c r="H739" s="662">
        <v>416.43</v>
      </c>
      <c r="L739" s="659"/>
      <c r="M739" s="663"/>
      <c r="N739" s="664"/>
      <c r="O739" s="664"/>
      <c r="P739" s="664"/>
      <c r="Q739" s="664"/>
      <c r="R739" s="664"/>
      <c r="S739" s="664"/>
      <c r="T739" s="665"/>
      <c r="AT739" s="660" t="s">
        <v>137</v>
      </c>
      <c r="AU739" s="660" t="s">
        <v>82</v>
      </c>
      <c r="AV739" s="658" t="s">
        <v>82</v>
      </c>
      <c r="AW739" s="658" t="s">
        <v>33</v>
      </c>
      <c r="AX739" s="658" t="s">
        <v>72</v>
      </c>
      <c r="AY739" s="660" t="s">
        <v>125</v>
      </c>
    </row>
    <row r="740" spans="2:51" s="680" customFormat="1" ht="12">
      <c r="B740" s="681"/>
      <c r="D740" s="653" t="s">
        <v>137</v>
      </c>
      <c r="E740" s="682" t="s">
        <v>3</v>
      </c>
      <c r="F740" s="683" t="s">
        <v>1406</v>
      </c>
      <c r="H740" s="682" t="s">
        <v>3</v>
      </c>
      <c r="L740" s="681"/>
      <c r="M740" s="684"/>
      <c r="N740" s="685"/>
      <c r="O740" s="685"/>
      <c r="P740" s="685"/>
      <c r="Q740" s="685"/>
      <c r="R740" s="685"/>
      <c r="S740" s="685"/>
      <c r="T740" s="686"/>
      <c r="AT740" s="682" t="s">
        <v>137</v>
      </c>
      <c r="AU740" s="682" t="s">
        <v>82</v>
      </c>
      <c r="AV740" s="680" t="s">
        <v>80</v>
      </c>
      <c r="AW740" s="680" t="s">
        <v>33</v>
      </c>
      <c r="AX740" s="680" t="s">
        <v>72</v>
      </c>
      <c r="AY740" s="682" t="s">
        <v>125</v>
      </c>
    </row>
    <row r="741" spans="2:51" s="658" customFormat="1" ht="12">
      <c r="B741" s="659"/>
      <c r="D741" s="653" t="s">
        <v>137</v>
      </c>
      <c r="E741" s="660" t="s">
        <v>3</v>
      </c>
      <c r="F741" s="661" t="s">
        <v>1407</v>
      </c>
      <c r="H741" s="662">
        <v>449.9</v>
      </c>
      <c r="L741" s="659"/>
      <c r="M741" s="663"/>
      <c r="N741" s="664"/>
      <c r="O741" s="664"/>
      <c r="P741" s="664"/>
      <c r="Q741" s="664"/>
      <c r="R741" s="664"/>
      <c r="S741" s="664"/>
      <c r="T741" s="665"/>
      <c r="AT741" s="660" t="s">
        <v>137</v>
      </c>
      <c r="AU741" s="660" t="s">
        <v>82</v>
      </c>
      <c r="AV741" s="658" t="s">
        <v>82</v>
      </c>
      <c r="AW741" s="658" t="s">
        <v>33</v>
      </c>
      <c r="AX741" s="658" t="s">
        <v>72</v>
      </c>
      <c r="AY741" s="660" t="s">
        <v>125</v>
      </c>
    </row>
    <row r="742" spans="2:51" s="658" customFormat="1" ht="12">
      <c r="B742" s="659"/>
      <c r="D742" s="653" t="s">
        <v>137</v>
      </c>
      <c r="E742" s="660" t="s">
        <v>3</v>
      </c>
      <c r="F742" s="661" t="s">
        <v>1408</v>
      </c>
      <c r="H742" s="662">
        <v>1501.8</v>
      </c>
      <c r="L742" s="659"/>
      <c r="M742" s="663"/>
      <c r="N742" s="664"/>
      <c r="O742" s="664"/>
      <c r="P742" s="664"/>
      <c r="Q742" s="664"/>
      <c r="R742" s="664"/>
      <c r="S742" s="664"/>
      <c r="T742" s="665"/>
      <c r="AT742" s="660" t="s">
        <v>137</v>
      </c>
      <c r="AU742" s="660" t="s">
        <v>82</v>
      </c>
      <c r="AV742" s="658" t="s">
        <v>82</v>
      </c>
      <c r="AW742" s="658" t="s">
        <v>33</v>
      </c>
      <c r="AX742" s="658" t="s">
        <v>72</v>
      </c>
      <c r="AY742" s="660" t="s">
        <v>125</v>
      </c>
    </row>
    <row r="743" spans="2:51" s="658" customFormat="1" ht="12">
      <c r="B743" s="659"/>
      <c r="D743" s="653" t="s">
        <v>137</v>
      </c>
      <c r="E743" s="660" t="s">
        <v>3</v>
      </c>
      <c r="F743" s="661" t="s">
        <v>1440</v>
      </c>
      <c r="H743" s="662">
        <v>-257.63</v>
      </c>
      <c r="L743" s="659"/>
      <c r="M743" s="663"/>
      <c r="N743" s="664"/>
      <c r="O743" s="664"/>
      <c r="P743" s="664"/>
      <c r="Q743" s="664"/>
      <c r="R743" s="664"/>
      <c r="S743" s="664"/>
      <c r="T743" s="665"/>
      <c r="AT743" s="660" t="s">
        <v>137</v>
      </c>
      <c r="AU743" s="660" t="s">
        <v>82</v>
      </c>
      <c r="AV743" s="658" t="s">
        <v>82</v>
      </c>
      <c r="AW743" s="658" t="s">
        <v>33</v>
      </c>
      <c r="AX743" s="658" t="s">
        <v>72</v>
      </c>
      <c r="AY743" s="660" t="s">
        <v>125</v>
      </c>
    </row>
    <row r="744" spans="2:51" s="680" customFormat="1" ht="12">
      <c r="B744" s="681"/>
      <c r="D744" s="653" t="s">
        <v>137</v>
      </c>
      <c r="E744" s="682" t="s">
        <v>3</v>
      </c>
      <c r="F744" s="683" t="s">
        <v>1089</v>
      </c>
      <c r="H744" s="682" t="s">
        <v>3</v>
      </c>
      <c r="L744" s="681"/>
      <c r="M744" s="684"/>
      <c r="N744" s="685"/>
      <c r="O744" s="685"/>
      <c r="P744" s="685"/>
      <c r="Q744" s="685"/>
      <c r="R744" s="685"/>
      <c r="S744" s="685"/>
      <c r="T744" s="686"/>
      <c r="AT744" s="682" t="s">
        <v>137</v>
      </c>
      <c r="AU744" s="682" t="s">
        <v>82</v>
      </c>
      <c r="AV744" s="680" t="s">
        <v>80</v>
      </c>
      <c r="AW744" s="680" t="s">
        <v>33</v>
      </c>
      <c r="AX744" s="680" t="s">
        <v>72</v>
      </c>
      <c r="AY744" s="682" t="s">
        <v>125</v>
      </c>
    </row>
    <row r="745" spans="2:51" s="658" customFormat="1" ht="12">
      <c r="B745" s="659"/>
      <c r="D745" s="653" t="s">
        <v>137</v>
      </c>
      <c r="E745" s="660" t="s">
        <v>3</v>
      </c>
      <c r="F745" s="661" t="s">
        <v>1409</v>
      </c>
      <c r="H745" s="662">
        <v>98.64</v>
      </c>
      <c r="L745" s="659"/>
      <c r="M745" s="663"/>
      <c r="N745" s="664"/>
      <c r="O745" s="664"/>
      <c r="P745" s="664"/>
      <c r="Q745" s="664"/>
      <c r="R745" s="664"/>
      <c r="S745" s="664"/>
      <c r="T745" s="665"/>
      <c r="AT745" s="660" t="s">
        <v>137</v>
      </c>
      <c r="AU745" s="660" t="s">
        <v>82</v>
      </c>
      <c r="AV745" s="658" t="s">
        <v>82</v>
      </c>
      <c r="AW745" s="658" t="s">
        <v>33</v>
      </c>
      <c r="AX745" s="658" t="s">
        <v>72</v>
      </c>
      <c r="AY745" s="660" t="s">
        <v>125</v>
      </c>
    </row>
    <row r="746" spans="2:51" s="658" customFormat="1" ht="12">
      <c r="B746" s="659"/>
      <c r="D746" s="653" t="s">
        <v>137</v>
      </c>
      <c r="E746" s="660" t="s">
        <v>3</v>
      </c>
      <c r="F746" s="661" t="s">
        <v>1410</v>
      </c>
      <c r="H746" s="662">
        <v>-6.45</v>
      </c>
      <c r="L746" s="659"/>
      <c r="M746" s="663"/>
      <c r="N746" s="664"/>
      <c r="O746" s="664"/>
      <c r="P746" s="664"/>
      <c r="Q746" s="664"/>
      <c r="R746" s="664"/>
      <c r="S746" s="664"/>
      <c r="T746" s="665"/>
      <c r="AT746" s="660" t="s">
        <v>137</v>
      </c>
      <c r="AU746" s="660" t="s">
        <v>82</v>
      </c>
      <c r="AV746" s="658" t="s">
        <v>82</v>
      </c>
      <c r="AW746" s="658" t="s">
        <v>33</v>
      </c>
      <c r="AX746" s="658" t="s">
        <v>72</v>
      </c>
      <c r="AY746" s="660" t="s">
        <v>125</v>
      </c>
    </row>
    <row r="747" spans="2:51" s="658" customFormat="1" ht="12">
      <c r="B747" s="659"/>
      <c r="D747" s="653" t="s">
        <v>137</v>
      </c>
      <c r="E747" s="660" t="s">
        <v>3</v>
      </c>
      <c r="F747" s="661" t="s">
        <v>1441</v>
      </c>
      <c r="H747" s="662">
        <v>-24.3</v>
      </c>
      <c r="L747" s="659"/>
      <c r="M747" s="663"/>
      <c r="N747" s="664"/>
      <c r="O747" s="664"/>
      <c r="P747" s="664"/>
      <c r="Q747" s="664"/>
      <c r="R747" s="664"/>
      <c r="S747" s="664"/>
      <c r="T747" s="665"/>
      <c r="AT747" s="660" t="s">
        <v>137</v>
      </c>
      <c r="AU747" s="660" t="s">
        <v>82</v>
      </c>
      <c r="AV747" s="658" t="s">
        <v>82</v>
      </c>
      <c r="AW747" s="658" t="s">
        <v>33</v>
      </c>
      <c r="AX747" s="658" t="s">
        <v>72</v>
      </c>
      <c r="AY747" s="660" t="s">
        <v>125</v>
      </c>
    </row>
    <row r="748" spans="2:51" s="687" customFormat="1" ht="12">
      <c r="B748" s="688"/>
      <c r="D748" s="653" t="s">
        <v>137</v>
      </c>
      <c r="E748" s="689" t="s">
        <v>3</v>
      </c>
      <c r="F748" s="690" t="s">
        <v>532</v>
      </c>
      <c r="H748" s="691">
        <v>2178.39</v>
      </c>
      <c r="L748" s="688"/>
      <c r="M748" s="692"/>
      <c r="N748" s="693"/>
      <c r="O748" s="693"/>
      <c r="P748" s="693"/>
      <c r="Q748" s="693"/>
      <c r="R748" s="693"/>
      <c r="S748" s="693"/>
      <c r="T748" s="694"/>
      <c r="AT748" s="689" t="s">
        <v>137</v>
      </c>
      <c r="AU748" s="689" t="s">
        <v>82</v>
      </c>
      <c r="AV748" s="687" t="s">
        <v>133</v>
      </c>
      <c r="AW748" s="687" t="s">
        <v>33</v>
      </c>
      <c r="AX748" s="687" t="s">
        <v>80</v>
      </c>
      <c r="AY748" s="689" t="s">
        <v>125</v>
      </c>
    </row>
    <row r="749" spans="1:65" s="571" customFormat="1" ht="24.2" customHeight="1">
      <c r="A749" s="568"/>
      <c r="B749" s="569"/>
      <c r="C749" s="640" t="s">
        <v>1442</v>
      </c>
      <c r="D749" s="640" t="s">
        <v>128</v>
      </c>
      <c r="E749" s="641" t="s">
        <v>1443</v>
      </c>
      <c r="F749" s="642" t="s">
        <v>1444</v>
      </c>
      <c r="G749" s="643" t="s">
        <v>180</v>
      </c>
      <c r="H749" s="644">
        <v>266.584</v>
      </c>
      <c r="I749" s="77"/>
      <c r="J749" s="645">
        <f>ROUND(I749*H749,2)</f>
        <v>0</v>
      </c>
      <c r="K749" s="642" t="s">
        <v>132</v>
      </c>
      <c r="L749" s="569"/>
      <c r="M749" s="646" t="s">
        <v>3</v>
      </c>
      <c r="N749" s="647" t="s">
        <v>43</v>
      </c>
      <c r="O749" s="648"/>
      <c r="P749" s="649">
        <f>O749*H749</f>
        <v>0</v>
      </c>
      <c r="Q749" s="649">
        <v>0</v>
      </c>
      <c r="R749" s="649">
        <f>Q749*H749</f>
        <v>0</v>
      </c>
      <c r="S749" s="649">
        <v>0</v>
      </c>
      <c r="T749" s="650">
        <f>S749*H749</f>
        <v>0</v>
      </c>
      <c r="U749" s="568"/>
      <c r="V749" s="568"/>
      <c r="W749" s="568"/>
      <c r="X749" s="568"/>
      <c r="Y749" s="568"/>
      <c r="Z749" s="568"/>
      <c r="AA749" s="568"/>
      <c r="AB749" s="568"/>
      <c r="AC749" s="568"/>
      <c r="AD749" s="568"/>
      <c r="AE749" s="568"/>
      <c r="AR749" s="651" t="s">
        <v>133</v>
      </c>
      <c r="AT749" s="651" t="s">
        <v>128</v>
      </c>
      <c r="AU749" s="651" t="s">
        <v>82</v>
      </c>
      <c r="AY749" s="561" t="s">
        <v>125</v>
      </c>
      <c r="BE749" s="652">
        <f>IF(N749="základní",J749,0)</f>
        <v>0</v>
      </c>
      <c r="BF749" s="652">
        <f>IF(N749="snížená",J749,0)</f>
        <v>0</v>
      </c>
      <c r="BG749" s="652">
        <f>IF(N749="zákl. přenesená",J749,0)</f>
        <v>0</v>
      </c>
      <c r="BH749" s="652">
        <f>IF(N749="sníž. přenesená",J749,0)</f>
        <v>0</v>
      </c>
      <c r="BI749" s="652">
        <f>IF(N749="nulová",J749,0)</f>
        <v>0</v>
      </c>
      <c r="BJ749" s="561" t="s">
        <v>80</v>
      </c>
      <c r="BK749" s="652">
        <f>ROUND(I749*H749,2)</f>
        <v>0</v>
      </c>
      <c r="BL749" s="561" t="s">
        <v>133</v>
      </c>
      <c r="BM749" s="651" t="s">
        <v>1445</v>
      </c>
    </row>
    <row r="750" spans="2:51" s="680" customFormat="1" ht="12">
      <c r="B750" s="681"/>
      <c r="D750" s="653" t="s">
        <v>137</v>
      </c>
      <c r="E750" s="682" t="s">
        <v>3</v>
      </c>
      <c r="F750" s="683" t="s">
        <v>1446</v>
      </c>
      <c r="H750" s="682" t="s">
        <v>3</v>
      </c>
      <c r="L750" s="681"/>
      <c r="M750" s="684"/>
      <c r="N750" s="685"/>
      <c r="O750" s="685"/>
      <c r="P750" s="685"/>
      <c r="Q750" s="685"/>
      <c r="R750" s="685"/>
      <c r="S750" s="685"/>
      <c r="T750" s="686"/>
      <c r="AT750" s="682" t="s">
        <v>137</v>
      </c>
      <c r="AU750" s="682" t="s">
        <v>82</v>
      </c>
      <c r="AV750" s="680" t="s">
        <v>80</v>
      </c>
      <c r="AW750" s="680" t="s">
        <v>33</v>
      </c>
      <c r="AX750" s="680" t="s">
        <v>72</v>
      </c>
      <c r="AY750" s="682" t="s">
        <v>125</v>
      </c>
    </row>
    <row r="751" spans="2:51" s="680" customFormat="1" ht="12">
      <c r="B751" s="681"/>
      <c r="D751" s="653" t="s">
        <v>137</v>
      </c>
      <c r="E751" s="682" t="s">
        <v>3</v>
      </c>
      <c r="F751" s="683" t="s">
        <v>825</v>
      </c>
      <c r="H751" s="682" t="s">
        <v>3</v>
      </c>
      <c r="L751" s="681"/>
      <c r="M751" s="684"/>
      <c r="N751" s="685"/>
      <c r="O751" s="685"/>
      <c r="P751" s="685"/>
      <c r="Q751" s="685"/>
      <c r="R751" s="685"/>
      <c r="S751" s="685"/>
      <c r="T751" s="686"/>
      <c r="AT751" s="682" t="s">
        <v>137</v>
      </c>
      <c r="AU751" s="682" t="s">
        <v>82</v>
      </c>
      <c r="AV751" s="680" t="s">
        <v>80</v>
      </c>
      <c r="AW751" s="680" t="s">
        <v>33</v>
      </c>
      <c r="AX751" s="680" t="s">
        <v>72</v>
      </c>
      <c r="AY751" s="682" t="s">
        <v>125</v>
      </c>
    </row>
    <row r="752" spans="2:51" s="658" customFormat="1" ht="12">
      <c r="B752" s="659"/>
      <c r="D752" s="653" t="s">
        <v>137</v>
      </c>
      <c r="E752" s="660" t="s">
        <v>3</v>
      </c>
      <c r="F752" s="661" t="s">
        <v>1447</v>
      </c>
      <c r="H752" s="662">
        <v>33.313</v>
      </c>
      <c r="L752" s="659"/>
      <c r="M752" s="663"/>
      <c r="N752" s="664"/>
      <c r="O752" s="664"/>
      <c r="P752" s="664"/>
      <c r="Q752" s="664"/>
      <c r="R752" s="664"/>
      <c r="S752" s="664"/>
      <c r="T752" s="665"/>
      <c r="AT752" s="660" t="s">
        <v>137</v>
      </c>
      <c r="AU752" s="660" t="s">
        <v>82</v>
      </c>
      <c r="AV752" s="658" t="s">
        <v>82</v>
      </c>
      <c r="AW752" s="658" t="s">
        <v>33</v>
      </c>
      <c r="AX752" s="658" t="s">
        <v>72</v>
      </c>
      <c r="AY752" s="660" t="s">
        <v>125</v>
      </c>
    </row>
    <row r="753" spans="2:51" s="658" customFormat="1" ht="12">
      <c r="B753" s="659"/>
      <c r="D753" s="653" t="s">
        <v>137</v>
      </c>
      <c r="E753" s="660" t="s">
        <v>3</v>
      </c>
      <c r="F753" s="661" t="s">
        <v>1448</v>
      </c>
      <c r="H753" s="662">
        <v>44.55</v>
      </c>
      <c r="L753" s="659"/>
      <c r="M753" s="663"/>
      <c r="N753" s="664"/>
      <c r="O753" s="664"/>
      <c r="P753" s="664"/>
      <c r="Q753" s="664"/>
      <c r="R753" s="664"/>
      <c r="S753" s="664"/>
      <c r="T753" s="665"/>
      <c r="AT753" s="660" t="s">
        <v>137</v>
      </c>
      <c r="AU753" s="660" t="s">
        <v>82</v>
      </c>
      <c r="AV753" s="658" t="s">
        <v>82</v>
      </c>
      <c r="AW753" s="658" t="s">
        <v>33</v>
      </c>
      <c r="AX753" s="658" t="s">
        <v>72</v>
      </c>
      <c r="AY753" s="660" t="s">
        <v>125</v>
      </c>
    </row>
    <row r="754" spans="2:51" s="658" customFormat="1" ht="12">
      <c r="B754" s="659"/>
      <c r="D754" s="653" t="s">
        <v>137</v>
      </c>
      <c r="E754" s="660" t="s">
        <v>3</v>
      </c>
      <c r="F754" s="661" t="s">
        <v>1449</v>
      </c>
      <c r="H754" s="662">
        <v>68.121</v>
      </c>
      <c r="L754" s="659"/>
      <c r="M754" s="663"/>
      <c r="N754" s="664"/>
      <c r="O754" s="664"/>
      <c r="P754" s="664"/>
      <c r="Q754" s="664"/>
      <c r="R754" s="664"/>
      <c r="S754" s="664"/>
      <c r="T754" s="665"/>
      <c r="AT754" s="660" t="s">
        <v>137</v>
      </c>
      <c r="AU754" s="660" t="s">
        <v>82</v>
      </c>
      <c r="AV754" s="658" t="s">
        <v>82</v>
      </c>
      <c r="AW754" s="658" t="s">
        <v>33</v>
      </c>
      <c r="AX754" s="658" t="s">
        <v>72</v>
      </c>
      <c r="AY754" s="660" t="s">
        <v>125</v>
      </c>
    </row>
    <row r="755" spans="2:51" s="680" customFormat="1" ht="12">
      <c r="B755" s="681"/>
      <c r="D755" s="653" t="s">
        <v>137</v>
      </c>
      <c r="E755" s="682" t="s">
        <v>3</v>
      </c>
      <c r="F755" s="683" t="s">
        <v>838</v>
      </c>
      <c r="H755" s="682" t="s">
        <v>3</v>
      </c>
      <c r="L755" s="681"/>
      <c r="M755" s="684"/>
      <c r="N755" s="685"/>
      <c r="O755" s="685"/>
      <c r="P755" s="685"/>
      <c r="Q755" s="685"/>
      <c r="R755" s="685"/>
      <c r="S755" s="685"/>
      <c r="T755" s="686"/>
      <c r="AT755" s="682" t="s">
        <v>137</v>
      </c>
      <c r="AU755" s="682" t="s">
        <v>82</v>
      </c>
      <c r="AV755" s="680" t="s">
        <v>80</v>
      </c>
      <c r="AW755" s="680" t="s">
        <v>33</v>
      </c>
      <c r="AX755" s="680" t="s">
        <v>72</v>
      </c>
      <c r="AY755" s="682" t="s">
        <v>125</v>
      </c>
    </row>
    <row r="756" spans="2:51" s="658" customFormat="1" ht="12">
      <c r="B756" s="659"/>
      <c r="D756" s="653" t="s">
        <v>137</v>
      </c>
      <c r="E756" s="660" t="s">
        <v>3</v>
      </c>
      <c r="F756" s="661" t="s">
        <v>1450</v>
      </c>
      <c r="H756" s="662">
        <v>50.476</v>
      </c>
      <c r="L756" s="659"/>
      <c r="M756" s="663"/>
      <c r="N756" s="664"/>
      <c r="O756" s="664"/>
      <c r="P756" s="664"/>
      <c r="Q756" s="664"/>
      <c r="R756" s="664"/>
      <c r="S756" s="664"/>
      <c r="T756" s="665"/>
      <c r="AT756" s="660" t="s">
        <v>137</v>
      </c>
      <c r="AU756" s="660" t="s">
        <v>82</v>
      </c>
      <c r="AV756" s="658" t="s">
        <v>82</v>
      </c>
      <c r="AW756" s="658" t="s">
        <v>33</v>
      </c>
      <c r="AX756" s="658" t="s">
        <v>72</v>
      </c>
      <c r="AY756" s="660" t="s">
        <v>125</v>
      </c>
    </row>
    <row r="757" spans="2:51" s="658" customFormat="1" ht="12">
      <c r="B757" s="659"/>
      <c r="D757" s="653" t="s">
        <v>137</v>
      </c>
      <c r="E757" s="660" t="s">
        <v>3</v>
      </c>
      <c r="F757" s="661" t="s">
        <v>1451</v>
      </c>
      <c r="H757" s="662">
        <v>14.74</v>
      </c>
      <c r="L757" s="659"/>
      <c r="M757" s="663"/>
      <c r="N757" s="664"/>
      <c r="O757" s="664"/>
      <c r="P757" s="664"/>
      <c r="Q757" s="664"/>
      <c r="R757" s="664"/>
      <c r="S757" s="664"/>
      <c r="T757" s="665"/>
      <c r="AT757" s="660" t="s">
        <v>137</v>
      </c>
      <c r="AU757" s="660" t="s">
        <v>82</v>
      </c>
      <c r="AV757" s="658" t="s">
        <v>82</v>
      </c>
      <c r="AW757" s="658" t="s">
        <v>33</v>
      </c>
      <c r="AX757" s="658" t="s">
        <v>72</v>
      </c>
      <c r="AY757" s="660" t="s">
        <v>125</v>
      </c>
    </row>
    <row r="758" spans="2:51" s="658" customFormat="1" ht="12">
      <c r="B758" s="659"/>
      <c r="D758" s="653" t="s">
        <v>137</v>
      </c>
      <c r="E758" s="660" t="s">
        <v>3</v>
      </c>
      <c r="F758" s="661" t="s">
        <v>1452</v>
      </c>
      <c r="H758" s="662">
        <v>14.4</v>
      </c>
      <c r="L758" s="659"/>
      <c r="M758" s="663"/>
      <c r="N758" s="664"/>
      <c r="O758" s="664"/>
      <c r="P758" s="664"/>
      <c r="Q758" s="664"/>
      <c r="R758" s="664"/>
      <c r="S758" s="664"/>
      <c r="T758" s="665"/>
      <c r="AT758" s="660" t="s">
        <v>137</v>
      </c>
      <c r="AU758" s="660" t="s">
        <v>82</v>
      </c>
      <c r="AV758" s="658" t="s">
        <v>82</v>
      </c>
      <c r="AW758" s="658" t="s">
        <v>33</v>
      </c>
      <c r="AX758" s="658" t="s">
        <v>72</v>
      </c>
      <c r="AY758" s="660" t="s">
        <v>125</v>
      </c>
    </row>
    <row r="759" spans="2:51" s="680" customFormat="1" ht="12">
      <c r="B759" s="681"/>
      <c r="D759" s="653" t="s">
        <v>137</v>
      </c>
      <c r="E759" s="682" t="s">
        <v>3</v>
      </c>
      <c r="F759" s="683" t="s">
        <v>849</v>
      </c>
      <c r="H759" s="682" t="s">
        <v>3</v>
      </c>
      <c r="L759" s="681"/>
      <c r="M759" s="684"/>
      <c r="N759" s="685"/>
      <c r="O759" s="685"/>
      <c r="P759" s="685"/>
      <c r="Q759" s="685"/>
      <c r="R759" s="685"/>
      <c r="S759" s="685"/>
      <c r="T759" s="686"/>
      <c r="AT759" s="682" t="s">
        <v>137</v>
      </c>
      <c r="AU759" s="682" t="s">
        <v>82</v>
      </c>
      <c r="AV759" s="680" t="s">
        <v>80</v>
      </c>
      <c r="AW759" s="680" t="s">
        <v>33</v>
      </c>
      <c r="AX759" s="680" t="s">
        <v>72</v>
      </c>
      <c r="AY759" s="682" t="s">
        <v>125</v>
      </c>
    </row>
    <row r="760" spans="2:51" s="658" customFormat="1" ht="12">
      <c r="B760" s="659"/>
      <c r="D760" s="653" t="s">
        <v>137</v>
      </c>
      <c r="E760" s="660" t="s">
        <v>3</v>
      </c>
      <c r="F760" s="661" t="s">
        <v>1453</v>
      </c>
      <c r="H760" s="662">
        <v>20.664</v>
      </c>
      <c r="L760" s="659"/>
      <c r="M760" s="663"/>
      <c r="N760" s="664"/>
      <c r="O760" s="664"/>
      <c r="P760" s="664"/>
      <c r="Q760" s="664"/>
      <c r="R760" s="664"/>
      <c r="S760" s="664"/>
      <c r="T760" s="665"/>
      <c r="AT760" s="660" t="s">
        <v>137</v>
      </c>
      <c r="AU760" s="660" t="s">
        <v>82</v>
      </c>
      <c r="AV760" s="658" t="s">
        <v>82</v>
      </c>
      <c r="AW760" s="658" t="s">
        <v>33</v>
      </c>
      <c r="AX760" s="658" t="s">
        <v>72</v>
      </c>
      <c r="AY760" s="660" t="s">
        <v>125</v>
      </c>
    </row>
    <row r="761" spans="2:51" s="658" customFormat="1" ht="12">
      <c r="B761" s="659"/>
      <c r="D761" s="653" t="s">
        <v>137</v>
      </c>
      <c r="E761" s="660" t="s">
        <v>3</v>
      </c>
      <c r="F761" s="661" t="s">
        <v>1454</v>
      </c>
      <c r="H761" s="662">
        <v>7.56</v>
      </c>
      <c r="L761" s="659"/>
      <c r="M761" s="663"/>
      <c r="N761" s="664"/>
      <c r="O761" s="664"/>
      <c r="P761" s="664"/>
      <c r="Q761" s="664"/>
      <c r="R761" s="664"/>
      <c r="S761" s="664"/>
      <c r="T761" s="665"/>
      <c r="AT761" s="660" t="s">
        <v>137</v>
      </c>
      <c r="AU761" s="660" t="s">
        <v>82</v>
      </c>
      <c r="AV761" s="658" t="s">
        <v>82</v>
      </c>
      <c r="AW761" s="658" t="s">
        <v>33</v>
      </c>
      <c r="AX761" s="658" t="s">
        <v>72</v>
      </c>
      <c r="AY761" s="660" t="s">
        <v>125</v>
      </c>
    </row>
    <row r="762" spans="2:51" s="680" customFormat="1" ht="12">
      <c r="B762" s="681"/>
      <c r="D762" s="653" t="s">
        <v>137</v>
      </c>
      <c r="E762" s="682" t="s">
        <v>3</v>
      </c>
      <c r="F762" s="683" t="s">
        <v>1089</v>
      </c>
      <c r="H762" s="682" t="s">
        <v>3</v>
      </c>
      <c r="L762" s="681"/>
      <c r="M762" s="684"/>
      <c r="N762" s="685"/>
      <c r="O762" s="685"/>
      <c r="P762" s="685"/>
      <c r="Q762" s="685"/>
      <c r="R762" s="685"/>
      <c r="S762" s="685"/>
      <c r="T762" s="686"/>
      <c r="AT762" s="682" t="s">
        <v>137</v>
      </c>
      <c r="AU762" s="682" t="s">
        <v>82</v>
      </c>
      <c r="AV762" s="680" t="s">
        <v>80</v>
      </c>
      <c r="AW762" s="680" t="s">
        <v>33</v>
      </c>
      <c r="AX762" s="680" t="s">
        <v>72</v>
      </c>
      <c r="AY762" s="682" t="s">
        <v>125</v>
      </c>
    </row>
    <row r="763" spans="2:51" s="658" customFormat="1" ht="12">
      <c r="B763" s="659"/>
      <c r="D763" s="653" t="s">
        <v>137</v>
      </c>
      <c r="E763" s="660" t="s">
        <v>3</v>
      </c>
      <c r="F763" s="661" t="s">
        <v>1455</v>
      </c>
      <c r="H763" s="662">
        <v>7.48</v>
      </c>
      <c r="L763" s="659"/>
      <c r="M763" s="663"/>
      <c r="N763" s="664"/>
      <c r="O763" s="664"/>
      <c r="P763" s="664"/>
      <c r="Q763" s="664"/>
      <c r="R763" s="664"/>
      <c r="S763" s="664"/>
      <c r="T763" s="665"/>
      <c r="AT763" s="660" t="s">
        <v>137</v>
      </c>
      <c r="AU763" s="660" t="s">
        <v>82</v>
      </c>
      <c r="AV763" s="658" t="s">
        <v>82</v>
      </c>
      <c r="AW763" s="658" t="s">
        <v>33</v>
      </c>
      <c r="AX763" s="658" t="s">
        <v>72</v>
      </c>
      <c r="AY763" s="660" t="s">
        <v>125</v>
      </c>
    </row>
    <row r="764" spans="2:51" s="680" customFormat="1" ht="12">
      <c r="B764" s="681"/>
      <c r="D764" s="653" t="s">
        <v>137</v>
      </c>
      <c r="E764" s="682" t="s">
        <v>3</v>
      </c>
      <c r="F764" s="683" t="s">
        <v>1456</v>
      </c>
      <c r="H764" s="682" t="s">
        <v>3</v>
      </c>
      <c r="L764" s="681"/>
      <c r="M764" s="684"/>
      <c r="N764" s="685"/>
      <c r="O764" s="685"/>
      <c r="P764" s="685"/>
      <c r="Q764" s="685"/>
      <c r="R764" s="685"/>
      <c r="S764" s="685"/>
      <c r="T764" s="686"/>
      <c r="AT764" s="682" t="s">
        <v>137</v>
      </c>
      <c r="AU764" s="682" t="s">
        <v>82</v>
      </c>
      <c r="AV764" s="680" t="s">
        <v>80</v>
      </c>
      <c r="AW764" s="680" t="s">
        <v>33</v>
      </c>
      <c r="AX764" s="680" t="s">
        <v>72</v>
      </c>
      <c r="AY764" s="682" t="s">
        <v>125</v>
      </c>
    </row>
    <row r="765" spans="2:51" s="658" customFormat="1" ht="12">
      <c r="B765" s="659"/>
      <c r="D765" s="653" t="s">
        <v>137</v>
      </c>
      <c r="E765" s="660" t="s">
        <v>3</v>
      </c>
      <c r="F765" s="661" t="s">
        <v>1457</v>
      </c>
      <c r="H765" s="662">
        <v>5.28</v>
      </c>
      <c r="L765" s="659"/>
      <c r="M765" s="663"/>
      <c r="N765" s="664"/>
      <c r="O765" s="664"/>
      <c r="P765" s="664"/>
      <c r="Q765" s="664"/>
      <c r="R765" s="664"/>
      <c r="S765" s="664"/>
      <c r="T765" s="665"/>
      <c r="AT765" s="660" t="s">
        <v>137</v>
      </c>
      <c r="AU765" s="660" t="s">
        <v>82</v>
      </c>
      <c r="AV765" s="658" t="s">
        <v>82</v>
      </c>
      <c r="AW765" s="658" t="s">
        <v>33</v>
      </c>
      <c r="AX765" s="658" t="s">
        <v>72</v>
      </c>
      <c r="AY765" s="660" t="s">
        <v>125</v>
      </c>
    </row>
    <row r="766" spans="2:51" s="687" customFormat="1" ht="12">
      <c r="B766" s="688"/>
      <c r="D766" s="653" t="s">
        <v>137</v>
      </c>
      <c r="E766" s="689" t="s">
        <v>3</v>
      </c>
      <c r="F766" s="690" t="s">
        <v>532</v>
      </c>
      <c r="H766" s="691">
        <v>266.584</v>
      </c>
      <c r="L766" s="688"/>
      <c r="M766" s="692"/>
      <c r="N766" s="693"/>
      <c r="O766" s="693"/>
      <c r="P766" s="693"/>
      <c r="Q766" s="693"/>
      <c r="R766" s="693"/>
      <c r="S766" s="693"/>
      <c r="T766" s="694"/>
      <c r="AT766" s="689" t="s">
        <v>137</v>
      </c>
      <c r="AU766" s="689" t="s">
        <v>82</v>
      </c>
      <c r="AV766" s="687" t="s">
        <v>133</v>
      </c>
      <c r="AW766" s="687" t="s">
        <v>33</v>
      </c>
      <c r="AX766" s="687" t="s">
        <v>80</v>
      </c>
      <c r="AY766" s="689" t="s">
        <v>125</v>
      </c>
    </row>
    <row r="767" spans="1:65" s="571" customFormat="1" ht="24.2" customHeight="1">
      <c r="A767" s="568"/>
      <c r="B767" s="569"/>
      <c r="C767" s="640" t="s">
        <v>1458</v>
      </c>
      <c r="D767" s="640" t="s">
        <v>128</v>
      </c>
      <c r="E767" s="641" t="s">
        <v>1459</v>
      </c>
      <c r="F767" s="642" t="s">
        <v>1460</v>
      </c>
      <c r="G767" s="643" t="s">
        <v>180</v>
      </c>
      <c r="H767" s="644">
        <v>79.99</v>
      </c>
      <c r="I767" s="77"/>
      <c r="J767" s="645">
        <f>ROUND(I767*H767,2)</f>
        <v>0</v>
      </c>
      <c r="K767" s="642" t="s">
        <v>132</v>
      </c>
      <c r="L767" s="569"/>
      <c r="M767" s="646" t="s">
        <v>3</v>
      </c>
      <c r="N767" s="647" t="s">
        <v>43</v>
      </c>
      <c r="O767" s="648"/>
      <c r="P767" s="649">
        <f>O767*H767</f>
        <v>0</v>
      </c>
      <c r="Q767" s="649">
        <v>0.00438</v>
      </c>
      <c r="R767" s="649">
        <f>Q767*H767</f>
        <v>0.3503562</v>
      </c>
      <c r="S767" s="649">
        <v>0</v>
      </c>
      <c r="T767" s="650">
        <f>S767*H767</f>
        <v>0</v>
      </c>
      <c r="U767" s="568"/>
      <c r="V767" s="568"/>
      <c r="W767" s="568"/>
      <c r="X767" s="568"/>
      <c r="Y767" s="568"/>
      <c r="Z767" s="568"/>
      <c r="AA767" s="568"/>
      <c r="AB767" s="568"/>
      <c r="AC767" s="568"/>
      <c r="AD767" s="568"/>
      <c r="AE767" s="568"/>
      <c r="AR767" s="651" t="s">
        <v>133</v>
      </c>
      <c r="AT767" s="651" t="s">
        <v>128</v>
      </c>
      <c r="AU767" s="651" t="s">
        <v>82</v>
      </c>
      <c r="AY767" s="561" t="s">
        <v>125</v>
      </c>
      <c r="BE767" s="652">
        <f>IF(N767="základní",J767,0)</f>
        <v>0</v>
      </c>
      <c r="BF767" s="652">
        <f>IF(N767="snížená",J767,0)</f>
        <v>0</v>
      </c>
      <c r="BG767" s="652">
        <f>IF(N767="zákl. přenesená",J767,0)</f>
        <v>0</v>
      </c>
      <c r="BH767" s="652">
        <f>IF(N767="sníž. přenesená",J767,0)</f>
        <v>0</v>
      </c>
      <c r="BI767" s="652">
        <f>IF(N767="nulová",J767,0)</f>
        <v>0</v>
      </c>
      <c r="BJ767" s="561" t="s">
        <v>80</v>
      </c>
      <c r="BK767" s="652">
        <f>ROUND(I767*H767,2)</f>
        <v>0</v>
      </c>
      <c r="BL767" s="561" t="s">
        <v>133</v>
      </c>
      <c r="BM767" s="651" t="s">
        <v>1461</v>
      </c>
    </row>
    <row r="768" spans="2:51" s="680" customFormat="1" ht="12">
      <c r="B768" s="681"/>
      <c r="D768" s="653" t="s">
        <v>137</v>
      </c>
      <c r="E768" s="682" t="s">
        <v>3</v>
      </c>
      <c r="F768" s="683" t="s">
        <v>1462</v>
      </c>
      <c r="H768" s="682" t="s">
        <v>3</v>
      </c>
      <c r="L768" s="681"/>
      <c r="M768" s="684"/>
      <c r="N768" s="685"/>
      <c r="O768" s="685"/>
      <c r="P768" s="685"/>
      <c r="Q768" s="685"/>
      <c r="R768" s="685"/>
      <c r="S768" s="685"/>
      <c r="T768" s="686"/>
      <c r="AT768" s="682" t="s">
        <v>137</v>
      </c>
      <c r="AU768" s="682" t="s">
        <v>82</v>
      </c>
      <c r="AV768" s="680" t="s">
        <v>80</v>
      </c>
      <c r="AW768" s="680" t="s">
        <v>33</v>
      </c>
      <c r="AX768" s="680" t="s">
        <v>72</v>
      </c>
      <c r="AY768" s="682" t="s">
        <v>125</v>
      </c>
    </row>
    <row r="769" spans="2:51" s="658" customFormat="1" ht="12">
      <c r="B769" s="659"/>
      <c r="D769" s="653" t="s">
        <v>137</v>
      </c>
      <c r="E769" s="660" t="s">
        <v>3</v>
      </c>
      <c r="F769" s="661" t="s">
        <v>1463</v>
      </c>
      <c r="H769" s="662">
        <v>140.89</v>
      </c>
      <c r="L769" s="659"/>
      <c r="M769" s="663"/>
      <c r="N769" s="664"/>
      <c r="O769" s="664"/>
      <c r="P769" s="664"/>
      <c r="Q769" s="664"/>
      <c r="R769" s="664"/>
      <c r="S769" s="664"/>
      <c r="T769" s="665"/>
      <c r="AT769" s="660" t="s">
        <v>137</v>
      </c>
      <c r="AU769" s="660" t="s">
        <v>82</v>
      </c>
      <c r="AV769" s="658" t="s">
        <v>82</v>
      </c>
      <c r="AW769" s="658" t="s">
        <v>33</v>
      </c>
      <c r="AX769" s="658" t="s">
        <v>72</v>
      </c>
      <c r="AY769" s="660" t="s">
        <v>125</v>
      </c>
    </row>
    <row r="770" spans="2:51" s="658" customFormat="1" ht="12">
      <c r="B770" s="659"/>
      <c r="D770" s="653" t="s">
        <v>137</v>
      </c>
      <c r="E770" s="660" t="s">
        <v>3</v>
      </c>
      <c r="F770" s="661" t="s">
        <v>1464</v>
      </c>
      <c r="H770" s="662">
        <v>-39.348</v>
      </c>
      <c r="L770" s="659"/>
      <c r="M770" s="663"/>
      <c r="N770" s="664"/>
      <c r="O770" s="664"/>
      <c r="P770" s="664"/>
      <c r="Q770" s="664"/>
      <c r="R770" s="664"/>
      <c r="S770" s="664"/>
      <c r="T770" s="665"/>
      <c r="AT770" s="660" t="s">
        <v>137</v>
      </c>
      <c r="AU770" s="660" t="s">
        <v>82</v>
      </c>
      <c r="AV770" s="658" t="s">
        <v>82</v>
      </c>
      <c r="AW770" s="658" t="s">
        <v>33</v>
      </c>
      <c r="AX770" s="658" t="s">
        <v>72</v>
      </c>
      <c r="AY770" s="660" t="s">
        <v>125</v>
      </c>
    </row>
    <row r="771" spans="2:51" s="658" customFormat="1" ht="12">
      <c r="B771" s="659"/>
      <c r="D771" s="653" t="s">
        <v>137</v>
      </c>
      <c r="E771" s="660" t="s">
        <v>3</v>
      </c>
      <c r="F771" s="661" t="s">
        <v>1465</v>
      </c>
      <c r="H771" s="662">
        <v>-59.616</v>
      </c>
      <c r="L771" s="659"/>
      <c r="M771" s="663"/>
      <c r="N771" s="664"/>
      <c r="O771" s="664"/>
      <c r="P771" s="664"/>
      <c r="Q771" s="664"/>
      <c r="R771" s="664"/>
      <c r="S771" s="664"/>
      <c r="T771" s="665"/>
      <c r="AT771" s="660" t="s">
        <v>137</v>
      </c>
      <c r="AU771" s="660" t="s">
        <v>82</v>
      </c>
      <c r="AV771" s="658" t="s">
        <v>82</v>
      </c>
      <c r="AW771" s="658" t="s">
        <v>33</v>
      </c>
      <c r="AX771" s="658" t="s">
        <v>72</v>
      </c>
      <c r="AY771" s="660" t="s">
        <v>125</v>
      </c>
    </row>
    <row r="772" spans="2:51" s="658" customFormat="1" ht="12">
      <c r="B772" s="659"/>
      <c r="D772" s="653" t="s">
        <v>137</v>
      </c>
      <c r="E772" s="660" t="s">
        <v>3</v>
      </c>
      <c r="F772" s="661" t="s">
        <v>1466</v>
      </c>
      <c r="H772" s="662">
        <v>18.48</v>
      </c>
      <c r="L772" s="659"/>
      <c r="M772" s="663"/>
      <c r="N772" s="664"/>
      <c r="O772" s="664"/>
      <c r="P772" s="664"/>
      <c r="Q772" s="664"/>
      <c r="R772" s="664"/>
      <c r="S772" s="664"/>
      <c r="T772" s="665"/>
      <c r="AT772" s="660" t="s">
        <v>137</v>
      </c>
      <c r="AU772" s="660" t="s">
        <v>82</v>
      </c>
      <c r="AV772" s="658" t="s">
        <v>82</v>
      </c>
      <c r="AW772" s="658" t="s">
        <v>33</v>
      </c>
      <c r="AX772" s="658" t="s">
        <v>72</v>
      </c>
      <c r="AY772" s="660" t="s">
        <v>125</v>
      </c>
    </row>
    <row r="773" spans="2:51" s="658" customFormat="1" ht="12">
      <c r="B773" s="659"/>
      <c r="D773" s="653" t="s">
        <v>137</v>
      </c>
      <c r="E773" s="660" t="s">
        <v>3</v>
      </c>
      <c r="F773" s="661" t="s">
        <v>1467</v>
      </c>
      <c r="H773" s="662">
        <v>19.584</v>
      </c>
      <c r="L773" s="659"/>
      <c r="M773" s="663"/>
      <c r="N773" s="664"/>
      <c r="O773" s="664"/>
      <c r="P773" s="664"/>
      <c r="Q773" s="664"/>
      <c r="R773" s="664"/>
      <c r="S773" s="664"/>
      <c r="T773" s="665"/>
      <c r="AT773" s="660" t="s">
        <v>137</v>
      </c>
      <c r="AU773" s="660" t="s">
        <v>82</v>
      </c>
      <c r="AV773" s="658" t="s">
        <v>82</v>
      </c>
      <c r="AW773" s="658" t="s">
        <v>33</v>
      </c>
      <c r="AX773" s="658" t="s">
        <v>72</v>
      </c>
      <c r="AY773" s="660" t="s">
        <v>125</v>
      </c>
    </row>
    <row r="774" spans="2:51" s="687" customFormat="1" ht="12">
      <c r="B774" s="688"/>
      <c r="D774" s="653" t="s">
        <v>137</v>
      </c>
      <c r="E774" s="689" t="s">
        <v>3</v>
      </c>
      <c r="F774" s="690" t="s">
        <v>532</v>
      </c>
      <c r="H774" s="691">
        <v>79.99</v>
      </c>
      <c r="L774" s="688"/>
      <c r="M774" s="692"/>
      <c r="N774" s="693"/>
      <c r="O774" s="693"/>
      <c r="P774" s="693"/>
      <c r="Q774" s="693"/>
      <c r="R774" s="693"/>
      <c r="S774" s="693"/>
      <c r="T774" s="694"/>
      <c r="AT774" s="689" t="s">
        <v>137</v>
      </c>
      <c r="AU774" s="689" t="s">
        <v>82</v>
      </c>
      <c r="AV774" s="687" t="s">
        <v>133</v>
      </c>
      <c r="AW774" s="687" t="s">
        <v>33</v>
      </c>
      <c r="AX774" s="687" t="s">
        <v>80</v>
      </c>
      <c r="AY774" s="689" t="s">
        <v>125</v>
      </c>
    </row>
    <row r="775" spans="1:65" s="571" customFormat="1" ht="24.2" customHeight="1">
      <c r="A775" s="568"/>
      <c r="B775" s="569"/>
      <c r="C775" s="640" t="s">
        <v>1468</v>
      </c>
      <c r="D775" s="640" t="s">
        <v>128</v>
      </c>
      <c r="E775" s="641" t="s">
        <v>1469</v>
      </c>
      <c r="F775" s="642" t="s">
        <v>1470</v>
      </c>
      <c r="G775" s="643" t="s">
        <v>286</v>
      </c>
      <c r="H775" s="644">
        <v>390.78</v>
      </c>
      <c r="I775" s="77"/>
      <c r="J775" s="645">
        <f>ROUND(I775*H775,2)</f>
        <v>0</v>
      </c>
      <c r="K775" s="642" t="s">
        <v>132</v>
      </c>
      <c r="L775" s="569"/>
      <c r="M775" s="646" t="s">
        <v>3</v>
      </c>
      <c r="N775" s="647" t="s">
        <v>43</v>
      </c>
      <c r="O775" s="648"/>
      <c r="P775" s="649">
        <f>O775*H775</f>
        <v>0</v>
      </c>
      <c r="Q775" s="649">
        <v>0</v>
      </c>
      <c r="R775" s="649">
        <f>Q775*H775</f>
        <v>0</v>
      </c>
      <c r="S775" s="649">
        <v>0</v>
      </c>
      <c r="T775" s="650">
        <f>S775*H775</f>
        <v>0</v>
      </c>
      <c r="U775" s="568"/>
      <c r="V775" s="568"/>
      <c r="W775" s="568"/>
      <c r="X775" s="568"/>
      <c r="Y775" s="568"/>
      <c r="Z775" s="568"/>
      <c r="AA775" s="568"/>
      <c r="AB775" s="568"/>
      <c r="AC775" s="568"/>
      <c r="AD775" s="568"/>
      <c r="AE775" s="568"/>
      <c r="AR775" s="651" t="s">
        <v>133</v>
      </c>
      <c r="AT775" s="651" t="s">
        <v>128</v>
      </c>
      <c r="AU775" s="651" t="s">
        <v>82</v>
      </c>
      <c r="AY775" s="561" t="s">
        <v>125</v>
      </c>
      <c r="BE775" s="652">
        <f>IF(N775="základní",J775,0)</f>
        <v>0</v>
      </c>
      <c r="BF775" s="652">
        <f>IF(N775="snížená",J775,0)</f>
        <v>0</v>
      </c>
      <c r="BG775" s="652">
        <f>IF(N775="zákl. přenesená",J775,0)</f>
        <v>0</v>
      </c>
      <c r="BH775" s="652">
        <f>IF(N775="sníž. přenesená",J775,0)</f>
        <v>0</v>
      </c>
      <c r="BI775" s="652">
        <f>IF(N775="nulová",J775,0)</f>
        <v>0</v>
      </c>
      <c r="BJ775" s="561" t="s">
        <v>80</v>
      </c>
      <c r="BK775" s="652">
        <f>ROUND(I775*H775,2)</f>
        <v>0</v>
      </c>
      <c r="BL775" s="561" t="s">
        <v>133</v>
      </c>
      <c r="BM775" s="651" t="s">
        <v>1471</v>
      </c>
    </row>
    <row r="776" spans="2:51" s="680" customFormat="1" ht="12">
      <c r="B776" s="681"/>
      <c r="D776" s="653" t="s">
        <v>137</v>
      </c>
      <c r="E776" s="682" t="s">
        <v>3</v>
      </c>
      <c r="F776" s="683" t="s">
        <v>825</v>
      </c>
      <c r="H776" s="682" t="s">
        <v>3</v>
      </c>
      <c r="L776" s="681"/>
      <c r="M776" s="684"/>
      <c r="N776" s="685"/>
      <c r="O776" s="685"/>
      <c r="P776" s="685"/>
      <c r="Q776" s="685"/>
      <c r="R776" s="685"/>
      <c r="S776" s="685"/>
      <c r="T776" s="686"/>
      <c r="AT776" s="682" t="s">
        <v>137</v>
      </c>
      <c r="AU776" s="682" t="s">
        <v>82</v>
      </c>
      <c r="AV776" s="680" t="s">
        <v>80</v>
      </c>
      <c r="AW776" s="680" t="s">
        <v>33</v>
      </c>
      <c r="AX776" s="680" t="s">
        <v>72</v>
      </c>
      <c r="AY776" s="682" t="s">
        <v>125</v>
      </c>
    </row>
    <row r="777" spans="2:51" s="658" customFormat="1" ht="12">
      <c r="B777" s="659"/>
      <c r="D777" s="653" t="s">
        <v>137</v>
      </c>
      <c r="E777" s="660" t="s">
        <v>3</v>
      </c>
      <c r="F777" s="661" t="s">
        <v>1472</v>
      </c>
      <c r="H777" s="662">
        <v>71.9</v>
      </c>
      <c r="L777" s="659"/>
      <c r="M777" s="663"/>
      <c r="N777" s="664"/>
      <c r="O777" s="664"/>
      <c r="P777" s="664"/>
      <c r="Q777" s="664"/>
      <c r="R777" s="664"/>
      <c r="S777" s="664"/>
      <c r="T777" s="665"/>
      <c r="AT777" s="660" t="s">
        <v>137</v>
      </c>
      <c r="AU777" s="660" t="s">
        <v>82</v>
      </c>
      <c r="AV777" s="658" t="s">
        <v>82</v>
      </c>
      <c r="AW777" s="658" t="s">
        <v>33</v>
      </c>
      <c r="AX777" s="658" t="s">
        <v>72</v>
      </c>
      <c r="AY777" s="660" t="s">
        <v>125</v>
      </c>
    </row>
    <row r="778" spans="2:51" s="658" customFormat="1" ht="12">
      <c r="B778" s="659"/>
      <c r="D778" s="653" t="s">
        <v>137</v>
      </c>
      <c r="E778" s="660" t="s">
        <v>3</v>
      </c>
      <c r="F778" s="661" t="s">
        <v>1473</v>
      </c>
      <c r="H778" s="662">
        <v>64.5</v>
      </c>
      <c r="L778" s="659"/>
      <c r="M778" s="663"/>
      <c r="N778" s="664"/>
      <c r="O778" s="664"/>
      <c r="P778" s="664"/>
      <c r="Q778" s="664"/>
      <c r="R778" s="664"/>
      <c r="S778" s="664"/>
      <c r="T778" s="665"/>
      <c r="AT778" s="660" t="s">
        <v>137</v>
      </c>
      <c r="AU778" s="660" t="s">
        <v>82</v>
      </c>
      <c r="AV778" s="658" t="s">
        <v>82</v>
      </c>
      <c r="AW778" s="658" t="s">
        <v>33</v>
      </c>
      <c r="AX778" s="658" t="s">
        <v>72</v>
      </c>
      <c r="AY778" s="660" t="s">
        <v>125</v>
      </c>
    </row>
    <row r="779" spans="2:51" s="658" customFormat="1" ht="12">
      <c r="B779" s="659"/>
      <c r="D779" s="653" t="s">
        <v>137</v>
      </c>
      <c r="E779" s="660" t="s">
        <v>3</v>
      </c>
      <c r="F779" s="661" t="s">
        <v>1474</v>
      </c>
      <c r="H779" s="662">
        <v>68.43</v>
      </c>
      <c r="L779" s="659"/>
      <c r="M779" s="663"/>
      <c r="N779" s="664"/>
      <c r="O779" s="664"/>
      <c r="P779" s="664"/>
      <c r="Q779" s="664"/>
      <c r="R779" s="664"/>
      <c r="S779" s="664"/>
      <c r="T779" s="665"/>
      <c r="AT779" s="660" t="s">
        <v>137</v>
      </c>
      <c r="AU779" s="660" t="s">
        <v>82</v>
      </c>
      <c r="AV779" s="658" t="s">
        <v>82</v>
      </c>
      <c r="AW779" s="658" t="s">
        <v>33</v>
      </c>
      <c r="AX779" s="658" t="s">
        <v>72</v>
      </c>
      <c r="AY779" s="660" t="s">
        <v>125</v>
      </c>
    </row>
    <row r="780" spans="2:51" s="680" customFormat="1" ht="12">
      <c r="B780" s="681"/>
      <c r="D780" s="653" t="s">
        <v>137</v>
      </c>
      <c r="E780" s="682" t="s">
        <v>3</v>
      </c>
      <c r="F780" s="683" t="s">
        <v>838</v>
      </c>
      <c r="H780" s="682" t="s">
        <v>3</v>
      </c>
      <c r="L780" s="681"/>
      <c r="M780" s="684"/>
      <c r="N780" s="685"/>
      <c r="O780" s="685"/>
      <c r="P780" s="685"/>
      <c r="Q780" s="685"/>
      <c r="R780" s="685"/>
      <c r="S780" s="685"/>
      <c r="T780" s="686"/>
      <c r="AT780" s="682" t="s">
        <v>137</v>
      </c>
      <c r="AU780" s="682" t="s">
        <v>82</v>
      </c>
      <c r="AV780" s="680" t="s">
        <v>80</v>
      </c>
      <c r="AW780" s="680" t="s">
        <v>33</v>
      </c>
      <c r="AX780" s="680" t="s">
        <v>72</v>
      </c>
      <c r="AY780" s="682" t="s">
        <v>125</v>
      </c>
    </row>
    <row r="781" spans="2:51" s="658" customFormat="1" ht="12">
      <c r="B781" s="659"/>
      <c r="D781" s="653" t="s">
        <v>137</v>
      </c>
      <c r="E781" s="660" t="s">
        <v>3</v>
      </c>
      <c r="F781" s="661" t="s">
        <v>1475</v>
      </c>
      <c r="H781" s="662">
        <v>64.98</v>
      </c>
      <c r="L781" s="659"/>
      <c r="M781" s="663"/>
      <c r="N781" s="664"/>
      <c r="O781" s="664"/>
      <c r="P781" s="664"/>
      <c r="Q781" s="664"/>
      <c r="R781" s="664"/>
      <c r="S781" s="664"/>
      <c r="T781" s="665"/>
      <c r="AT781" s="660" t="s">
        <v>137</v>
      </c>
      <c r="AU781" s="660" t="s">
        <v>82</v>
      </c>
      <c r="AV781" s="658" t="s">
        <v>82</v>
      </c>
      <c r="AW781" s="658" t="s">
        <v>33</v>
      </c>
      <c r="AX781" s="658" t="s">
        <v>72</v>
      </c>
      <c r="AY781" s="660" t="s">
        <v>125</v>
      </c>
    </row>
    <row r="782" spans="2:51" s="658" customFormat="1" ht="12">
      <c r="B782" s="659"/>
      <c r="D782" s="653" t="s">
        <v>137</v>
      </c>
      <c r="E782" s="660" t="s">
        <v>3</v>
      </c>
      <c r="F782" s="661" t="s">
        <v>1476</v>
      </c>
      <c r="H782" s="662">
        <v>36.2</v>
      </c>
      <c r="L782" s="659"/>
      <c r="M782" s="663"/>
      <c r="N782" s="664"/>
      <c r="O782" s="664"/>
      <c r="P782" s="664"/>
      <c r="Q782" s="664"/>
      <c r="R782" s="664"/>
      <c r="S782" s="664"/>
      <c r="T782" s="665"/>
      <c r="AT782" s="660" t="s">
        <v>137</v>
      </c>
      <c r="AU782" s="660" t="s">
        <v>82</v>
      </c>
      <c r="AV782" s="658" t="s">
        <v>82</v>
      </c>
      <c r="AW782" s="658" t="s">
        <v>33</v>
      </c>
      <c r="AX782" s="658" t="s">
        <v>72</v>
      </c>
      <c r="AY782" s="660" t="s">
        <v>125</v>
      </c>
    </row>
    <row r="783" spans="2:51" s="658" customFormat="1" ht="12">
      <c r="B783" s="659"/>
      <c r="D783" s="653" t="s">
        <v>137</v>
      </c>
      <c r="E783" s="660" t="s">
        <v>3</v>
      </c>
      <c r="F783" s="661" t="s">
        <v>1477</v>
      </c>
      <c r="H783" s="662">
        <v>10.8</v>
      </c>
      <c r="L783" s="659"/>
      <c r="M783" s="663"/>
      <c r="N783" s="664"/>
      <c r="O783" s="664"/>
      <c r="P783" s="664"/>
      <c r="Q783" s="664"/>
      <c r="R783" s="664"/>
      <c r="S783" s="664"/>
      <c r="T783" s="665"/>
      <c r="AT783" s="660" t="s">
        <v>137</v>
      </c>
      <c r="AU783" s="660" t="s">
        <v>82</v>
      </c>
      <c r="AV783" s="658" t="s">
        <v>82</v>
      </c>
      <c r="AW783" s="658" t="s">
        <v>33</v>
      </c>
      <c r="AX783" s="658" t="s">
        <v>72</v>
      </c>
      <c r="AY783" s="660" t="s">
        <v>125</v>
      </c>
    </row>
    <row r="784" spans="2:51" s="680" customFormat="1" ht="12">
      <c r="B784" s="681"/>
      <c r="D784" s="653" t="s">
        <v>137</v>
      </c>
      <c r="E784" s="682" t="s">
        <v>3</v>
      </c>
      <c r="F784" s="683" t="s">
        <v>849</v>
      </c>
      <c r="H784" s="682" t="s">
        <v>3</v>
      </c>
      <c r="L784" s="681"/>
      <c r="M784" s="684"/>
      <c r="N784" s="685"/>
      <c r="O784" s="685"/>
      <c r="P784" s="685"/>
      <c r="Q784" s="685"/>
      <c r="R784" s="685"/>
      <c r="S784" s="685"/>
      <c r="T784" s="686"/>
      <c r="AT784" s="682" t="s">
        <v>137</v>
      </c>
      <c r="AU784" s="682" t="s">
        <v>82</v>
      </c>
      <c r="AV784" s="680" t="s">
        <v>80</v>
      </c>
      <c r="AW784" s="680" t="s">
        <v>33</v>
      </c>
      <c r="AX784" s="680" t="s">
        <v>72</v>
      </c>
      <c r="AY784" s="682" t="s">
        <v>125</v>
      </c>
    </row>
    <row r="785" spans="2:51" s="658" customFormat="1" ht="12">
      <c r="B785" s="659"/>
      <c r="D785" s="653" t="s">
        <v>137</v>
      </c>
      <c r="E785" s="660" t="s">
        <v>3</v>
      </c>
      <c r="F785" s="661" t="s">
        <v>1478</v>
      </c>
      <c r="H785" s="662">
        <v>31.62</v>
      </c>
      <c r="L785" s="659"/>
      <c r="M785" s="663"/>
      <c r="N785" s="664"/>
      <c r="O785" s="664"/>
      <c r="P785" s="664"/>
      <c r="Q785" s="664"/>
      <c r="R785" s="664"/>
      <c r="S785" s="664"/>
      <c r="T785" s="665"/>
      <c r="AT785" s="660" t="s">
        <v>137</v>
      </c>
      <c r="AU785" s="660" t="s">
        <v>82</v>
      </c>
      <c r="AV785" s="658" t="s">
        <v>82</v>
      </c>
      <c r="AW785" s="658" t="s">
        <v>33</v>
      </c>
      <c r="AX785" s="658" t="s">
        <v>72</v>
      </c>
      <c r="AY785" s="660" t="s">
        <v>125</v>
      </c>
    </row>
    <row r="786" spans="2:51" s="658" customFormat="1" ht="12">
      <c r="B786" s="659"/>
      <c r="D786" s="653" t="s">
        <v>137</v>
      </c>
      <c r="E786" s="660" t="s">
        <v>3</v>
      </c>
      <c r="F786" s="661" t="s">
        <v>1479</v>
      </c>
      <c r="H786" s="662">
        <v>17.55</v>
      </c>
      <c r="L786" s="659"/>
      <c r="M786" s="663"/>
      <c r="N786" s="664"/>
      <c r="O786" s="664"/>
      <c r="P786" s="664"/>
      <c r="Q786" s="664"/>
      <c r="R786" s="664"/>
      <c r="S786" s="664"/>
      <c r="T786" s="665"/>
      <c r="AT786" s="660" t="s">
        <v>137</v>
      </c>
      <c r="AU786" s="660" t="s">
        <v>82</v>
      </c>
      <c r="AV786" s="658" t="s">
        <v>82</v>
      </c>
      <c r="AW786" s="658" t="s">
        <v>33</v>
      </c>
      <c r="AX786" s="658" t="s">
        <v>72</v>
      </c>
      <c r="AY786" s="660" t="s">
        <v>125</v>
      </c>
    </row>
    <row r="787" spans="2:51" s="680" customFormat="1" ht="12">
      <c r="B787" s="681"/>
      <c r="D787" s="653" t="s">
        <v>137</v>
      </c>
      <c r="E787" s="682" t="s">
        <v>3</v>
      </c>
      <c r="F787" s="683" t="s">
        <v>1089</v>
      </c>
      <c r="H787" s="682" t="s">
        <v>3</v>
      </c>
      <c r="L787" s="681"/>
      <c r="M787" s="684"/>
      <c r="N787" s="685"/>
      <c r="O787" s="685"/>
      <c r="P787" s="685"/>
      <c r="Q787" s="685"/>
      <c r="R787" s="685"/>
      <c r="S787" s="685"/>
      <c r="T787" s="686"/>
      <c r="AT787" s="682" t="s">
        <v>137</v>
      </c>
      <c r="AU787" s="682" t="s">
        <v>82</v>
      </c>
      <c r="AV787" s="680" t="s">
        <v>80</v>
      </c>
      <c r="AW787" s="680" t="s">
        <v>33</v>
      </c>
      <c r="AX787" s="680" t="s">
        <v>72</v>
      </c>
      <c r="AY787" s="682" t="s">
        <v>125</v>
      </c>
    </row>
    <row r="788" spans="2:51" s="658" customFormat="1" ht="12">
      <c r="B788" s="659"/>
      <c r="D788" s="653" t="s">
        <v>137</v>
      </c>
      <c r="E788" s="660" t="s">
        <v>3</v>
      </c>
      <c r="F788" s="661" t="s">
        <v>1480</v>
      </c>
      <c r="H788" s="662">
        <v>15.6</v>
      </c>
      <c r="L788" s="659"/>
      <c r="M788" s="663"/>
      <c r="N788" s="664"/>
      <c r="O788" s="664"/>
      <c r="P788" s="664"/>
      <c r="Q788" s="664"/>
      <c r="R788" s="664"/>
      <c r="S788" s="664"/>
      <c r="T788" s="665"/>
      <c r="AT788" s="660" t="s">
        <v>137</v>
      </c>
      <c r="AU788" s="660" t="s">
        <v>82</v>
      </c>
      <c r="AV788" s="658" t="s">
        <v>82</v>
      </c>
      <c r="AW788" s="658" t="s">
        <v>33</v>
      </c>
      <c r="AX788" s="658" t="s">
        <v>72</v>
      </c>
      <c r="AY788" s="660" t="s">
        <v>125</v>
      </c>
    </row>
    <row r="789" spans="2:51" s="680" customFormat="1" ht="12">
      <c r="B789" s="681"/>
      <c r="D789" s="653" t="s">
        <v>137</v>
      </c>
      <c r="E789" s="682" t="s">
        <v>3</v>
      </c>
      <c r="F789" s="683" t="s">
        <v>1456</v>
      </c>
      <c r="H789" s="682" t="s">
        <v>3</v>
      </c>
      <c r="L789" s="681"/>
      <c r="M789" s="684"/>
      <c r="N789" s="685"/>
      <c r="O789" s="685"/>
      <c r="P789" s="685"/>
      <c r="Q789" s="685"/>
      <c r="R789" s="685"/>
      <c r="S789" s="685"/>
      <c r="T789" s="686"/>
      <c r="AT789" s="682" t="s">
        <v>137</v>
      </c>
      <c r="AU789" s="682" t="s">
        <v>82</v>
      </c>
      <c r="AV789" s="680" t="s">
        <v>80</v>
      </c>
      <c r="AW789" s="680" t="s">
        <v>33</v>
      </c>
      <c r="AX789" s="680" t="s">
        <v>72</v>
      </c>
      <c r="AY789" s="682" t="s">
        <v>125</v>
      </c>
    </row>
    <row r="790" spans="2:51" s="658" customFormat="1" ht="12">
      <c r="B790" s="659"/>
      <c r="D790" s="653" t="s">
        <v>137</v>
      </c>
      <c r="E790" s="660" t="s">
        <v>3</v>
      </c>
      <c r="F790" s="661" t="s">
        <v>1481</v>
      </c>
      <c r="H790" s="662">
        <v>9.2</v>
      </c>
      <c r="L790" s="659"/>
      <c r="M790" s="663"/>
      <c r="N790" s="664"/>
      <c r="O790" s="664"/>
      <c r="P790" s="664"/>
      <c r="Q790" s="664"/>
      <c r="R790" s="664"/>
      <c r="S790" s="664"/>
      <c r="T790" s="665"/>
      <c r="AT790" s="660" t="s">
        <v>137</v>
      </c>
      <c r="AU790" s="660" t="s">
        <v>82</v>
      </c>
      <c r="AV790" s="658" t="s">
        <v>82</v>
      </c>
      <c r="AW790" s="658" t="s">
        <v>33</v>
      </c>
      <c r="AX790" s="658" t="s">
        <v>72</v>
      </c>
      <c r="AY790" s="660" t="s">
        <v>125</v>
      </c>
    </row>
    <row r="791" spans="2:51" s="687" customFormat="1" ht="12">
      <c r="B791" s="688"/>
      <c r="D791" s="653" t="s">
        <v>137</v>
      </c>
      <c r="E791" s="689" t="s">
        <v>3</v>
      </c>
      <c r="F791" s="690" t="s">
        <v>532</v>
      </c>
      <c r="H791" s="691">
        <v>390.78</v>
      </c>
      <c r="L791" s="688"/>
      <c r="M791" s="692"/>
      <c r="N791" s="693"/>
      <c r="O791" s="693"/>
      <c r="P791" s="693"/>
      <c r="Q791" s="693"/>
      <c r="R791" s="693"/>
      <c r="S791" s="693"/>
      <c r="T791" s="694"/>
      <c r="AT791" s="689" t="s">
        <v>137</v>
      </c>
      <c r="AU791" s="689" t="s">
        <v>82</v>
      </c>
      <c r="AV791" s="687" t="s">
        <v>133</v>
      </c>
      <c r="AW791" s="687" t="s">
        <v>33</v>
      </c>
      <c r="AX791" s="687" t="s">
        <v>80</v>
      </c>
      <c r="AY791" s="689" t="s">
        <v>125</v>
      </c>
    </row>
    <row r="792" spans="1:65" s="571" customFormat="1" ht="14.45" customHeight="1">
      <c r="A792" s="568"/>
      <c r="B792" s="569"/>
      <c r="C792" s="671" t="s">
        <v>1482</v>
      </c>
      <c r="D792" s="671" t="s">
        <v>239</v>
      </c>
      <c r="E792" s="672" t="s">
        <v>1483</v>
      </c>
      <c r="F792" s="673" t="s">
        <v>1484</v>
      </c>
      <c r="G792" s="674" t="s">
        <v>286</v>
      </c>
      <c r="H792" s="675">
        <v>410.319</v>
      </c>
      <c r="I792" s="80"/>
      <c r="J792" s="676">
        <f>ROUND(I792*H792,2)</f>
        <v>0</v>
      </c>
      <c r="K792" s="673" t="s">
        <v>132</v>
      </c>
      <c r="L792" s="677"/>
      <c r="M792" s="678" t="s">
        <v>3</v>
      </c>
      <c r="N792" s="679" t="s">
        <v>43</v>
      </c>
      <c r="O792" s="648"/>
      <c r="P792" s="649">
        <f>O792*H792</f>
        <v>0</v>
      </c>
      <c r="Q792" s="649">
        <v>0.0003</v>
      </c>
      <c r="R792" s="649">
        <f>Q792*H792</f>
        <v>0.12309569999999999</v>
      </c>
      <c r="S792" s="649">
        <v>0</v>
      </c>
      <c r="T792" s="650">
        <f>S792*H792</f>
        <v>0</v>
      </c>
      <c r="U792" s="568"/>
      <c r="V792" s="568"/>
      <c r="W792" s="568"/>
      <c r="X792" s="568"/>
      <c r="Y792" s="568"/>
      <c r="Z792" s="568"/>
      <c r="AA792" s="568"/>
      <c r="AB792" s="568"/>
      <c r="AC792" s="568"/>
      <c r="AD792" s="568"/>
      <c r="AE792" s="568"/>
      <c r="AR792" s="651" t="s">
        <v>197</v>
      </c>
      <c r="AT792" s="651" t="s">
        <v>239</v>
      </c>
      <c r="AU792" s="651" t="s">
        <v>82</v>
      </c>
      <c r="AY792" s="561" t="s">
        <v>125</v>
      </c>
      <c r="BE792" s="652">
        <f>IF(N792="základní",J792,0)</f>
        <v>0</v>
      </c>
      <c r="BF792" s="652">
        <f>IF(N792="snížená",J792,0)</f>
        <v>0</v>
      </c>
      <c r="BG792" s="652">
        <f>IF(N792="zákl. přenesená",J792,0)</f>
        <v>0</v>
      </c>
      <c r="BH792" s="652">
        <f>IF(N792="sníž. přenesená",J792,0)</f>
        <v>0</v>
      </c>
      <c r="BI792" s="652">
        <f>IF(N792="nulová",J792,0)</f>
        <v>0</v>
      </c>
      <c r="BJ792" s="561" t="s">
        <v>80</v>
      </c>
      <c r="BK792" s="652">
        <f>ROUND(I792*H792,2)</f>
        <v>0</v>
      </c>
      <c r="BL792" s="561" t="s">
        <v>133</v>
      </c>
      <c r="BM792" s="651" t="s">
        <v>1485</v>
      </c>
    </row>
    <row r="793" spans="2:51" s="658" customFormat="1" ht="12">
      <c r="B793" s="659"/>
      <c r="D793" s="653" t="s">
        <v>137</v>
      </c>
      <c r="F793" s="661" t="s">
        <v>1486</v>
      </c>
      <c r="H793" s="662">
        <v>410.319</v>
      </c>
      <c r="L793" s="659"/>
      <c r="M793" s="663"/>
      <c r="N793" s="664"/>
      <c r="O793" s="664"/>
      <c r="P793" s="664"/>
      <c r="Q793" s="664"/>
      <c r="R793" s="664"/>
      <c r="S793" s="664"/>
      <c r="T793" s="665"/>
      <c r="AT793" s="660" t="s">
        <v>137</v>
      </c>
      <c r="AU793" s="660" t="s">
        <v>82</v>
      </c>
      <c r="AV793" s="658" t="s">
        <v>82</v>
      </c>
      <c r="AW793" s="658" t="s">
        <v>4</v>
      </c>
      <c r="AX793" s="658" t="s">
        <v>80</v>
      </c>
      <c r="AY793" s="660" t="s">
        <v>125</v>
      </c>
    </row>
    <row r="794" spans="1:65" s="571" customFormat="1" ht="24.2" customHeight="1">
      <c r="A794" s="568"/>
      <c r="B794" s="569"/>
      <c r="C794" s="640" t="s">
        <v>1487</v>
      </c>
      <c r="D794" s="640" t="s">
        <v>128</v>
      </c>
      <c r="E794" s="641" t="s">
        <v>1488</v>
      </c>
      <c r="F794" s="642" t="s">
        <v>1489</v>
      </c>
      <c r="G794" s="643" t="s">
        <v>180</v>
      </c>
      <c r="H794" s="644">
        <v>59.4</v>
      </c>
      <c r="I794" s="77"/>
      <c r="J794" s="645">
        <f>ROUND(I794*H794,2)</f>
        <v>0</v>
      </c>
      <c r="K794" s="642" t="s">
        <v>132</v>
      </c>
      <c r="L794" s="569"/>
      <c r="M794" s="646" t="s">
        <v>3</v>
      </c>
      <c r="N794" s="647" t="s">
        <v>43</v>
      </c>
      <c r="O794" s="648"/>
      <c r="P794" s="649">
        <f>O794*H794</f>
        <v>0</v>
      </c>
      <c r="Q794" s="649">
        <v>0.00852</v>
      </c>
      <c r="R794" s="649">
        <f>Q794*H794</f>
        <v>0.506088</v>
      </c>
      <c r="S794" s="649">
        <v>0</v>
      </c>
      <c r="T794" s="650">
        <f>S794*H794</f>
        <v>0</v>
      </c>
      <c r="U794" s="568"/>
      <c r="V794" s="568"/>
      <c r="W794" s="568"/>
      <c r="X794" s="568"/>
      <c r="Y794" s="568"/>
      <c r="Z794" s="568"/>
      <c r="AA794" s="568"/>
      <c r="AB794" s="568"/>
      <c r="AC794" s="568"/>
      <c r="AD794" s="568"/>
      <c r="AE794" s="568"/>
      <c r="AR794" s="651" t="s">
        <v>133</v>
      </c>
      <c r="AT794" s="651" t="s">
        <v>128</v>
      </c>
      <c r="AU794" s="651" t="s">
        <v>82</v>
      </c>
      <c r="AY794" s="561" t="s">
        <v>125</v>
      </c>
      <c r="BE794" s="652">
        <f>IF(N794="základní",J794,0)</f>
        <v>0</v>
      </c>
      <c r="BF794" s="652">
        <f>IF(N794="snížená",J794,0)</f>
        <v>0</v>
      </c>
      <c r="BG794" s="652">
        <f>IF(N794="zákl. přenesená",J794,0)</f>
        <v>0</v>
      </c>
      <c r="BH794" s="652">
        <f>IF(N794="sníž. přenesená",J794,0)</f>
        <v>0</v>
      </c>
      <c r="BI794" s="652">
        <f>IF(N794="nulová",J794,0)</f>
        <v>0</v>
      </c>
      <c r="BJ794" s="561" t="s">
        <v>80</v>
      </c>
      <c r="BK794" s="652">
        <f>ROUND(I794*H794,2)</f>
        <v>0</v>
      </c>
      <c r="BL794" s="561" t="s">
        <v>133</v>
      </c>
      <c r="BM794" s="651" t="s">
        <v>1490</v>
      </c>
    </row>
    <row r="795" spans="2:51" s="680" customFormat="1" ht="12">
      <c r="B795" s="681"/>
      <c r="D795" s="653" t="s">
        <v>137</v>
      </c>
      <c r="E795" s="682" t="s">
        <v>3</v>
      </c>
      <c r="F795" s="683" t="s">
        <v>1491</v>
      </c>
      <c r="H795" s="682" t="s">
        <v>3</v>
      </c>
      <c r="L795" s="681"/>
      <c r="M795" s="684"/>
      <c r="N795" s="685"/>
      <c r="O795" s="685"/>
      <c r="P795" s="685"/>
      <c r="Q795" s="685"/>
      <c r="R795" s="685"/>
      <c r="S795" s="685"/>
      <c r="T795" s="686"/>
      <c r="AT795" s="682" t="s">
        <v>137</v>
      </c>
      <c r="AU795" s="682" t="s">
        <v>82</v>
      </c>
      <c r="AV795" s="680" t="s">
        <v>80</v>
      </c>
      <c r="AW795" s="680" t="s">
        <v>33</v>
      </c>
      <c r="AX795" s="680" t="s">
        <v>72</v>
      </c>
      <c r="AY795" s="682" t="s">
        <v>125</v>
      </c>
    </row>
    <row r="796" spans="2:51" s="658" customFormat="1" ht="12">
      <c r="B796" s="659"/>
      <c r="D796" s="653" t="s">
        <v>137</v>
      </c>
      <c r="E796" s="660" t="s">
        <v>3</v>
      </c>
      <c r="F796" s="661" t="s">
        <v>1492</v>
      </c>
      <c r="H796" s="662">
        <v>59.4</v>
      </c>
      <c r="L796" s="659"/>
      <c r="M796" s="663"/>
      <c r="N796" s="664"/>
      <c r="O796" s="664"/>
      <c r="P796" s="664"/>
      <c r="Q796" s="664"/>
      <c r="R796" s="664"/>
      <c r="S796" s="664"/>
      <c r="T796" s="665"/>
      <c r="AT796" s="660" t="s">
        <v>137</v>
      </c>
      <c r="AU796" s="660" t="s">
        <v>82</v>
      </c>
      <c r="AV796" s="658" t="s">
        <v>82</v>
      </c>
      <c r="AW796" s="658" t="s">
        <v>33</v>
      </c>
      <c r="AX796" s="658" t="s">
        <v>80</v>
      </c>
      <c r="AY796" s="660" t="s">
        <v>125</v>
      </c>
    </row>
    <row r="797" spans="1:65" s="571" customFormat="1" ht="14.45" customHeight="1">
      <c r="A797" s="568"/>
      <c r="B797" s="569"/>
      <c r="C797" s="671" t="s">
        <v>1493</v>
      </c>
      <c r="D797" s="671" t="s">
        <v>239</v>
      </c>
      <c r="E797" s="672" t="s">
        <v>1494</v>
      </c>
      <c r="F797" s="673" t="s">
        <v>1495</v>
      </c>
      <c r="G797" s="674" t="s">
        <v>180</v>
      </c>
      <c r="H797" s="675">
        <v>60.588</v>
      </c>
      <c r="I797" s="80"/>
      <c r="J797" s="676">
        <f>ROUND(I797*H797,2)</f>
        <v>0</v>
      </c>
      <c r="K797" s="673" t="s">
        <v>132</v>
      </c>
      <c r="L797" s="677"/>
      <c r="M797" s="678" t="s">
        <v>3</v>
      </c>
      <c r="N797" s="679" t="s">
        <v>43</v>
      </c>
      <c r="O797" s="648"/>
      <c r="P797" s="649">
        <f>O797*H797</f>
        <v>0</v>
      </c>
      <c r="Q797" s="649">
        <v>0.003</v>
      </c>
      <c r="R797" s="649">
        <f>Q797*H797</f>
        <v>0.181764</v>
      </c>
      <c r="S797" s="649">
        <v>0</v>
      </c>
      <c r="T797" s="650">
        <f>S797*H797</f>
        <v>0</v>
      </c>
      <c r="U797" s="568"/>
      <c r="V797" s="568"/>
      <c r="W797" s="568"/>
      <c r="X797" s="568"/>
      <c r="Y797" s="568"/>
      <c r="Z797" s="568"/>
      <c r="AA797" s="568"/>
      <c r="AB797" s="568"/>
      <c r="AC797" s="568"/>
      <c r="AD797" s="568"/>
      <c r="AE797" s="568"/>
      <c r="AR797" s="651" t="s">
        <v>197</v>
      </c>
      <c r="AT797" s="651" t="s">
        <v>239</v>
      </c>
      <c r="AU797" s="651" t="s">
        <v>82</v>
      </c>
      <c r="AY797" s="561" t="s">
        <v>125</v>
      </c>
      <c r="BE797" s="652">
        <f>IF(N797="základní",J797,0)</f>
        <v>0</v>
      </c>
      <c r="BF797" s="652">
        <f>IF(N797="snížená",J797,0)</f>
        <v>0</v>
      </c>
      <c r="BG797" s="652">
        <f>IF(N797="zákl. přenesená",J797,0)</f>
        <v>0</v>
      </c>
      <c r="BH797" s="652">
        <f>IF(N797="sníž. přenesená",J797,0)</f>
        <v>0</v>
      </c>
      <c r="BI797" s="652">
        <f>IF(N797="nulová",J797,0)</f>
        <v>0</v>
      </c>
      <c r="BJ797" s="561" t="s">
        <v>80</v>
      </c>
      <c r="BK797" s="652">
        <f>ROUND(I797*H797,2)</f>
        <v>0</v>
      </c>
      <c r="BL797" s="561" t="s">
        <v>133</v>
      </c>
      <c r="BM797" s="651" t="s">
        <v>1496</v>
      </c>
    </row>
    <row r="798" spans="2:51" s="658" customFormat="1" ht="12">
      <c r="B798" s="659"/>
      <c r="D798" s="653" t="s">
        <v>137</v>
      </c>
      <c r="F798" s="661" t="s">
        <v>1497</v>
      </c>
      <c r="H798" s="662">
        <v>60.588</v>
      </c>
      <c r="L798" s="659"/>
      <c r="M798" s="663"/>
      <c r="N798" s="664"/>
      <c r="O798" s="664"/>
      <c r="P798" s="664"/>
      <c r="Q798" s="664"/>
      <c r="R798" s="664"/>
      <c r="S798" s="664"/>
      <c r="T798" s="665"/>
      <c r="AT798" s="660" t="s">
        <v>137</v>
      </c>
      <c r="AU798" s="660" t="s">
        <v>82</v>
      </c>
      <c r="AV798" s="658" t="s">
        <v>82</v>
      </c>
      <c r="AW798" s="658" t="s">
        <v>4</v>
      </c>
      <c r="AX798" s="658" t="s">
        <v>80</v>
      </c>
      <c r="AY798" s="660" t="s">
        <v>125</v>
      </c>
    </row>
    <row r="799" spans="1:65" s="571" customFormat="1" ht="24.2" customHeight="1">
      <c r="A799" s="568"/>
      <c r="B799" s="569"/>
      <c r="C799" s="640" t="s">
        <v>1498</v>
      </c>
      <c r="D799" s="640" t="s">
        <v>128</v>
      </c>
      <c r="E799" s="641" t="s">
        <v>1499</v>
      </c>
      <c r="F799" s="642" t="s">
        <v>1500</v>
      </c>
      <c r="G799" s="643" t="s">
        <v>180</v>
      </c>
      <c r="H799" s="644">
        <v>14.85</v>
      </c>
      <c r="I799" s="77"/>
      <c r="J799" s="645">
        <f>ROUND(I799*H799,2)</f>
        <v>0</v>
      </c>
      <c r="K799" s="642" t="s">
        <v>132</v>
      </c>
      <c r="L799" s="569"/>
      <c r="M799" s="646" t="s">
        <v>3</v>
      </c>
      <c r="N799" s="647" t="s">
        <v>43</v>
      </c>
      <c r="O799" s="648"/>
      <c r="P799" s="649">
        <f>O799*H799</f>
        <v>0</v>
      </c>
      <c r="Q799" s="649">
        <v>0.00664</v>
      </c>
      <c r="R799" s="649">
        <f>Q799*H799</f>
        <v>0.098604</v>
      </c>
      <c r="S799" s="649">
        <v>0</v>
      </c>
      <c r="T799" s="650">
        <f>S799*H799</f>
        <v>0</v>
      </c>
      <c r="U799" s="568"/>
      <c r="V799" s="568"/>
      <c r="W799" s="568"/>
      <c r="X799" s="568"/>
      <c r="Y799" s="568"/>
      <c r="Z799" s="568"/>
      <c r="AA799" s="568"/>
      <c r="AB799" s="568"/>
      <c r="AC799" s="568"/>
      <c r="AD799" s="568"/>
      <c r="AE799" s="568"/>
      <c r="AR799" s="651" t="s">
        <v>133</v>
      </c>
      <c r="AT799" s="651" t="s">
        <v>128</v>
      </c>
      <c r="AU799" s="651" t="s">
        <v>82</v>
      </c>
      <c r="AY799" s="561" t="s">
        <v>125</v>
      </c>
      <c r="BE799" s="652">
        <f>IF(N799="základní",J799,0)</f>
        <v>0</v>
      </c>
      <c r="BF799" s="652">
        <f>IF(N799="snížená",J799,0)</f>
        <v>0</v>
      </c>
      <c r="BG799" s="652">
        <f>IF(N799="zákl. přenesená",J799,0)</f>
        <v>0</v>
      </c>
      <c r="BH799" s="652">
        <f>IF(N799="sníž. přenesená",J799,0)</f>
        <v>0</v>
      </c>
      <c r="BI799" s="652">
        <f>IF(N799="nulová",J799,0)</f>
        <v>0</v>
      </c>
      <c r="BJ799" s="561" t="s">
        <v>80</v>
      </c>
      <c r="BK799" s="652">
        <f>ROUND(I799*H799,2)</f>
        <v>0</v>
      </c>
      <c r="BL799" s="561" t="s">
        <v>133</v>
      </c>
      <c r="BM799" s="651" t="s">
        <v>1501</v>
      </c>
    </row>
    <row r="800" spans="2:51" s="680" customFormat="1" ht="12">
      <c r="B800" s="681"/>
      <c r="D800" s="653" t="s">
        <v>137</v>
      </c>
      <c r="E800" s="682" t="s">
        <v>3</v>
      </c>
      <c r="F800" s="683" t="s">
        <v>1502</v>
      </c>
      <c r="H800" s="682" t="s">
        <v>3</v>
      </c>
      <c r="L800" s="681"/>
      <c r="M800" s="684"/>
      <c r="N800" s="685"/>
      <c r="O800" s="685"/>
      <c r="P800" s="685"/>
      <c r="Q800" s="685"/>
      <c r="R800" s="685"/>
      <c r="S800" s="685"/>
      <c r="T800" s="686"/>
      <c r="AT800" s="682" t="s">
        <v>137</v>
      </c>
      <c r="AU800" s="682" t="s">
        <v>82</v>
      </c>
      <c r="AV800" s="680" t="s">
        <v>80</v>
      </c>
      <c r="AW800" s="680" t="s">
        <v>33</v>
      </c>
      <c r="AX800" s="680" t="s">
        <v>72</v>
      </c>
      <c r="AY800" s="682" t="s">
        <v>125</v>
      </c>
    </row>
    <row r="801" spans="2:51" s="658" customFormat="1" ht="12">
      <c r="B801" s="659"/>
      <c r="D801" s="653" t="s">
        <v>137</v>
      </c>
      <c r="E801" s="660" t="s">
        <v>3</v>
      </c>
      <c r="F801" s="661" t="s">
        <v>1503</v>
      </c>
      <c r="H801" s="662">
        <v>14.85</v>
      </c>
      <c r="L801" s="659"/>
      <c r="M801" s="663"/>
      <c r="N801" s="664"/>
      <c r="O801" s="664"/>
      <c r="P801" s="664"/>
      <c r="Q801" s="664"/>
      <c r="R801" s="664"/>
      <c r="S801" s="664"/>
      <c r="T801" s="665"/>
      <c r="AT801" s="660" t="s">
        <v>137</v>
      </c>
      <c r="AU801" s="660" t="s">
        <v>82</v>
      </c>
      <c r="AV801" s="658" t="s">
        <v>82</v>
      </c>
      <c r="AW801" s="658" t="s">
        <v>33</v>
      </c>
      <c r="AX801" s="658" t="s">
        <v>80</v>
      </c>
      <c r="AY801" s="660" t="s">
        <v>125</v>
      </c>
    </row>
    <row r="802" spans="1:65" s="571" customFormat="1" ht="14.45" customHeight="1">
      <c r="A802" s="568"/>
      <c r="B802" s="569"/>
      <c r="C802" s="671" t="s">
        <v>1504</v>
      </c>
      <c r="D802" s="671" t="s">
        <v>239</v>
      </c>
      <c r="E802" s="672" t="s">
        <v>1505</v>
      </c>
      <c r="F802" s="673" t="s">
        <v>1506</v>
      </c>
      <c r="G802" s="674" t="s">
        <v>180</v>
      </c>
      <c r="H802" s="675">
        <v>15.147</v>
      </c>
      <c r="I802" s="80"/>
      <c r="J802" s="676">
        <f>ROUND(I802*H802,2)</f>
        <v>0</v>
      </c>
      <c r="K802" s="673" t="s">
        <v>259</v>
      </c>
      <c r="L802" s="677"/>
      <c r="M802" s="678" t="s">
        <v>3</v>
      </c>
      <c r="N802" s="679" t="s">
        <v>43</v>
      </c>
      <c r="O802" s="648"/>
      <c r="P802" s="649">
        <f>O802*H802</f>
        <v>0</v>
      </c>
      <c r="Q802" s="649">
        <v>0.0036</v>
      </c>
      <c r="R802" s="649">
        <f>Q802*H802</f>
        <v>0.0545292</v>
      </c>
      <c r="S802" s="649">
        <v>0</v>
      </c>
      <c r="T802" s="650">
        <f>S802*H802</f>
        <v>0</v>
      </c>
      <c r="U802" s="568"/>
      <c r="V802" s="568"/>
      <c r="W802" s="568"/>
      <c r="X802" s="568"/>
      <c r="Y802" s="568"/>
      <c r="Z802" s="568"/>
      <c r="AA802" s="568"/>
      <c r="AB802" s="568"/>
      <c r="AC802" s="568"/>
      <c r="AD802" s="568"/>
      <c r="AE802" s="568"/>
      <c r="AR802" s="651" t="s">
        <v>197</v>
      </c>
      <c r="AT802" s="651" t="s">
        <v>239</v>
      </c>
      <c r="AU802" s="651" t="s">
        <v>82</v>
      </c>
      <c r="AY802" s="561" t="s">
        <v>125</v>
      </c>
      <c r="BE802" s="652">
        <f>IF(N802="základní",J802,0)</f>
        <v>0</v>
      </c>
      <c r="BF802" s="652">
        <f>IF(N802="snížená",J802,0)</f>
        <v>0</v>
      </c>
      <c r="BG802" s="652">
        <f>IF(N802="zákl. přenesená",J802,0)</f>
        <v>0</v>
      </c>
      <c r="BH802" s="652">
        <f>IF(N802="sníž. přenesená",J802,0)</f>
        <v>0</v>
      </c>
      <c r="BI802" s="652">
        <f>IF(N802="nulová",J802,0)</f>
        <v>0</v>
      </c>
      <c r="BJ802" s="561" t="s">
        <v>80</v>
      </c>
      <c r="BK802" s="652">
        <f>ROUND(I802*H802,2)</f>
        <v>0</v>
      </c>
      <c r="BL802" s="561" t="s">
        <v>133</v>
      </c>
      <c r="BM802" s="651" t="s">
        <v>1507</v>
      </c>
    </row>
    <row r="803" spans="2:51" s="658" customFormat="1" ht="12">
      <c r="B803" s="659"/>
      <c r="D803" s="653" t="s">
        <v>137</v>
      </c>
      <c r="F803" s="661" t="s">
        <v>1508</v>
      </c>
      <c r="H803" s="662">
        <v>15.147</v>
      </c>
      <c r="L803" s="659"/>
      <c r="M803" s="663"/>
      <c r="N803" s="664"/>
      <c r="O803" s="664"/>
      <c r="P803" s="664"/>
      <c r="Q803" s="664"/>
      <c r="R803" s="664"/>
      <c r="S803" s="664"/>
      <c r="T803" s="665"/>
      <c r="AT803" s="660" t="s">
        <v>137</v>
      </c>
      <c r="AU803" s="660" t="s">
        <v>82</v>
      </c>
      <c r="AV803" s="658" t="s">
        <v>82</v>
      </c>
      <c r="AW803" s="658" t="s">
        <v>4</v>
      </c>
      <c r="AX803" s="658" t="s">
        <v>80</v>
      </c>
      <c r="AY803" s="660" t="s">
        <v>125</v>
      </c>
    </row>
    <row r="804" spans="1:65" s="571" customFormat="1" ht="24.2" customHeight="1">
      <c r="A804" s="568"/>
      <c r="B804" s="569"/>
      <c r="C804" s="640" t="s">
        <v>1509</v>
      </c>
      <c r="D804" s="640" t="s">
        <v>128</v>
      </c>
      <c r="E804" s="641" t="s">
        <v>1510</v>
      </c>
      <c r="F804" s="642" t="s">
        <v>1511</v>
      </c>
      <c r="G804" s="643" t="s">
        <v>180</v>
      </c>
      <c r="H804" s="644">
        <v>90.84</v>
      </c>
      <c r="I804" s="77"/>
      <c r="J804" s="645">
        <f>ROUND(I804*H804,2)</f>
        <v>0</v>
      </c>
      <c r="K804" s="642" t="s">
        <v>132</v>
      </c>
      <c r="L804" s="569"/>
      <c r="M804" s="646" t="s">
        <v>3</v>
      </c>
      <c r="N804" s="647" t="s">
        <v>43</v>
      </c>
      <c r="O804" s="648"/>
      <c r="P804" s="649">
        <f>O804*H804</f>
        <v>0</v>
      </c>
      <c r="Q804" s="649">
        <v>0.01168</v>
      </c>
      <c r="R804" s="649">
        <f>Q804*H804</f>
        <v>1.0610112</v>
      </c>
      <c r="S804" s="649">
        <v>0</v>
      </c>
      <c r="T804" s="650">
        <f>S804*H804</f>
        <v>0</v>
      </c>
      <c r="U804" s="568"/>
      <c r="V804" s="568"/>
      <c r="W804" s="568"/>
      <c r="X804" s="568"/>
      <c r="Y804" s="568"/>
      <c r="Z804" s="568"/>
      <c r="AA804" s="568"/>
      <c r="AB804" s="568"/>
      <c r="AC804" s="568"/>
      <c r="AD804" s="568"/>
      <c r="AE804" s="568"/>
      <c r="AR804" s="651" t="s">
        <v>133</v>
      </c>
      <c r="AT804" s="651" t="s">
        <v>128</v>
      </c>
      <c r="AU804" s="651" t="s">
        <v>82</v>
      </c>
      <c r="AY804" s="561" t="s">
        <v>125</v>
      </c>
      <c r="BE804" s="652">
        <f>IF(N804="základní",J804,0)</f>
        <v>0</v>
      </c>
      <c r="BF804" s="652">
        <f>IF(N804="snížená",J804,0)</f>
        <v>0</v>
      </c>
      <c r="BG804" s="652">
        <f>IF(N804="zákl. přenesená",J804,0)</f>
        <v>0</v>
      </c>
      <c r="BH804" s="652">
        <f>IF(N804="sníž. přenesená",J804,0)</f>
        <v>0</v>
      </c>
      <c r="BI804" s="652">
        <f>IF(N804="nulová",J804,0)</f>
        <v>0</v>
      </c>
      <c r="BJ804" s="561" t="s">
        <v>80</v>
      </c>
      <c r="BK804" s="652">
        <f>ROUND(I804*H804,2)</f>
        <v>0</v>
      </c>
      <c r="BL804" s="561" t="s">
        <v>133</v>
      </c>
      <c r="BM804" s="651" t="s">
        <v>1512</v>
      </c>
    </row>
    <row r="805" spans="2:51" s="680" customFormat="1" ht="12">
      <c r="B805" s="681"/>
      <c r="D805" s="653" t="s">
        <v>137</v>
      </c>
      <c r="E805" s="682" t="s">
        <v>3</v>
      </c>
      <c r="F805" s="683" t="s">
        <v>1513</v>
      </c>
      <c r="H805" s="682" t="s">
        <v>3</v>
      </c>
      <c r="L805" s="681"/>
      <c r="M805" s="684"/>
      <c r="N805" s="685"/>
      <c r="O805" s="685"/>
      <c r="P805" s="685"/>
      <c r="Q805" s="685"/>
      <c r="R805" s="685"/>
      <c r="S805" s="685"/>
      <c r="T805" s="686"/>
      <c r="AT805" s="682" t="s">
        <v>137</v>
      </c>
      <c r="AU805" s="682" t="s">
        <v>82</v>
      </c>
      <c r="AV805" s="680" t="s">
        <v>80</v>
      </c>
      <c r="AW805" s="680" t="s">
        <v>33</v>
      </c>
      <c r="AX805" s="680" t="s">
        <v>72</v>
      </c>
      <c r="AY805" s="682" t="s">
        <v>125</v>
      </c>
    </row>
    <row r="806" spans="2:51" s="658" customFormat="1" ht="12">
      <c r="B806" s="659"/>
      <c r="D806" s="653" t="s">
        <v>137</v>
      </c>
      <c r="E806" s="660" t="s">
        <v>3</v>
      </c>
      <c r="F806" s="661" t="s">
        <v>1514</v>
      </c>
      <c r="H806" s="662">
        <v>28.8</v>
      </c>
      <c r="L806" s="659"/>
      <c r="M806" s="663"/>
      <c r="N806" s="664"/>
      <c r="O806" s="664"/>
      <c r="P806" s="664"/>
      <c r="Q806" s="664"/>
      <c r="R806" s="664"/>
      <c r="S806" s="664"/>
      <c r="T806" s="665"/>
      <c r="AT806" s="660" t="s">
        <v>137</v>
      </c>
      <c r="AU806" s="660" t="s">
        <v>82</v>
      </c>
      <c r="AV806" s="658" t="s">
        <v>82</v>
      </c>
      <c r="AW806" s="658" t="s">
        <v>33</v>
      </c>
      <c r="AX806" s="658" t="s">
        <v>72</v>
      </c>
      <c r="AY806" s="660" t="s">
        <v>125</v>
      </c>
    </row>
    <row r="807" spans="2:51" s="695" customFormat="1" ht="12">
      <c r="B807" s="696"/>
      <c r="D807" s="653" t="s">
        <v>137</v>
      </c>
      <c r="E807" s="697" t="s">
        <v>3</v>
      </c>
      <c r="F807" s="698" t="s">
        <v>1106</v>
      </c>
      <c r="H807" s="699">
        <v>28.8</v>
      </c>
      <c r="L807" s="696"/>
      <c r="M807" s="700"/>
      <c r="N807" s="701"/>
      <c r="O807" s="701"/>
      <c r="P807" s="701"/>
      <c r="Q807" s="701"/>
      <c r="R807" s="701"/>
      <c r="S807" s="701"/>
      <c r="T807" s="702"/>
      <c r="AT807" s="697" t="s">
        <v>137</v>
      </c>
      <c r="AU807" s="697" t="s">
        <v>82</v>
      </c>
      <c r="AV807" s="695" t="s">
        <v>145</v>
      </c>
      <c r="AW807" s="695" t="s">
        <v>33</v>
      </c>
      <c r="AX807" s="695" t="s">
        <v>72</v>
      </c>
      <c r="AY807" s="697" t="s">
        <v>125</v>
      </c>
    </row>
    <row r="808" spans="2:51" s="680" customFormat="1" ht="12">
      <c r="B808" s="681"/>
      <c r="D808" s="653" t="s">
        <v>137</v>
      </c>
      <c r="E808" s="682" t="s">
        <v>3</v>
      </c>
      <c r="F808" s="683" t="s">
        <v>1515</v>
      </c>
      <c r="H808" s="682" t="s">
        <v>3</v>
      </c>
      <c r="L808" s="681"/>
      <c r="M808" s="684"/>
      <c r="N808" s="685"/>
      <c r="O808" s="685"/>
      <c r="P808" s="685"/>
      <c r="Q808" s="685"/>
      <c r="R808" s="685"/>
      <c r="S808" s="685"/>
      <c r="T808" s="686"/>
      <c r="AT808" s="682" t="s">
        <v>137</v>
      </c>
      <c r="AU808" s="682" t="s">
        <v>82</v>
      </c>
      <c r="AV808" s="680" t="s">
        <v>80</v>
      </c>
      <c r="AW808" s="680" t="s">
        <v>33</v>
      </c>
      <c r="AX808" s="680" t="s">
        <v>72</v>
      </c>
      <c r="AY808" s="682" t="s">
        <v>125</v>
      </c>
    </row>
    <row r="809" spans="2:51" s="658" customFormat="1" ht="12">
      <c r="B809" s="659"/>
      <c r="D809" s="653" t="s">
        <v>137</v>
      </c>
      <c r="E809" s="660" t="s">
        <v>3</v>
      </c>
      <c r="F809" s="661" t="s">
        <v>1516</v>
      </c>
      <c r="H809" s="662">
        <v>62.8</v>
      </c>
      <c r="L809" s="659"/>
      <c r="M809" s="663"/>
      <c r="N809" s="664"/>
      <c r="O809" s="664"/>
      <c r="P809" s="664"/>
      <c r="Q809" s="664"/>
      <c r="R809" s="664"/>
      <c r="S809" s="664"/>
      <c r="T809" s="665"/>
      <c r="AT809" s="660" t="s">
        <v>137</v>
      </c>
      <c r="AU809" s="660" t="s">
        <v>82</v>
      </c>
      <c r="AV809" s="658" t="s">
        <v>82</v>
      </c>
      <c r="AW809" s="658" t="s">
        <v>33</v>
      </c>
      <c r="AX809" s="658" t="s">
        <v>72</v>
      </c>
      <c r="AY809" s="660" t="s">
        <v>125</v>
      </c>
    </row>
    <row r="810" spans="2:51" s="658" customFormat="1" ht="12">
      <c r="B810" s="659"/>
      <c r="D810" s="653" t="s">
        <v>137</v>
      </c>
      <c r="E810" s="660" t="s">
        <v>3</v>
      </c>
      <c r="F810" s="661" t="s">
        <v>1517</v>
      </c>
      <c r="H810" s="662">
        <v>-10.44</v>
      </c>
      <c r="L810" s="659"/>
      <c r="M810" s="663"/>
      <c r="N810" s="664"/>
      <c r="O810" s="664"/>
      <c r="P810" s="664"/>
      <c r="Q810" s="664"/>
      <c r="R810" s="664"/>
      <c r="S810" s="664"/>
      <c r="T810" s="665"/>
      <c r="AT810" s="660" t="s">
        <v>137</v>
      </c>
      <c r="AU810" s="660" t="s">
        <v>82</v>
      </c>
      <c r="AV810" s="658" t="s">
        <v>82</v>
      </c>
      <c r="AW810" s="658" t="s">
        <v>33</v>
      </c>
      <c r="AX810" s="658" t="s">
        <v>72</v>
      </c>
      <c r="AY810" s="660" t="s">
        <v>125</v>
      </c>
    </row>
    <row r="811" spans="2:51" s="695" customFormat="1" ht="12">
      <c r="B811" s="696"/>
      <c r="D811" s="653" t="s">
        <v>137</v>
      </c>
      <c r="E811" s="697" t="s">
        <v>3</v>
      </c>
      <c r="F811" s="698" t="s">
        <v>1106</v>
      </c>
      <c r="H811" s="699">
        <v>52.36</v>
      </c>
      <c r="L811" s="696"/>
      <c r="M811" s="700"/>
      <c r="N811" s="701"/>
      <c r="O811" s="701"/>
      <c r="P811" s="701"/>
      <c r="Q811" s="701"/>
      <c r="R811" s="701"/>
      <c r="S811" s="701"/>
      <c r="T811" s="702"/>
      <c r="AT811" s="697" t="s">
        <v>137</v>
      </c>
      <c r="AU811" s="697" t="s">
        <v>82</v>
      </c>
      <c r="AV811" s="695" t="s">
        <v>145</v>
      </c>
      <c r="AW811" s="695" t="s">
        <v>33</v>
      </c>
      <c r="AX811" s="695" t="s">
        <v>72</v>
      </c>
      <c r="AY811" s="697" t="s">
        <v>125</v>
      </c>
    </row>
    <row r="812" spans="2:51" s="680" customFormat="1" ht="12">
      <c r="B812" s="681"/>
      <c r="D812" s="653" t="s">
        <v>137</v>
      </c>
      <c r="E812" s="682" t="s">
        <v>3</v>
      </c>
      <c r="F812" s="683" t="s">
        <v>1518</v>
      </c>
      <c r="H812" s="682" t="s">
        <v>3</v>
      </c>
      <c r="L812" s="681"/>
      <c r="M812" s="684"/>
      <c r="N812" s="685"/>
      <c r="O812" s="685"/>
      <c r="P812" s="685"/>
      <c r="Q812" s="685"/>
      <c r="R812" s="685"/>
      <c r="S812" s="685"/>
      <c r="T812" s="686"/>
      <c r="AT812" s="682" t="s">
        <v>137</v>
      </c>
      <c r="AU812" s="682" t="s">
        <v>82</v>
      </c>
      <c r="AV812" s="680" t="s">
        <v>80</v>
      </c>
      <c r="AW812" s="680" t="s">
        <v>33</v>
      </c>
      <c r="AX812" s="680" t="s">
        <v>72</v>
      </c>
      <c r="AY812" s="682" t="s">
        <v>125</v>
      </c>
    </row>
    <row r="813" spans="2:51" s="658" customFormat="1" ht="12">
      <c r="B813" s="659"/>
      <c r="D813" s="653" t="s">
        <v>137</v>
      </c>
      <c r="E813" s="660" t="s">
        <v>3</v>
      </c>
      <c r="F813" s="661" t="s">
        <v>1519</v>
      </c>
      <c r="H813" s="662">
        <v>9.68</v>
      </c>
      <c r="L813" s="659"/>
      <c r="M813" s="663"/>
      <c r="N813" s="664"/>
      <c r="O813" s="664"/>
      <c r="P813" s="664"/>
      <c r="Q813" s="664"/>
      <c r="R813" s="664"/>
      <c r="S813" s="664"/>
      <c r="T813" s="665"/>
      <c r="AT813" s="660" t="s">
        <v>137</v>
      </c>
      <c r="AU813" s="660" t="s">
        <v>82</v>
      </c>
      <c r="AV813" s="658" t="s">
        <v>82</v>
      </c>
      <c r="AW813" s="658" t="s">
        <v>33</v>
      </c>
      <c r="AX813" s="658" t="s">
        <v>72</v>
      </c>
      <c r="AY813" s="660" t="s">
        <v>125</v>
      </c>
    </row>
    <row r="814" spans="2:51" s="687" customFormat="1" ht="12">
      <c r="B814" s="688"/>
      <c r="D814" s="653" t="s">
        <v>137</v>
      </c>
      <c r="E814" s="689" t="s">
        <v>3</v>
      </c>
      <c r="F814" s="690" t="s">
        <v>532</v>
      </c>
      <c r="H814" s="691">
        <v>90.84</v>
      </c>
      <c r="L814" s="688"/>
      <c r="M814" s="692"/>
      <c r="N814" s="693"/>
      <c r="O814" s="693"/>
      <c r="P814" s="693"/>
      <c r="Q814" s="693"/>
      <c r="R814" s="693"/>
      <c r="S814" s="693"/>
      <c r="T814" s="694"/>
      <c r="AT814" s="689" t="s">
        <v>137</v>
      </c>
      <c r="AU814" s="689" t="s">
        <v>82</v>
      </c>
      <c r="AV814" s="687" t="s">
        <v>133</v>
      </c>
      <c r="AW814" s="687" t="s">
        <v>33</v>
      </c>
      <c r="AX814" s="687" t="s">
        <v>80</v>
      </c>
      <c r="AY814" s="689" t="s">
        <v>125</v>
      </c>
    </row>
    <row r="815" spans="1:65" s="571" customFormat="1" ht="14.45" customHeight="1">
      <c r="A815" s="568"/>
      <c r="B815" s="569"/>
      <c r="C815" s="671" t="s">
        <v>1520</v>
      </c>
      <c r="D815" s="671" t="s">
        <v>239</v>
      </c>
      <c r="E815" s="672" t="s">
        <v>1521</v>
      </c>
      <c r="F815" s="673" t="s">
        <v>1522</v>
      </c>
      <c r="G815" s="674" t="s">
        <v>180</v>
      </c>
      <c r="H815" s="675">
        <v>29.376</v>
      </c>
      <c r="I815" s="80"/>
      <c r="J815" s="676">
        <f>ROUND(I815*H815,2)</f>
        <v>0</v>
      </c>
      <c r="K815" s="673" t="s">
        <v>132</v>
      </c>
      <c r="L815" s="677"/>
      <c r="M815" s="678" t="s">
        <v>3</v>
      </c>
      <c r="N815" s="679" t="s">
        <v>43</v>
      </c>
      <c r="O815" s="648"/>
      <c r="P815" s="649">
        <f>O815*H815</f>
        <v>0</v>
      </c>
      <c r="Q815" s="649">
        <v>0.014</v>
      </c>
      <c r="R815" s="649">
        <f>Q815*H815</f>
        <v>0.411264</v>
      </c>
      <c r="S815" s="649">
        <v>0</v>
      </c>
      <c r="T815" s="650">
        <f>S815*H815</f>
        <v>0</v>
      </c>
      <c r="U815" s="568"/>
      <c r="V815" s="568"/>
      <c r="W815" s="568"/>
      <c r="X815" s="568"/>
      <c r="Y815" s="568"/>
      <c r="Z815" s="568"/>
      <c r="AA815" s="568"/>
      <c r="AB815" s="568"/>
      <c r="AC815" s="568"/>
      <c r="AD815" s="568"/>
      <c r="AE815" s="568"/>
      <c r="AR815" s="651" t="s">
        <v>197</v>
      </c>
      <c r="AT815" s="651" t="s">
        <v>239</v>
      </c>
      <c r="AU815" s="651" t="s">
        <v>82</v>
      </c>
      <c r="AY815" s="561" t="s">
        <v>125</v>
      </c>
      <c r="BE815" s="652">
        <f>IF(N815="základní",J815,0)</f>
        <v>0</v>
      </c>
      <c r="BF815" s="652">
        <f>IF(N815="snížená",J815,0)</f>
        <v>0</v>
      </c>
      <c r="BG815" s="652">
        <f>IF(N815="zákl. přenesená",J815,0)</f>
        <v>0</v>
      </c>
      <c r="BH815" s="652">
        <f>IF(N815="sníž. přenesená",J815,0)</f>
        <v>0</v>
      </c>
      <c r="BI815" s="652">
        <f>IF(N815="nulová",J815,0)</f>
        <v>0</v>
      </c>
      <c r="BJ815" s="561" t="s">
        <v>80</v>
      </c>
      <c r="BK815" s="652">
        <f>ROUND(I815*H815,2)</f>
        <v>0</v>
      </c>
      <c r="BL815" s="561" t="s">
        <v>133</v>
      </c>
      <c r="BM815" s="651" t="s">
        <v>1523</v>
      </c>
    </row>
    <row r="816" spans="2:51" s="658" customFormat="1" ht="12">
      <c r="B816" s="659"/>
      <c r="D816" s="653" t="s">
        <v>137</v>
      </c>
      <c r="E816" s="660" t="s">
        <v>3</v>
      </c>
      <c r="F816" s="661" t="s">
        <v>1524</v>
      </c>
      <c r="H816" s="662">
        <v>28.8</v>
      </c>
      <c r="L816" s="659"/>
      <c r="M816" s="663"/>
      <c r="N816" s="664"/>
      <c r="O816" s="664"/>
      <c r="P816" s="664"/>
      <c r="Q816" s="664"/>
      <c r="R816" s="664"/>
      <c r="S816" s="664"/>
      <c r="T816" s="665"/>
      <c r="AT816" s="660" t="s">
        <v>137</v>
      </c>
      <c r="AU816" s="660" t="s">
        <v>82</v>
      </c>
      <c r="AV816" s="658" t="s">
        <v>82</v>
      </c>
      <c r="AW816" s="658" t="s">
        <v>33</v>
      </c>
      <c r="AX816" s="658" t="s">
        <v>80</v>
      </c>
      <c r="AY816" s="660" t="s">
        <v>125</v>
      </c>
    </row>
    <row r="817" spans="2:51" s="658" customFormat="1" ht="12">
      <c r="B817" s="659"/>
      <c r="D817" s="653" t="s">
        <v>137</v>
      </c>
      <c r="F817" s="661" t="s">
        <v>1525</v>
      </c>
      <c r="H817" s="662">
        <v>29.376</v>
      </c>
      <c r="L817" s="659"/>
      <c r="M817" s="663"/>
      <c r="N817" s="664"/>
      <c r="O817" s="664"/>
      <c r="P817" s="664"/>
      <c r="Q817" s="664"/>
      <c r="R817" s="664"/>
      <c r="S817" s="664"/>
      <c r="T817" s="665"/>
      <c r="AT817" s="660" t="s">
        <v>137</v>
      </c>
      <c r="AU817" s="660" t="s">
        <v>82</v>
      </c>
      <c r="AV817" s="658" t="s">
        <v>82</v>
      </c>
      <c r="AW817" s="658" t="s">
        <v>4</v>
      </c>
      <c r="AX817" s="658" t="s">
        <v>80</v>
      </c>
      <c r="AY817" s="660" t="s">
        <v>125</v>
      </c>
    </row>
    <row r="818" spans="1:65" s="571" customFormat="1" ht="14.45" customHeight="1">
      <c r="A818" s="568"/>
      <c r="B818" s="569"/>
      <c r="C818" s="671" t="s">
        <v>1526</v>
      </c>
      <c r="D818" s="671" t="s">
        <v>239</v>
      </c>
      <c r="E818" s="672" t="s">
        <v>1527</v>
      </c>
      <c r="F818" s="673" t="s">
        <v>1528</v>
      </c>
      <c r="G818" s="674" t="s">
        <v>180</v>
      </c>
      <c r="H818" s="675">
        <v>63.281</v>
      </c>
      <c r="I818" s="80"/>
      <c r="J818" s="676">
        <f>ROUND(I818*H818,2)</f>
        <v>0</v>
      </c>
      <c r="K818" s="673" t="s">
        <v>132</v>
      </c>
      <c r="L818" s="677"/>
      <c r="M818" s="678" t="s">
        <v>3</v>
      </c>
      <c r="N818" s="679" t="s">
        <v>43</v>
      </c>
      <c r="O818" s="648"/>
      <c r="P818" s="649">
        <f>O818*H818</f>
        <v>0</v>
      </c>
      <c r="Q818" s="649">
        <v>0.016</v>
      </c>
      <c r="R818" s="649">
        <f>Q818*H818</f>
        <v>1.012496</v>
      </c>
      <c r="S818" s="649">
        <v>0</v>
      </c>
      <c r="T818" s="650">
        <f>S818*H818</f>
        <v>0</v>
      </c>
      <c r="U818" s="568"/>
      <c r="V818" s="568"/>
      <c r="W818" s="568"/>
      <c r="X818" s="568"/>
      <c r="Y818" s="568"/>
      <c r="Z818" s="568"/>
      <c r="AA818" s="568"/>
      <c r="AB818" s="568"/>
      <c r="AC818" s="568"/>
      <c r="AD818" s="568"/>
      <c r="AE818" s="568"/>
      <c r="AR818" s="651" t="s">
        <v>197</v>
      </c>
      <c r="AT818" s="651" t="s">
        <v>239</v>
      </c>
      <c r="AU818" s="651" t="s">
        <v>82</v>
      </c>
      <c r="AY818" s="561" t="s">
        <v>125</v>
      </c>
      <c r="BE818" s="652">
        <f>IF(N818="základní",J818,0)</f>
        <v>0</v>
      </c>
      <c r="BF818" s="652">
        <f>IF(N818="snížená",J818,0)</f>
        <v>0</v>
      </c>
      <c r="BG818" s="652">
        <f>IF(N818="zákl. přenesená",J818,0)</f>
        <v>0</v>
      </c>
      <c r="BH818" s="652">
        <f>IF(N818="sníž. přenesená",J818,0)</f>
        <v>0</v>
      </c>
      <c r="BI818" s="652">
        <f>IF(N818="nulová",J818,0)</f>
        <v>0</v>
      </c>
      <c r="BJ818" s="561" t="s">
        <v>80</v>
      </c>
      <c r="BK818" s="652">
        <f>ROUND(I818*H818,2)</f>
        <v>0</v>
      </c>
      <c r="BL818" s="561" t="s">
        <v>133</v>
      </c>
      <c r="BM818" s="651" t="s">
        <v>1529</v>
      </c>
    </row>
    <row r="819" spans="2:51" s="658" customFormat="1" ht="12">
      <c r="B819" s="659"/>
      <c r="D819" s="653" t="s">
        <v>137</v>
      </c>
      <c r="E819" s="660" t="s">
        <v>3</v>
      </c>
      <c r="F819" s="661" t="s">
        <v>1530</v>
      </c>
      <c r="H819" s="662">
        <v>52.36</v>
      </c>
      <c r="L819" s="659"/>
      <c r="M819" s="663"/>
      <c r="N819" s="664"/>
      <c r="O819" s="664"/>
      <c r="P819" s="664"/>
      <c r="Q819" s="664"/>
      <c r="R819" s="664"/>
      <c r="S819" s="664"/>
      <c r="T819" s="665"/>
      <c r="AT819" s="660" t="s">
        <v>137</v>
      </c>
      <c r="AU819" s="660" t="s">
        <v>82</v>
      </c>
      <c r="AV819" s="658" t="s">
        <v>82</v>
      </c>
      <c r="AW819" s="658" t="s">
        <v>33</v>
      </c>
      <c r="AX819" s="658" t="s">
        <v>72</v>
      </c>
      <c r="AY819" s="660" t="s">
        <v>125</v>
      </c>
    </row>
    <row r="820" spans="2:51" s="658" customFormat="1" ht="12">
      <c r="B820" s="659"/>
      <c r="D820" s="653" t="s">
        <v>137</v>
      </c>
      <c r="E820" s="660" t="s">
        <v>3</v>
      </c>
      <c r="F820" s="661" t="s">
        <v>1531</v>
      </c>
      <c r="H820" s="662">
        <v>9.68</v>
      </c>
      <c r="L820" s="659"/>
      <c r="M820" s="663"/>
      <c r="N820" s="664"/>
      <c r="O820" s="664"/>
      <c r="P820" s="664"/>
      <c r="Q820" s="664"/>
      <c r="R820" s="664"/>
      <c r="S820" s="664"/>
      <c r="T820" s="665"/>
      <c r="AT820" s="660" t="s">
        <v>137</v>
      </c>
      <c r="AU820" s="660" t="s">
        <v>82</v>
      </c>
      <c r="AV820" s="658" t="s">
        <v>82</v>
      </c>
      <c r="AW820" s="658" t="s">
        <v>33</v>
      </c>
      <c r="AX820" s="658" t="s">
        <v>72</v>
      </c>
      <c r="AY820" s="660" t="s">
        <v>125</v>
      </c>
    </row>
    <row r="821" spans="2:51" s="687" customFormat="1" ht="12">
      <c r="B821" s="688"/>
      <c r="D821" s="653" t="s">
        <v>137</v>
      </c>
      <c r="E821" s="689" t="s">
        <v>3</v>
      </c>
      <c r="F821" s="690" t="s">
        <v>532</v>
      </c>
      <c r="H821" s="691">
        <v>62.04</v>
      </c>
      <c r="L821" s="688"/>
      <c r="M821" s="692"/>
      <c r="N821" s="693"/>
      <c r="O821" s="693"/>
      <c r="P821" s="693"/>
      <c r="Q821" s="693"/>
      <c r="R821" s="693"/>
      <c r="S821" s="693"/>
      <c r="T821" s="694"/>
      <c r="AT821" s="689" t="s">
        <v>137</v>
      </c>
      <c r="AU821" s="689" t="s">
        <v>82</v>
      </c>
      <c r="AV821" s="687" t="s">
        <v>133</v>
      </c>
      <c r="AW821" s="687" t="s">
        <v>33</v>
      </c>
      <c r="AX821" s="687" t="s">
        <v>80</v>
      </c>
      <c r="AY821" s="689" t="s">
        <v>125</v>
      </c>
    </row>
    <row r="822" spans="2:51" s="658" customFormat="1" ht="12">
      <c r="B822" s="659"/>
      <c r="D822" s="653" t="s">
        <v>137</v>
      </c>
      <c r="F822" s="661" t="s">
        <v>1532</v>
      </c>
      <c r="H822" s="662">
        <v>63.281</v>
      </c>
      <c r="L822" s="659"/>
      <c r="M822" s="663"/>
      <c r="N822" s="664"/>
      <c r="O822" s="664"/>
      <c r="P822" s="664"/>
      <c r="Q822" s="664"/>
      <c r="R822" s="664"/>
      <c r="S822" s="664"/>
      <c r="T822" s="665"/>
      <c r="AT822" s="660" t="s">
        <v>137</v>
      </c>
      <c r="AU822" s="660" t="s">
        <v>82</v>
      </c>
      <c r="AV822" s="658" t="s">
        <v>82</v>
      </c>
      <c r="AW822" s="658" t="s">
        <v>4</v>
      </c>
      <c r="AX822" s="658" t="s">
        <v>80</v>
      </c>
      <c r="AY822" s="660" t="s">
        <v>125</v>
      </c>
    </row>
    <row r="823" spans="1:65" s="571" customFormat="1" ht="24.2" customHeight="1">
      <c r="A823" s="568"/>
      <c r="B823" s="569"/>
      <c r="C823" s="640" t="s">
        <v>1533</v>
      </c>
      <c r="D823" s="640" t="s">
        <v>128</v>
      </c>
      <c r="E823" s="641" t="s">
        <v>1534</v>
      </c>
      <c r="F823" s="642" t="s">
        <v>1535</v>
      </c>
      <c r="G823" s="643" t="s">
        <v>180</v>
      </c>
      <c r="H823" s="644">
        <v>37.012</v>
      </c>
      <c r="I823" s="77"/>
      <c r="J823" s="645">
        <f>ROUND(I823*H823,2)</f>
        <v>0</v>
      </c>
      <c r="K823" s="642" t="s">
        <v>132</v>
      </c>
      <c r="L823" s="569"/>
      <c r="M823" s="646" t="s">
        <v>3</v>
      </c>
      <c r="N823" s="647" t="s">
        <v>43</v>
      </c>
      <c r="O823" s="648"/>
      <c r="P823" s="649">
        <f>O823*H823</f>
        <v>0</v>
      </c>
      <c r="Q823" s="649">
        <v>0.01176</v>
      </c>
      <c r="R823" s="649">
        <f>Q823*H823</f>
        <v>0.43526112</v>
      </c>
      <c r="S823" s="649">
        <v>0</v>
      </c>
      <c r="T823" s="650">
        <f>S823*H823</f>
        <v>0</v>
      </c>
      <c r="U823" s="568"/>
      <c r="V823" s="568"/>
      <c r="W823" s="568"/>
      <c r="X823" s="568"/>
      <c r="Y823" s="568"/>
      <c r="Z823" s="568"/>
      <c r="AA823" s="568"/>
      <c r="AB823" s="568"/>
      <c r="AC823" s="568"/>
      <c r="AD823" s="568"/>
      <c r="AE823" s="568"/>
      <c r="AR823" s="651" t="s">
        <v>133</v>
      </c>
      <c r="AT823" s="651" t="s">
        <v>128</v>
      </c>
      <c r="AU823" s="651" t="s">
        <v>82</v>
      </c>
      <c r="AY823" s="561" t="s">
        <v>125</v>
      </c>
      <c r="BE823" s="652">
        <f>IF(N823="základní",J823,0)</f>
        <v>0</v>
      </c>
      <c r="BF823" s="652">
        <f>IF(N823="snížená",J823,0)</f>
        <v>0</v>
      </c>
      <c r="BG823" s="652">
        <f>IF(N823="zákl. přenesená",J823,0)</f>
        <v>0</v>
      </c>
      <c r="BH823" s="652">
        <f>IF(N823="sníž. přenesená",J823,0)</f>
        <v>0</v>
      </c>
      <c r="BI823" s="652">
        <f>IF(N823="nulová",J823,0)</f>
        <v>0</v>
      </c>
      <c r="BJ823" s="561" t="s">
        <v>80</v>
      </c>
      <c r="BK823" s="652">
        <f>ROUND(I823*H823,2)</f>
        <v>0</v>
      </c>
      <c r="BL823" s="561" t="s">
        <v>133</v>
      </c>
      <c r="BM823" s="651" t="s">
        <v>1536</v>
      </c>
    </row>
    <row r="824" spans="2:51" s="680" customFormat="1" ht="12">
      <c r="B824" s="681"/>
      <c r="D824" s="653" t="s">
        <v>137</v>
      </c>
      <c r="E824" s="682" t="s">
        <v>3</v>
      </c>
      <c r="F824" s="683" t="s">
        <v>1537</v>
      </c>
      <c r="H824" s="682" t="s">
        <v>3</v>
      </c>
      <c r="L824" s="681"/>
      <c r="M824" s="684"/>
      <c r="N824" s="685"/>
      <c r="O824" s="685"/>
      <c r="P824" s="685"/>
      <c r="Q824" s="685"/>
      <c r="R824" s="685"/>
      <c r="S824" s="685"/>
      <c r="T824" s="686"/>
      <c r="AT824" s="682" t="s">
        <v>137</v>
      </c>
      <c r="AU824" s="682" t="s">
        <v>82</v>
      </c>
      <c r="AV824" s="680" t="s">
        <v>80</v>
      </c>
      <c r="AW824" s="680" t="s">
        <v>33</v>
      </c>
      <c r="AX824" s="680" t="s">
        <v>72</v>
      </c>
      <c r="AY824" s="682" t="s">
        <v>125</v>
      </c>
    </row>
    <row r="825" spans="2:51" s="658" customFormat="1" ht="12">
      <c r="B825" s="659"/>
      <c r="D825" s="653" t="s">
        <v>137</v>
      </c>
      <c r="E825" s="660" t="s">
        <v>3</v>
      </c>
      <c r="F825" s="661" t="s">
        <v>1538</v>
      </c>
      <c r="H825" s="662">
        <v>24.6</v>
      </c>
      <c r="L825" s="659"/>
      <c r="M825" s="663"/>
      <c r="N825" s="664"/>
      <c r="O825" s="664"/>
      <c r="P825" s="664"/>
      <c r="Q825" s="664"/>
      <c r="R825" s="664"/>
      <c r="S825" s="664"/>
      <c r="T825" s="665"/>
      <c r="AT825" s="660" t="s">
        <v>137</v>
      </c>
      <c r="AU825" s="660" t="s">
        <v>82</v>
      </c>
      <c r="AV825" s="658" t="s">
        <v>82</v>
      </c>
      <c r="AW825" s="658" t="s">
        <v>33</v>
      </c>
      <c r="AX825" s="658" t="s">
        <v>72</v>
      </c>
      <c r="AY825" s="660" t="s">
        <v>125</v>
      </c>
    </row>
    <row r="826" spans="2:51" s="680" customFormat="1" ht="12">
      <c r="B826" s="681"/>
      <c r="D826" s="653" t="s">
        <v>137</v>
      </c>
      <c r="E826" s="682" t="s">
        <v>3</v>
      </c>
      <c r="F826" s="683" t="s">
        <v>1539</v>
      </c>
      <c r="H826" s="682" t="s">
        <v>3</v>
      </c>
      <c r="L826" s="681"/>
      <c r="M826" s="684"/>
      <c r="N826" s="685"/>
      <c r="O826" s="685"/>
      <c r="P826" s="685"/>
      <c r="Q826" s="685"/>
      <c r="R826" s="685"/>
      <c r="S826" s="685"/>
      <c r="T826" s="686"/>
      <c r="AT826" s="682" t="s">
        <v>137</v>
      </c>
      <c r="AU826" s="682" t="s">
        <v>82</v>
      </c>
      <c r="AV826" s="680" t="s">
        <v>80</v>
      </c>
      <c r="AW826" s="680" t="s">
        <v>33</v>
      </c>
      <c r="AX826" s="680" t="s">
        <v>72</v>
      </c>
      <c r="AY826" s="682" t="s">
        <v>125</v>
      </c>
    </row>
    <row r="827" spans="2:51" s="658" customFormat="1" ht="12">
      <c r="B827" s="659"/>
      <c r="D827" s="653" t="s">
        <v>137</v>
      </c>
      <c r="E827" s="660" t="s">
        <v>3</v>
      </c>
      <c r="F827" s="661" t="s">
        <v>1540</v>
      </c>
      <c r="H827" s="662">
        <v>12.412</v>
      </c>
      <c r="L827" s="659"/>
      <c r="M827" s="663"/>
      <c r="N827" s="664"/>
      <c r="O827" s="664"/>
      <c r="P827" s="664"/>
      <c r="Q827" s="664"/>
      <c r="R827" s="664"/>
      <c r="S827" s="664"/>
      <c r="T827" s="665"/>
      <c r="AT827" s="660" t="s">
        <v>137</v>
      </c>
      <c r="AU827" s="660" t="s">
        <v>82</v>
      </c>
      <c r="AV827" s="658" t="s">
        <v>82</v>
      </c>
      <c r="AW827" s="658" t="s">
        <v>33</v>
      </c>
      <c r="AX827" s="658" t="s">
        <v>72</v>
      </c>
      <c r="AY827" s="660" t="s">
        <v>125</v>
      </c>
    </row>
    <row r="828" spans="2:51" s="687" customFormat="1" ht="12">
      <c r="B828" s="688"/>
      <c r="D828" s="653" t="s">
        <v>137</v>
      </c>
      <c r="E828" s="689" t="s">
        <v>3</v>
      </c>
      <c r="F828" s="690" t="s">
        <v>532</v>
      </c>
      <c r="H828" s="691">
        <v>37.012</v>
      </c>
      <c r="L828" s="688"/>
      <c r="M828" s="692"/>
      <c r="N828" s="693"/>
      <c r="O828" s="693"/>
      <c r="P828" s="693"/>
      <c r="Q828" s="693"/>
      <c r="R828" s="693"/>
      <c r="S828" s="693"/>
      <c r="T828" s="694"/>
      <c r="AT828" s="689" t="s">
        <v>137</v>
      </c>
      <c r="AU828" s="689" t="s">
        <v>82</v>
      </c>
      <c r="AV828" s="687" t="s">
        <v>133</v>
      </c>
      <c r="AW828" s="687" t="s">
        <v>33</v>
      </c>
      <c r="AX828" s="687" t="s">
        <v>80</v>
      </c>
      <c r="AY828" s="689" t="s">
        <v>125</v>
      </c>
    </row>
    <row r="829" spans="1:65" s="571" customFormat="1" ht="14.45" customHeight="1">
      <c r="A829" s="568"/>
      <c r="B829" s="569"/>
      <c r="C829" s="671" t="s">
        <v>1541</v>
      </c>
      <c r="D829" s="671" t="s">
        <v>239</v>
      </c>
      <c r="E829" s="672" t="s">
        <v>1542</v>
      </c>
      <c r="F829" s="673" t="s">
        <v>1543</v>
      </c>
      <c r="G829" s="674" t="s">
        <v>180</v>
      </c>
      <c r="H829" s="675">
        <v>37.752</v>
      </c>
      <c r="I829" s="80"/>
      <c r="J829" s="676">
        <f>ROUND(I829*H829,2)</f>
        <v>0</v>
      </c>
      <c r="K829" s="673" t="s">
        <v>132</v>
      </c>
      <c r="L829" s="677"/>
      <c r="M829" s="678" t="s">
        <v>3</v>
      </c>
      <c r="N829" s="679" t="s">
        <v>43</v>
      </c>
      <c r="O829" s="648"/>
      <c r="P829" s="649">
        <f>O829*H829</f>
        <v>0</v>
      </c>
      <c r="Q829" s="649">
        <v>0.02</v>
      </c>
      <c r="R829" s="649">
        <f>Q829*H829</f>
        <v>0.75504</v>
      </c>
      <c r="S829" s="649">
        <v>0</v>
      </c>
      <c r="T829" s="650">
        <f>S829*H829</f>
        <v>0</v>
      </c>
      <c r="U829" s="568"/>
      <c r="V829" s="568"/>
      <c r="W829" s="568"/>
      <c r="X829" s="568"/>
      <c r="Y829" s="568"/>
      <c r="Z829" s="568"/>
      <c r="AA829" s="568"/>
      <c r="AB829" s="568"/>
      <c r="AC829" s="568"/>
      <c r="AD829" s="568"/>
      <c r="AE829" s="568"/>
      <c r="AR829" s="651" t="s">
        <v>197</v>
      </c>
      <c r="AT829" s="651" t="s">
        <v>239</v>
      </c>
      <c r="AU829" s="651" t="s">
        <v>82</v>
      </c>
      <c r="AY829" s="561" t="s">
        <v>125</v>
      </c>
      <c r="BE829" s="652">
        <f>IF(N829="základní",J829,0)</f>
        <v>0</v>
      </c>
      <c r="BF829" s="652">
        <f>IF(N829="snížená",J829,0)</f>
        <v>0</v>
      </c>
      <c r="BG829" s="652">
        <f>IF(N829="zákl. přenesená",J829,0)</f>
        <v>0</v>
      </c>
      <c r="BH829" s="652">
        <f>IF(N829="sníž. přenesená",J829,0)</f>
        <v>0</v>
      </c>
      <c r="BI829" s="652">
        <f>IF(N829="nulová",J829,0)</f>
        <v>0</v>
      </c>
      <c r="BJ829" s="561" t="s">
        <v>80</v>
      </c>
      <c r="BK829" s="652">
        <f>ROUND(I829*H829,2)</f>
        <v>0</v>
      </c>
      <c r="BL829" s="561" t="s">
        <v>133</v>
      </c>
      <c r="BM829" s="651" t="s">
        <v>1544</v>
      </c>
    </row>
    <row r="830" spans="2:51" s="658" customFormat="1" ht="12">
      <c r="B830" s="659"/>
      <c r="D830" s="653" t="s">
        <v>137</v>
      </c>
      <c r="F830" s="661" t="s">
        <v>1545</v>
      </c>
      <c r="H830" s="662">
        <v>37.752</v>
      </c>
      <c r="L830" s="659"/>
      <c r="M830" s="663"/>
      <c r="N830" s="664"/>
      <c r="O830" s="664"/>
      <c r="P830" s="664"/>
      <c r="Q830" s="664"/>
      <c r="R830" s="664"/>
      <c r="S830" s="664"/>
      <c r="T830" s="665"/>
      <c r="AT830" s="660" t="s">
        <v>137</v>
      </c>
      <c r="AU830" s="660" t="s">
        <v>82</v>
      </c>
      <c r="AV830" s="658" t="s">
        <v>82</v>
      </c>
      <c r="AW830" s="658" t="s">
        <v>4</v>
      </c>
      <c r="AX830" s="658" t="s">
        <v>80</v>
      </c>
      <c r="AY830" s="660" t="s">
        <v>125</v>
      </c>
    </row>
    <row r="831" spans="1:65" s="571" customFormat="1" ht="24.2" customHeight="1">
      <c r="A831" s="568"/>
      <c r="B831" s="569"/>
      <c r="C831" s="640" t="s">
        <v>1546</v>
      </c>
      <c r="D831" s="640" t="s">
        <v>128</v>
      </c>
      <c r="E831" s="641" t="s">
        <v>1547</v>
      </c>
      <c r="F831" s="642" t="s">
        <v>1548</v>
      </c>
      <c r="G831" s="643" t="s">
        <v>180</v>
      </c>
      <c r="H831" s="644">
        <v>323.073</v>
      </c>
      <c r="I831" s="77"/>
      <c r="J831" s="645">
        <f>ROUND(I831*H831,2)</f>
        <v>0</v>
      </c>
      <c r="K831" s="642" t="s">
        <v>132</v>
      </c>
      <c r="L831" s="569"/>
      <c r="M831" s="646" t="s">
        <v>3</v>
      </c>
      <c r="N831" s="647" t="s">
        <v>43</v>
      </c>
      <c r="O831" s="648"/>
      <c r="P831" s="649">
        <f>O831*H831</f>
        <v>0</v>
      </c>
      <c r="Q831" s="649">
        <v>0.01162</v>
      </c>
      <c r="R831" s="649">
        <f>Q831*H831</f>
        <v>3.7541082599999998</v>
      </c>
      <c r="S831" s="649">
        <v>0</v>
      </c>
      <c r="T831" s="650">
        <f>S831*H831</f>
        <v>0</v>
      </c>
      <c r="U831" s="568"/>
      <c r="V831" s="568"/>
      <c r="W831" s="568"/>
      <c r="X831" s="568"/>
      <c r="Y831" s="568"/>
      <c r="Z831" s="568"/>
      <c r="AA831" s="568"/>
      <c r="AB831" s="568"/>
      <c r="AC831" s="568"/>
      <c r="AD831" s="568"/>
      <c r="AE831" s="568"/>
      <c r="AR831" s="651" t="s">
        <v>133</v>
      </c>
      <c r="AT831" s="651" t="s">
        <v>128</v>
      </c>
      <c r="AU831" s="651" t="s">
        <v>82</v>
      </c>
      <c r="AY831" s="561" t="s">
        <v>125</v>
      </c>
      <c r="BE831" s="652">
        <f>IF(N831="základní",J831,0)</f>
        <v>0</v>
      </c>
      <c r="BF831" s="652">
        <f>IF(N831="snížená",J831,0)</f>
        <v>0</v>
      </c>
      <c r="BG831" s="652">
        <f>IF(N831="zákl. přenesená",J831,0)</f>
        <v>0</v>
      </c>
      <c r="BH831" s="652">
        <f>IF(N831="sníž. přenesená",J831,0)</f>
        <v>0</v>
      </c>
      <c r="BI831" s="652">
        <f>IF(N831="nulová",J831,0)</f>
        <v>0</v>
      </c>
      <c r="BJ831" s="561" t="s">
        <v>80</v>
      </c>
      <c r="BK831" s="652">
        <f>ROUND(I831*H831,2)</f>
        <v>0</v>
      </c>
      <c r="BL831" s="561" t="s">
        <v>133</v>
      </c>
      <c r="BM831" s="651" t="s">
        <v>1549</v>
      </c>
    </row>
    <row r="832" spans="2:51" s="680" customFormat="1" ht="12">
      <c r="B832" s="681"/>
      <c r="D832" s="653" t="s">
        <v>137</v>
      </c>
      <c r="E832" s="682" t="s">
        <v>3</v>
      </c>
      <c r="F832" s="683" t="s">
        <v>1550</v>
      </c>
      <c r="H832" s="682" t="s">
        <v>3</v>
      </c>
      <c r="L832" s="681"/>
      <c r="M832" s="684"/>
      <c r="N832" s="685"/>
      <c r="O832" s="685"/>
      <c r="P832" s="685"/>
      <c r="Q832" s="685"/>
      <c r="R832" s="685"/>
      <c r="S832" s="685"/>
      <c r="T832" s="686"/>
      <c r="AT832" s="682" t="s">
        <v>137</v>
      </c>
      <c r="AU832" s="682" t="s">
        <v>82</v>
      </c>
      <c r="AV832" s="680" t="s">
        <v>80</v>
      </c>
      <c r="AW832" s="680" t="s">
        <v>33</v>
      </c>
      <c r="AX832" s="680" t="s">
        <v>72</v>
      </c>
      <c r="AY832" s="682" t="s">
        <v>125</v>
      </c>
    </row>
    <row r="833" spans="2:51" s="658" customFormat="1" ht="12">
      <c r="B833" s="659"/>
      <c r="D833" s="653" t="s">
        <v>137</v>
      </c>
      <c r="E833" s="660" t="s">
        <v>3</v>
      </c>
      <c r="F833" s="661" t="s">
        <v>1551</v>
      </c>
      <c r="H833" s="662">
        <v>153.45</v>
      </c>
      <c r="L833" s="659"/>
      <c r="M833" s="663"/>
      <c r="N833" s="664"/>
      <c r="O833" s="664"/>
      <c r="P833" s="664"/>
      <c r="Q833" s="664"/>
      <c r="R833" s="664"/>
      <c r="S833" s="664"/>
      <c r="T833" s="665"/>
      <c r="AT833" s="660" t="s">
        <v>137</v>
      </c>
      <c r="AU833" s="660" t="s">
        <v>82</v>
      </c>
      <c r="AV833" s="658" t="s">
        <v>82</v>
      </c>
      <c r="AW833" s="658" t="s">
        <v>33</v>
      </c>
      <c r="AX833" s="658" t="s">
        <v>72</v>
      </c>
      <c r="AY833" s="660" t="s">
        <v>125</v>
      </c>
    </row>
    <row r="834" spans="2:51" s="658" customFormat="1" ht="12">
      <c r="B834" s="659"/>
      <c r="D834" s="653" t="s">
        <v>137</v>
      </c>
      <c r="E834" s="660" t="s">
        <v>3</v>
      </c>
      <c r="F834" s="661" t="s">
        <v>1552</v>
      </c>
      <c r="H834" s="662">
        <v>-47.363</v>
      </c>
      <c r="L834" s="659"/>
      <c r="M834" s="663"/>
      <c r="N834" s="664"/>
      <c r="O834" s="664"/>
      <c r="P834" s="664"/>
      <c r="Q834" s="664"/>
      <c r="R834" s="664"/>
      <c r="S834" s="664"/>
      <c r="T834" s="665"/>
      <c r="AT834" s="660" t="s">
        <v>137</v>
      </c>
      <c r="AU834" s="660" t="s">
        <v>82</v>
      </c>
      <c r="AV834" s="658" t="s">
        <v>82</v>
      </c>
      <c r="AW834" s="658" t="s">
        <v>33</v>
      </c>
      <c r="AX834" s="658" t="s">
        <v>72</v>
      </c>
      <c r="AY834" s="660" t="s">
        <v>125</v>
      </c>
    </row>
    <row r="835" spans="2:51" s="695" customFormat="1" ht="12">
      <c r="B835" s="696"/>
      <c r="D835" s="653" t="s">
        <v>137</v>
      </c>
      <c r="E835" s="697" t="s">
        <v>3</v>
      </c>
      <c r="F835" s="698" t="s">
        <v>1106</v>
      </c>
      <c r="H835" s="699">
        <v>106.087</v>
      </c>
      <c r="L835" s="696"/>
      <c r="M835" s="700"/>
      <c r="N835" s="701"/>
      <c r="O835" s="701"/>
      <c r="P835" s="701"/>
      <c r="Q835" s="701"/>
      <c r="R835" s="701"/>
      <c r="S835" s="701"/>
      <c r="T835" s="702"/>
      <c r="AT835" s="697" t="s">
        <v>137</v>
      </c>
      <c r="AU835" s="697" t="s">
        <v>82</v>
      </c>
      <c r="AV835" s="695" t="s">
        <v>145</v>
      </c>
      <c r="AW835" s="695" t="s">
        <v>33</v>
      </c>
      <c r="AX835" s="695" t="s">
        <v>72</v>
      </c>
      <c r="AY835" s="697" t="s">
        <v>125</v>
      </c>
    </row>
    <row r="836" spans="2:51" s="680" customFormat="1" ht="12">
      <c r="B836" s="681"/>
      <c r="D836" s="653" t="s">
        <v>137</v>
      </c>
      <c r="E836" s="682" t="s">
        <v>3</v>
      </c>
      <c r="F836" s="683" t="s">
        <v>1553</v>
      </c>
      <c r="H836" s="682" t="s">
        <v>3</v>
      </c>
      <c r="L836" s="681"/>
      <c r="M836" s="684"/>
      <c r="N836" s="685"/>
      <c r="O836" s="685"/>
      <c r="P836" s="685"/>
      <c r="Q836" s="685"/>
      <c r="R836" s="685"/>
      <c r="S836" s="685"/>
      <c r="T836" s="686"/>
      <c r="AT836" s="682" t="s">
        <v>137</v>
      </c>
      <c r="AU836" s="682" t="s">
        <v>82</v>
      </c>
      <c r="AV836" s="680" t="s">
        <v>80</v>
      </c>
      <c r="AW836" s="680" t="s">
        <v>33</v>
      </c>
      <c r="AX836" s="680" t="s">
        <v>72</v>
      </c>
      <c r="AY836" s="682" t="s">
        <v>125</v>
      </c>
    </row>
    <row r="837" spans="2:51" s="658" customFormat="1" ht="12">
      <c r="B837" s="659"/>
      <c r="D837" s="653" t="s">
        <v>137</v>
      </c>
      <c r="E837" s="660" t="s">
        <v>3</v>
      </c>
      <c r="F837" s="661" t="s">
        <v>1554</v>
      </c>
      <c r="H837" s="662">
        <v>119.7</v>
      </c>
      <c r="L837" s="659"/>
      <c r="M837" s="663"/>
      <c r="N837" s="664"/>
      <c r="O837" s="664"/>
      <c r="P837" s="664"/>
      <c r="Q837" s="664"/>
      <c r="R837" s="664"/>
      <c r="S837" s="664"/>
      <c r="T837" s="665"/>
      <c r="AT837" s="660" t="s">
        <v>137</v>
      </c>
      <c r="AU837" s="660" t="s">
        <v>82</v>
      </c>
      <c r="AV837" s="658" t="s">
        <v>82</v>
      </c>
      <c r="AW837" s="658" t="s">
        <v>33</v>
      </c>
      <c r="AX837" s="658" t="s">
        <v>72</v>
      </c>
      <c r="AY837" s="660" t="s">
        <v>125</v>
      </c>
    </row>
    <row r="838" spans="2:51" s="658" customFormat="1" ht="12">
      <c r="B838" s="659"/>
      <c r="D838" s="653" t="s">
        <v>137</v>
      </c>
      <c r="E838" s="660" t="s">
        <v>3</v>
      </c>
      <c r="F838" s="661" t="s">
        <v>1555</v>
      </c>
      <c r="H838" s="662">
        <v>-17.784</v>
      </c>
      <c r="L838" s="659"/>
      <c r="M838" s="663"/>
      <c r="N838" s="664"/>
      <c r="O838" s="664"/>
      <c r="P838" s="664"/>
      <c r="Q838" s="664"/>
      <c r="R838" s="664"/>
      <c r="S838" s="664"/>
      <c r="T838" s="665"/>
      <c r="AT838" s="660" t="s">
        <v>137</v>
      </c>
      <c r="AU838" s="660" t="s">
        <v>82</v>
      </c>
      <c r="AV838" s="658" t="s">
        <v>82</v>
      </c>
      <c r="AW838" s="658" t="s">
        <v>33</v>
      </c>
      <c r="AX838" s="658" t="s">
        <v>72</v>
      </c>
      <c r="AY838" s="660" t="s">
        <v>125</v>
      </c>
    </row>
    <row r="839" spans="2:51" s="695" customFormat="1" ht="12">
      <c r="B839" s="696"/>
      <c r="D839" s="653" t="s">
        <v>137</v>
      </c>
      <c r="E839" s="697" t="s">
        <v>3</v>
      </c>
      <c r="F839" s="698" t="s">
        <v>1106</v>
      </c>
      <c r="H839" s="699">
        <v>101.916</v>
      </c>
      <c r="L839" s="696"/>
      <c r="M839" s="700"/>
      <c r="N839" s="701"/>
      <c r="O839" s="701"/>
      <c r="P839" s="701"/>
      <c r="Q839" s="701"/>
      <c r="R839" s="701"/>
      <c r="S839" s="701"/>
      <c r="T839" s="702"/>
      <c r="AT839" s="697" t="s">
        <v>137</v>
      </c>
      <c r="AU839" s="697" t="s">
        <v>82</v>
      </c>
      <c r="AV839" s="695" t="s">
        <v>145</v>
      </c>
      <c r="AW839" s="695" t="s">
        <v>33</v>
      </c>
      <c r="AX839" s="695" t="s">
        <v>72</v>
      </c>
      <c r="AY839" s="697" t="s">
        <v>125</v>
      </c>
    </row>
    <row r="840" spans="2:51" s="680" customFormat="1" ht="12">
      <c r="B840" s="681"/>
      <c r="D840" s="653" t="s">
        <v>137</v>
      </c>
      <c r="E840" s="682" t="s">
        <v>3</v>
      </c>
      <c r="F840" s="683" t="s">
        <v>1556</v>
      </c>
      <c r="H840" s="682" t="s">
        <v>3</v>
      </c>
      <c r="L840" s="681"/>
      <c r="M840" s="684"/>
      <c r="N840" s="685"/>
      <c r="O840" s="685"/>
      <c r="P840" s="685"/>
      <c r="Q840" s="685"/>
      <c r="R840" s="685"/>
      <c r="S840" s="685"/>
      <c r="T840" s="686"/>
      <c r="AT840" s="682" t="s">
        <v>137</v>
      </c>
      <c r="AU840" s="682" t="s">
        <v>82</v>
      </c>
      <c r="AV840" s="680" t="s">
        <v>80</v>
      </c>
      <c r="AW840" s="680" t="s">
        <v>33</v>
      </c>
      <c r="AX840" s="680" t="s">
        <v>72</v>
      </c>
      <c r="AY840" s="682" t="s">
        <v>125</v>
      </c>
    </row>
    <row r="841" spans="2:51" s="658" customFormat="1" ht="12">
      <c r="B841" s="659"/>
      <c r="D841" s="653" t="s">
        <v>137</v>
      </c>
      <c r="E841" s="660" t="s">
        <v>3</v>
      </c>
      <c r="F841" s="661" t="s">
        <v>1557</v>
      </c>
      <c r="H841" s="662">
        <v>88.505</v>
      </c>
      <c r="L841" s="659"/>
      <c r="M841" s="663"/>
      <c r="N841" s="664"/>
      <c r="O841" s="664"/>
      <c r="P841" s="664"/>
      <c r="Q841" s="664"/>
      <c r="R841" s="664"/>
      <c r="S841" s="664"/>
      <c r="T841" s="665"/>
      <c r="AT841" s="660" t="s">
        <v>137</v>
      </c>
      <c r="AU841" s="660" t="s">
        <v>82</v>
      </c>
      <c r="AV841" s="658" t="s">
        <v>82</v>
      </c>
      <c r="AW841" s="658" t="s">
        <v>33</v>
      </c>
      <c r="AX841" s="658" t="s">
        <v>72</v>
      </c>
      <c r="AY841" s="660" t="s">
        <v>125</v>
      </c>
    </row>
    <row r="842" spans="2:51" s="680" customFormat="1" ht="12">
      <c r="B842" s="681"/>
      <c r="D842" s="653" t="s">
        <v>137</v>
      </c>
      <c r="E842" s="682" t="s">
        <v>3</v>
      </c>
      <c r="F842" s="683" t="s">
        <v>1558</v>
      </c>
      <c r="H842" s="682" t="s">
        <v>3</v>
      </c>
      <c r="L842" s="681"/>
      <c r="M842" s="684"/>
      <c r="N842" s="685"/>
      <c r="O842" s="685"/>
      <c r="P842" s="685"/>
      <c r="Q842" s="685"/>
      <c r="R842" s="685"/>
      <c r="S842" s="685"/>
      <c r="T842" s="686"/>
      <c r="AT842" s="682" t="s">
        <v>137</v>
      </c>
      <c r="AU842" s="682" t="s">
        <v>82</v>
      </c>
      <c r="AV842" s="680" t="s">
        <v>80</v>
      </c>
      <c r="AW842" s="680" t="s">
        <v>33</v>
      </c>
      <c r="AX842" s="680" t="s">
        <v>72</v>
      </c>
      <c r="AY842" s="682" t="s">
        <v>125</v>
      </c>
    </row>
    <row r="843" spans="2:51" s="658" customFormat="1" ht="12">
      <c r="B843" s="659"/>
      <c r="D843" s="653" t="s">
        <v>137</v>
      </c>
      <c r="E843" s="660" t="s">
        <v>3</v>
      </c>
      <c r="F843" s="661" t="s">
        <v>1559</v>
      </c>
      <c r="H843" s="662">
        <v>25.2</v>
      </c>
      <c r="L843" s="659"/>
      <c r="M843" s="663"/>
      <c r="N843" s="664"/>
      <c r="O843" s="664"/>
      <c r="P843" s="664"/>
      <c r="Q843" s="664"/>
      <c r="R843" s="664"/>
      <c r="S843" s="664"/>
      <c r="T843" s="665"/>
      <c r="AT843" s="660" t="s">
        <v>137</v>
      </c>
      <c r="AU843" s="660" t="s">
        <v>82</v>
      </c>
      <c r="AV843" s="658" t="s">
        <v>82</v>
      </c>
      <c r="AW843" s="658" t="s">
        <v>33</v>
      </c>
      <c r="AX843" s="658" t="s">
        <v>72</v>
      </c>
      <c r="AY843" s="660" t="s">
        <v>125</v>
      </c>
    </row>
    <row r="844" spans="2:51" s="680" customFormat="1" ht="12">
      <c r="B844" s="681"/>
      <c r="D844" s="653" t="s">
        <v>137</v>
      </c>
      <c r="E844" s="682" t="s">
        <v>3</v>
      </c>
      <c r="F844" s="683" t="s">
        <v>1560</v>
      </c>
      <c r="H844" s="682" t="s">
        <v>3</v>
      </c>
      <c r="L844" s="681"/>
      <c r="M844" s="684"/>
      <c r="N844" s="685"/>
      <c r="O844" s="685"/>
      <c r="P844" s="685"/>
      <c r="Q844" s="685"/>
      <c r="R844" s="685"/>
      <c r="S844" s="685"/>
      <c r="T844" s="686"/>
      <c r="AT844" s="682" t="s">
        <v>137</v>
      </c>
      <c r="AU844" s="682" t="s">
        <v>82</v>
      </c>
      <c r="AV844" s="680" t="s">
        <v>80</v>
      </c>
      <c r="AW844" s="680" t="s">
        <v>33</v>
      </c>
      <c r="AX844" s="680" t="s">
        <v>72</v>
      </c>
      <c r="AY844" s="682" t="s">
        <v>125</v>
      </c>
    </row>
    <row r="845" spans="2:51" s="658" customFormat="1" ht="12">
      <c r="B845" s="659"/>
      <c r="D845" s="653" t="s">
        <v>137</v>
      </c>
      <c r="E845" s="660" t="s">
        <v>3</v>
      </c>
      <c r="F845" s="661" t="s">
        <v>1561</v>
      </c>
      <c r="H845" s="662">
        <v>1.365</v>
      </c>
      <c r="L845" s="659"/>
      <c r="M845" s="663"/>
      <c r="N845" s="664"/>
      <c r="O845" s="664"/>
      <c r="P845" s="664"/>
      <c r="Q845" s="664"/>
      <c r="R845" s="664"/>
      <c r="S845" s="664"/>
      <c r="T845" s="665"/>
      <c r="AT845" s="660" t="s">
        <v>137</v>
      </c>
      <c r="AU845" s="660" t="s">
        <v>82</v>
      </c>
      <c r="AV845" s="658" t="s">
        <v>82</v>
      </c>
      <c r="AW845" s="658" t="s">
        <v>33</v>
      </c>
      <c r="AX845" s="658" t="s">
        <v>72</v>
      </c>
      <c r="AY845" s="660" t="s">
        <v>125</v>
      </c>
    </row>
    <row r="846" spans="2:51" s="687" customFormat="1" ht="12">
      <c r="B846" s="688"/>
      <c r="D846" s="653" t="s">
        <v>137</v>
      </c>
      <c r="E846" s="689" t="s">
        <v>3</v>
      </c>
      <c r="F846" s="690" t="s">
        <v>532</v>
      </c>
      <c r="H846" s="691">
        <v>323.073</v>
      </c>
      <c r="L846" s="688"/>
      <c r="M846" s="692"/>
      <c r="N846" s="693"/>
      <c r="O846" s="693"/>
      <c r="P846" s="693"/>
      <c r="Q846" s="693"/>
      <c r="R846" s="693"/>
      <c r="S846" s="693"/>
      <c r="T846" s="694"/>
      <c r="AT846" s="689" t="s">
        <v>137</v>
      </c>
      <c r="AU846" s="689" t="s">
        <v>82</v>
      </c>
      <c r="AV846" s="687" t="s">
        <v>133</v>
      </c>
      <c r="AW846" s="687" t="s">
        <v>33</v>
      </c>
      <c r="AX846" s="687" t="s">
        <v>80</v>
      </c>
      <c r="AY846" s="689" t="s">
        <v>125</v>
      </c>
    </row>
    <row r="847" spans="1:65" s="571" customFormat="1" ht="14.45" customHeight="1">
      <c r="A847" s="568"/>
      <c r="B847" s="569"/>
      <c r="C847" s="671" t="s">
        <v>1562</v>
      </c>
      <c r="D847" s="671" t="s">
        <v>239</v>
      </c>
      <c r="E847" s="672" t="s">
        <v>1563</v>
      </c>
      <c r="F847" s="673" t="s">
        <v>1564</v>
      </c>
      <c r="G847" s="674" t="s">
        <v>180</v>
      </c>
      <c r="H847" s="675">
        <v>108.209</v>
      </c>
      <c r="I847" s="80"/>
      <c r="J847" s="676">
        <f>ROUND(I847*H847,2)</f>
        <v>0</v>
      </c>
      <c r="K847" s="673" t="s">
        <v>259</v>
      </c>
      <c r="L847" s="677"/>
      <c r="M847" s="678" t="s">
        <v>3</v>
      </c>
      <c r="N847" s="679" t="s">
        <v>43</v>
      </c>
      <c r="O847" s="648"/>
      <c r="P847" s="649">
        <f>O847*H847</f>
        <v>0</v>
      </c>
      <c r="Q847" s="649">
        <v>0.021</v>
      </c>
      <c r="R847" s="649">
        <f>Q847*H847</f>
        <v>2.272389</v>
      </c>
      <c r="S847" s="649">
        <v>0</v>
      </c>
      <c r="T847" s="650">
        <f>S847*H847</f>
        <v>0</v>
      </c>
      <c r="U847" s="568"/>
      <c r="V847" s="568"/>
      <c r="W847" s="568"/>
      <c r="X847" s="568"/>
      <c r="Y847" s="568"/>
      <c r="Z847" s="568"/>
      <c r="AA847" s="568"/>
      <c r="AB847" s="568"/>
      <c r="AC847" s="568"/>
      <c r="AD847" s="568"/>
      <c r="AE847" s="568"/>
      <c r="AR847" s="651" t="s">
        <v>197</v>
      </c>
      <c r="AT847" s="651" t="s">
        <v>239</v>
      </c>
      <c r="AU847" s="651" t="s">
        <v>82</v>
      </c>
      <c r="AY847" s="561" t="s">
        <v>125</v>
      </c>
      <c r="BE847" s="652">
        <f>IF(N847="základní",J847,0)</f>
        <v>0</v>
      </c>
      <c r="BF847" s="652">
        <f>IF(N847="snížená",J847,0)</f>
        <v>0</v>
      </c>
      <c r="BG847" s="652">
        <f>IF(N847="zákl. přenesená",J847,0)</f>
        <v>0</v>
      </c>
      <c r="BH847" s="652">
        <f>IF(N847="sníž. přenesená",J847,0)</f>
        <v>0</v>
      </c>
      <c r="BI847" s="652">
        <f>IF(N847="nulová",J847,0)</f>
        <v>0</v>
      </c>
      <c r="BJ847" s="561" t="s">
        <v>80</v>
      </c>
      <c r="BK847" s="652">
        <f>ROUND(I847*H847,2)</f>
        <v>0</v>
      </c>
      <c r="BL847" s="561" t="s">
        <v>133</v>
      </c>
      <c r="BM847" s="651" t="s">
        <v>1565</v>
      </c>
    </row>
    <row r="848" spans="2:51" s="658" customFormat="1" ht="12">
      <c r="B848" s="659"/>
      <c r="D848" s="653" t="s">
        <v>137</v>
      </c>
      <c r="E848" s="660" t="s">
        <v>3</v>
      </c>
      <c r="F848" s="661" t="s">
        <v>1566</v>
      </c>
      <c r="H848" s="662">
        <v>106.087</v>
      </c>
      <c r="L848" s="659"/>
      <c r="M848" s="663"/>
      <c r="N848" s="664"/>
      <c r="O848" s="664"/>
      <c r="P848" s="664"/>
      <c r="Q848" s="664"/>
      <c r="R848" s="664"/>
      <c r="S848" s="664"/>
      <c r="T848" s="665"/>
      <c r="AT848" s="660" t="s">
        <v>137</v>
      </c>
      <c r="AU848" s="660" t="s">
        <v>82</v>
      </c>
      <c r="AV848" s="658" t="s">
        <v>82</v>
      </c>
      <c r="AW848" s="658" t="s">
        <v>33</v>
      </c>
      <c r="AX848" s="658" t="s">
        <v>80</v>
      </c>
      <c r="AY848" s="660" t="s">
        <v>125</v>
      </c>
    </row>
    <row r="849" spans="2:51" s="658" customFormat="1" ht="12">
      <c r="B849" s="659"/>
      <c r="D849" s="653" t="s">
        <v>137</v>
      </c>
      <c r="F849" s="661" t="s">
        <v>1567</v>
      </c>
      <c r="H849" s="662">
        <v>108.209</v>
      </c>
      <c r="L849" s="659"/>
      <c r="M849" s="663"/>
      <c r="N849" s="664"/>
      <c r="O849" s="664"/>
      <c r="P849" s="664"/>
      <c r="Q849" s="664"/>
      <c r="R849" s="664"/>
      <c r="S849" s="664"/>
      <c r="T849" s="665"/>
      <c r="AT849" s="660" t="s">
        <v>137</v>
      </c>
      <c r="AU849" s="660" t="s">
        <v>82</v>
      </c>
      <c r="AV849" s="658" t="s">
        <v>82</v>
      </c>
      <c r="AW849" s="658" t="s">
        <v>4</v>
      </c>
      <c r="AX849" s="658" t="s">
        <v>80</v>
      </c>
      <c r="AY849" s="660" t="s">
        <v>125</v>
      </c>
    </row>
    <row r="850" spans="1:65" s="571" customFormat="1" ht="14.45" customHeight="1">
      <c r="A850" s="568"/>
      <c r="B850" s="569"/>
      <c r="C850" s="671" t="s">
        <v>1568</v>
      </c>
      <c r="D850" s="671" t="s">
        <v>239</v>
      </c>
      <c r="E850" s="672" t="s">
        <v>1569</v>
      </c>
      <c r="F850" s="673" t="s">
        <v>1570</v>
      </c>
      <c r="G850" s="674" t="s">
        <v>180</v>
      </c>
      <c r="H850" s="675">
        <v>219.933</v>
      </c>
      <c r="I850" s="80"/>
      <c r="J850" s="676">
        <f>ROUND(I850*H850,2)</f>
        <v>0</v>
      </c>
      <c r="K850" s="673" t="s">
        <v>132</v>
      </c>
      <c r="L850" s="677"/>
      <c r="M850" s="678" t="s">
        <v>3</v>
      </c>
      <c r="N850" s="679" t="s">
        <v>43</v>
      </c>
      <c r="O850" s="648"/>
      <c r="P850" s="649">
        <f>O850*H850</f>
        <v>0</v>
      </c>
      <c r="Q850" s="649">
        <v>0.026</v>
      </c>
      <c r="R850" s="649">
        <f>Q850*H850</f>
        <v>5.718258</v>
      </c>
      <c r="S850" s="649">
        <v>0</v>
      </c>
      <c r="T850" s="650">
        <f>S850*H850</f>
        <v>0</v>
      </c>
      <c r="U850" s="568"/>
      <c r="V850" s="568"/>
      <c r="W850" s="568"/>
      <c r="X850" s="568"/>
      <c r="Y850" s="568"/>
      <c r="Z850" s="568"/>
      <c r="AA850" s="568"/>
      <c r="AB850" s="568"/>
      <c r="AC850" s="568"/>
      <c r="AD850" s="568"/>
      <c r="AE850" s="568"/>
      <c r="AR850" s="651" t="s">
        <v>197</v>
      </c>
      <c r="AT850" s="651" t="s">
        <v>239</v>
      </c>
      <c r="AU850" s="651" t="s">
        <v>82</v>
      </c>
      <c r="AY850" s="561" t="s">
        <v>125</v>
      </c>
      <c r="BE850" s="652">
        <f>IF(N850="základní",J850,0)</f>
        <v>0</v>
      </c>
      <c r="BF850" s="652">
        <f>IF(N850="snížená",J850,0)</f>
        <v>0</v>
      </c>
      <c r="BG850" s="652">
        <f>IF(N850="zákl. přenesená",J850,0)</f>
        <v>0</v>
      </c>
      <c r="BH850" s="652">
        <f>IF(N850="sníž. přenesená",J850,0)</f>
        <v>0</v>
      </c>
      <c r="BI850" s="652">
        <f>IF(N850="nulová",J850,0)</f>
        <v>0</v>
      </c>
      <c r="BJ850" s="561" t="s">
        <v>80</v>
      </c>
      <c r="BK850" s="652">
        <f>ROUND(I850*H850,2)</f>
        <v>0</v>
      </c>
      <c r="BL850" s="561" t="s">
        <v>133</v>
      </c>
      <c r="BM850" s="651" t="s">
        <v>1571</v>
      </c>
    </row>
    <row r="851" spans="2:51" s="658" customFormat="1" ht="12">
      <c r="B851" s="659"/>
      <c r="D851" s="653" t="s">
        <v>137</v>
      </c>
      <c r="E851" s="660" t="s">
        <v>3</v>
      </c>
      <c r="F851" s="661" t="s">
        <v>1572</v>
      </c>
      <c r="H851" s="662">
        <v>101.916</v>
      </c>
      <c r="L851" s="659"/>
      <c r="M851" s="663"/>
      <c r="N851" s="664"/>
      <c r="O851" s="664"/>
      <c r="P851" s="664"/>
      <c r="Q851" s="664"/>
      <c r="R851" s="664"/>
      <c r="S851" s="664"/>
      <c r="T851" s="665"/>
      <c r="AT851" s="660" t="s">
        <v>137</v>
      </c>
      <c r="AU851" s="660" t="s">
        <v>82</v>
      </c>
      <c r="AV851" s="658" t="s">
        <v>82</v>
      </c>
      <c r="AW851" s="658" t="s">
        <v>33</v>
      </c>
      <c r="AX851" s="658" t="s">
        <v>72</v>
      </c>
      <c r="AY851" s="660" t="s">
        <v>125</v>
      </c>
    </row>
    <row r="852" spans="2:51" s="658" customFormat="1" ht="12">
      <c r="B852" s="659"/>
      <c r="D852" s="653" t="s">
        <v>137</v>
      </c>
      <c r="E852" s="660" t="s">
        <v>3</v>
      </c>
      <c r="F852" s="661" t="s">
        <v>1573</v>
      </c>
      <c r="H852" s="662">
        <v>88.505</v>
      </c>
      <c r="L852" s="659"/>
      <c r="M852" s="663"/>
      <c r="N852" s="664"/>
      <c r="O852" s="664"/>
      <c r="P852" s="664"/>
      <c r="Q852" s="664"/>
      <c r="R852" s="664"/>
      <c r="S852" s="664"/>
      <c r="T852" s="665"/>
      <c r="AT852" s="660" t="s">
        <v>137</v>
      </c>
      <c r="AU852" s="660" t="s">
        <v>82</v>
      </c>
      <c r="AV852" s="658" t="s">
        <v>82</v>
      </c>
      <c r="AW852" s="658" t="s">
        <v>33</v>
      </c>
      <c r="AX852" s="658" t="s">
        <v>72</v>
      </c>
      <c r="AY852" s="660" t="s">
        <v>125</v>
      </c>
    </row>
    <row r="853" spans="2:51" s="658" customFormat="1" ht="12">
      <c r="B853" s="659"/>
      <c r="D853" s="653" t="s">
        <v>137</v>
      </c>
      <c r="E853" s="660" t="s">
        <v>3</v>
      </c>
      <c r="F853" s="661" t="s">
        <v>1574</v>
      </c>
      <c r="H853" s="662">
        <v>25.2</v>
      </c>
      <c r="L853" s="659"/>
      <c r="M853" s="663"/>
      <c r="N853" s="664"/>
      <c r="O853" s="664"/>
      <c r="P853" s="664"/>
      <c r="Q853" s="664"/>
      <c r="R853" s="664"/>
      <c r="S853" s="664"/>
      <c r="T853" s="665"/>
      <c r="AT853" s="660" t="s">
        <v>137</v>
      </c>
      <c r="AU853" s="660" t="s">
        <v>82</v>
      </c>
      <c r="AV853" s="658" t="s">
        <v>82</v>
      </c>
      <c r="AW853" s="658" t="s">
        <v>33</v>
      </c>
      <c r="AX853" s="658" t="s">
        <v>72</v>
      </c>
      <c r="AY853" s="660" t="s">
        <v>125</v>
      </c>
    </row>
    <row r="854" spans="2:51" s="687" customFormat="1" ht="12">
      <c r="B854" s="688"/>
      <c r="D854" s="653" t="s">
        <v>137</v>
      </c>
      <c r="E854" s="689" t="s">
        <v>3</v>
      </c>
      <c r="F854" s="690" t="s">
        <v>532</v>
      </c>
      <c r="H854" s="691">
        <v>215.621</v>
      </c>
      <c r="L854" s="688"/>
      <c r="M854" s="692"/>
      <c r="N854" s="693"/>
      <c r="O854" s="693"/>
      <c r="P854" s="693"/>
      <c r="Q854" s="693"/>
      <c r="R854" s="693"/>
      <c r="S854" s="693"/>
      <c r="T854" s="694"/>
      <c r="AT854" s="689" t="s">
        <v>137</v>
      </c>
      <c r="AU854" s="689" t="s">
        <v>82</v>
      </c>
      <c r="AV854" s="687" t="s">
        <v>133</v>
      </c>
      <c r="AW854" s="687" t="s">
        <v>33</v>
      </c>
      <c r="AX854" s="687" t="s">
        <v>80</v>
      </c>
      <c r="AY854" s="689" t="s">
        <v>125</v>
      </c>
    </row>
    <row r="855" spans="2:51" s="658" customFormat="1" ht="12">
      <c r="B855" s="659"/>
      <c r="D855" s="653" t="s">
        <v>137</v>
      </c>
      <c r="F855" s="661" t="s">
        <v>1575</v>
      </c>
      <c r="H855" s="662">
        <v>219.933</v>
      </c>
      <c r="L855" s="659"/>
      <c r="M855" s="663"/>
      <c r="N855" s="664"/>
      <c r="O855" s="664"/>
      <c r="P855" s="664"/>
      <c r="Q855" s="664"/>
      <c r="R855" s="664"/>
      <c r="S855" s="664"/>
      <c r="T855" s="665"/>
      <c r="AT855" s="660" t="s">
        <v>137</v>
      </c>
      <c r="AU855" s="660" t="s">
        <v>82</v>
      </c>
      <c r="AV855" s="658" t="s">
        <v>82</v>
      </c>
      <c r="AW855" s="658" t="s">
        <v>4</v>
      </c>
      <c r="AX855" s="658" t="s">
        <v>80</v>
      </c>
      <c r="AY855" s="660" t="s">
        <v>125</v>
      </c>
    </row>
    <row r="856" spans="1:65" s="571" customFormat="1" ht="24.2" customHeight="1">
      <c r="A856" s="568"/>
      <c r="B856" s="569"/>
      <c r="C856" s="640" t="s">
        <v>1576</v>
      </c>
      <c r="D856" s="640" t="s">
        <v>128</v>
      </c>
      <c r="E856" s="641" t="s">
        <v>1577</v>
      </c>
      <c r="F856" s="642" t="s">
        <v>1578</v>
      </c>
      <c r="G856" s="643" t="s">
        <v>286</v>
      </c>
      <c r="H856" s="644">
        <v>13.95</v>
      </c>
      <c r="I856" s="77"/>
      <c r="J856" s="645">
        <f>ROUND(I856*H856,2)</f>
        <v>0</v>
      </c>
      <c r="K856" s="642" t="s">
        <v>132</v>
      </c>
      <c r="L856" s="569"/>
      <c r="M856" s="646" t="s">
        <v>3</v>
      </c>
      <c r="N856" s="647" t="s">
        <v>43</v>
      </c>
      <c r="O856" s="648"/>
      <c r="P856" s="649">
        <f>O856*H856</f>
        <v>0</v>
      </c>
      <c r="Q856" s="649">
        <v>0.00176</v>
      </c>
      <c r="R856" s="649">
        <f>Q856*H856</f>
        <v>0.024552</v>
      </c>
      <c r="S856" s="649">
        <v>0</v>
      </c>
      <c r="T856" s="650">
        <f>S856*H856</f>
        <v>0</v>
      </c>
      <c r="U856" s="568"/>
      <c r="V856" s="568"/>
      <c r="W856" s="568"/>
      <c r="X856" s="568"/>
      <c r="Y856" s="568"/>
      <c r="Z856" s="568"/>
      <c r="AA856" s="568"/>
      <c r="AB856" s="568"/>
      <c r="AC856" s="568"/>
      <c r="AD856" s="568"/>
      <c r="AE856" s="568"/>
      <c r="AR856" s="651" t="s">
        <v>133</v>
      </c>
      <c r="AT856" s="651" t="s">
        <v>128</v>
      </c>
      <c r="AU856" s="651" t="s">
        <v>82</v>
      </c>
      <c r="AY856" s="561" t="s">
        <v>125</v>
      </c>
      <c r="BE856" s="652">
        <f>IF(N856="základní",J856,0)</f>
        <v>0</v>
      </c>
      <c r="BF856" s="652">
        <f>IF(N856="snížená",J856,0)</f>
        <v>0</v>
      </c>
      <c r="BG856" s="652">
        <f>IF(N856="zákl. přenesená",J856,0)</f>
        <v>0</v>
      </c>
      <c r="BH856" s="652">
        <f>IF(N856="sníž. přenesená",J856,0)</f>
        <v>0</v>
      </c>
      <c r="BI856" s="652">
        <f>IF(N856="nulová",J856,0)</f>
        <v>0</v>
      </c>
      <c r="BJ856" s="561" t="s">
        <v>80</v>
      </c>
      <c r="BK856" s="652">
        <f>ROUND(I856*H856,2)</f>
        <v>0</v>
      </c>
      <c r="BL856" s="561" t="s">
        <v>133</v>
      </c>
      <c r="BM856" s="651" t="s">
        <v>1579</v>
      </c>
    </row>
    <row r="857" spans="2:51" s="680" customFormat="1" ht="12">
      <c r="B857" s="681"/>
      <c r="D857" s="653" t="s">
        <v>137</v>
      </c>
      <c r="E857" s="682" t="s">
        <v>3</v>
      </c>
      <c r="F857" s="683" t="s">
        <v>1580</v>
      </c>
      <c r="H857" s="682" t="s">
        <v>3</v>
      </c>
      <c r="L857" s="681"/>
      <c r="M857" s="684"/>
      <c r="N857" s="685"/>
      <c r="O857" s="685"/>
      <c r="P857" s="685"/>
      <c r="Q857" s="685"/>
      <c r="R857" s="685"/>
      <c r="S857" s="685"/>
      <c r="T857" s="686"/>
      <c r="AT857" s="682" t="s">
        <v>137</v>
      </c>
      <c r="AU857" s="682" t="s">
        <v>82</v>
      </c>
      <c r="AV857" s="680" t="s">
        <v>80</v>
      </c>
      <c r="AW857" s="680" t="s">
        <v>33</v>
      </c>
      <c r="AX857" s="680" t="s">
        <v>72</v>
      </c>
      <c r="AY857" s="682" t="s">
        <v>125</v>
      </c>
    </row>
    <row r="858" spans="2:51" s="658" customFormat="1" ht="12">
      <c r="B858" s="659"/>
      <c r="D858" s="653" t="s">
        <v>137</v>
      </c>
      <c r="E858" s="660" t="s">
        <v>3</v>
      </c>
      <c r="F858" s="661" t="s">
        <v>1581</v>
      </c>
      <c r="H858" s="662">
        <v>13.95</v>
      </c>
      <c r="L858" s="659"/>
      <c r="M858" s="663"/>
      <c r="N858" s="664"/>
      <c r="O858" s="664"/>
      <c r="P858" s="664"/>
      <c r="Q858" s="664"/>
      <c r="R858" s="664"/>
      <c r="S858" s="664"/>
      <c r="T858" s="665"/>
      <c r="AT858" s="660" t="s">
        <v>137</v>
      </c>
      <c r="AU858" s="660" t="s">
        <v>82</v>
      </c>
      <c r="AV858" s="658" t="s">
        <v>82</v>
      </c>
      <c r="AW858" s="658" t="s">
        <v>33</v>
      </c>
      <c r="AX858" s="658" t="s">
        <v>80</v>
      </c>
      <c r="AY858" s="660" t="s">
        <v>125</v>
      </c>
    </row>
    <row r="859" spans="1:65" s="571" customFormat="1" ht="14.45" customHeight="1">
      <c r="A859" s="568"/>
      <c r="B859" s="569"/>
      <c r="C859" s="671" t="s">
        <v>1582</v>
      </c>
      <c r="D859" s="671" t="s">
        <v>239</v>
      </c>
      <c r="E859" s="672" t="s">
        <v>1583</v>
      </c>
      <c r="F859" s="673" t="s">
        <v>1584</v>
      </c>
      <c r="G859" s="674" t="s">
        <v>180</v>
      </c>
      <c r="H859" s="675">
        <v>2.455</v>
      </c>
      <c r="I859" s="80"/>
      <c r="J859" s="676">
        <f>ROUND(I859*H859,2)</f>
        <v>0</v>
      </c>
      <c r="K859" s="673" t="s">
        <v>132</v>
      </c>
      <c r="L859" s="677"/>
      <c r="M859" s="678" t="s">
        <v>3</v>
      </c>
      <c r="N859" s="679" t="s">
        <v>43</v>
      </c>
      <c r="O859" s="648"/>
      <c r="P859" s="649">
        <f>O859*H859</f>
        <v>0</v>
      </c>
      <c r="Q859" s="649">
        <v>0.004</v>
      </c>
      <c r="R859" s="649">
        <f>Q859*H859</f>
        <v>0.00982</v>
      </c>
      <c r="S859" s="649">
        <v>0</v>
      </c>
      <c r="T859" s="650">
        <f>S859*H859</f>
        <v>0</v>
      </c>
      <c r="U859" s="568"/>
      <c r="V859" s="568"/>
      <c r="W859" s="568"/>
      <c r="X859" s="568"/>
      <c r="Y859" s="568"/>
      <c r="Z859" s="568"/>
      <c r="AA859" s="568"/>
      <c r="AB859" s="568"/>
      <c r="AC859" s="568"/>
      <c r="AD859" s="568"/>
      <c r="AE859" s="568"/>
      <c r="AR859" s="651" t="s">
        <v>197</v>
      </c>
      <c r="AT859" s="651" t="s">
        <v>239</v>
      </c>
      <c r="AU859" s="651" t="s">
        <v>82</v>
      </c>
      <c r="AY859" s="561" t="s">
        <v>125</v>
      </c>
      <c r="BE859" s="652">
        <f>IF(N859="základní",J859,0)</f>
        <v>0</v>
      </c>
      <c r="BF859" s="652">
        <f>IF(N859="snížená",J859,0)</f>
        <v>0</v>
      </c>
      <c r="BG859" s="652">
        <f>IF(N859="zákl. přenesená",J859,0)</f>
        <v>0</v>
      </c>
      <c r="BH859" s="652">
        <f>IF(N859="sníž. přenesená",J859,0)</f>
        <v>0</v>
      </c>
      <c r="BI859" s="652">
        <f>IF(N859="nulová",J859,0)</f>
        <v>0</v>
      </c>
      <c r="BJ859" s="561" t="s">
        <v>80</v>
      </c>
      <c r="BK859" s="652">
        <f>ROUND(I859*H859,2)</f>
        <v>0</v>
      </c>
      <c r="BL859" s="561" t="s">
        <v>133</v>
      </c>
      <c r="BM859" s="651" t="s">
        <v>1585</v>
      </c>
    </row>
    <row r="860" spans="2:51" s="658" customFormat="1" ht="12">
      <c r="B860" s="659"/>
      <c r="D860" s="653" t="s">
        <v>137</v>
      </c>
      <c r="E860" s="660" t="s">
        <v>3</v>
      </c>
      <c r="F860" s="661" t="s">
        <v>1586</v>
      </c>
      <c r="H860" s="662">
        <v>2.232</v>
      </c>
      <c r="L860" s="659"/>
      <c r="M860" s="663"/>
      <c r="N860" s="664"/>
      <c r="O860" s="664"/>
      <c r="P860" s="664"/>
      <c r="Q860" s="664"/>
      <c r="R860" s="664"/>
      <c r="S860" s="664"/>
      <c r="T860" s="665"/>
      <c r="AT860" s="660" t="s">
        <v>137</v>
      </c>
      <c r="AU860" s="660" t="s">
        <v>82</v>
      </c>
      <c r="AV860" s="658" t="s">
        <v>82</v>
      </c>
      <c r="AW860" s="658" t="s">
        <v>33</v>
      </c>
      <c r="AX860" s="658" t="s">
        <v>80</v>
      </c>
      <c r="AY860" s="660" t="s">
        <v>125</v>
      </c>
    </row>
    <row r="861" spans="2:51" s="658" customFormat="1" ht="12">
      <c r="B861" s="659"/>
      <c r="D861" s="653" t="s">
        <v>137</v>
      </c>
      <c r="F861" s="661" t="s">
        <v>1587</v>
      </c>
      <c r="H861" s="662">
        <v>2.455</v>
      </c>
      <c r="L861" s="659"/>
      <c r="M861" s="663"/>
      <c r="N861" s="664"/>
      <c r="O861" s="664"/>
      <c r="P861" s="664"/>
      <c r="Q861" s="664"/>
      <c r="R861" s="664"/>
      <c r="S861" s="664"/>
      <c r="T861" s="665"/>
      <c r="AT861" s="660" t="s">
        <v>137</v>
      </c>
      <c r="AU861" s="660" t="s">
        <v>82</v>
      </c>
      <c r="AV861" s="658" t="s">
        <v>82</v>
      </c>
      <c r="AW861" s="658" t="s">
        <v>4</v>
      </c>
      <c r="AX861" s="658" t="s">
        <v>80</v>
      </c>
      <c r="AY861" s="660" t="s">
        <v>125</v>
      </c>
    </row>
    <row r="862" spans="1:65" s="571" customFormat="1" ht="24.2" customHeight="1">
      <c r="A862" s="568"/>
      <c r="B862" s="569"/>
      <c r="C862" s="640" t="s">
        <v>1588</v>
      </c>
      <c r="D862" s="640" t="s">
        <v>128</v>
      </c>
      <c r="E862" s="641" t="s">
        <v>1589</v>
      </c>
      <c r="F862" s="642" t="s">
        <v>1590</v>
      </c>
      <c r="G862" s="643" t="s">
        <v>286</v>
      </c>
      <c r="H862" s="644">
        <v>82.11</v>
      </c>
      <c r="I862" s="77"/>
      <c r="J862" s="645">
        <f>ROUND(I862*H862,2)</f>
        <v>0</v>
      </c>
      <c r="K862" s="642" t="s">
        <v>132</v>
      </c>
      <c r="L862" s="569"/>
      <c r="M862" s="646" t="s">
        <v>3</v>
      </c>
      <c r="N862" s="647" t="s">
        <v>43</v>
      </c>
      <c r="O862" s="648"/>
      <c r="P862" s="649">
        <f>O862*H862</f>
        <v>0</v>
      </c>
      <c r="Q862" s="649">
        <v>0.00339</v>
      </c>
      <c r="R862" s="649">
        <f>Q862*H862</f>
        <v>0.27835289999999996</v>
      </c>
      <c r="S862" s="649">
        <v>0</v>
      </c>
      <c r="T862" s="650">
        <f>S862*H862</f>
        <v>0</v>
      </c>
      <c r="U862" s="568"/>
      <c r="V862" s="568"/>
      <c r="W862" s="568"/>
      <c r="X862" s="568"/>
      <c r="Y862" s="568"/>
      <c r="Z862" s="568"/>
      <c r="AA862" s="568"/>
      <c r="AB862" s="568"/>
      <c r="AC862" s="568"/>
      <c r="AD862" s="568"/>
      <c r="AE862" s="568"/>
      <c r="AR862" s="651" t="s">
        <v>133</v>
      </c>
      <c r="AT862" s="651" t="s">
        <v>128</v>
      </c>
      <c r="AU862" s="651" t="s">
        <v>82</v>
      </c>
      <c r="AY862" s="561" t="s">
        <v>125</v>
      </c>
      <c r="BE862" s="652">
        <f>IF(N862="základní",J862,0)</f>
        <v>0</v>
      </c>
      <c r="BF862" s="652">
        <f>IF(N862="snížená",J862,0)</f>
        <v>0</v>
      </c>
      <c r="BG862" s="652">
        <f>IF(N862="zákl. přenesená",J862,0)</f>
        <v>0</v>
      </c>
      <c r="BH862" s="652">
        <f>IF(N862="sníž. přenesená",J862,0)</f>
        <v>0</v>
      </c>
      <c r="BI862" s="652">
        <f>IF(N862="nulová",J862,0)</f>
        <v>0</v>
      </c>
      <c r="BJ862" s="561" t="s">
        <v>80</v>
      </c>
      <c r="BK862" s="652">
        <f>ROUND(I862*H862,2)</f>
        <v>0</v>
      </c>
      <c r="BL862" s="561" t="s">
        <v>133</v>
      </c>
      <c r="BM862" s="651" t="s">
        <v>1591</v>
      </c>
    </row>
    <row r="863" spans="2:51" s="680" customFormat="1" ht="12">
      <c r="B863" s="681"/>
      <c r="D863" s="653" t="s">
        <v>137</v>
      </c>
      <c r="E863" s="682" t="s">
        <v>3</v>
      </c>
      <c r="F863" s="683" t="s">
        <v>1592</v>
      </c>
      <c r="H863" s="682" t="s">
        <v>3</v>
      </c>
      <c r="L863" s="681"/>
      <c r="M863" s="684"/>
      <c r="N863" s="685"/>
      <c r="O863" s="685"/>
      <c r="P863" s="685"/>
      <c r="Q863" s="685"/>
      <c r="R863" s="685"/>
      <c r="S863" s="685"/>
      <c r="T863" s="686"/>
      <c r="AT863" s="682" t="s">
        <v>137</v>
      </c>
      <c r="AU863" s="682" t="s">
        <v>82</v>
      </c>
      <c r="AV863" s="680" t="s">
        <v>80</v>
      </c>
      <c r="AW863" s="680" t="s">
        <v>33</v>
      </c>
      <c r="AX863" s="680" t="s">
        <v>72</v>
      </c>
      <c r="AY863" s="682" t="s">
        <v>125</v>
      </c>
    </row>
    <row r="864" spans="2:51" s="658" customFormat="1" ht="12">
      <c r="B864" s="659"/>
      <c r="D864" s="653" t="s">
        <v>137</v>
      </c>
      <c r="E864" s="660" t="s">
        <v>3</v>
      </c>
      <c r="F864" s="661" t="s">
        <v>1593</v>
      </c>
      <c r="H864" s="662">
        <v>55.5</v>
      </c>
      <c r="L864" s="659"/>
      <c r="M864" s="663"/>
      <c r="N864" s="664"/>
      <c r="O864" s="664"/>
      <c r="P864" s="664"/>
      <c r="Q864" s="664"/>
      <c r="R864" s="664"/>
      <c r="S864" s="664"/>
      <c r="T864" s="665"/>
      <c r="AT864" s="660" t="s">
        <v>137</v>
      </c>
      <c r="AU864" s="660" t="s">
        <v>82</v>
      </c>
      <c r="AV864" s="658" t="s">
        <v>82</v>
      </c>
      <c r="AW864" s="658" t="s">
        <v>33</v>
      </c>
      <c r="AX864" s="658" t="s">
        <v>72</v>
      </c>
      <c r="AY864" s="660" t="s">
        <v>125</v>
      </c>
    </row>
    <row r="865" spans="2:51" s="680" customFormat="1" ht="12">
      <c r="B865" s="681"/>
      <c r="D865" s="653" t="s">
        <v>137</v>
      </c>
      <c r="E865" s="682" t="s">
        <v>3</v>
      </c>
      <c r="F865" s="683" t="s">
        <v>1594</v>
      </c>
      <c r="H865" s="682" t="s">
        <v>3</v>
      </c>
      <c r="L865" s="681"/>
      <c r="M865" s="684"/>
      <c r="N865" s="685"/>
      <c r="O865" s="685"/>
      <c r="P865" s="685"/>
      <c r="Q865" s="685"/>
      <c r="R865" s="685"/>
      <c r="S865" s="685"/>
      <c r="T865" s="686"/>
      <c r="AT865" s="682" t="s">
        <v>137</v>
      </c>
      <c r="AU865" s="682" t="s">
        <v>82</v>
      </c>
      <c r="AV865" s="680" t="s">
        <v>80</v>
      </c>
      <c r="AW865" s="680" t="s">
        <v>33</v>
      </c>
      <c r="AX865" s="680" t="s">
        <v>72</v>
      </c>
      <c r="AY865" s="682" t="s">
        <v>125</v>
      </c>
    </row>
    <row r="866" spans="2:51" s="658" customFormat="1" ht="12">
      <c r="B866" s="659"/>
      <c r="D866" s="653" t="s">
        <v>137</v>
      </c>
      <c r="E866" s="660" t="s">
        <v>3</v>
      </c>
      <c r="F866" s="661" t="s">
        <v>1595</v>
      </c>
      <c r="H866" s="662">
        <v>26.61</v>
      </c>
      <c r="L866" s="659"/>
      <c r="M866" s="663"/>
      <c r="N866" s="664"/>
      <c r="O866" s="664"/>
      <c r="P866" s="664"/>
      <c r="Q866" s="664"/>
      <c r="R866" s="664"/>
      <c r="S866" s="664"/>
      <c r="T866" s="665"/>
      <c r="AT866" s="660" t="s">
        <v>137</v>
      </c>
      <c r="AU866" s="660" t="s">
        <v>82</v>
      </c>
      <c r="AV866" s="658" t="s">
        <v>82</v>
      </c>
      <c r="AW866" s="658" t="s">
        <v>33</v>
      </c>
      <c r="AX866" s="658" t="s">
        <v>72</v>
      </c>
      <c r="AY866" s="660" t="s">
        <v>125</v>
      </c>
    </row>
    <row r="867" spans="2:51" s="687" customFormat="1" ht="12">
      <c r="B867" s="688"/>
      <c r="D867" s="653" t="s">
        <v>137</v>
      </c>
      <c r="E867" s="689" t="s">
        <v>3</v>
      </c>
      <c r="F867" s="690" t="s">
        <v>532</v>
      </c>
      <c r="H867" s="691">
        <v>82.11</v>
      </c>
      <c r="L867" s="688"/>
      <c r="M867" s="692"/>
      <c r="N867" s="693"/>
      <c r="O867" s="693"/>
      <c r="P867" s="693"/>
      <c r="Q867" s="693"/>
      <c r="R867" s="693"/>
      <c r="S867" s="693"/>
      <c r="T867" s="694"/>
      <c r="AT867" s="689" t="s">
        <v>137</v>
      </c>
      <c r="AU867" s="689" t="s">
        <v>82</v>
      </c>
      <c r="AV867" s="687" t="s">
        <v>133</v>
      </c>
      <c r="AW867" s="687" t="s">
        <v>33</v>
      </c>
      <c r="AX867" s="687" t="s">
        <v>80</v>
      </c>
      <c r="AY867" s="689" t="s">
        <v>125</v>
      </c>
    </row>
    <row r="868" spans="1:65" s="571" customFormat="1" ht="14.45" customHeight="1">
      <c r="A868" s="568"/>
      <c r="B868" s="569"/>
      <c r="C868" s="671" t="s">
        <v>1596</v>
      </c>
      <c r="D868" s="671" t="s">
        <v>239</v>
      </c>
      <c r="E868" s="672" t="s">
        <v>1583</v>
      </c>
      <c r="F868" s="673" t="s">
        <v>1584</v>
      </c>
      <c r="G868" s="674" t="s">
        <v>180</v>
      </c>
      <c r="H868" s="675">
        <v>33.252</v>
      </c>
      <c r="I868" s="80"/>
      <c r="J868" s="676">
        <f>ROUND(I868*H868,2)</f>
        <v>0</v>
      </c>
      <c r="K868" s="673" t="s">
        <v>132</v>
      </c>
      <c r="L868" s="677"/>
      <c r="M868" s="678" t="s">
        <v>3</v>
      </c>
      <c r="N868" s="679" t="s">
        <v>43</v>
      </c>
      <c r="O868" s="648"/>
      <c r="P868" s="649">
        <f>O868*H868</f>
        <v>0</v>
      </c>
      <c r="Q868" s="649">
        <v>0.004</v>
      </c>
      <c r="R868" s="649">
        <f>Q868*H868</f>
        <v>0.13300800000000002</v>
      </c>
      <c r="S868" s="649">
        <v>0</v>
      </c>
      <c r="T868" s="650">
        <f>S868*H868</f>
        <v>0</v>
      </c>
      <c r="U868" s="568"/>
      <c r="V868" s="568"/>
      <c r="W868" s="568"/>
      <c r="X868" s="568"/>
      <c r="Y868" s="568"/>
      <c r="Z868" s="568"/>
      <c r="AA868" s="568"/>
      <c r="AB868" s="568"/>
      <c r="AC868" s="568"/>
      <c r="AD868" s="568"/>
      <c r="AE868" s="568"/>
      <c r="AR868" s="651" t="s">
        <v>197</v>
      </c>
      <c r="AT868" s="651" t="s">
        <v>239</v>
      </c>
      <c r="AU868" s="651" t="s">
        <v>82</v>
      </c>
      <c r="AY868" s="561" t="s">
        <v>125</v>
      </c>
      <c r="BE868" s="652">
        <f>IF(N868="základní",J868,0)</f>
        <v>0</v>
      </c>
      <c r="BF868" s="652">
        <f>IF(N868="snížená",J868,0)</f>
        <v>0</v>
      </c>
      <c r="BG868" s="652">
        <f>IF(N868="zákl. přenesená",J868,0)</f>
        <v>0</v>
      </c>
      <c r="BH868" s="652">
        <f>IF(N868="sníž. přenesená",J868,0)</f>
        <v>0</v>
      </c>
      <c r="BI868" s="652">
        <f>IF(N868="nulová",J868,0)</f>
        <v>0</v>
      </c>
      <c r="BJ868" s="561" t="s">
        <v>80</v>
      </c>
      <c r="BK868" s="652">
        <f>ROUND(I868*H868,2)</f>
        <v>0</v>
      </c>
      <c r="BL868" s="561" t="s">
        <v>133</v>
      </c>
      <c r="BM868" s="651" t="s">
        <v>1597</v>
      </c>
    </row>
    <row r="869" spans="2:51" s="658" customFormat="1" ht="12">
      <c r="B869" s="659"/>
      <c r="D869" s="653" t="s">
        <v>137</v>
      </c>
      <c r="E869" s="660" t="s">
        <v>3</v>
      </c>
      <c r="F869" s="661" t="s">
        <v>1598</v>
      </c>
      <c r="H869" s="662">
        <v>23.31</v>
      </c>
      <c r="L869" s="659"/>
      <c r="M869" s="663"/>
      <c r="N869" s="664"/>
      <c r="O869" s="664"/>
      <c r="P869" s="664"/>
      <c r="Q869" s="664"/>
      <c r="R869" s="664"/>
      <c r="S869" s="664"/>
      <c r="T869" s="665"/>
      <c r="AT869" s="660" t="s">
        <v>137</v>
      </c>
      <c r="AU869" s="660" t="s">
        <v>82</v>
      </c>
      <c r="AV869" s="658" t="s">
        <v>82</v>
      </c>
      <c r="AW869" s="658" t="s">
        <v>33</v>
      </c>
      <c r="AX869" s="658" t="s">
        <v>72</v>
      </c>
      <c r="AY869" s="660" t="s">
        <v>125</v>
      </c>
    </row>
    <row r="870" spans="2:51" s="658" customFormat="1" ht="12">
      <c r="B870" s="659"/>
      <c r="D870" s="653" t="s">
        <v>137</v>
      </c>
      <c r="E870" s="660" t="s">
        <v>3</v>
      </c>
      <c r="F870" s="661" t="s">
        <v>1599</v>
      </c>
      <c r="H870" s="662">
        <v>6.919</v>
      </c>
      <c r="L870" s="659"/>
      <c r="M870" s="663"/>
      <c r="N870" s="664"/>
      <c r="O870" s="664"/>
      <c r="P870" s="664"/>
      <c r="Q870" s="664"/>
      <c r="R870" s="664"/>
      <c r="S870" s="664"/>
      <c r="T870" s="665"/>
      <c r="AT870" s="660" t="s">
        <v>137</v>
      </c>
      <c r="AU870" s="660" t="s">
        <v>82</v>
      </c>
      <c r="AV870" s="658" t="s">
        <v>82</v>
      </c>
      <c r="AW870" s="658" t="s">
        <v>33</v>
      </c>
      <c r="AX870" s="658" t="s">
        <v>72</v>
      </c>
      <c r="AY870" s="660" t="s">
        <v>125</v>
      </c>
    </row>
    <row r="871" spans="2:51" s="687" customFormat="1" ht="12">
      <c r="B871" s="688"/>
      <c r="D871" s="653" t="s">
        <v>137</v>
      </c>
      <c r="E871" s="689" t="s">
        <v>3</v>
      </c>
      <c r="F871" s="690" t="s">
        <v>532</v>
      </c>
      <c r="H871" s="691">
        <v>30.229</v>
      </c>
      <c r="L871" s="688"/>
      <c r="M871" s="692"/>
      <c r="N871" s="693"/>
      <c r="O871" s="693"/>
      <c r="P871" s="693"/>
      <c r="Q871" s="693"/>
      <c r="R871" s="693"/>
      <c r="S871" s="693"/>
      <c r="T871" s="694"/>
      <c r="AT871" s="689" t="s">
        <v>137</v>
      </c>
      <c r="AU871" s="689" t="s">
        <v>82</v>
      </c>
      <c r="AV871" s="687" t="s">
        <v>133</v>
      </c>
      <c r="AW871" s="687" t="s">
        <v>33</v>
      </c>
      <c r="AX871" s="687" t="s">
        <v>80</v>
      </c>
      <c r="AY871" s="689" t="s">
        <v>125</v>
      </c>
    </row>
    <row r="872" spans="2:51" s="658" customFormat="1" ht="12">
      <c r="B872" s="659"/>
      <c r="D872" s="653" t="s">
        <v>137</v>
      </c>
      <c r="F872" s="661" t="s">
        <v>1600</v>
      </c>
      <c r="H872" s="662">
        <v>33.252</v>
      </c>
      <c r="L872" s="659"/>
      <c r="M872" s="663"/>
      <c r="N872" s="664"/>
      <c r="O872" s="664"/>
      <c r="P872" s="664"/>
      <c r="Q872" s="664"/>
      <c r="R872" s="664"/>
      <c r="S872" s="664"/>
      <c r="T872" s="665"/>
      <c r="AT872" s="660" t="s">
        <v>137</v>
      </c>
      <c r="AU872" s="660" t="s">
        <v>82</v>
      </c>
      <c r="AV872" s="658" t="s">
        <v>82</v>
      </c>
      <c r="AW872" s="658" t="s">
        <v>4</v>
      </c>
      <c r="AX872" s="658" t="s">
        <v>80</v>
      </c>
      <c r="AY872" s="660" t="s">
        <v>125</v>
      </c>
    </row>
    <row r="873" spans="1:65" s="571" customFormat="1" ht="24.2" customHeight="1">
      <c r="A873" s="568"/>
      <c r="B873" s="569"/>
      <c r="C873" s="640" t="s">
        <v>1601</v>
      </c>
      <c r="D873" s="640" t="s">
        <v>128</v>
      </c>
      <c r="E873" s="641" t="s">
        <v>1602</v>
      </c>
      <c r="F873" s="642" t="s">
        <v>1603</v>
      </c>
      <c r="G873" s="643" t="s">
        <v>180</v>
      </c>
      <c r="H873" s="644">
        <v>436.879</v>
      </c>
      <c r="I873" s="77"/>
      <c r="J873" s="645">
        <f>ROUND(I873*H873,2)</f>
        <v>0</v>
      </c>
      <c r="K873" s="642" t="s">
        <v>132</v>
      </c>
      <c r="L873" s="569"/>
      <c r="M873" s="646" t="s">
        <v>3</v>
      </c>
      <c r="N873" s="647" t="s">
        <v>43</v>
      </c>
      <c r="O873" s="648"/>
      <c r="P873" s="649">
        <f>O873*H873</f>
        <v>0</v>
      </c>
      <c r="Q873" s="649">
        <v>0.00319</v>
      </c>
      <c r="R873" s="649">
        <f>Q873*H873</f>
        <v>1.39364401</v>
      </c>
      <c r="S873" s="649">
        <v>0</v>
      </c>
      <c r="T873" s="650">
        <f>S873*H873</f>
        <v>0</v>
      </c>
      <c r="U873" s="568"/>
      <c r="V873" s="568"/>
      <c r="W873" s="568"/>
      <c r="X873" s="568"/>
      <c r="Y873" s="568"/>
      <c r="Z873" s="568"/>
      <c r="AA873" s="568"/>
      <c r="AB873" s="568"/>
      <c r="AC873" s="568"/>
      <c r="AD873" s="568"/>
      <c r="AE873" s="568"/>
      <c r="AR873" s="651" t="s">
        <v>133</v>
      </c>
      <c r="AT873" s="651" t="s">
        <v>128</v>
      </c>
      <c r="AU873" s="651" t="s">
        <v>82</v>
      </c>
      <c r="AY873" s="561" t="s">
        <v>125</v>
      </c>
      <c r="BE873" s="652">
        <f>IF(N873="základní",J873,0)</f>
        <v>0</v>
      </c>
      <c r="BF873" s="652">
        <f>IF(N873="snížená",J873,0)</f>
        <v>0</v>
      </c>
      <c r="BG873" s="652">
        <f>IF(N873="zákl. přenesená",J873,0)</f>
        <v>0</v>
      </c>
      <c r="BH873" s="652">
        <f>IF(N873="sníž. přenesená",J873,0)</f>
        <v>0</v>
      </c>
      <c r="BI873" s="652">
        <f>IF(N873="nulová",J873,0)</f>
        <v>0</v>
      </c>
      <c r="BJ873" s="561" t="s">
        <v>80</v>
      </c>
      <c r="BK873" s="652">
        <f>ROUND(I873*H873,2)</f>
        <v>0</v>
      </c>
      <c r="BL873" s="561" t="s">
        <v>133</v>
      </c>
      <c r="BM873" s="651" t="s">
        <v>1604</v>
      </c>
    </row>
    <row r="874" spans="2:51" s="680" customFormat="1" ht="12">
      <c r="B874" s="681"/>
      <c r="D874" s="653" t="s">
        <v>137</v>
      </c>
      <c r="E874" s="682" t="s">
        <v>3</v>
      </c>
      <c r="F874" s="683" t="s">
        <v>1605</v>
      </c>
      <c r="H874" s="682" t="s">
        <v>3</v>
      </c>
      <c r="L874" s="681"/>
      <c r="M874" s="684"/>
      <c r="N874" s="685"/>
      <c r="O874" s="685"/>
      <c r="P874" s="685"/>
      <c r="Q874" s="685"/>
      <c r="R874" s="685"/>
      <c r="S874" s="685"/>
      <c r="T874" s="686"/>
      <c r="AT874" s="682" t="s">
        <v>137</v>
      </c>
      <c r="AU874" s="682" t="s">
        <v>82</v>
      </c>
      <c r="AV874" s="680" t="s">
        <v>80</v>
      </c>
      <c r="AW874" s="680" t="s">
        <v>33</v>
      </c>
      <c r="AX874" s="680" t="s">
        <v>72</v>
      </c>
      <c r="AY874" s="682" t="s">
        <v>125</v>
      </c>
    </row>
    <row r="875" spans="2:51" s="658" customFormat="1" ht="12">
      <c r="B875" s="659"/>
      <c r="D875" s="653" t="s">
        <v>137</v>
      </c>
      <c r="E875" s="660" t="s">
        <v>3</v>
      </c>
      <c r="F875" s="661" t="s">
        <v>1606</v>
      </c>
      <c r="H875" s="662">
        <v>112.069</v>
      </c>
      <c r="L875" s="659"/>
      <c r="M875" s="663"/>
      <c r="N875" s="664"/>
      <c r="O875" s="664"/>
      <c r="P875" s="664"/>
      <c r="Q875" s="664"/>
      <c r="R875" s="664"/>
      <c r="S875" s="664"/>
      <c r="T875" s="665"/>
      <c r="AT875" s="660" t="s">
        <v>137</v>
      </c>
      <c r="AU875" s="660" t="s">
        <v>82</v>
      </c>
      <c r="AV875" s="658" t="s">
        <v>82</v>
      </c>
      <c r="AW875" s="658" t="s">
        <v>33</v>
      </c>
      <c r="AX875" s="658" t="s">
        <v>72</v>
      </c>
      <c r="AY875" s="660" t="s">
        <v>125</v>
      </c>
    </row>
    <row r="876" spans="2:51" s="658" customFormat="1" ht="12">
      <c r="B876" s="659"/>
      <c r="D876" s="653" t="s">
        <v>137</v>
      </c>
      <c r="E876" s="660" t="s">
        <v>3</v>
      </c>
      <c r="F876" s="661" t="s">
        <v>1607</v>
      </c>
      <c r="H876" s="662">
        <v>-28.8</v>
      </c>
      <c r="L876" s="659"/>
      <c r="M876" s="663"/>
      <c r="N876" s="664"/>
      <c r="O876" s="664"/>
      <c r="P876" s="664"/>
      <c r="Q876" s="664"/>
      <c r="R876" s="664"/>
      <c r="S876" s="664"/>
      <c r="T876" s="665"/>
      <c r="AT876" s="660" t="s">
        <v>137</v>
      </c>
      <c r="AU876" s="660" t="s">
        <v>82</v>
      </c>
      <c r="AV876" s="658" t="s">
        <v>82</v>
      </c>
      <c r="AW876" s="658" t="s">
        <v>33</v>
      </c>
      <c r="AX876" s="658" t="s">
        <v>72</v>
      </c>
      <c r="AY876" s="660" t="s">
        <v>125</v>
      </c>
    </row>
    <row r="877" spans="2:51" s="680" customFormat="1" ht="12">
      <c r="B877" s="681"/>
      <c r="D877" s="653" t="s">
        <v>137</v>
      </c>
      <c r="E877" s="682" t="s">
        <v>3</v>
      </c>
      <c r="F877" s="683" t="s">
        <v>1608</v>
      </c>
      <c r="H877" s="682" t="s">
        <v>3</v>
      </c>
      <c r="L877" s="681"/>
      <c r="M877" s="684"/>
      <c r="N877" s="685"/>
      <c r="O877" s="685"/>
      <c r="P877" s="685"/>
      <c r="Q877" s="685"/>
      <c r="R877" s="685"/>
      <c r="S877" s="685"/>
      <c r="T877" s="686"/>
      <c r="AT877" s="682" t="s">
        <v>137</v>
      </c>
      <c r="AU877" s="682" t="s">
        <v>82</v>
      </c>
      <c r="AV877" s="680" t="s">
        <v>80</v>
      </c>
      <c r="AW877" s="680" t="s">
        <v>33</v>
      </c>
      <c r="AX877" s="680" t="s">
        <v>72</v>
      </c>
      <c r="AY877" s="682" t="s">
        <v>125</v>
      </c>
    </row>
    <row r="878" spans="2:51" s="658" customFormat="1" ht="12">
      <c r="B878" s="659"/>
      <c r="D878" s="653" t="s">
        <v>137</v>
      </c>
      <c r="E878" s="660" t="s">
        <v>3</v>
      </c>
      <c r="F878" s="661" t="s">
        <v>1609</v>
      </c>
      <c r="H878" s="662">
        <v>123.19</v>
      </c>
      <c r="L878" s="659"/>
      <c r="M878" s="663"/>
      <c r="N878" s="664"/>
      <c r="O878" s="664"/>
      <c r="P878" s="664"/>
      <c r="Q878" s="664"/>
      <c r="R878" s="664"/>
      <c r="S878" s="664"/>
      <c r="T878" s="665"/>
      <c r="AT878" s="660" t="s">
        <v>137</v>
      </c>
      <c r="AU878" s="660" t="s">
        <v>82</v>
      </c>
      <c r="AV878" s="658" t="s">
        <v>82</v>
      </c>
      <c r="AW878" s="658" t="s">
        <v>33</v>
      </c>
      <c r="AX878" s="658" t="s">
        <v>72</v>
      </c>
      <c r="AY878" s="660" t="s">
        <v>125</v>
      </c>
    </row>
    <row r="879" spans="2:51" s="658" customFormat="1" ht="12">
      <c r="B879" s="659"/>
      <c r="D879" s="653" t="s">
        <v>137</v>
      </c>
      <c r="E879" s="660" t="s">
        <v>3</v>
      </c>
      <c r="F879" s="661" t="s">
        <v>1610</v>
      </c>
      <c r="H879" s="662">
        <v>-28.44</v>
      </c>
      <c r="L879" s="659"/>
      <c r="M879" s="663"/>
      <c r="N879" s="664"/>
      <c r="O879" s="664"/>
      <c r="P879" s="664"/>
      <c r="Q879" s="664"/>
      <c r="R879" s="664"/>
      <c r="S879" s="664"/>
      <c r="T879" s="665"/>
      <c r="AT879" s="660" t="s">
        <v>137</v>
      </c>
      <c r="AU879" s="660" t="s">
        <v>82</v>
      </c>
      <c r="AV879" s="658" t="s">
        <v>82</v>
      </c>
      <c r="AW879" s="658" t="s">
        <v>33</v>
      </c>
      <c r="AX879" s="658" t="s">
        <v>72</v>
      </c>
      <c r="AY879" s="660" t="s">
        <v>125</v>
      </c>
    </row>
    <row r="880" spans="2:51" s="658" customFormat="1" ht="12">
      <c r="B880" s="659"/>
      <c r="D880" s="653" t="s">
        <v>137</v>
      </c>
      <c r="E880" s="660" t="s">
        <v>3</v>
      </c>
      <c r="F880" s="661" t="s">
        <v>1611</v>
      </c>
      <c r="H880" s="662">
        <v>3.18</v>
      </c>
      <c r="L880" s="659"/>
      <c r="M880" s="663"/>
      <c r="N880" s="664"/>
      <c r="O880" s="664"/>
      <c r="P880" s="664"/>
      <c r="Q880" s="664"/>
      <c r="R880" s="664"/>
      <c r="S880" s="664"/>
      <c r="T880" s="665"/>
      <c r="AT880" s="660" t="s">
        <v>137</v>
      </c>
      <c r="AU880" s="660" t="s">
        <v>82</v>
      </c>
      <c r="AV880" s="658" t="s">
        <v>82</v>
      </c>
      <c r="AW880" s="658" t="s">
        <v>33</v>
      </c>
      <c r="AX880" s="658" t="s">
        <v>72</v>
      </c>
      <c r="AY880" s="660" t="s">
        <v>125</v>
      </c>
    </row>
    <row r="881" spans="2:51" s="680" customFormat="1" ht="12">
      <c r="B881" s="681"/>
      <c r="D881" s="653" t="s">
        <v>137</v>
      </c>
      <c r="E881" s="682" t="s">
        <v>3</v>
      </c>
      <c r="F881" s="683" t="s">
        <v>1612</v>
      </c>
      <c r="H881" s="682" t="s">
        <v>3</v>
      </c>
      <c r="L881" s="681"/>
      <c r="M881" s="684"/>
      <c r="N881" s="685"/>
      <c r="O881" s="685"/>
      <c r="P881" s="685"/>
      <c r="Q881" s="685"/>
      <c r="R881" s="685"/>
      <c r="S881" s="685"/>
      <c r="T881" s="686"/>
      <c r="AT881" s="682" t="s">
        <v>137</v>
      </c>
      <c r="AU881" s="682" t="s">
        <v>82</v>
      </c>
      <c r="AV881" s="680" t="s">
        <v>80</v>
      </c>
      <c r="AW881" s="680" t="s">
        <v>33</v>
      </c>
      <c r="AX881" s="680" t="s">
        <v>72</v>
      </c>
      <c r="AY881" s="682" t="s">
        <v>125</v>
      </c>
    </row>
    <row r="882" spans="2:51" s="658" customFormat="1" ht="12">
      <c r="B882" s="659"/>
      <c r="D882" s="653" t="s">
        <v>137</v>
      </c>
      <c r="E882" s="660" t="s">
        <v>3</v>
      </c>
      <c r="F882" s="661" t="s">
        <v>1613</v>
      </c>
      <c r="H882" s="662">
        <v>169.126</v>
      </c>
      <c r="L882" s="659"/>
      <c r="M882" s="663"/>
      <c r="N882" s="664"/>
      <c r="O882" s="664"/>
      <c r="P882" s="664"/>
      <c r="Q882" s="664"/>
      <c r="R882" s="664"/>
      <c r="S882" s="664"/>
      <c r="T882" s="665"/>
      <c r="AT882" s="660" t="s">
        <v>137</v>
      </c>
      <c r="AU882" s="660" t="s">
        <v>82</v>
      </c>
      <c r="AV882" s="658" t="s">
        <v>82</v>
      </c>
      <c r="AW882" s="658" t="s">
        <v>33</v>
      </c>
      <c r="AX882" s="658" t="s">
        <v>72</v>
      </c>
      <c r="AY882" s="660" t="s">
        <v>125</v>
      </c>
    </row>
    <row r="883" spans="2:51" s="658" customFormat="1" ht="12">
      <c r="B883" s="659"/>
      <c r="D883" s="653" t="s">
        <v>137</v>
      </c>
      <c r="E883" s="660" t="s">
        <v>3</v>
      </c>
      <c r="F883" s="661" t="s">
        <v>1614</v>
      </c>
      <c r="H883" s="662">
        <v>-32.088</v>
      </c>
      <c r="L883" s="659"/>
      <c r="M883" s="663"/>
      <c r="N883" s="664"/>
      <c r="O883" s="664"/>
      <c r="P883" s="664"/>
      <c r="Q883" s="664"/>
      <c r="R883" s="664"/>
      <c r="S883" s="664"/>
      <c r="T883" s="665"/>
      <c r="AT883" s="660" t="s">
        <v>137</v>
      </c>
      <c r="AU883" s="660" t="s">
        <v>82</v>
      </c>
      <c r="AV883" s="658" t="s">
        <v>82</v>
      </c>
      <c r="AW883" s="658" t="s">
        <v>33</v>
      </c>
      <c r="AX883" s="658" t="s">
        <v>72</v>
      </c>
      <c r="AY883" s="660" t="s">
        <v>125</v>
      </c>
    </row>
    <row r="884" spans="2:51" s="658" customFormat="1" ht="12">
      <c r="B884" s="659"/>
      <c r="D884" s="653" t="s">
        <v>137</v>
      </c>
      <c r="E884" s="660" t="s">
        <v>3</v>
      </c>
      <c r="F884" s="661" t="s">
        <v>1615</v>
      </c>
      <c r="H884" s="662">
        <v>4.32</v>
      </c>
      <c r="L884" s="659"/>
      <c r="M884" s="663"/>
      <c r="N884" s="664"/>
      <c r="O884" s="664"/>
      <c r="P884" s="664"/>
      <c r="Q884" s="664"/>
      <c r="R884" s="664"/>
      <c r="S884" s="664"/>
      <c r="T884" s="665"/>
      <c r="AT884" s="660" t="s">
        <v>137</v>
      </c>
      <c r="AU884" s="660" t="s">
        <v>82</v>
      </c>
      <c r="AV884" s="658" t="s">
        <v>82</v>
      </c>
      <c r="AW884" s="658" t="s">
        <v>33</v>
      </c>
      <c r="AX884" s="658" t="s">
        <v>72</v>
      </c>
      <c r="AY884" s="660" t="s">
        <v>125</v>
      </c>
    </row>
    <row r="885" spans="2:51" s="658" customFormat="1" ht="12">
      <c r="B885" s="659"/>
      <c r="D885" s="653" t="s">
        <v>137</v>
      </c>
      <c r="E885" s="660" t="s">
        <v>3</v>
      </c>
      <c r="F885" s="661" t="s">
        <v>1616</v>
      </c>
      <c r="H885" s="662">
        <v>-15.264</v>
      </c>
      <c r="L885" s="659"/>
      <c r="M885" s="663"/>
      <c r="N885" s="664"/>
      <c r="O885" s="664"/>
      <c r="P885" s="664"/>
      <c r="Q885" s="664"/>
      <c r="R885" s="664"/>
      <c r="S885" s="664"/>
      <c r="T885" s="665"/>
      <c r="AT885" s="660" t="s">
        <v>137</v>
      </c>
      <c r="AU885" s="660" t="s">
        <v>82</v>
      </c>
      <c r="AV885" s="658" t="s">
        <v>82</v>
      </c>
      <c r="AW885" s="658" t="s">
        <v>33</v>
      </c>
      <c r="AX885" s="658" t="s">
        <v>72</v>
      </c>
      <c r="AY885" s="660" t="s">
        <v>125</v>
      </c>
    </row>
    <row r="886" spans="2:51" s="658" customFormat="1" ht="12">
      <c r="B886" s="659"/>
      <c r="D886" s="653" t="s">
        <v>137</v>
      </c>
      <c r="E886" s="660" t="s">
        <v>3</v>
      </c>
      <c r="F886" s="661" t="s">
        <v>1617</v>
      </c>
      <c r="H886" s="662">
        <v>2.88</v>
      </c>
      <c r="L886" s="659"/>
      <c r="M886" s="663"/>
      <c r="N886" s="664"/>
      <c r="O886" s="664"/>
      <c r="P886" s="664"/>
      <c r="Q886" s="664"/>
      <c r="R886" s="664"/>
      <c r="S886" s="664"/>
      <c r="T886" s="665"/>
      <c r="AT886" s="660" t="s">
        <v>137</v>
      </c>
      <c r="AU886" s="660" t="s">
        <v>82</v>
      </c>
      <c r="AV886" s="658" t="s">
        <v>82</v>
      </c>
      <c r="AW886" s="658" t="s">
        <v>33</v>
      </c>
      <c r="AX886" s="658" t="s">
        <v>72</v>
      </c>
      <c r="AY886" s="660" t="s">
        <v>125</v>
      </c>
    </row>
    <row r="887" spans="2:51" s="680" customFormat="1" ht="12">
      <c r="B887" s="681"/>
      <c r="D887" s="653" t="s">
        <v>137</v>
      </c>
      <c r="E887" s="682" t="s">
        <v>3</v>
      </c>
      <c r="F887" s="683" t="s">
        <v>1618</v>
      </c>
      <c r="H887" s="682" t="s">
        <v>3</v>
      </c>
      <c r="L887" s="681"/>
      <c r="M887" s="684"/>
      <c r="N887" s="685"/>
      <c r="O887" s="685"/>
      <c r="P887" s="685"/>
      <c r="Q887" s="685"/>
      <c r="R887" s="685"/>
      <c r="S887" s="685"/>
      <c r="T887" s="686"/>
      <c r="AT887" s="682" t="s">
        <v>137</v>
      </c>
      <c r="AU887" s="682" t="s">
        <v>82</v>
      </c>
      <c r="AV887" s="680" t="s">
        <v>80</v>
      </c>
      <c r="AW887" s="680" t="s">
        <v>33</v>
      </c>
      <c r="AX887" s="680" t="s">
        <v>72</v>
      </c>
      <c r="AY887" s="682" t="s">
        <v>125</v>
      </c>
    </row>
    <row r="888" spans="2:51" s="658" customFormat="1" ht="12">
      <c r="B888" s="659"/>
      <c r="D888" s="653" t="s">
        <v>137</v>
      </c>
      <c r="E888" s="660" t="s">
        <v>3</v>
      </c>
      <c r="F888" s="661" t="s">
        <v>1619</v>
      </c>
      <c r="H888" s="662">
        <v>147.576</v>
      </c>
      <c r="L888" s="659"/>
      <c r="M888" s="663"/>
      <c r="N888" s="664"/>
      <c r="O888" s="664"/>
      <c r="P888" s="664"/>
      <c r="Q888" s="664"/>
      <c r="R888" s="664"/>
      <c r="S888" s="664"/>
      <c r="T888" s="665"/>
      <c r="AT888" s="660" t="s">
        <v>137</v>
      </c>
      <c r="AU888" s="660" t="s">
        <v>82</v>
      </c>
      <c r="AV888" s="658" t="s">
        <v>82</v>
      </c>
      <c r="AW888" s="658" t="s">
        <v>33</v>
      </c>
      <c r="AX888" s="658" t="s">
        <v>72</v>
      </c>
      <c r="AY888" s="660" t="s">
        <v>125</v>
      </c>
    </row>
    <row r="889" spans="2:51" s="658" customFormat="1" ht="12">
      <c r="B889" s="659"/>
      <c r="D889" s="653" t="s">
        <v>137</v>
      </c>
      <c r="E889" s="660" t="s">
        <v>3</v>
      </c>
      <c r="F889" s="661" t="s">
        <v>1620</v>
      </c>
      <c r="H889" s="662">
        <v>-19.76</v>
      </c>
      <c r="L889" s="659"/>
      <c r="M889" s="663"/>
      <c r="N889" s="664"/>
      <c r="O889" s="664"/>
      <c r="P889" s="664"/>
      <c r="Q889" s="664"/>
      <c r="R889" s="664"/>
      <c r="S889" s="664"/>
      <c r="T889" s="665"/>
      <c r="AT889" s="660" t="s">
        <v>137</v>
      </c>
      <c r="AU889" s="660" t="s">
        <v>82</v>
      </c>
      <c r="AV889" s="658" t="s">
        <v>82</v>
      </c>
      <c r="AW889" s="658" t="s">
        <v>33</v>
      </c>
      <c r="AX889" s="658" t="s">
        <v>72</v>
      </c>
      <c r="AY889" s="660" t="s">
        <v>125</v>
      </c>
    </row>
    <row r="890" spans="2:51" s="658" customFormat="1" ht="12">
      <c r="B890" s="659"/>
      <c r="D890" s="653" t="s">
        <v>137</v>
      </c>
      <c r="E890" s="660" t="s">
        <v>3</v>
      </c>
      <c r="F890" s="661" t="s">
        <v>1621</v>
      </c>
      <c r="H890" s="662">
        <v>6.54</v>
      </c>
      <c r="L890" s="659"/>
      <c r="M890" s="663"/>
      <c r="N890" s="664"/>
      <c r="O890" s="664"/>
      <c r="P890" s="664"/>
      <c r="Q890" s="664"/>
      <c r="R890" s="664"/>
      <c r="S890" s="664"/>
      <c r="T890" s="665"/>
      <c r="AT890" s="660" t="s">
        <v>137</v>
      </c>
      <c r="AU890" s="660" t="s">
        <v>82</v>
      </c>
      <c r="AV890" s="658" t="s">
        <v>82</v>
      </c>
      <c r="AW890" s="658" t="s">
        <v>33</v>
      </c>
      <c r="AX890" s="658" t="s">
        <v>72</v>
      </c>
      <c r="AY890" s="660" t="s">
        <v>125</v>
      </c>
    </row>
    <row r="891" spans="2:51" s="658" customFormat="1" ht="12">
      <c r="B891" s="659"/>
      <c r="D891" s="653" t="s">
        <v>137</v>
      </c>
      <c r="E891" s="660" t="s">
        <v>3</v>
      </c>
      <c r="F891" s="661" t="s">
        <v>1622</v>
      </c>
      <c r="H891" s="662">
        <v>-10.44</v>
      </c>
      <c r="L891" s="659"/>
      <c r="M891" s="663"/>
      <c r="N891" s="664"/>
      <c r="O891" s="664"/>
      <c r="P891" s="664"/>
      <c r="Q891" s="664"/>
      <c r="R891" s="664"/>
      <c r="S891" s="664"/>
      <c r="T891" s="665"/>
      <c r="AT891" s="660" t="s">
        <v>137</v>
      </c>
      <c r="AU891" s="660" t="s">
        <v>82</v>
      </c>
      <c r="AV891" s="658" t="s">
        <v>82</v>
      </c>
      <c r="AW891" s="658" t="s">
        <v>33</v>
      </c>
      <c r="AX891" s="658" t="s">
        <v>72</v>
      </c>
      <c r="AY891" s="660" t="s">
        <v>125</v>
      </c>
    </row>
    <row r="892" spans="2:51" s="658" customFormat="1" ht="12">
      <c r="B892" s="659"/>
      <c r="D892" s="653" t="s">
        <v>137</v>
      </c>
      <c r="E892" s="660" t="s">
        <v>3</v>
      </c>
      <c r="F892" s="661" t="s">
        <v>1623</v>
      </c>
      <c r="H892" s="662">
        <v>2.79</v>
      </c>
      <c r="L892" s="659"/>
      <c r="M892" s="663"/>
      <c r="N892" s="664"/>
      <c r="O892" s="664"/>
      <c r="P892" s="664"/>
      <c r="Q892" s="664"/>
      <c r="R892" s="664"/>
      <c r="S892" s="664"/>
      <c r="T892" s="665"/>
      <c r="AT892" s="660" t="s">
        <v>137</v>
      </c>
      <c r="AU892" s="660" t="s">
        <v>82</v>
      </c>
      <c r="AV892" s="658" t="s">
        <v>82</v>
      </c>
      <c r="AW892" s="658" t="s">
        <v>33</v>
      </c>
      <c r="AX892" s="658" t="s">
        <v>72</v>
      </c>
      <c r="AY892" s="660" t="s">
        <v>125</v>
      </c>
    </row>
    <row r="893" spans="2:51" s="687" customFormat="1" ht="12">
      <c r="B893" s="688"/>
      <c r="D893" s="653" t="s">
        <v>137</v>
      </c>
      <c r="E893" s="689" t="s">
        <v>3</v>
      </c>
      <c r="F893" s="690" t="s">
        <v>532</v>
      </c>
      <c r="H893" s="691">
        <v>436.879</v>
      </c>
      <c r="L893" s="688"/>
      <c r="M893" s="692"/>
      <c r="N893" s="693"/>
      <c r="O893" s="693"/>
      <c r="P893" s="693"/>
      <c r="Q893" s="693"/>
      <c r="R893" s="693"/>
      <c r="S893" s="693"/>
      <c r="T893" s="694"/>
      <c r="AT893" s="689" t="s">
        <v>137</v>
      </c>
      <c r="AU893" s="689" t="s">
        <v>82</v>
      </c>
      <c r="AV893" s="687" t="s">
        <v>133</v>
      </c>
      <c r="AW893" s="687" t="s">
        <v>33</v>
      </c>
      <c r="AX893" s="687" t="s">
        <v>80</v>
      </c>
      <c r="AY893" s="689" t="s">
        <v>125</v>
      </c>
    </row>
    <row r="894" spans="1:65" s="571" customFormat="1" ht="14.45" customHeight="1">
      <c r="A894" s="568"/>
      <c r="B894" s="569"/>
      <c r="C894" s="640" t="s">
        <v>1624</v>
      </c>
      <c r="D894" s="640" t="s">
        <v>128</v>
      </c>
      <c r="E894" s="641" t="s">
        <v>1625</v>
      </c>
      <c r="F894" s="642" t="s">
        <v>1626</v>
      </c>
      <c r="G894" s="643" t="s">
        <v>286</v>
      </c>
      <c r="H894" s="644">
        <v>295.25</v>
      </c>
      <c r="I894" s="77"/>
      <c r="J894" s="645">
        <f>ROUND(I894*H894,2)</f>
        <v>0</v>
      </c>
      <c r="K894" s="642" t="s">
        <v>132</v>
      </c>
      <c r="L894" s="569"/>
      <c r="M894" s="646" t="s">
        <v>3</v>
      </c>
      <c r="N894" s="647" t="s">
        <v>43</v>
      </c>
      <c r="O894" s="648"/>
      <c r="P894" s="649">
        <f>O894*H894</f>
        <v>0</v>
      </c>
      <c r="Q894" s="649">
        <v>3E-05</v>
      </c>
      <c r="R894" s="649">
        <f>Q894*H894</f>
        <v>0.0088575</v>
      </c>
      <c r="S894" s="649">
        <v>0</v>
      </c>
      <c r="T894" s="650">
        <f>S894*H894</f>
        <v>0</v>
      </c>
      <c r="U894" s="568"/>
      <c r="V894" s="568"/>
      <c r="W894" s="568"/>
      <c r="X894" s="568"/>
      <c r="Y894" s="568"/>
      <c r="Z894" s="568"/>
      <c r="AA894" s="568"/>
      <c r="AB894" s="568"/>
      <c r="AC894" s="568"/>
      <c r="AD894" s="568"/>
      <c r="AE894" s="568"/>
      <c r="AR894" s="651" t="s">
        <v>133</v>
      </c>
      <c r="AT894" s="651" t="s">
        <v>128</v>
      </c>
      <c r="AU894" s="651" t="s">
        <v>82</v>
      </c>
      <c r="AY894" s="561" t="s">
        <v>125</v>
      </c>
      <c r="BE894" s="652">
        <f>IF(N894="základní",J894,0)</f>
        <v>0</v>
      </c>
      <c r="BF894" s="652">
        <f>IF(N894="snížená",J894,0)</f>
        <v>0</v>
      </c>
      <c r="BG894" s="652">
        <f>IF(N894="zákl. přenesená",J894,0)</f>
        <v>0</v>
      </c>
      <c r="BH894" s="652">
        <f>IF(N894="sníž. přenesená",J894,0)</f>
        <v>0</v>
      </c>
      <c r="BI894" s="652">
        <f>IF(N894="nulová",J894,0)</f>
        <v>0</v>
      </c>
      <c r="BJ894" s="561" t="s">
        <v>80</v>
      </c>
      <c r="BK894" s="652">
        <f>ROUND(I894*H894,2)</f>
        <v>0</v>
      </c>
      <c r="BL894" s="561" t="s">
        <v>133</v>
      </c>
      <c r="BM894" s="651" t="s">
        <v>1627</v>
      </c>
    </row>
    <row r="895" spans="2:51" s="680" customFormat="1" ht="12">
      <c r="B895" s="681"/>
      <c r="D895" s="653" t="s">
        <v>137</v>
      </c>
      <c r="E895" s="682" t="s">
        <v>3</v>
      </c>
      <c r="F895" s="683" t="s">
        <v>1628</v>
      </c>
      <c r="H895" s="682" t="s">
        <v>3</v>
      </c>
      <c r="L895" s="681"/>
      <c r="M895" s="684"/>
      <c r="N895" s="685"/>
      <c r="O895" s="685"/>
      <c r="P895" s="685"/>
      <c r="Q895" s="685"/>
      <c r="R895" s="685"/>
      <c r="S895" s="685"/>
      <c r="T895" s="686"/>
      <c r="AT895" s="682" t="s">
        <v>137</v>
      </c>
      <c r="AU895" s="682" t="s">
        <v>82</v>
      </c>
      <c r="AV895" s="680" t="s">
        <v>80</v>
      </c>
      <c r="AW895" s="680" t="s">
        <v>33</v>
      </c>
      <c r="AX895" s="680" t="s">
        <v>72</v>
      </c>
      <c r="AY895" s="682" t="s">
        <v>125</v>
      </c>
    </row>
    <row r="896" spans="2:51" s="658" customFormat="1" ht="12">
      <c r="B896" s="659"/>
      <c r="D896" s="653" t="s">
        <v>137</v>
      </c>
      <c r="E896" s="660" t="s">
        <v>3</v>
      </c>
      <c r="F896" s="661" t="s">
        <v>1629</v>
      </c>
      <c r="H896" s="662">
        <v>30.2</v>
      </c>
      <c r="L896" s="659"/>
      <c r="M896" s="663"/>
      <c r="N896" s="664"/>
      <c r="O896" s="664"/>
      <c r="P896" s="664"/>
      <c r="Q896" s="664"/>
      <c r="R896" s="664"/>
      <c r="S896" s="664"/>
      <c r="T896" s="665"/>
      <c r="AT896" s="660" t="s">
        <v>137</v>
      </c>
      <c r="AU896" s="660" t="s">
        <v>82</v>
      </c>
      <c r="AV896" s="658" t="s">
        <v>82</v>
      </c>
      <c r="AW896" s="658" t="s">
        <v>33</v>
      </c>
      <c r="AX896" s="658" t="s">
        <v>72</v>
      </c>
      <c r="AY896" s="660" t="s">
        <v>125</v>
      </c>
    </row>
    <row r="897" spans="2:51" s="680" customFormat="1" ht="12">
      <c r="B897" s="681"/>
      <c r="D897" s="653" t="s">
        <v>137</v>
      </c>
      <c r="E897" s="682" t="s">
        <v>3</v>
      </c>
      <c r="F897" s="683" t="s">
        <v>1630</v>
      </c>
      <c r="H897" s="682" t="s">
        <v>3</v>
      </c>
      <c r="L897" s="681"/>
      <c r="M897" s="684"/>
      <c r="N897" s="685"/>
      <c r="O897" s="685"/>
      <c r="P897" s="685"/>
      <c r="Q897" s="685"/>
      <c r="R897" s="685"/>
      <c r="S897" s="685"/>
      <c r="T897" s="686"/>
      <c r="AT897" s="682" t="s">
        <v>137</v>
      </c>
      <c r="AU897" s="682" t="s">
        <v>82</v>
      </c>
      <c r="AV897" s="680" t="s">
        <v>80</v>
      </c>
      <c r="AW897" s="680" t="s">
        <v>33</v>
      </c>
      <c r="AX897" s="680" t="s">
        <v>72</v>
      </c>
      <c r="AY897" s="682" t="s">
        <v>125</v>
      </c>
    </row>
    <row r="898" spans="2:51" s="658" customFormat="1" ht="12">
      <c r="B898" s="659"/>
      <c r="D898" s="653" t="s">
        <v>137</v>
      </c>
      <c r="E898" s="660" t="s">
        <v>3</v>
      </c>
      <c r="F898" s="661" t="s">
        <v>1631</v>
      </c>
      <c r="H898" s="662">
        <v>74.15</v>
      </c>
      <c r="L898" s="659"/>
      <c r="M898" s="663"/>
      <c r="N898" s="664"/>
      <c r="O898" s="664"/>
      <c r="P898" s="664"/>
      <c r="Q898" s="664"/>
      <c r="R898" s="664"/>
      <c r="S898" s="664"/>
      <c r="T898" s="665"/>
      <c r="AT898" s="660" t="s">
        <v>137</v>
      </c>
      <c r="AU898" s="660" t="s">
        <v>82</v>
      </c>
      <c r="AV898" s="658" t="s">
        <v>82</v>
      </c>
      <c r="AW898" s="658" t="s">
        <v>33</v>
      </c>
      <c r="AX898" s="658" t="s">
        <v>72</v>
      </c>
      <c r="AY898" s="660" t="s">
        <v>125</v>
      </c>
    </row>
    <row r="899" spans="2:51" s="680" customFormat="1" ht="12">
      <c r="B899" s="681"/>
      <c r="D899" s="653" t="s">
        <v>137</v>
      </c>
      <c r="E899" s="682" t="s">
        <v>3</v>
      </c>
      <c r="F899" s="683" t="s">
        <v>1632</v>
      </c>
      <c r="H899" s="682" t="s">
        <v>3</v>
      </c>
      <c r="L899" s="681"/>
      <c r="M899" s="684"/>
      <c r="N899" s="685"/>
      <c r="O899" s="685"/>
      <c r="P899" s="685"/>
      <c r="Q899" s="685"/>
      <c r="R899" s="685"/>
      <c r="S899" s="685"/>
      <c r="T899" s="686"/>
      <c r="AT899" s="682" t="s">
        <v>137</v>
      </c>
      <c r="AU899" s="682" t="s">
        <v>82</v>
      </c>
      <c r="AV899" s="680" t="s">
        <v>80</v>
      </c>
      <c r="AW899" s="680" t="s">
        <v>33</v>
      </c>
      <c r="AX899" s="680" t="s">
        <v>72</v>
      </c>
      <c r="AY899" s="682" t="s">
        <v>125</v>
      </c>
    </row>
    <row r="900" spans="2:51" s="658" customFormat="1" ht="12">
      <c r="B900" s="659"/>
      <c r="D900" s="653" t="s">
        <v>137</v>
      </c>
      <c r="E900" s="660" t="s">
        <v>3</v>
      </c>
      <c r="F900" s="661" t="s">
        <v>1633</v>
      </c>
      <c r="H900" s="662">
        <v>190.9</v>
      </c>
      <c r="L900" s="659"/>
      <c r="M900" s="663"/>
      <c r="N900" s="664"/>
      <c r="O900" s="664"/>
      <c r="P900" s="664"/>
      <c r="Q900" s="664"/>
      <c r="R900" s="664"/>
      <c r="S900" s="664"/>
      <c r="T900" s="665"/>
      <c r="AT900" s="660" t="s">
        <v>137</v>
      </c>
      <c r="AU900" s="660" t="s">
        <v>82</v>
      </c>
      <c r="AV900" s="658" t="s">
        <v>82</v>
      </c>
      <c r="AW900" s="658" t="s">
        <v>33</v>
      </c>
      <c r="AX900" s="658" t="s">
        <v>72</v>
      </c>
      <c r="AY900" s="660" t="s">
        <v>125</v>
      </c>
    </row>
    <row r="901" spans="2:51" s="687" customFormat="1" ht="12">
      <c r="B901" s="688"/>
      <c r="D901" s="653" t="s">
        <v>137</v>
      </c>
      <c r="E901" s="689" t="s">
        <v>3</v>
      </c>
      <c r="F901" s="690" t="s">
        <v>532</v>
      </c>
      <c r="H901" s="691">
        <v>295.25</v>
      </c>
      <c r="L901" s="688"/>
      <c r="M901" s="692"/>
      <c r="N901" s="693"/>
      <c r="O901" s="693"/>
      <c r="P901" s="693"/>
      <c r="Q901" s="693"/>
      <c r="R901" s="693"/>
      <c r="S901" s="693"/>
      <c r="T901" s="694"/>
      <c r="AT901" s="689" t="s">
        <v>137</v>
      </c>
      <c r="AU901" s="689" t="s">
        <v>82</v>
      </c>
      <c r="AV901" s="687" t="s">
        <v>133</v>
      </c>
      <c r="AW901" s="687" t="s">
        <v>33</v>
      </c>
      <c r="AX901" s="687" t="s">
        <v>80</v>
      </c>
      <c r="AY901" s="689" t="s">
        <v>125</v>
      </c>
    </row>
    <row r="902" spans="1:65" s="571" customFormat="1" ht="14.45" customHeight="1">
      <c r="A902" s="568"/>
      <c r="B902" s="569"/>
      <c r="C902" s="671" t="s">
        <v>1634</v>
      </c>
      <c r="D902" s="671" t="s">
        <v>239</v>
      </c>
      <c r="E902" s="672" t="s">
        <v>1635</v>
      </c>
      <c r="F902" s="673" t="s">
        <v>1636</v>
      </c>
      <c r="G902" s="674" t="s">
        <v>286</v>
      </c>
      <c r="H902" s="675">
        <v>31.71</v>
      </c>
      <c r="I902" s="80"/>
      <c r="J902" s="676">
        <f>ROUND(I902*H902,2)</f>
        <v>0</v>
      </c>
      <c r="K902" s="673" t="s">
        <v>132</v>
      </c>
      <c r="L902" s="677"/>
      <c r="M902" s="678" t="s">
        <v>3</v>
      </c>
      <c r="N902" s="679" t="s">
        <v>43</v>
      </c>
      <c r="O902" s="648"/>
      <c r="P902" s="649">
        <f>O902*H902</f>
        <v>0</v>
      </c>
      <c r="Q902" s="649">
        <v>0.0006</v>
      </c>
      <c r="R902" s="649">
        <f>Q902*H902</f>
        <v>0.019025999999999998</v>
      </c>
      <c r="S902" s="649">
        <v>0</v>
      </c>
      <c r="T902" s="650">
        <f>S902*H902</f>
        <v>0</v>
      </c>
      <c r="U902" s="568"/>
      <c r="V902" s="568"/>
      <c r="W902" s="568"/>
      <c r="X902" s="568"/>
      <c r="Y902" s="568"/>
      <c r="Z902" s="568"/>
      <c r="AA902" s="568"/>
      <c r="AB902" s="568"/>
      <c r="AC902" s="568"/>
      <c r="AD902" s="568"/>
      <c r="AE902" s="568"/>
      <c r="AR902" s="651" t="s">
        <v>197</v>
      </c>
      <c r="AT902" s="651" t="s">
        <v>239</v>
      </c>
      <c r="AU902" s="651" t="s">
        <v>82</v>
      </c>
      <c r="AY902" s="561" t="s">
        <v>125</v>
      </c>
      <c r="BE902" s="652">
        <f>IF(N902="základní",J902,0)</f>
        <v>0</v>
      </c>
      <c r="BF902" s="652">
        <f>IF(N902="snížená",J902,0)</f>
        <v>0</v>
      </c>
      <c r="BG902" s="652">
        <f>IF(N902="zákl. přenesená",J902,0)</f>
        <v>0</v>
      </c>
      <c r="BH902" s="652">
        <f>IF(N902="sníž. přenesená",J902,0)</f>
        <v>0</v>
      </c>
      <c r="BI902" s="652">
        <f>IF(N902="nulová",J902,0)</f>
        <v>0</v>
      </c>
      <c r="BJ902" s="561" t="s">
        <v>80</v>
      </c>
      <c r="BK902" s="652">
        <f>ROUND(I902*H902,2)</f>
        <v>0</v>
      </c>
      <c r="BL902" s="561" t="s">
        <v>133</v>
      </c>
      <c r="BM902" s="651" t="s">
        <v>1637</v>
      </c>
    </row>
    <row r="903" spans="2:51" s="658" customFormat="1" ht="12">
      <c r="B903" s="659"/>
      <c r="D903" s="653" t="s">
        <v>137</v>
      </c>
      <c r="F903" s="661" t="s">
        <v>1638</v>
      </c>
      <c r="H903" s="662">
        <v>31.71</v>
      </c>
      <c r="L903" s="659"/>
      <c r="M903" s="663"/>
      <c r="N903" s="664"/>
      <c r="O903" s="664"/>
      <c r="P903" s="664"/>
      <c r="Q903" s="664"/>
      <c r="R903" s="664"/>
      <c r="S903" s="664"/>
      <c r="T903" s="665"/>
      <c r="AT903" s="660" t="s">
        <v>137</v>
      </c>
      <c r="AU903" s="660" t="s">
        <v>82</v>
      </c>
      <c r="AV903" s="658" t="s">
        <v>82</v>
      </c>
      <c r="AW903" s="658" t="s">
        <v>4</v>
      </c>
      <c r="AX903" s="658" t="s">
        <v>80</v>
      </c>
      <c r="AY903" s="660" t="s">
        <v>125</v>
      </c>
    </row>
    <row r="904" spans="1:65" s="571" customFormat="1" ht="14.45" customHeight="1">
      <c r="A904" s="568"/>
      <c r="B904" s="569"/>
      <c r="C904" s="671" t="s">
        <v>1639</v>
      </c>
      <c r="D904" s="671" t="s">
        <v>239</v>
      </c>
      <c r="E904" s="672" t="s">
        <v>1640</v>
      </c>
      <c r="F904" s="673" t="s">
        <v>1641</v>
      </c>
      <c r="G904" s="674" t="s">
        <v>286</v>
      </c>
      <c r="H904" s="675">
        <v>77.858</v>
      </c>
      <c r="I904" s="80"/>
      <c r="J904" s="676">
        <f>ROUND(I904*H904,2)</f>
        <v>0</v>
      </c>
      <c r="K904" s="673" t="s">
        <v>259</v>
      </c>
      <c r="L904" s="677"/>
      <c r="M904" s="678" t="s">
        <v>3</v>
      </c>
      <c r="N904" s="679" t="s">
        <v>43</v>
      </c>
      <c r="O904" s="648"/>
      <c r="P904" s="649">
        <f>O904*H904</f>
        <v>0</v>
      </c>
      <c r="Q904" s="649">
        <v>0.00072</v>
      </c>
      <c r="R904" s="649">
        <f>Q904*H904</f>
        <v>0.056057760000000005</v>
      </c>
      <c r="S904" s="649">
        <v>0</v>
      </c>
      <c r="T904" s="650">
        <f>S904*H904</f>
        <v>0</v>
      </c>
      <c r="U904" s="568"/>
      <c r="V904" s="568"/>
      <c r="W904" s="568"/>
      <c r="X904" s="568"/>
      <c r="Y904" s="568"/>
      <c r="Z904" s="568"/>
      <c r="AA904" s="568"/>
      <c r="AB904" s="568"/>
      <c r="AC904" s="568"/>
      <c r="AD904" s="568"/>
      <c r="AE904" s="568"/>
      <c r="AR904" s="651" t="s">
        <v>197</v>
      </c>
      <c r="AT904" s="651" t="s">
        <v>239</v>
      </c>
      <c r="AU904" s="651" t="s">
        <v>82</v>
      </c>
      <c r="AY904" s="561" t="s">
        <v>125</v>
      </c>
      <c r="BE904" s="652">
        <f>IF(N904="základní",J904,0)</f>
        <v>0</v>
      </c>
      <c r="BF904" s="652">
        <f>IF(N904="snížená",J904,0)</f>
        <v>0</v>
      </c>
      <c r="BG904" s="652">
        <f>IF(N904="zákl. přenesená",J904,0)</f>
        <v>0</v>
      </c>
      <c r="BH904" s="652">
        <f>IF(N904="sníž. přenesená",J904,0)</f>
        <v>0</v>
      </c>
      <c r="BI904" s="652">
        <f>IF(N904="nulová",J904,0)</f>
        <v>0</v>
      </c>
      <c r="BJ904" s="561" t="s">
        <v>80</v>
      </c>
      <c r="BK904" s="652">
        <f>ROUND(I904*H904,2)</f>
        <v>0</v>
      </c>
      <c r="BL904" s="561" t="s">
        <v>133</v>
      </c>
      <c r="BM904" s="651" t="s">
        <v>1642</v>
      </c>
    </row>
    <row r="905" spans="2:51" s="658" customFormat="1" ht="12">
      <c r="B905" s="659"/>
      <c r="D905" s="653" t="s">
        <v>137</v>
      </c>
      <c r="F905" s="661" t="s">
        <v>1643</v>
      </c>
      <c r="H905" s="662">
        <v>77.858</v>
      </c>
      <c r="L905" s="659"/>
      <c r="M905" s="663"/>
      <c r="N905" s="664"/>
      <c r="O905" s="664"/>
      <c r="P905" s="664"/>
      <c r="Q905" s="664"/>
      <c r="R905" s="664"/>
      <c r="S905" s="664"/>
      <c r="T905" s="665"/>
      <c r="AT905" s="660" t="s">
        <v>137</v>
      </c>
      <c r="AU905" s="660" t="s">
        <v>82</v>
      </c>
      <c r="AV905" s="658" t="s">
        <v>82</v>
      </c>
      <c r="AW905" s="658" t="s">
        <v>4</v>
      </c>
      <c r="AX905" s="658" t="s">
        <v>80</v>
      </c>
      <c r="AY905" s="660" t="s">
        <v>125</v>
      </c>
    </row>
    <row r="906" spans="1:65" s="571" customFormat="1" ht="14.45" customHeight="1">
      <c r="A906" s="568"/>
      <c r="B906" s="569"/>
      <c r="C906" s="671" t="s">
        <v>1644</v>
      </c>
      <c r="D906" s="671" t="s">
        <v>239</v>
      </c>
      <c r="E906" s="672" t="s">
        <v>1645</v>
      </c>
      <c r="F906" s="673" t="s">
        <v>1646</v>
      </c>
      <c r="G906" s="674" t="s">
        <v>286</v>
      </c>
      <c r="H906" s="675">
        <v>200.445</v>
      </c>
      <c r="I906" s="80"/>
      <c r="J906" s="676">
        <f>ROUND(I906*H906,2)</f>
        <v>0</v>
      </c>
      <c r="K906" s="673" t="s">
        <v>259</v>
      </c>
      <c r="L906" s="677"/>
      <c r="M906" s="678" t="s">
        <v>3</v>
      </c>
      <c r="N906" s="679" t="s">
        <v>43</v>
      </c>
      <c r="O906" s="648"/>
      <c r="P906" s="649">
        <f>O906*H906</f>
        <v>0</v>
      </c>
      <c r="Q906" s="649">
        <v>0.00072</v>
      </c>
      <c r="R906" s="649">
        <f>Q906*H906</f>
        <v>0.14432040000000002</v>
      </c>
      <c r="S906" s="649">
        <v>0</v>
      </c>
      <c r="T906" s="650">
        <f>S906*H906</f>
        <v>0</v>
      </c>
      <c r="U906" s="568"/>
      <c r="V906" s="568"/>
      <c r="W906" s="568"/>
      <c r="X906" s="568"/>
      <c r="Y906" s="568"/>
      <c r="Z906" s="568"/>
      <c r="AA906" s="568"/>
      <c r="AB906" s="568"/>
      <c r="AC906" s="568"/>
      <c r="AD906" s="568"/>
      <c r="AE906" s="568"/>
      <c r="AR906" s="651" t="s">
        <v>197</v>
      </c>
      <c r="AT906" s="651" t="s">
        <v>239</v>
      </c>
      <c r="AU906" s="651" t="s">
        <v>82</v>
      </c>
      <c r="AY906" s="561" t="s">
        <v>125</v>
      </c>
      <c r="BE906" s="652">
        <f>IF(N906="základní",J906,0)</f>
        <v>0</v>
      </c>
      <c r="BF906" s="652">
        <f>IF(N906="snížená",J906,0)</f>
        <v>0</v>
      </c>
      <c r="BG906" s="652">
        <f>IF(N906="zákl. přenesená",J906,0)</f>
        <v>0</v>
      </c>
      <c r="BH906" s="652">
        <f>IF(N906="sníž. přenesená",J906,0)</f>
        <v>0</v>
      </c>
      <c r="BI906" s="652">
        <f>IF(N906="nulová",J906,0)</f>
        <v>0</v>
      </c>
      <c r="BJ906" s="561" t="s">
        <v>80</v>
      </c>
      <c r="BK906" s="652">
        <f>ROUND(I906*H906,2)</f>
        <v>0</v>
      </c>
      <c r="BL906" s="561" t="s">
        <v>133</v>
      </c>
      <c r="BM906" s="651" t="s">
        <v>1647</v>
      </c>
    </row>
    <row r="907" spans="2:51" s="658" customFormat="1" ht="12">
      <c r="B907" s="659"/>
      <c r="D907" s="653" t="s">
        <v>137</v>
      </c>
      <c r="F907" s="661" t="s">
        <v>1648</v>
      </c>
      <c r="H907" s="662">
        <v>200.445</v>
      </c>
      <c r="L907" s="659"/>
      <c r="M907" s="663"/>
      <c r="N907" s="664"/>
      <c r="O907" s="664"/>
      <c r="P907" s="664"/>
      <c r="Q907" s="664"/>
      <c r="R907" s="664"/>
      <c r="S907" s="664"/>
      <c r="T907" s="665"/>
      <c r="AT907" s="660" t="s">
        <v>137</v>
      </c>
      <c r="AU907" s="660" t="s">
        <v>82</v>
      </c>
      <c r="AV907" s="658" t="s">
        <v>82</v>
      </c>
      <c r="AW907" s="658" t="s">
        <v>4</v>
      </c>
      <c r="AX907" s="658" t="s">
        <v>80</v>
      </c>
      <c r="AY907" s="660" t="s">
        <v>125</v>
      </c>
    </row>
    <row r="908" spans="1:65" s="571" customFormat="1" ht="14.45" customHeight="1">
      <c r="A908" s="568"/>
      <c r="B908" s="569"/>
      <c r="C908" s="640" t="s">
        <v>1649</v>
      </c>
      <c r="D908" s="640" t="s">
        <v>128</v>
      </c>
      <c r="E908" s="641" t="s">
        <v>1650</v>
      </c>
      <c r="F908" s="642" t="s">
        <v>1651</v>
      </c>
      <c r="G908" s="643" t="s">
        <v>286</v>
      </c>
      <c r="H908" s="644">
        <v>424.91</v>
      </c>
      <c r="I908" s="77"/>
      <c r="J908" s="645">
        <f>ROUND(I908*H908,2)</f>
        <v>0</v>
      </c>
      <c r="K908" s="642" t="s">
        <v>132</v>
      </c>
      <c r="L908" s="569"/>
      <c r="M908" s="646" t="s">
        <v>3</v>
      </c>
      <c r="N908" s="647" t="s">
        <v>43</v>
      </c>
      <c r="O908" s="648"/>
      <c r="P908" s="649">
        <f>O908*H908</f>
        <v>0</v>
      </c>
      <c r="Q908" s="649">
        <v>0</v>
      </c>
      <c r="R908" s="649">
        <f>Q908*H908</f>
        <v>0</v>
      </c>
      <c r="S908" s="649">
        <v>0</v>
      </c>
      <c r="T908" s="650">
        <f>S908*H908</f>
        <v>0</v>
      </c>
      <c r="U908" s="568"/>
      <c r="V908" s="568"/>
      <c r="W908" s="568"/>
      <c r="X908" s="568"/>
      <c r="Y908" s="568"/>
      <c r="Z908" s="568"/>
      <c r="AA908" s="568"/>
      <c r="AB908" s="568"/>
      <c r="AC908" s="568"/>
      <c r="AD908" s="568"/>
      <c r="AE908" s="568"/>
      <c r="AR908" s="651" t="s">
        <v>133</v>
      </c>
      <c r="AT908" s="651" t="s">
        <v>128</v>
      </c>
      <c r="AU908" s="651" t="s">
        <v>82</v>
      </c>
      <c r="AY908" s="561" t="s">
        <v>125</v>
      </c>
      <c r="BE908" s="652">
        <f>IF(N908="základní",J908,0)</f>
        <v>0</v>
      </c>
      <c r="BF908" s="652">
        <f>IF(N908="snížená",J908,0)</f>
        <v>0</v>
      </c>
      <c r="BG908" s="652">
        <f>IF(N908="zákl. přenesená",J908,0)</f>
        <v>0</v>
      </c>
      <c r="BH908" s="652">
        <f>IF(N908="sníž. přenesená",J908,0)</f>
        <v>0</v>
      </c>
      <c r="BI908" s="652">
        <f>IF(N908="nulová",J908,0)</f>
        <v>0</v>
      </c>
      <c r="BJ908" s="561" t="s">
        <v>80</v>
      </c>
      <c r="BK908" s="652">
        <f>ROUND(I908*H908,2)</f>
        <v>0</v>
      </c>
      <c r="BL908" s="561" t="s">
        <v>133</v>
      </c>
      <c r="BM908" s="651" t="s">
        <v>1652</v>
      </c>
    </row>
    <row r="909" spans="2:51" s="680" customFormat="1" ht="12">
      <c r="B909" s="681"/>
      <c r="D909" s="653" t="s">
        <v>137</v>
      </c>
      <c r="E909" s="682" t="s">
        <v>3</v>
      </c>
      <c r="F909" s="683" t="s">
        <v>1653</v>
      </c>
      <c r="H909" s="682" t="s">
        <v>3</v>
      </c>
      <c r="L909" s="681"/>
      <c r="M909" s="684"/>
      <c r="N909" s="685"/>
      <c r="O909" s="685"/>
      <c r="P909" s="685"/>
      <c r="Q909" s="685"/>
      <c r="R909" s="685"/>
      <c r="S909" s="685"/>
      <c r="T909" s="686"/>
      <c r="AT909" s="682" t="s">
        <v>137</v>
      </c>
      <c r="AU909" s="682" t="s">
        <v>82</v>
      </c>
      <c r="AV909" s="680" t="s">
        <v>80</v>
      </c>
      <c r="AW909" s="680" t="s">
        <v>33</v>
      </c>
      <c r="AX909" s="680" t="s">
        <v>72</v>
      </c>
      <c r="AY909" s="682" t="s">
        <v>125</v>
      </c>
    </row>
    <row r="910" spans="2:51" s="680" customFormat="1" ht="12">
      <c r="B910" s="681"/>
      <c r="D910" s="653" t="s">
        <v>137</v>
      </c>
      <c r="E910" s="682" t="s">
        <v>3</v>
      </c>
      <c r="F910" s="683" t="s">
        <v>825</v>
      </c>
      <c r="H910" s="682" t="s">
        <v>3</v>
      </c>
      <c r="L910" s="681"/>
      <c r="M910" s="684"/>
      <c r="N910" s="685"/>
      <c r="O910" s="685"/>
      <c r="P910" s="685"/>
      <c r="Q910" s="685"/>
      <c r="R910" s="685"/>
      <c r="S910" s="685"/>
      <c r="T910" s="686"/>
      <c r="AT910" s="682" t="s">
        <v>137</v>
      </c>
      <c r="AU910" s="682" t="s">
        <v>82</v>
      </c>
      <c r="AV910" s="680" t="s">
        <v>80</v>
      </c>
      <c r="AW910" s="680" t="s">
        <v>33</v>
      </c>
      <c r="AX910" s="680" t="s">
        <v>72</v>
      </c>
      <c r="AY910" s="682" t="s">
        <v>125</v>
      </c>
    </row>
    <row r="911" spans="2:51" s="658" customFormat="1" ht="12">
      <c r="B911" s="659"/>
      <c r="D911" s="653" t="s">
        <v>137</v>
      </c>
      <c r="E911" s="660" t="s">
        <v>3</v>
      </c>
      <c r="F911" s="661" t="s">
        <v>1654</v>
      </c>
      <c r="H911" s="662">
        <v>71.82</v>
      </c>
      <c r="L911" s="659"/>
      <c r="M911" s="663"/>
      <c r="N911" s="664"/>
      <c r="O911" s="664"/>
      <c r="P911" s="664"/>
      <c r="Q911" s="664"/>
      <c r="R911" s="664"/>
      <c r="S911" s="664"/>
      <c r="T911" s="665"/>
      <c r="AT911" s="660" t="s">
        <v>137</v>
      </c>
      <c r="AU911" s="660" t="s">
        <v>82</v>
      </c>
      <c r="AV911" s="658" t="s">
        <v>82</v>
      </c>
      <c r="AW911" s="658" t="s">
        <v>33</v>
      </c>
      <c r="AX911" s="658" t="s">
        <v>72</v>
      </c>
      <c r="AY911" s="660" t="s">
        <v>125</v>
      </c>
    </row>
    <row r="912" spans="2:51" s="658" customFormat="1" ht="12">
      <c r="B912" s="659"/>
      <c r="D912" s="653" t="s">
        <v>137</v>
      </c>
      <c r="E912" s="660" t="s">
        <v>3</v>
      </c>
      <c r="F912" s="661" t="s">
        <v>1473</v>
      </c>
      <c r="H912" s="662">
        <v>64.5</v>
      </c>
      <c r="L912" s="659"/>
      <c r="M912" s="663"/>
      <c r="N912" s="664"/>
      <c r="O912" s="664"/>
      <c r="P912" s="664"/>
      <c r="Q912" s="664"/>
      <c r="R912" s="664"/>
      <c r="S912" s="664"/>
      <c r="T912" s="665"/>
      <c r="AT912" s="660" t="s">
        <v>137</v>
      </c>
      <c r="AU912" s="660" t="s">
        <v>82</v>
      </c>
      <c r="AV912" s="658" t="s">
        <v>82</v>
      </c>
      <c r="AW912" s="658" t="s">
        <v>33</v>
      </c>
      <c r="AX912" s="658" t="s">
        <v>72</v>
      </c>
      <c r="AY912" s="660" t="s">
        <v>125</v>
      </c>
    </row>
    <row r="913" spans="2:51" s="658" customFormat="1" ht="12">
      <c r="B913" s="659"/>
      <c r="D913" s="653" t="s">
        <v>137</v>
      </c>
      <c r="E913" s="660" t="s">
        <v>3</v>
      </c>
      <c r="F913" s="661" t="s">
        <v>1474</v>
      </c>
      <c r="H913" s="662">
        <v>68.43</v>
      </c>
      <c r="L913" s="659"/>
      <c r="M913" s="663"/>
      <c r="N913" s="664"/>
      <c r="O913" s="664"/>
      <c r="P913" s="664"/>
      <c r="Q913" s="664"/>
      <c r="R913" s="664"/>
      <c r="S913" s="664"/>
      <c r="T913" s="665"/>
      <c r="AT913" s="660" t="s">
        <v>137</v>
      </c>
      <c r="AU913" s="660" t="s">
        <v>82</v>
      </c>
      <c r="AV913" s="658" t="s">
        <v>82</v>
      </c>
      <c r="AW913" s="658" t="s">
        <v>33</v>
      </c>
      <c r="AX913" s="658" t="s">
        <v>72</v>
      </c>
      <c r="AY913" s="660" t="s">
        <v>125</v>
      </c>
    </row>
    <row r="914" spans="2:51" s="680" customFormat="1" ht="12">
      <c r="B914" s="681"/>
      <c r="D914" s="653" t="s">
        <v>137</v>
      </c>
      <c r="E914" s="682" t="s">
        <v>3</v>
      </c>
      <c r="F914" s="683" t="s">
        <v>838</v>
      </c>
      <c r="H914" s="682" t="s">
        <v>3</v>
      </c>
      <c r="L914" s="681"/>
      <c r="M914" s="684"/>
      <c r="N914" s="685"/>
      <c r="O914" s="685"/>
      <c r="P914" s="685"/>
      <c r="Q914" s="685"/>
      <c r="R914" s="685"/>
      <c r="S914" s="685"/>
      <c r="T914" s="686"/>
      <c r="AT914" s="682" t="s">
        <v>137</v>
      </c>
      <c r="AU914" s="682" t="s">
        <v>82</v>
      </c>
      <c r="AV914" s="680" t="s">
        <v>80</v>
      </c>
      <c r="AW914" s="680" t="s">
        <v>33</v>
      </c>
      <c r="AX914" s="680" t="s">
        <v>72</v>
      </c>
      <c r="AY914" s="682" t="s">
        <v>125</v>
      </c>
    </row>
    <row r="915" spans="2:51" s="658" customFormat="1" ht="12">
      <c r="B915" s="659"/>
      <c r="D915" s="653" t="s">
        <v>137</v>
      </c>
      <c r="E915" s="660" t="s">
        <v>3</v>
      </c>
      <c r="F915" s="661" t="s">
        <v>1655</v>
      </c>
      <c r="H915" s="662">
        <v>32.6</v>
      </c>
      <c r="L915" s="659"/>
      <c r="M915" s="663"/>
      <c r="N915" s="664"/>
      <c r="O915" s="664"/>
      <c r="P915" s="664"/>
      <c r="Q915" s="664"/>
      <c r="R915" s="664"/>
      <c r="S915" s="664"/>
      <c r="T915" s="665"/>
      <c r="AT915" s="660" t="s">
        <v>137</v>
      </c>
      <c r="AU915" s="660" t="s">
        <v>82</v>
      </c>
      <c r="AV915" s="658" t="s">
        <v>82</v>
      </c>
      <c r="AW915" s="658" t="s">
        <v>33</v>
      </c>
      <c r="AX915" s="658" t="s">
        <v>72</v>
      </c>
      <c r="AY915" s="660" t="s">
        <v>125</v>
      </c>
    </row>
    <row r="916" spans="2:51" s="658" customFormat="1" ht="12">
      <c r="B916" s="659"/>
      <c r="D916" s="653" t="s">
        <v>137</v>
      </c>
      <c r="E916" s="660" t="s">
        <v>3</v>
      </c>
      <c r="F916" s="661" t="s">
        <v>1656</v>
      </c>
      <c r="H916" s="662">
        <v>27.77</v>
      </c>
      <c r="L916" s="659"/>
      <c r="M916" s="663"/>
      <c r="N916" s="664"/>
      <c r="O916" s="664"/>
      <c r="P916" s="664"/>
      <c r="Q916" s="664"/>
      <c r="R916" s="664"/>
      <c r="S916" s="664"/>
      <c r="T916" s="665"/>
      <c r="AT916" s="660" t="s">
        <v>137</v>
      </c>
      <c r="AU916" s="660" t="s">
        <v>82</v>
      </c>
      <c r="AV916" s="658" t="s">
        <v>82</v>
      </c>
      <c r="AW916" s="658" t="s">
        <v>33</v>
      </c>
      <c r="AX916" s="658" t="s">
        <v>72</v>
      </c>
      <c r="AY916" s="660" t="s">
        <v>125</v>
      </c>
    </row>
    <row r="917" spans="2:51" s="658" customFormat="1" ht="12">
      <c r="B917" s="659"/>
      <c r="D917" s="653" t="s">
        <v>137</v>
      </c>
      <c r="E917" s="660" t="s">
        <v>3</v>
      </c>
      <c r="F917" s="661" t="s">
        <v>1657</v>
      </c>
      <c r="H917" s="662">
        <v>15.55</v>
      </c>
      <c r="L917" s="659"/>
      <c r="M917" s="663"/>
      <c r="N917" s="664"/>
      <c r="O917" s="664"/>
      <c r="P917" s="664"/>
      <c r="Q917" s="664"/>
      <c r="R917" s="664"/>
      <c r="S917" s="664"/>
      <c r="T917" s="665"/>
      <c r="AT917" s="660" t="s">
        <v>137</v>
      </c>
      <c r="AU917" s="660" t="s">
        <v>82</v>
      </c>
      <c r="AV917" s="658" t="s">
        <v>82</v>
      </c>
      <c r="AW917" s="658" t="s">
        <v>33</v>
      </c>
      <c r="AX917" s="658" t="s">
        <v>72</v>
      </c>
      <c r="AY917" s="660" t="s">
        <v>125</v>
      </c>
    </row>
    <row r="918" spans="2:51" s="680" customFormat="1" ht="12">
      <c r="B918" s="681"/>
      <c r="D918" s="653" t="s">
        <v>137</v>
      </c>
      <c r="E918" s="682" t="s">
        <v>3</v>
      </c>
      <c r="F918" s="683" t="s">
        <v>849</v>
      </c>
      <c r="H918" s="682" t="s">
        <v>3</v>
      </c>
      <c r="L918" s="681"/>
      <c r="M918" s="684"/>
      <c r="N918" s="685"/>
      <c r="O918" s="685"/>
      <c r="P918" s="685"/>
      <c r="Q918" s="685"/>
      <c r="R918" s="685"/>
      <c r="S918" s="685"/>
      <c r="T918" s="686"/>
      <c r="AT918" s="682" t="s">
        <v>137</v>
      </c>
      <c r="AU918" s="682" t="s">
        <v>82</v>
      </c>
      <c r="AV918" s="680" t="s">
        <v>80</v>
      </c>
      <c r="AW918" s="680" t="s">
        <v>33</v>
      </c>
      <c r="AX918" s="680" t="s">
        <v>72</v>
      </c>
      <c r="AY918" s="682" t="s">
        <v>125</v>
      </c>
    </row>
    <row r="919" spans="2:51" s="658" customFormat="1" ht="12">
      <c r="B919" s="659"/>
      <c r="D919" s="653" t="s">
        <v>137</v>
      </c>
      <c r="E919" s="660" t="s">
        <v>3</v>
      </c>
      <c r="F919" s="661" t="s">
        <v>1658</v>
      </c>
      <c r="H919" s="662">
        <v>21.45</v>
      </c>
      <c r="L919" s="659"/>
      <c r="M919" s="663"/>
      <c r="N919" s="664"/>
      <c r="O919" s="664"/>
      <c r="P919" s="664"/>
      <c r="Q919" s="664"/>
      <c r="R919" s="664"/>
      <c r="S919" s="664"/>
      <c r="T919" s="665"/>
      <c r="AT919" s="660" t="s">
        <v>137</v>
      </c>
      <c r="AU919" s="660" t="s">
        <v>82</v>
      </c>
      <c r="AV919" s="658" t="s">
        <v>82</v>
      </c>
      <c r="AW919" s="658" t="s">
        <v>33</v>
      </c>
      <c r="AX919" s="658" t="s">
        <v>72</v>
      </c>
      <c r="AY919" s="660" t="s">
        <v>125</v>
      </c>
    </row>
    <row r="920" spans="2:51" s="658" customFormat="1" ht="12">
      <c r="B920" s="659"/>
      <c r="D920" s="653" t="s">
        <v>137</v>
      </c>
      <c r="E920" s="660" t="s">
        <v>3</v>
      </c>
      <c r="F920" s="661" t="s">
        <v>1659</v>
      </c>
      <c r="H920" s="662">
        <v>13.66</v>
      </c>
      <c r="L920" s="659"/>
      <c r="M920" s="663"/>
      <c r="N920" s="664"/>
      <c r="O920" s="664"/>
      <c r="P920" s="664"/>
      <c r="Q920" s="664"/>
      <c r="R920" s="664"/>
      <c r="S920" s="664"/>
      <c r="T920" s="665"/>
      <c r="AT920" s="660" t="s">
        <v>137</v>
      </c>
      <c r="AU920" s="660" t="s">
        <v>82</v>
      </c>
      <c r="AV920" s="658" t="s">
        <v>82</v>
      </c>
      <c r="AW920" s="658" t="s">
        <v>33</v>
      </c>
      <c r="AX920" s="658" t="s">
        <v>72</v>
      </c>
      <c r="AY920" s="660" t="s">
        <v>125</v>
      </c>
    </row>
    <row r="921" spans="2:51" s="680" customFormat="1" ht="12">
      <c r="B921" s="681"/>
      <c r="D921" s="653" t="s">
        <v>137</v>
      </c>
      <c r="E921" s="682" t="s">
        <v>3</v>
      </c>
      <c r="F921" s="683" t="s">
        <v>1660</v>
      </c>
      <c r="H921" s="682" t="s">
        <v>3</v>
      </c>
      <c r="L921" s="681"/>
      <c r="M921" s="684"/>
      <c r="N921" s="685"/>
      <c r="O921" s="685"/>
      <c r="P921" s="685"/>
      <c r="Q921" s="685"/>
      <c r="R921" s="685"/>
      <c r="S921" s="685"/>
      <c r="T921" s="686"/>
      <c r="AT921" s="682" t="s">
        <v>137</v>
      </c>
      <c r="AU921" s="682" t="s">
        <v>82</v>
      </c>
      <c r="AV921" s="680" t="s">
        <v>80</v>
      </c>
      <c r="AW921" s="680" t="s">
        <v>33</v>
      </c>
      <c r="AX921" s="680" t="s">
        <v>72</v>
      </c>
      <c r="AY921" s="682" t="s">
        <v>125</v>
      </c>
    </row>
    <row r="922" spans="2:51" s="658" customFormat="1" ht="12">
      <c r="B922" s="659"/>
      <c r="D922" s="653" t="s">
        <v>137</v>
      </c>
      <c r="E922" s="660" t="s">
        <v>3</v>
      </c>
      <c r="F922" s="661" t="s">
        <v>1661</v>
      </c>
      <c r="H922" s="662">
        <v>48.4</v>
      </c>
      <c r="L922" s="659"/>
      <c r="M922" s="663"/>
      <c r="N922" s="664"/>
      <c r="O922" s="664"/>
      <c r="P922" s="664"/>
      <c r="Q922" s="664"/>
      <c r="R922" s="664"/>
      <c r="S922" s="664"/>
      <c r="T922" s="665"/>
      <c r="AT922" s="660" t="s">
        <v>137</v>
      </c>
      <c r="AU922" s="660" t="s">
        <v>82</v>
      </c>
      <c r="AV922" s="658" t="s">
        <v>82</v>
      </c>
      <c r="AW922" s="658" t="s">
        <v>33</v>
      </c>
      <c r="AX922" s="658" t="s">
        <v>72</v>
      </c>
      <c r="AY922" s="660" t="s">
        <v>125</v>
      </c>
    </row>
    <row r="923" spans="2:51" s="695" customFormat="1" ht="12">
      <c r="B923" s="696"/>
      <c r="D923" s="653" t="s">
        <v>137</v>
      </c>
      <c r="E923" s="697" t="s">
        <v>3</v>
      </c>
      <c r="F923" s="698" t="s">
        <v>1106</v>
      </c>
      <c r="H923" s="699">
        <v>364.18</v>
      </c>
      <c r="L923" s="696"/>
      <c r="M923" s="700"/>
      <c r="N923" s="701"/>
      <c r="O923" s="701"/>
      <c r="P923" s="701"/>
      <c r="Q923" s="701"/>
      <c r="R923" s="701"/>
      <c r="S923" s="701"/>
      <c r="T923" s="702"/>
      <c r="AT923" s="697" t="s">
        <v>137</v>
      </c>
      <c r="AU923" s="697" t="s">
        <v>82</v>
      </c>
      <c r="AV923" s="695" t="s">
        <v>145</v>
      </c>
      <c r="AW923" s="695" t="s">
        <v>33</v>
      </c>
      <c r="AX923" s="695" t="s">
        <v>72</v>
      </c>
      <c r="AY923" s="697" t="s">
        <v>125</v>
      </c>
    </row>
    <row r="924" spans="2:51" s="680" customFormat="1" ht="12">
      <c r="B924" s="681"/>
      <c r="D924" s="653" t="s">
        <v>137</v>
      </c>
      <c r="E924" s="682" t="s">
        <v>3</v>
      </c>
      <c r="F924" s="683" t="s">
        <v>1662</v>
      </c>
      <c r="H924" s="682" t="s">
        <v>3</v>
      </c>
      <c r="L924" s="681"/>
      <c r="M924" s="684"/>
      <c r="N924" s="685"/>
      <c r="O924" s="685"/>
      <c r="P924" s="685"/>
      <c r="Q924" s="685"/>
      <c r="R924" s="685"/>
      <c r="S924" s="685"/>
      <c r="T924" s="686"/>
      <c r="AT924" s="682" t="s">
        <v>137</v>
      </c>
      <c r="AU924" s="682" t="s">
        <v>82</v>
      </c>
      <c r="AV924" s="680" t="s">
        <v>80</v>
      </c>
      <c r="AW924" s="680" t="s">
        <v>33</v>
      </c>
      <c r="AX924" s="680" t="s">
        <v>72</v>
      </c>
      <c r="AY924" s="682" t="s">
        <v>125</v>
      </c>
    </row>
    <row r="925" spans="2:51" s="680" customFormat="1" ht="12">
      <c r="B925" s="681"/>
      <c r="D925" s="653" t="s">
        <v>137</v>
      </c>
      <c r="E925" s="682" t="s">
        <v>3</v>
      </c>
      <c r="F925" s="683" t="s">
        <v>825</v>
      </c>
      <c r="H925" s="682" t="s">
        <v>3</v>
      </c>
      <c r="L925" s="681"/>
      <c r="M925" s="684"/>
      <c r="N925" s="685"/>
      <c r="O925" s="685"/>
      <c r="P925" s="685"/>
      <c r="Q925" s="685"/>
      <c r="R925" s="685"/>
      <c r="S925" s="685"/>
      <c r="T925" s="686"/>
      <c r="AT925" s="682" t="s">
        <v>137</v>
      </c>
      <c r="AU925" s="682" t="s">
        <v>82</v>
      </c>
      <c r="AV925" s="680" t="s">
        <v>80</v>
      </c>
      <c r="AW925" s="680" t="s">
        <v>33</v>
      </c>
      <c r="AX925" s="680" t="s">
        <v>72</v>
      </c>
      <c r="AY925" s="682" t="s">
        <v>125</v>
      </c>
    </row>
    <row r="926" spans="2:51" s="658" customFormat="1" ht="12">
      <c r="B926" s="659"/>
      <c r="D926" s="653" t="s">
        <v>137</v>
      </c>
      <c r="E926" s="660" t="s">
        <v>3</v>
      </c>
      <c r="F926" s="661" t="s">
        <v>1663</v>
      </c>
      <c r="H926" s="662">
        <v>9.85</v>
      </c>
      <c r="L926" s="659"/>
      <c r="M926" s="663"/>
      <c r="N926" s="664"/>
      <c r="O926" s="664"/>
      <c r="P926" s="664"/>
      <c r="Q926" s="664"/>
      <c r="R926" s="664"/>
      <c r="S926" s="664"/>
      <c r="T926" s="665"/>
      <c r="AT926" s="660" t="s">
        <v>137</v>
      </c>
      <c r="AU926" s="660" t="s">
        <v>82</v>
      </c>
      <c r="AV926" s="658" t="s">
        <v>82</v>
      </c>
      <c r="AW926" s="658" t="s">
        <v>33</v>
      </c>
      <c r="AX926" s="658" t="s">
        <v>72</v>
      </c>
      <c r="AY926" s="660" t="s">
        <v>125</v>
      </c>
    </row>
    <row r="927" spans="2:51" s="680" customFormat="1" ht="12">
      <c r="B927" s="681"/>
      <c r="D927" s="653" t="s">
        <v>137</v>
      </c>
      <c r="E927" s="682" t="s">
        <v>3</v>
      </c>
      <c r="F927" s="683" t="s">
        <v>838</v>
      </c>
      <c r="H927" s="682" t="s">
        <v>3</v>
      </c>
      <c r="L927" s="681"/>
      <c r="M927" s="684"/>
      <c r="N927" s="685"/>
      <c r="O927" s="685"/>
      <c r="P927" s="685"/>
      <c r="Q927" s="685"/>
      <c r="R927" s="685"/>
      <c r="S927" s="685"/>
      <c r="T927" s="686"/>
      <c r="AT927" s="682" t="s">
        <v>137</v>
      </c>
      <c r="AU927" s="682" t="s">
        <v>82</v>
      </c>
      <c r="AV927" s="680" t="s">
        <v>80</v>
      </c>
      <c r="AW927" s="680" t="s">
        <v>33</v>
      </c>
      <c r="AX927" s="680" t="s">
        <v>72</v>
      </c>
      <c r="AY927" s="682" t="s">
        <v>125</v>
      </c>
    </row>
    <row r="928" spans="2:51" s="658" customFormat="1" ht="12">
      <c r="B928" s="659"/>
      <c r="D928" s="653" t="s">
        <v>137</v>
      </c>
      <c r="E928" s="660" t="s">
        <v>3</v>
      </c>
      <c r="F928" s="661" t="s">
        <v>1664</v>
      </c>
      <c r="H928" s="662">
        <v>33.42</v>
      </c>
      <c r="L928" s="659"/>
      <c r="M928" s="663"/>
      <c r="N928" s="664"/>
      <c r="O928" s="664"/>
      <c r="P928" s="664"/>
      <c r="Q928" s="664"/>
      <c r="R928" s="664"/>
      <c r="S928" s="664"/>
      <c r="T928" s="665"/>
      <c r="AT928" s="660" t="s">
        <v>137</v>
      </c>
      <c r="AU928" s="660" t="s">
        <v>82</v>
      </c>
      <c r="AV928" s="658" t="s">
        <v>82</v>
      </c>
      <c r="AW928" s="658" t="s">
        <v>33</v>
      </c>
      <c r="AX928" s="658" t="s">
        <v>72</v>
      </c>
      <c r="AY928" s="660" t="s">
        <v>125</v>
      </c>
    </row>
    <row r="929" spans="2:51" s="680" customFormat="1" ht="12">
      <c r="B929" s="681"/>
      <c r="D929" s="653" t="s">
        <v>137</v>
      </c>
      <c r="E929" s="682" t="s">
        <v>3</v>
      </c>
      <c r="F929" s="683" t="s">
        <v>849</v>
      </c>
      <c r="H929" s="682" t="s">
        <v>3</v>
      </c>
      <c r="L929" s="681"/>
      <c r="M929" s="684"/>
      <c r="N929" s="685"/>
      <c r="O929" s="685"/>
      <c r="P929" s="685"/>
      <c r="Q929" s="685"/>
      <c r="R929" s="685"/>
      <c r="S929" s="685"/>
      <c r="T929" s="686"/>
      <c r="AT929" s="682" t="s">
        <v>137</v>
      </c>
      <c r="AU929" s="682" t="s">
        <v>82</v>
      </c>
      <c r="AV929" s="680" t="s">
        <v>80</v>
      </c>
      <c r="AW929" s="680" t="s">
        <v>33</v>
      </c>
      <c r="AX929" s="680" t="s">
        <v>72</v>
      </c>
      <c r="AY929" s="682" t="s">
        <v>125</v>
      </c>
    </row>
    <row r="930" spans="2:51" s="658" customFormat="1" ht="12">
      <c r="B930" s="659"/>
      <c r="D930" s="653" t="s">
        <v>137</v>
      </c>
      <c r="E930" s="660" t="s">
        <v>3</v>
      </c>
      <c r="F930" s="661" t="s">
        <v>1665</v>
      </c>
      <c r="H930" s="662">
        <v>9.66</v>
      </c>
      <c r="L930" s="659"/>
      <c r="M930" s="663"/>
      <c r="N930" s="664"/>
      <c r="O930" s="664"/>
      <c r="P930" s="664"/>
      <c r="Q930" s="664"/>
      <c r="R930" s="664"/>
      <c r="S930" s="664"/>
      <c r="T930" s="665"/>
      <c r="AT930" s="660" t="s">
        <v>137</v>
      </c>
      <c r="AU930" s="660" t="s">
        <v>82</v>
      </c>
      <c r="AV930" s="658" t="s">
        <v>82</v>
      </c>
      <c r="AW930" s="658" t="s">
        <v>33</v>
      </c>
      <c r="AX930" s="658" t="s">
        <v>72</v>
      </c>
      <c r="AY930" s="660" t="s">
        <v>125</v>
      </c>
    </row>
    <row r="931" spans="2:51" s="695" customFormat="1" ht="12">
      <c r="B931" s="696"/>
      <c r="D931" s="653" t="s">
        <v>137</v>
      </c>
      <c r="E931" s="697" t="s">
        <v>3</v>
      </c>
      <c r="F931" s="698" t="s">
        <v>1106</v>
      </c>
      <c r="H931" s="699">
        <v>52.93</v>
      </c>
      <c r="L931" s="696"/>
      <c r="M931" s="700"/>
      <c r="N931" s="701"/>
      <c r="O931" s="701"/>
      <c r="P931" s="701"/>
      <c r="Q931" s="701"/>
      <c r="R931" s="701"/>
      <c r="S931" s="701"/>
      <c r="T931" s="702"/>
      <c r="AT931" s="697" t="s">
        <v>137</v>
      </c>
      <c r="AU931" s="697" t="s">
        <v>82</v>
      </c>
      <c r="AV931" s="695" t="s">
        <v>145</v>
      </c>
      <c r="AW931" s="695" t="s">
        <v>33</v>
      </c>
      <c r="AX931" s="695" t="s">
        <v>72</v>
      </c>
      <c r="AY931" s="697" t="s">
        <v>125</v>
      </c>
    </row>
    <row r="932" spans="2:51" s="680" customFormat="1" ht="12">
      <c r="B932" s="681"/>
      <c r="D932" s="653" t="s">
        <v>137</v>
      </c>
      <c r="E932" s="682" t="s">
        <v>3</v>
      </c>
      <c r="F932" s="683" t="s">
        <v>1666</v>
      </c>
      <c r="H932" s="682" t="s">
        <v>3</v>
      </c>
      <c r="L932" s="681"/>
      <c r="M932" s="684"/>
      <c r="N932" s="685"/>
      <c r="O932" s="685"/>
      <c r="P932" s="685"/>
      <c r="Q932" s="685"/>
      <c r="R932" s="685"/>
      <c r="S932" s="685"/>
      <c r="T932" s="686"/>
      <c r="AT932" s="682" t="s">
        <v>137</v>
      </c>
      <c r="AU932" s="682" t="s">
        <v>82</v>
      </c>
      <c r="AV932" s="680" t="s">
        <v>80</v>
      </c>
      <c r="AW932" s="680" t="s">
        <v>33</v>
      </c>
      <c r="AX932" s="680" t="s">
        <v>72</v>
      </c>
      <c r="AY932" s="682" t="s">
        <v>125</v>
      </c>
    </row>
    <row r="933" spans="2:51" s="658" customFormat="1" ht="12">
      <c r="B933" s="659"/>
      <c r="D933" s="653" t="s">
        <v>137</v>
      </c>
      <c r="E933" s="660" t="s">
        <v>3</v>
      </c>
      <c r="F933" s="661" t="s">
        <v>1667</v>
      </c>
      <c r="H933" s="662">
        <v>7.8</v>
      </c>
      <c r="L933" s="659"/>
      <c r="M933" s="663"/>
      <c r="N933" s="664"/>
      <c r="O933" s="664"/>
      <c r="P933" s="664"/>
      <c r="Q933" s="664"/>
      <c r="R933" s="664"/>
      <c r="S933" s="664"/>
      <c r="T933" s="665"/>
      <c r="AT933" s="660" t="s">
        <v>137</v>
      </c>
      <c r="AU933" s="660" t="s">
        <v>82</v>
      </c>
      <c r="AV933" s="658" t="s">
        <v>82</v>
      </c>
      <c r="AW933" s="658" t="s">
        <v>33</v>
      </c>
      <c r="AX933" s="658" t="s">
        <v>72</v>
      </c>
      <c r="AY933" s="660" t="s">
        <v>125</v>
      </c>
    </row>
    <row r="934" spans="2:51" s="687" customFormat="1" ht="12">
      <c r="B934" s="688"/>
      <c r="D934" s="653" t="s">
        <v>137</v>
      </c>
      <c r="E934" s="689" t="s">
        <v>3</v>
      </c>
      <c r="F934" s="690" t="s">
        <v>532</v>
      </c>
      <c r="H934" s="691">
        <v>424.91</v>
      </c>
      <c r="L934" s="688"/>
      <c r="M934" s="692"/>
      <c r="N934" s="693"/>
      <c r="O934" s="693"/>
      <c r="P934" s="693"/>
      <c r="Q934" s="693"/>
      <c r="R934" s="693"/>
      <c r="S934" s="693"/>
      <c r="T934" s="694"/>
      <c r="AT934" s="689" t="s">
        <v>137</v>
      </c>
      <c r="AU934" s="689" t="s">
        <v>82</v>
      </c>
      <c r="AV934" s="687" t="s">
        <v>133</v>
      </c>
      <c r="AW934" s="687" t="s">
        <v>33</v>
      </c>
      <c r="AX934" s="687" t="s">
        <v>80</v>
      </c>
      <c r="AY934" s="689" t="s">
        <v>125</v>
      </c>
    </row>
    <row r="935" spans="1:65" s="571" customFormat="1" ht="14.45" customHeight="1">
      <c r="A935" s="568"/>
      <c r="B935" s="569"/>
      <c r="C935" s="671" t="s">
        <v>1668</v>
      </c>
      <c r="D935" s="671" t="s">
        <v>239</v>
      </c>
      <c r="E935" s="672" t="s">
        <v>1669</v>
      </c>
      <c r="F935" s="673" t="s">
        <v>1670</v>
      </c>
      <c r="G935" s="674" t="s">
        <v>286</v>
      </c>
      <c r="H935" s="675">
        <v>382.389</v>
      </c>
      <c r="I935" s="80"/>
      <c r="J935" s="676">
        <f>ROUND(I935*H935,2)</f>
        <v>0</v>
      </c>
      <c r="K935" s="673" t="s">
        <v>132</v>
      </c>
      <c r="L935" s="677"/>
      <c r="M935" s="678" t="s">
        <v>3</v>
      </c>
      <c r="N935" s="679" t="s">
        <v>43</v>
      </c>
      <c r="O935" s="648"/>
      <c r="P935" s="649">
        <f>O935*H935</f>
        <v>0</v>
      </c>
      <c r="Q935" s="649">
        <v>0.0001</v>
      </c>
      <c r="R935" s="649">
        <f>Q935*H935</f>
        <v>0.038238900000000006</v>
      </c>
      <c r="S935" s="649">
        <v>0</v>
      </c>
      <c r="T935" s="650">
        <f>S935*H935</f>
        <v>0</v>
      </c>
      <c r="U935" s="568"/>
      <c r="V935" s="568"/>
      <c r="W935" s="568"/>
      <c r="X935" s="568"/>
      <c r="Y935" s="568"/>
      <c r="Z935" s="568"/>
      <c r="AA935" s="568"/>
      <c r="AB935" s="568"/>
      <c r="AC935" s="568"/>
      <c r="AD935" s="568"/>
      <c r="AE935" s="568"/>
      <c r="AR935" s="651" t="s">
        <v>197</v>
      </c>
      <c r="AT935" s="651" t="s">
        <v>239</v>
      </c>
      <c r="AU935" s="651" t="s">
        <v>82</v>
      </c>
      <c r="AY935" s="561" t="s">
        <v>125</v>
      </c>
      <c r="BE935" s="652">
        <f>IF(N935="základní",J935,0)</f>
        <v>0</v>
      </c>
      <c r="BF935" s="652">
        <f>IF(N935="snížená",J935,0)</f>
        <v>0</v>
      </c>
      <c r="BG935" s="652">
        <f>IF(N935="zákl. přenesená",J935,0)</f>
        <v>0</v>
      </c>
      <c r="BH935" s="652">
        <f>IF(N935="sníž. přenesená",J935,0)</f>
        <v>0</v>
      </c>
      <c r="BI935" s="652">
        <f>IF(N935="nulová",J935,0)</f>
        <v>0</v>
      </c>
      <c r="BJ935" s="561" t="s">
        <v>80</v>
      </c>
      <c r="BK935" s="652">
        <f>ROUND(I935*H935,2)</f>
        <v>0</v>
      </c>
      <c r="BL935" s="561" t="s">
        <v>133</v>
      </c>
      <c r="BM935" s="651" t="s">
        <v>1671</v>
      </c>
    </row>
    <row r="936" spans="2:51" s="658" customFormat="1" ht="12">
      <c r="B936" s="659"/>
      <c r="D936" s="653" t="s">
        <v>137</v>
      </c>
      <c r="F936" s="661" t="s">
        <v>1672</v>
      </c>
      <c r="H936" s="662">
        <v>382.389</v>
      </c>
      <c r="L936" s="659"/>
      <c r="M936" s="663"/>
      <c r="N936" s="664"/>
      <c r="O936" s="664"/>
      <c r="P936" s="664"/>
      <c r="Q936" s="664"/>
      <c r="R936" s="664"/>
      <c r="S936" s="664"/>
      <c r="T936" s="665"/>
      <c r="AT936" s="660" t="s">
        <v>137</v>
      </c>
      <c r="AU936" s="660" t="s">
        <v>82</v>
      </c>
      <c r="AV936" s="658" t="s">
        <v>82</v>
      </c>
      <c r="AW936" s="658" t="s">
        <v>4</v>
      </c>
      <c r="AX936" s="658" t="s">
        <v>80</v>
      </c>
      <c r="AY936" s="660" t="s">
        <v>125</v>
      </c>
    </row>
    <row r="937" spans="1:65" s="571" customFormat="1" ht="14.45" customHeight="1">
      <c r="A937" s="568"/>
      <c r="B937" s="569"/>
      <c r="C937" s="671" t="s">
        <v>1673</v>
      </c>
      <c r="D937" s="671" t="s">
        <v>239</v>
      </c>
      <c r="E937" s="672" t="s">
        <v>1674</v>
      </c>
      <c r="F937" s="673" t="s">
        <v>1675</v>
      </c>
      <c r="G937" s="674" t="s">
        <v>286</v>
      </c>
      <c r="H937" s="675">
        <v>55.577</v>
      </c>
      <c r="I937" s="80"/>
      <c r="J937" s="676">
        <f>ROUND(I937*H937,2)</f>
        <v>0</v>
      </c>
      <c r="K937" s="673" t="s">
        <v>132</v>
      </c>
      <c r="L937" s="677"/>
      <c r="M937" s="678" t="s">
        <v>3</v>
      </c>
      <c r="N937" s="679" t="s">
        <v>43</v>
      </c>
      <c r="O937" s="648"/>
      <c r="P937" s="649">
        <f>O937*H937</f>
        <v>0</v>
      </c>
      <c r="Q937" s="649">
        <v>0.0002</v>
      </c>
      <c r="R937" s="649">
        <f>Q937*H937</f>
        <v>0.011115400000000001</v>
      </c>
      <c r="S937" s="649">
        <v>0</v>
      </c>
      <c r="T937" s="650">
        <f>S937*H937</f>
        <v>0</v>
      </c>
      <c r="U937" s="568"/>
      <c r="V937" s="568"/>
      <c r="W937" s="568"/>
      <c r="X937" s="568"/>
      <c r="Y937" s="568"/>
      <c r="Z937" s="568"/>
      <c r="AA937" s="568"/>
      <c r="AB937" s="568"/>
      <c r="AC937" s="568"/>
      <c r="AD937" s="568"/>
      <c r="AE937" s="568"/>
      <c r="AR937" s="651" t="s">
        <v>197</v>
      </c>
      <c r="AT937" s="651" t="s">
        <v>239</v>
      </c>
      <c r="AU937" s="651" t="s">
        <v>82</v>
      </c>
      <c r="AY937" s="561" t="s">
        <v>125</v>
      </c>
      <c r="BE937" s="652">
        <f>IF(N937="základní",J937,0)</f>
        <v>0</v>
      </c>
      <c r="BF937" s="652">
        <f>IF(N937="snížená",J937,0)</f>
        <v>0</v>
      </c>
      <c r="BG937" s="652">
        <f>IF(N937="zákl. přenesená",J937,0)</f>
        <v>0</v>
      </c>
      <c r="BH937" s="652">
        <f>IF(N937="sníž. přenesená",J937,0)</f>
        <v>0</v>
      </c>
      <c r="BI937" s="652">
        <f>IF(N937="nulová",J937,0)</f>
        <v>0</v>
      </c>
      <c r="BJ937" s="561" t="s">
        <v>80</v>
      </c>
      <c r="BK937" s="652">
        <f>ROUND(I937*H937,2)</f>
        <v>0</v>
      </c>
      <c r="BL937" s="561" t="s">
        <v>133</v>
      </c>
      <c r="BM937" s="651" t="s">
        <v>1676</v>
      </c>
    </row>
    <row r="938" spans="2:51" s="658" customFormat="1" ht="12">
      <c r="B938" s="659"/>
      <c r="D938" s="653" t="s">
        <v>137</v>
      </c>
      <c r="F938" s="661" t="s">
        <v>1677</v>
      </c>
      <c r="H938" s="662">
        <v>55.577</v>
      </c>
      <c r="L938" s="659"/>
      <c r="M938" s="663"/>
      <c r="N938" s="664"/>
      <c r="O938" s="664"/>
      <c r="P938" s="664"/>
      <c r="Q938" s="664"/>
      <c r="R938" s="664"/>
      <c r="S938" s="664"/>
      <c r="T938" s="665"/>
      <c r="AT938" s="660" t="s">
        <v>137</v>
      </c>
      <c r="AU938" s="660" t="s">
        <v>82</v>
      </c>
      <c r="AV938" s="658" t="s">
        <v>82</v>
      </c>
      <c r="AW938" s="658" t="s">
        <v>4</v>
      </c>
      <c r="AX938" s="658" t="s">
        <v>80</v>
      </c>
      <c r="AY938" s="660" t="s">
        <v>125</v>
      </c>
    </row>
    <row r="939" spans="1:65" s="571" customFormat="1" ht="14.45" customHeight="1">
      <c r="A939" s="568"/>
      <c r="B939" s="569"/>
      <c r="C939" s="671" t="s">
        <v>1678</v>
      </c>
      <c r="D939" s="671" t="s">
        <v>239</v>
      </c>
      <c r="E939" s="672" t="s">
        <v>1679</v>
      </c>
      <c r="F939" s="673" t="s">
        <v>1680</v>
      </c>
      <c r="G939" s="674" t="s">
        <v>286</v>
      </c>
      <c r="H939" s="675">
        <v>8.19</v>
      </c>
      <c r="I939" s="80"/>
      <c r="J939" s="676">
        <f>ROUND(I939*H939,2)</f>
        <v>0</v>
      </c>
      <c r="K939" s="673" t="s">
        <v>132</v>
      </c>
      <c r="L939" s="677"/>
      <c r="M939" s="678" t="s">
        <v>3</v>
      </c>
      <c r="N939" s="679" t="s">
        <v>43</v>
      </c>
      <c r="O939" s="648"/>
      <c r="P939" s="649">
        <f>O939*H939</f>
        <v>0</v>
      </c>
      <c r="Q939" s="649">
        <v>0.0005</v>
      </c>
      <c r="R939" s="649">
        <f>Q939*H939</f>
        <v>0.004095</v>
      </c>
      <c r="S939" s="649">
        <v>0</v>
      </c>
      <c r="T939" s="650">
        <f>S939*H939</f>
        <v>0</v>
      </c>
      <c r="U939" s="568"/>
      <c r="V939" s="568"/>
      <c r="W939" s="568"/>
      <c r="X939" s="568"/>
      <c r="Y939" s="568"/>
      <c r="Z939" s="568"/>
      <c r="AA939" s="568"/>
      <c r="AB939" s="568"/>
      <c r="AC939" s="568"/>
      <c r="AD939" s="568"/>
      <c r="AE939" s="568"/>
      <c r="AR939" s="651" t="s">
        <v>197</v>
      </c>
      <c r="AT939" s="651" t="s">
        <v>239</v>
      </c>
      <c r="AU939" s="651" t="s">
        <v>82</v>
      </c>
      <c r="AY939" s="561" t="s">
        <v>125</v>
      </c>
      <c r="BE939" s="652">
        <f>IF(N939="základní",J939,0)</f>
        <v>0</v>
      </c>
      <c r="BF939" s="652">
        <f>IF(N939="snížená",J939,0)</f>
        <v>0</v>
      </c>
      <c r="BG939" s="652">
        <f>IF(N939="zákl. přenesená",J939,0)</f>
        <v>0</v>
      </c>
      <c r="BH939" s="652">
        <f>IF(N939="sníž. přenesená",J939,0)</f>
        <v>0</v>
      </c>
      <c r="BI939" s="652">
        <f>IF(N939="nulová",J939,0)</f>
        <v>0</v>
      </c>
      <c r="BJ939" s="561" t="s">
        <v>80</v>
      </c>
      <c r="BK939" s="652">
        <f>ROUND(I939*H939,2)</f>
        <v>0</v>
      </c>
      <c r="BL939" s="561" t="s">
        <v>133</v>
      </c>
      <c r="BM939" s="651" t="s">
        <v>1681</v>
      </c>
    </row>
    <row r="940" spans="2:51" s="658" customFormat="1" ht="12">
      <c r="B940" s="659"/>
      <c r="D940" s="653" t="s">
        <v>137</v>
      </c>
      <c r="F940" s="661" t="s">
        <v>1682</v>
      </c>
      <c r="H940" s="662">
        <v>8.19</v>
      </c>
      <c r="L940" s="659"/>
      <c r="M940" s="663"/>
      <c r="N940" s="664"/>
      <c r="O940" s="664"/>
      <c r="P940" s="664"/>
      <c r="Q940" s="664"/>
      <c r="R940" s="664"/>
      <c r="S940" s="664"/>
      <c r="T940" s="665"/>
      <c r="AT940" s="660" t="s">
        <v>137</v>
      </c>
      <c r="AU940" s="660" t="s">
        <v>82</v>
      </c>
      <c r="AV940" s="658" t="s">
        <v>82</v>
      </c>
      <c r="AW940" s="658" t="s">
        <v>4</v>
      </c>
      <c r="AX940" s="658" t="s">
        <v>80</v>
      </c>
      <c r="AY940" s="660" t="s">
        <v>125</v>
      </c>
    </row>
    <row r="941" spans="1:65" s="571" customFormat="1" ht="14.45" customHeight="1">
      <c r="A941" s="568"/>
      <c r="B941" s="569"/>
      <c r="C941" s="640" t="s">
        <v>1683</v>
      </c>
      <c r="D941" s="640" t="s">
        <v>128</v>
      </c>
      <c r="E941" s="641" t="s">
        <v>1684</v>
      </c>
      <c r="F941" s="642" t="s">
        <v>1685</v>
      </c>
      <c r="G941" s="643" t="s">
        <v>180</v>
      </c>
      <c r="H941" s="644">
        <v>290.049</v>
      </c>
      <c r="I941" s="77"/>
      <c r="J941" s="645">
        <f>ROUND(I941*H941,2)</f>
        <v>0</v>
      </c>
      <c r="K941" s="642" t="s">
        <v>259</v>
      </c>
      <c r="L941" s="569"/>
      <c r="M941" s="646" t="s">
        <v>3</v>
      </c>
      <c r="N941" s="647" t="s">
        <v>43</v>
      </c>
      <c r="O941" s="648"/>
      <c r="P941" s="649">
        <f>O941*H941</f>
        <v>0</v>
      </c>
      <c r="Q941" s="649">
        <v>0.00968</v>
      </c>
      <c r="R941" s="649">
        <f>Q941*H941</f>
        <v>2.8076743199999994</v>
      </c>
      <c r="S941" s="649">
        <v>0</v>
      </c>
      <c r="T941" s="650">
        <f>S941*H941</f>
        <v>0</v>
      </c>
      <c r="U941" s="568"/>
      <c r="V941" s="568"/>
      <c r="W941" s="568"/>
      <c r="X941" s="568"/>
      <c r="Y941" s="568"/>
      <c r="Z941" s="568"/>
      <c r="AA941" s="568"/>
      <c r="AB941" s="568"/>
      <c r="AC941" s="568"/>
      <c r="AD941" s="568"/>
      <c r="AE941" s="568"/>
      <c r="AR941" s="651" t="s">
        <v>133</v>
      </c>
      <c r="AT941" s="651" t="s">
        <v>128</v>
      </c>
      <c r="AU941" s="651" t="s">
        <v>82</v>
      </c>
      <c r="AY941" s="561" t="s">
        <v>125</v>
      </c>
      <c r="BE941" s="652">
        <f>IF(N941="základní",J941,0)</f>
        <v>0</v>
      </c>
      <c r="BF941" s="652">
        <f>IF(N941="snížená",J941,0)</f>
        <v>0</v>
      </c>
      <c r="BG941" s="652">
        <f>IF(N941="zákl. přenesená",J941,0)</f>
        <v>0</v>
      </c>
      <c r="BH941" s="652">
        <f>IF(N941="sníž. přenesená",J941,0)</f>
        <v>0</v>
      </c>
      <c r="BI941" s="652">
        <f>IF(N941="nulová",J941,0)</f>
        <v>0</v>
      </c>
      <c r="BJ941" s="561" t="s">
        <v>80</v>
      </c>
      <c r="BK941" s="652">
        <f>ROUND(I941*H941,2)</f>
        <v>0</v>
      </c>
      <c r="BL941" s="561" t="s">
        <v>133</v>
      </c>
      <c r="BM941" s="651" t="s">
        <v>1686</v>
      </c>
    </row>
    <row r="942" spans="2:51" s="680" customFormat="1" ht="12">
      <c r="B942" s="681"/>
      <c r="D942" s="653" t="s">
        <v>137</v>
      </c>
      <c r="E942" s="682" t="s">
        <v>3</v>
      </c>
      <c r="F942" s="683" t="s">
        <v>1462</v>
      </c>
      <c r="H942" s="682" t="s">
        <v>3</v>
      </c>
      <c r="L942" s="681"/>
      <c r="M942" s="684"/>
      <c r="N942" s="685"/>
      <c r="O942" s="685"/>
      <c r="P942" s="685"/>
      <c r="Q942" s="685"/>
      <c r="R942" s="685"/>
      <c r="S942" s="685"/>
      <c r="T942" s="686"/>
      <c r="AT942" s="682" t="s">
        <v>137</v>
      </c>
      <c r="AU942" s="682" t="s">
        <v>82</v>
      </c>
      <c r="AV942" s="680" t="s">
        <v>80</v>
      </c>
      <c r="AW942" s="680" t="s">
        <v>33</v>
      </c>
      <c r="AX942" s="680" t="s">
        <v>72</v>
      </c>
      <c r="AY942" s="682" t="s">
        <v>125</v>
      </c>
    </row>
    <row r="943" spans="2:51" s="658" customFormat="1" ht="12">
      <c r="B943" s="659"/>
      <c r="D943" s="653" t="s">
        <v>137</v>
      </c>
      <c r="E943" s="660" t="s">
        <v>3</v>
      </c>
      <c r="F943" s="661" t="s">
        <v>1463</v>
      </c>
      <c r="H943" s="662">
        <v>140.89</v>
      </c>
      <c r="L943" s="659"/>
      <c r="M943" s="663"/>
      <c r="N943" s="664"/>
      <c r="O943" s="664"/>
      <c r="P943" s="664"/>
      <c r="Q943" s="664"/>
      <c r="R943" s="664"/>
      <c r="S943" s="664"/>
      <c r="T943" s="665"/>
      <c r="AT943" s="660" t="s">
        <v>137</v>
      </c>
      <c r="AU943" s="660" t="s">
        <v>82</v>
      </c>
      <c r="AV943" s="658" t="s">
        <v>82</v>
      </c>
      <c r="AW943" s="658" t="s">
        <v>33</v>
      </c>
      <c r="AX943" s="658" t="s">
        <v>72</v>
      </c>
      <c r="AY943" s="660" t="s">
        <v>125</v>
      </c>
    </row>
    <row r="944" spans="2:51" s="658" customFormat="1" ht="12">
      <c r="B944" s="659"/>
      <c r="D944" s="653" t="s">
        <v>137</v>
      </c>
      <c r="E944" s="660" t="s">
        <v>3</v>
      </c>
      <c r="F944" s="661" t="s">
        <v>1464</v>
      </c>
      <c r="H944" s="662">
        <v>-39.348</v>
      </c>
      <c r="L944" s="659"/>
      <c r="M944" s="663"/>
      <c r="N944" s="664"/>
      <c r="O944" s="664"/>
      <c r="P944" s="664"/>
      <c r="Q944" s="664"/>
      <c r="R944" s="664"/>
      <c r="S944" s="664"/>
      <c r="T944" s="665"/>
      <c r="AT944" s="660" t="s">
        <v>137</v>
      </c>
      <c r="AU944" s="660" t="s">
        <v>82</v>
      </c>
      <c r="AV944" s="658" t="s">
        <v>82</v>
      </c>
      <c r="AW944" s="658" t="s">
        <v>33</v>
      </c>
      <c r="AX944" s="658" t="s">
        <v>72</v>
      </c>
      <c r="AY944" s="660" t="s">
        <v>125</v>
      </c>
    </row>
    <row r="945" spans="2:51" s="658" customFormat="1" ht="12">
      <c r="B945" s="659"/>
      <c r="D945" s="653" t="s">
        <v>137</v>
      </c>
      <c r="E945" s="660" t="s">
        <v>3</v>
      </c>
      <c r="F945" s="661" t="s">
        <v>1465</v>
      </c>
      <c r="H945" s="662">
        <v>-59.616</v>
      </c>
      <c r="L945" s="659"/>
      <c r="M945" s="663"/>
      <c r="N945" s="664"/>
      <c r="O945" s="664"/>
      <c r="P945" s="664"/>
      <c r="Q945" s="664"/>
      <c r="R945" s="664"/>
      <c r="S945" s="664"/>
      <c r="T945" s="665"/>
      <c r="AT945" s="660" t="s">
        <v>137</v>
      </c>
      <c r="AU945" s="660" t="s">
        <v>82</v>
      </c>
      <c r="AV945" s="658" t="s">
        <v>82</v>
      </c>
      <c r="AW945" s="658" t="s">
        <v>33</v>
      </c>
      <c r="AX945" s="658" t="s">
        <v>72</v>
      </c>
      <c r="AY945" s="660" t="s">
        <v>125</v>
      </c>
    </row>
    <row r="946" spans="2:51" s="658" customFormat="1" ht="12">
      <c r="B946" s="659"/>
      <c r="D946" s="653" t="s">
        <v>137</v>
      </c>
      <c r="E946" s="660" t="s">
        <v>3</v>
      </c>
      <c r="F946" s="661" t="s">
        <v>1466</v>
      </c>
      <c r="H946" s="662">
        <v>18.48</v>
      </c>
      <c r="L946" s="659"/>
      <c r="M946" s="663"/>
      <c r="N946" s="664"/>
      <c r="O946" s="664"/>
      <c r="P946" s="664"/>
      <c r="Q946" s="664"/>
      <c r="R946" s="664"/>
      <c r="S946" s="664"/>
      <c r="T946" s="665"/>
      <c r="AT946" s="660" t="s">
        <v>137</v>
      </c>
      <c r="AU946" s="660" t="s">
        <v>82</v>
      </c>
      <c r="AV946" s="658" t="s">
        <v>82</v>
      </c>
      <c r="AW946" s="658" t="s">
        <v>33</v>
      </c>
      <c r="AX946" s="658" t="s">
        <v>72</v>
      </c>
      <c r="AY946" s="660" t="s">
        <v>125</v>
      </c>
    </row>
    <row r="947" spans="2:51" s="658" customFormat="1" ht="12">
      <c r="B947" s="659"/>
      <c r="D947" s="653" t="s">
        <v>137</v>
      </c>
      <c r="E947" s="660" t="s">
        <v>3</v>
      </c>
      <c r="F947" s="661" t="s">
        <v>1467</v>
      </c>
      <c r="H947" s="662">
        <v>19.584</v>
      </c>
      <c r="L947" s="659"/>
      <c r="M947" s="663"/>
      <c r="N947" s="664"/>
      <c r="O947" s="664"/>
      <c r="P947" s="664"/>
      <c r="Q947" s="664"/>
      <c r="R947" s="664"/>
      <c r="S947" s="664"/>
      <c r="T947" s="665"/>
      <c r="AT947" s="660" t="s">
        <v>137</v>
      </c>
      <c r="AU947" s="660" t="s">
        <v>82</v>
      </c>
      <c r="AV947" s="658" t="s">
        <v>82</v>
      </c>
      <c r="AW947" s="658" t="s">
        <v>33</v>
      </c>
      <c r="AX947" s="658" t="s">
        <v>72</v>
      </c>
      <c r="AY947" s="660" t="s">
        <v>125</v>
      </c>
    </row>
    <row r="948" spans="2:51" s="680" customFormat="1" ht="12">
      <c r="B948" s="681"/>
      <c r="D948" s="653" t="s">
        <v>137</v>
      </c>
      <c r="E948" s="682" t="s">
        <v>3</v>
      </c>
      <c r="F948" s="683" t="s">
        <v>1550</v>
      </c>
      <c r="H948" s="682" t="s">
        <v>3</v>
      </c>
      <c r="L948" s="681"/>
      <c r="M948" s="684"/>
      <c r="N948" s="685"/>
      <c r="O948" s="685"/>
      <c r="P948" s="685"/>
      <c r="Q948" s="685"/>
      <c r="R948" s="685"/>
      <c r="S948" s="685"/>
      <c r="T948" s="686"/>
      <c r="AT948" s="682" t="s">
        <v>137</v>
      </c>
      <c r="AU948" s="682" t="s">
        <v>82</v>
      </c>
      <c r="AV948" s="680" t="s">
        <v>80</v>
      </c>
      <c r="AW948" s="680" t="s">
        <v>33</v>
      </c>
      <c r="AX948" s="680" t="s">
        <v>72</v>
      </c>
      <c r="AY948" s="682" t="s">
        <v>125</v>
      </c>
    </row>
    <row r="949" spans="2:51" s="658" customFormat="1" ht="12">
      <c r="B949" s="659"/>
      <c r="D949" s="653" t="s">
        <v>137</v>
      </c>
      <c r="E949" s="660" t="s">
        <v>3</v>
      </c>
      <c r="F949" s="661" t="s">
        <v>1551</v>
      </c>
      <c r="H949" s="662">
        <v>153.45</v>
      </c>
      <c r="L949" s="659"/>
      <c r="M949" s="663"/>
      <c r="N949" s="664"/>
      <c r="O949" s="664"/>
      <c r="P949" s="664"/>
      <c r="Q949" s="664"/>
      <c r="R949" s="664"/>
      <c r="S949" s="664"/>
      <c r="T949" s="665"/>
      <c r="AT949" s="660" t="s">
        <v>137</v>
      </c>
      <c r="AU949" s="660" t="s">
        <v>82</v>
      </c>
      <c r="AV949" s="658" t="s">
        <v>82</v>
      </c>
      <c r="AW949" s="658" t="s">
        <v>33</v>
      </c>
      <c r="AX949" s="658" t="s">
        <v>72</v>
      </c>
      <c r="AY949" s="660" t="s">
        <v>125</v>
      </c>
    </row>
    <row r="950" spans="2:51" s="658" customFormat="1" ht="12">
      <c r="B950" s="659"/>
      <c r="D950" s="653" t="s">
        <v>137</v>
      </c>
      <c r="E950" s="660" t="s">
        <v>3</v>
      </c>
      <c r="F950" s="661" t="s">
        <v>1552</v>
      </c>
      <c r="H950" s="662">
        <v>-47.363</v>
      </c>
      <c r="L950" s="659"/>
      <c r="M950" s="663"/>
      <c r="N950" s="664"/>
      <c r="O950" s="664"/>
      <c r="P950" s="664"/>
      <c r="Q950" s="664"/>
      <c r="R950" s="664"/>
      <c r="S950" s="664"/>
      <c r="T950" s="665"/>
      <c r="AT950" s="660" t="s">
        <v>137</v>
      </c>
      <c r="AU950" s="660" t="s">
        <v>82</v>
      </c>
      <c r="AV950" s="658" t="s">
        <v>82</v>
      </c>
      <c r="AW950" s="658" t="s">
        <v>33</v>
      </c>
      <c r="AX950" s="658" t="s">
        <v>72</v>
      </c>
      <c r="AY950" s="660" t="s">
        <v>125</v>
      </c>
    </row>
    <row r="951" spans="2:51" s="680" customFormat="1" ht="12">
      <c r="B951" s="681"/>
      <c r="D951" s="653" t="s">
        <v>137</v>
      </c>
      <c r="E951" s="682" t="s">
        <v>3</v>
      </c>
      <c r="F951" s="683" t="s">
        <v>1687</v>
      </c>
      <c r="H951" s="682" t="s">
        <v>3</v>
      </c>
      <c r="L951" s="681"/>
      <c r="M951" s="684"/>
      <c r="N951" s="685"/>
      <c r="O951" s="685"/>
      <c r="P951" s="685"/>
      <c r="Q951" s="685"/>
      <c r="R951" s="685"/>
      <c r="S951" s="685"/>
      <c r="T951" s="686"/>
      <c r="AT951" s="682" t="s">
        <v>137</v>
      </c>
      <c r="AU951" s="682" t="s">
        <v>82</v>
      </c>
      <c r="AV951" s="680" t="s">
        <v>80</v>
      </c>
      <c r="AW951" s="680" t="s">
        <v>33</v>
      </c>
      <c r="AX951" s="680" t="s">
        <v>72</v>
      </c>
      <c r="AY951" s="682" t="s">
        <v>125</v>
      </c>
    </row>
    <row r="952" spans="2:51" s="658" customFormat="1" ht="12">
      <c r="B952" s="659"/>
      <c r="D952" s="653" t="s">
        <v>137</v>
      </c>
      <c r="E952" s="660" t="s">
        <v>3</v>
      </c>
      <c r="F952" s="661" t="s">
        <v>1688</v>
      </c>
      <c r="H952" s="662">
        <v>23.31</v>
      </c>
      <c r="L952" s="659"/>
      <c r="M952" s="663"/>
      <c r="N952" s="664"/>
      <c r="O952" s="664"/>
      <c r="P952" s="664"/>
      <c r="Q952" s="664"/>
      <c r="R952" s="664"/>
      <c r="S952" s="664"/>
      <c r="T952" s="665"/>
      <c r="AT952" s="660" t="s">
        <v>137</v>
      </c>
      <c r="AU952" s="660" t="s">
        <v>82</v>
      </c>
      <c r="AV952" s="658" t="s">
        <v>82</v>
      </c>
      <c r="AW952" s="658" t="s">
        <v>33</v>
      </c>
      <c r="AX952" s="658" t="s">
        <v>72</v>
      </c>
      <c r="AY952" s="660" t="s">
        <v>125</v>
      </c>
    </row>
    <row r="953" spans="2:51" s="680" customFormat="1" ht="12">
      <c r="B953" s="681"/>
      <c r="D953" s="653" t="s">
        <v>137</v>
      </c>
      <c r="E953" s="682" t="s">
        <v>3</v>
      </c>
      <c r="F953" s="683" t="s">
        <v>1689</v>
      </c>
      <c r="H953" s="682" t="s">
        <v>3</v>
      </c>
      <c r="L953" s="681"/>
      <c r="M953" s="684"/>
      <c r="N953" s="685"/>
      <c r="O953" s="685"/>
      <c r="P953" s="685"/>
      <c r="Q953" s="685"/>
      <c r="R953" s="685"/>
      <c r="S953" s="685"/>
      <c r="T953" s="686"/>
      <c r="AT953" s="682" t="s">
        <v>137</v>
      </c>
      <c r="AU953" s="682" t="s">
        <v>82</v>
      </c>
      <c r="AV953" s="680" t="s">
        <v>80</v>
      </c>
      <c r="AW953" s="680" t="s">
        <v>33</v>
      </c>
      <c r="AX953" s="680" t="s">
        <v>72</v>
      </c>
      <c r="AY953" s="682" t="s">
        <v>125</v>
      </c>
    </row>
    <row r="954" spans="2:51" s="658" customFormat="1" ht="12">
      <c r="B954" s="659"/>
      <c r="D954" s="653" t="s">
        <v>137</v>
      </c>
      <c r="E954" s="660" t="s">
        <v>3</v>
      </c>
      <c r="F954" s="661" t="s">
        <v>1503</v>
      </c>
      <c r="H954" s="662">
        <v>14.85</v>
      </c>
      <c r="L954" s="659"/>
      <c r="M954" s="663"/>
      <c r="N954" s="664"/>
      <c r="O954" s="664"/>
      <c r="P954" s="664"/>
      <c r="Q954" s="664"/>
      <c r="R954" s="664"/>
      <c r="S954" s="664"/>
      <c r="T954" s="665"/>
      <c r="AT954" s="660" t="s">
        <v>137</v>
      </c>
      <c r="AU954" s="660" t="s">
        <v>82</v>
      </c>
      <c r="AV954" s="658" t="s">
        <v>82</v>
      </c>
      <c r="AW954" s="658" t="s">
        <v>33</v>
      </c>
      <c r="AX954" s="658" t="s">
        <v>72</v>
      </c>
      <c r="AY954" s="660" t="s">
        <v>125</v>
      </c>
    </row>
    <row r="955" spans="2:51" s="680" customFormat="1" ht="12">
      <c r="B955" s="681"/>
      <c r="D955" s="653" t="s">
        <v>137</v>
      </c>
      <c r="E955" s="682" t="s">
        <v>3</v>
      </c>
      <c r="F955" s="683" t="s">
        <v>1513</v>
      </c>
      <c r="H955" s="682" t="s">
        <v>3</v>
      </c>
      <c r="L955" s="681"/>
      <c r="M955" s="684"/>
      <c r="N955" s="685"/>
      <c r="O955" s="685"/>
      <c r="P955" s="685"/>
      <c r="Q955" s="685"/>
      <c r="R955" s="685"/>
      <c r="S955" s="685"/>
      <c r="T955" s="686"/>
      <c r="AT955" s="682" t="s">
        <v>137</v>
      </c>
      <c r="AU955" s="682" t="s">
        <v>82</v>
      </c>
      <c r="AV955" s="680" t="s">
        <v>80</v>
      </c>
      <c r="AW955" s="680" t="s">
        <v>33</v>
      </c>
      <c r="AX955" s="680" t="s">
        <v>72</v>
      </c>
      <c r="AY955" s="682" t="s">
        <v>125</v>
      </c>
    </row>
    <row r="956" spans="2:51" s="658" customFormat="1" ht="12">
      <c r="B956" s="659"/>
      <c r="D956" s="653" t="s">
        <v>137</v>
      </c>
      <c r="E956" s="660" t="s">
        <v>3</v>
      </c>
      <c r="F956" s="661" t="s">
        <v>1514</v>
      </c>
      <c r="H956" s="662">
        <v>28.8</v>
      </c>
      <c r="L956" s="659"/>
      <c r="M956" s="663"/>
      <c r="N956" s="664"/>
      <c r="O956" s="664"/>
      <c r="P956" s="664"/>
      <c r="Q956" s="664"/>
      <c r="R956" s="664"/>
      <c r="S956" s="664"/>
      <c r="T956" s="665"/>
      <c r="AT956" s="660" t="s">
        <v>137</v>
      </c>
      <c r="AU956" s="660" t="s">
        <v>82</v>
      </c>
      <c r="AV956" s="658" t="s">
        <v>82</v>
      </c>
      <c r="AW956" s="658" t="s">
        <v>33</v>
      </c>
      <c r="AX956" s="658" t="s">
        <v>72</v>
      </c>
      <c r="AY956" s="660" t="s">
        <v>125</v>
      </c>
    </row>
    <row r="957" spans="2:51" s="680" customFormat="1" ht="12">
      <c r="B957" s="681"/>
      <c r="D957" s="653" t="s">
        <v>137</v>
      </c>
      <c r="E957" s="682" t="s">
        <v>3</v>
      </c>
      <c r="F957" s="683" t="s">
        <v>1537</v>
      </c>
      <c r="H957" s="682" t="s">
        <v>3</v>
      </c>
      <c r="L957" s="681"/>
      <c r="M957" s="684"/>
      <c r="N957" s="685"/>
      <c r="O957" s="685"/>
      <c r="P957" s="685"/>
      <c r="Q957" s="685"/>
      <c r="R957" s="685"/>
      <c r="S957" s="685"/>
      <c r="T957" s="686"/>
      <c r="AT957" s="682" t="s">
        <v>137</v>
      </c>
      <c r="AU957" s="682" t="s">
        <v>82</v>
      </c>
      <c r="AV957" s="680" t="s">
        <v>80</v>
      </c>
      <c r="AW957" s="680" t="s">
        <v>33</v>
      </c>
      <c r="AX957" s="680" t="s">
        <v>72</v>
      </c>
      <c r="AY957" s="682" t="s">
        <v>125</v>
      </c>
    </row>
    <row r="958" spans="2:51" s="658" customFormat="1" ht="12">
      <c r="B958" s="659"/>
      <c r="D958" s="653" t="s">
        <v>137</v>
      </c>
      <c r="E958" s="660" t="s">
        <v>3</v>
      </c>
      <c r="F958" s="661" t="s">
        <v>1538</v>
      </c>
      <c r="H958" s="662">
        <v>24.6</v>
      </c>
      <c r="L958" s="659"/>
      <c r="M958" s="663"/>
      <c r="N958" s="664"/>
      <c r="O958" s="664"/>
      <c r="P958" s="664"/>
      <c r="Q958" s="664"/>
      <c r="R958" s="664"/>
      <c r="S958" s="664"/>
      <c r="T958" s="665"/>
      <c r="AT958" s="660" t="s">
        <v>137</v>
      </c>
      <c r="AU958" s="660" t="s">
        <v>82</v>
      </c>
      <c r="AV958" s="658" t="s">
        <v>82</v>
      </c>
      <c r="AW958" s="658" t="s">
        <v>33</v>
      </c>
      <c r="AX958" s="658" t="s">
        <v>72</v>
      </c>
      <c r="AY958" s="660" t="s">
        <v>125</v>
      </c>
    </row>
    <row r="959" spans="2:51" s="680" customFormat="1" ht="12">
      <c r="B959" s="681"/>
      <c r="D959" s="653" t="s">
        <v>137</v>
      </c>
      <c r="E959" s="682" t="s">
        <v>3</v>
      </c>
      <c r="F959" s="683" t="s">
        <v>1539</v>
      </c>
      <c r="H959" s="682" t="s">
        <v>3</v>
      </c>
      <c r="L959" s="681"/>
      <c r="M959" s="684"/>
      <c r="N959" s="685"/>
      <c r="O959" s="685"/>
      <c r="P959" s="685"/>
      <c r="Q959" s="685"/>
      <c r="R959" s="685"/>
      <c r="S959" s="685"/>
      <c r="T959" s="686"/>
      <c r="AT959" s="682" t="s">
        <v>137</v>
      </c>
      <c r="AU959" s="682" t="s">
        <v>82</v>
      </c>
      <c r="AV959" s="680" t="s">
        <v>80</v>
      </c>
      <c r="AW959" s="680" t="s">
        <v>33</v>
      </c>
      <c r="AX959" s="680" t="s">
        <v>72</v>
      </c>
      <c r="AY959" s="682" t="s">
        <v>125</v>
      </c>
    </row>
    <row r="960" spans="2:51" s="658" customFormat="1" ht="12">
      <c r="B960" s="659"/>
      <c r="D960" s="653" t="s">
        <v>137</v>
      </c>
      <c r="E960" s="660" t="s">
        <v>3</v>
      </c>
      <c r="F960" s="661" t="s">
        <v>1540</v>
      </c>
      <c r="H960" s="662">
        <v>12.412</v>
      </c>
      <c r="L960" s="659"/>
      <c r="M960" s="663"/>
      <c r="N960" s="664"/>
      <c r="O960" s="664"/>
      <c r="P960" s="664"/>
      <c r="Q960" s="664"/>
      <c r="R960" s="664"/>
      <c r="S960" s="664"/>
      <c r="T960" s="665"/>
      <c r="AT960" s="660" t="s">
        <v>137</v>
      </c>
      <c r="AU960" s="660" t="s">
        <v>82</v>
      </c>
      <c r="AV960" s="658" t="s">
        <v>82</v>
      </c>
      <c r="AW960" s="658" t="s">
        <v>33</v>
      </c>
      <c r="AX960" s="658" t="s">
        <v>72</v>
      </c>
      <c r="AY960" s="660" t="s">
        <v>125</v>
      </c>
    </row>
    <row r="961" spans="2:51" s="687" customFormat="1" ht="12">
      <c r="B961" s="688"/>
      <c r="D961" s="653" t="s">
        <v>137</v>
      </c>
      <c r="E961" s="689" t="s">
        <v>3</v>
      </c>
      <c r="F961" s="690" t="s">
        <v>532</v>
      </c>
      <c r="H961" s="691">
        <v>290.049</v>
      </c>
      <c r="L961" s="688"/>
      <c r="M961" s="692"/>
      <c r="N961" s="693"/>
      <c r="O961" s="693"/>
      <c r="P961" s="693"/>
      <c r="Q961" s="693"/>
      <c r="R961" s="693"/>
      <c r="S961" s="693"/>
      <c r="T961" s="694"/>
      <c r="AT961" s="689" t="s">
        <v>137</v>
      </c>
      <c r="AU961" s="689" t="s">
        <v>82</v>
      </c>
      <c r="AV961" s="687" t="s">
        <v>133</v>
      </c>
      <c r="AW961" s="687" t="s">
        <v>33</v>
      </c>
      <c r="AX961" s="687" t="s">
        <v>80</v>
      </c>
      <c r="AY961" s="689" t="s">
        <v>125</v>
      </c>
    </row>
    <row r="962" spans="1:65" s="571" customFormat="1" ht="24.2" customHeight="1">
      <c r="A962" s="568"/>
      <c r="B962" s="569"/>
      <c r="C962" s="640" t="s">
        <v>1690</v>
      </c>
      <c r="D962" s="640" t="s">
        <v>128</v>
      </c>
      <c r="E962" s="641" t="s">
        <v>1691</v>
      </c>
      <c r="F962" s="642" t="s">
        <v>1692</v>
      </c>
      <c r="G962" s="643" t="s">
        <v>180</v>
      </c>
      <c r="H962" s="644">
        <v>253.824</v>
      </c>
      <c r="I962" s="77"/>
      <c r="J962" s="645">
        <f>ROUND(I962*H962,2)</f>
        <v>0</v>
      </c>
      <c r="K962" s="642" t="s">
        <v>132</v>
      </c>
      <c r="L962" s="569"/>
      <c r="M962" s="646" t="s">
        <v>3</v>
      </c>
      <c r="N962" s="647" t="s">
        <v>43</v>
      </c>
      <c r="O962" s="648"/>
      <c r="P962" s="649">
        <f>O962*H962</f>
        <v>0</v>
      </c>
      <c r="Q962" s="649">
        <v>0</v>
      </c>
      <c r="R962" s="649">
        <f>Q962*H962</f>
        <v>0</v>
      </c>
      <c r="S962" s="649">
        <v>0</v>
      </c>
      <c r="T962" s="650">
        <f>S962*H962</f>
        <v>0</v>
      </c>
      <c r="U962" s="568"/>
      <c r="V962" s="568"/>
      <c r="W962" s="568"/>
      <c r="X962" s="568"/>
      <c r="Y962" s="568"/>
      <c r="Z962" s="568"/>
      <c r="AA962" s="568"/>
      <c r="AB962" s="568"/>
      <c r="AC962" s="568"/>
      <c r="AD962" s="568"/>
      <c r="AE962" s="568"/>
      <c r="AR962" s="651" t="s">
        <v>133</v>
      </c>
      <c r="AT962" s="651" t="s">
        <v>128</v>
      </c>
      <c r="AU962" s="651" t="s">
        <v>82</v>
      </c>
      <c r="AY962" s="561" t="s">
        <v>125</v>
      </c>
      <c r="BE962" s="652">
        <f>IF(N962="základní",J962,0)</f>
        <v>0</v>
      </c>
      <c r="BF962" s="652">
        <f>IF(N962="snížená",J962,0)</f>
        <v>0</v>
      </c>
      <c r="BG962" s="652">
        <f>IF(N962="zákl. přenesená",J962,0)</f>
        <v>0</v>
      </c>
      <c r="BH962" s="652">
        <f>IF(N962="sníž. přenesená",J962,0)</f>
        <v>0</v>
      </c>
      <c r="BI962" s="652">
        <f>IF(N962="nulová",J962,0)</f>
        <v>0</v>
      </c>
      <c r="BJ962" s="561" t="s">
        <v>80</v>
      </c>
      <c r="BK962" s="652">
        <f>ROUND(I962*H962,2)</f>
        <v>0</v>
      </c>
      <c r="BL962" s="561" t="s">
        <v>133</v>
      </c>
      <c r="BM962" s="651" t="s">
        <v>1693</v>
      </c>
    </row>
    <row r="963" spans="2:51" s="680" customFormat="1" ht="12">
      <c r="B963" s="681"/>
      <c r="D963" s="653" t="s">
        <v>137</v>
      </c>
      <c r="E963" s="682" t="s">
        <v>3</v>
      </c>
      <c r="F963" s="683" t="s">
        <v>1446</v>
      </c>
      <c r="H963" s="682" t="s">
        <v>3</v>
      </c>
      <c r="L963" s="681"/>
      <c r="M963" s="684"/>
      <c r="N963" s="685"/>
      <c r="O963" s="685"/>
      <c r="P963" s="685"/>
      <c r="Q963" s="685"/>
      <c r="R963" s="685"/>
      <c r="S963" s="685"/>
      <c r="T963" s="686"/>
      <c r="AT963" s="682" t="s">
        <v>137</v>
      </c>
      <c r="AU963" s="682" t="s">
        <v>82</v>
      </c>
      <c r="AV963" s="680" t="s">
        <v>80</v>
      </c>
      <c r="AW963" s="680" t="s">
        <v>33</v>
      </c>
      <c r="AX963" s="680" t="s">
        <v>72</v>
      </c>
      <c r="AY963" s="682" t="s">
        <v>125</v>
      </c>
    </row>
    <row r="964" spans="2:51" s="680" customFormat="1" ht="12">
      <c r="B964" s="681"/>
      <c r="D964" s="653" t="s">
        <v>137</v>
      </c>
      <c r="E964" s="682" t="s">
        <v>3</v>
      </c>
      <c r="F964" s="683" t="s">
        <v>825</v>
      </c>
      <c r="H964" s="682" t="s">
        <v>3</v>
      </c>
      <c r="L964" s="681"/>
      <c r="M964" s="684"/>
      <c r="N964" s="685"/>
      <c r="O964" s="685"/>
      <c r="P964" s="685"/>
      <c r="Q964" s="685"/>
      <c r="R964" s="685"/>
      <c r="S964" s="685"/>
      <c r="T964" s="686"/>
      <c r="AT964" s="682" t="s">
        <v>137</v>
      </c>
      <c r="AU964" s="682" t="s">
        <v>82</v>
      </c>
      <c r="AV964" s="680" t="s">
        <v>80</v>
      </c>
      <c r="AW964" s="680" t="s">
        <v>33</v>
      </c>
      <c r="AX964" s="680" t="s">
        <v>72</v>
      </c>
      <c r="AY964" s="682" t="s">
        <v>125</v>
      </c>
    </row>
    <row r="965" spans="2:51" s="658" customFormat="1" ht="12">
      <c r="B965" s="659"/>
      <c r="D965" s="653" t="s">
        <v>137</v>
      </c>
      <c r="E965" s="660" t="s">
        <v>3</v>
      </c>
      <c r="F965" s="661" t="s">
        <v>1447</v>
      </c>
      <c r="H965" s="662">
        <v>33.313</v>
      </c>
      <c r="L965" s="659"/>
      <c r="M965" s="663"/>
      <c r="N965" s="664"/>
      <c r="O965" s="664"/>
      <c r="P965" s="664"/>
      <c r="Q965" s="664"/>
      <c r="R965" s="664"/>
      <c r="S965" s="664"/>
      <c r="T965" s="665"/>
      <c r="AT965" s="660" t="s">
        <v>137</v>
      </c>
      <c r="AU965" s="660" t="s">
        <v>82</v>
      </c>
      <c r="AV965" s="658" t="s">
        <v>82</v>
      </c>
      <c r="AW965" s="658" t="s">
        <v>33</v>
      </c>
      <c r="AX965" s="658" t="s">
        <v>72</v>
      </c>
      <c r="AY965" s="660" t="s">
        <v>125</v>
      </c>
    </row>
    <row r="966" spans="2:51" s="658" customFormat="1" ht="12">
      <c r="B966" s="659"/>
      <c r="D966" s="653" t="s">
        <v>137</v>
      </c>
      <c r="E966" s="660" t="s">
        <v>3</v>
      </c>
      <c r="F966" s="661" t="s">
        <v>1448</v>
      </c>
      <c r="H966" s="662">
        <v>44.55</v>
      </c>
      <c r="L966" s="659"/>
      <c r="M966" s="663"/>
      <c r="N966" s="664"/>
      <c r="O966" s="664"/>
      <c r="P966" s="664"/>
      <c r="Q966" s="664"/>
      <c r="R966" s="664"/>
      <c r="S966" s="664"/>
      <c r="T966" s="665"/>
      <c r="AT966" s="660" t="s">
        <v>137</v>
      </c>
      <c r="AU966" s="660" t="s">
        <v>82</v>
      </c>
      <c r="AV966" s="658" t="s">
        <v>82</v>
      </c>
      <c r="AW966" s="658" t="s">
        <v>33</v>
      </c>
      <c r="AX966" s="658" t="s">
        <v>72</v>
      </c>
      <c r="AY966" s="660" t="s">
        <v>125</v>
      </c>
    </row>
    <row r="967" spans="2:51" s="658" customFormat="1" ht="12">
      <c r="B967" s="659"/>
      <c r="D967" s="653" t="s">
        <v>137</v>
      </c>
      <c r="E967" s="660" t="s">
        <v>3</v>
      </c>
      <c r="F967" s="661" t="s">
        <v>1449</v>
      </c>
      <c r="H967" s="662">
        <v>68.121</v>
      </c>
      <c r="L967" s="659"/>
      <c r="M967" s="663"/>
      <c r="N967" s="664"/>
      <c r="O967" s="664"/>
      <c r="P967" s="664"/>
      <c r="Q967" s="664"/>
      <c r="R967" s="664"/>
      <c r="S967" s="664"/>
      <c r="T967" s="665"/>
      <c r="AT967" s="660" t="s">
        <v>137</v>
      </c>
      <c r="AU967" s="660" t="s">
        <v>82</v>
      </c>
      <c r="AV967" s="658" t="s">
        <v>82</v>
      </c>
      <c r="AW967" s="658" t="s">
        <v>33</v>
      </c>
      <c r="AX967" s="658" t="s">
        <v>72</v>
      </c>
      <c r="AY967" s="660" t="s">
        <v>125</v>
      </c>
    </row>
    <row r="968" spans="2:51" s="680" customFormat="1" ht="12">
      <c r="B968" s="681"/>
      <c r="D968" s="653" t="s">
        <v>137</v>
      </c>
      <c r="E968" s="682" t="s">
        <v>3</v>
      </c>
      <c r="F968" s="683" t="s">
        <v>838</v>
      </c>
      <c r="H968" s="682" t="s">
        <v>3</v>
      </c>
      <c r="L968" s="681"/>
      <c r="M968" s="684"/>
      <c r="N968" s="685"/>
      <c r="O968" s="685"/>
      <c r="P968" s="685"/>
      <c r="Q968" s="685"/>
      <c r="R968" s="685"/>
      <c r="S968" s="685"/>
      <c r="T968" s="686"/>
      <c r="AT968" s="682" t="s">
        <v>137</v>
      </c>
      <c r="AU968" s="682" t="s">
        <v>82</v>
      </c>
      <c r="AV968" s="680" t="s">
        <v>80</v>
      </c>
      <c r="AW968" s="680" t="s">
        <v>33</v>
      </c>
      <c r="AX968" s="680" t="s">
        <v>72</v>
      </c>
      <c r="AY968" s="682" t="s">
        <v>125</v>
      </c>
    </row>
    <row r="969" spans="2:51" s="658" customFormat="1" ht="12">
      <c r="B969" s="659"/>
      <c r="D969" s="653" t="s">
        <v>137</v>
      </c>
      <c r="E969" s="660" t="s">
        <v>3</v>
      </c>
      <c r="F969" s="661" t="s">
        <v>1450</v>
      </c>
      <c r="H969" s="662">
        <v>50.476</v>
      </c>
      <c r="L969" s="659"/>
      <c r="M969" s="663"/>
      <c r="N969" s="664"/>
      <c r="O969" s="664"/>
      <c r="P969" s="664"/>
      <c r="Q969" s="664"/>
      <c r="R969" s="664"/>
      <c r="S969" s="664"/>
      <c r="T969" s="665"/>
      <c r="AT969" s="660" t="s">
        <v>137</v>
      </c>
      <c r="AU969" s="660" t="s">
        <v>82</v>
      </c>
      <c r="AV969" s="658" t="s">
        <v>82</v>
      </c>
      <c r="AW969" s="658" t="s">
        <v>33</v>
      </c>
      <c r="AX969" s="658" t="s">
        <v>72</v>
      </c>
      <c r="AY969" s="660" t="s">
        <v>125</v>
      </c>
    </row>
    <row r="970" spans="2:51" s="658" customFormat="1" ht="12">
      <c r="B970" s="659"/>
      <c r="D970" s="653" t="s">
        <v>137</v>
      </c>
      <c r="E970" s="660" t="s">
        <v>3</v>
      </c>
      <c r="F970" s="661" t="s">
        <v>1451</v>
      </c>
      <c r="H970" s="662">
        <v>14.74</v>
      </c>
      <c r="L970" s="659"/>
      <c r="M970" s="663"/>
      <c r="N970" s="664"/>
      <c r="O970" s="664"/>
      <c r="P970" s="664"/>
      <c r="Q970" s="664"/>
      <c r="R970" s="664"/>
      <c r="S970" s="664"/>
      <c r="T970" s="665"/>
      <c r="AT970" s="660" t="s">
        <v>137</v>
      </c>
      <c r="AU970" s="660" t="s">
        <v>82</v>
      </c>
      <c r="AV970" s="658" t="s">
        <v>82</v>
      </c>
      <c r="AW970" s="658" t="s">
        <v>33</v>
      </c>
      <c r="AX970" s="658" t="s">
        <v>72</v>
      </c>
      <c r="AY970" s="660" t="s">
        <v>125</v>
      </c>
    </row>
    <row r="971" spans="2:51" s="658" customFormat="1" ht="12">
      <c r="B971" s="659"/>
      <c r="D971" s="653" t="s">
        <v>137</v>
      </c>
      <c r="E971" s="660" t="s">
        <v>3</v>
      </c>
      <c r="F971" s="661" t="s">
        <v>1452</v>
      </c>
      <c r="H971" s="662">
        <v>14.4</v>
      </c>
      <c r="L971" s="659"/>
      <c r="M971" s="663"/>
      <c r="N971" s="664"/>
      <c r="O971" s="664"/>
      <c r="P971" s="664"/>
      <c r="Q971" s="664"/>
      <c r="R971" s="664"/>
      <c r="S971" s="664"/>
      <c r="T971" s="665"/>
      <c r="AT971" s="660" t="s">
        <v>137</v>
      </c>
      <c r="AU971" s="660" t="s">
        <v>82</v>
      </c>
      <c r="AV971" s="658" t="s">
        <v>82</v>
      </c>
      <c r="AW971" s="658" t="s">
        <v>33</v>
      </c>
      <c r="AX971" s="658" t="s">
        <v>72</v>
      </c>
      <c r="AY971" s="660" t="s">
        <v>125</v>
      </c>
    </row>
    <row r="972" spans="2:51" s="680" customFormat="1" ht="12">
      <c r="B972" s="681"/>
      <c r="D972" s="653" t="s">
        <v>137</v>
      </c>
      <c r="E972" s="682" t="s">
        <v>3</v>
      </c>
      <c r="F972" s="683" t="s">
        <v>849</v>
      </c>
      <c r="H972" s="682" t="s">
        <v>3</v>
      </c>
      <c r="L972" s="681"/>
      <c r="M972" s="684"/>
      <c r="N972" s="685"/>
      <c r="O972" s="685"/>
      <c r="P972" s="685"/>
      <c r="Q972" s="685"/>
      <c r="R972" s="685"/>
      <c r="S972" s="685"/>
      <c r="T972" s="686"/>
      <c r="AT972" s="682" t="s">
        <v>137</v>
      </c>
      <c r="AU972" s="682" t="s">
        <v>82</v>
      </c>
      <c r="AV972" s="680" t="s">
        <v>80</v>
      </c>
      <c r="AW972" s="680" t="s">
        <v>33</v>
      </c>
      <c r="AX972" s="680" t="s">
        <v>72</v>
      </c>
      <c r="AY972" s="682" t="s">
        <v>125</v>
      </c>
    </row>
    <row r="973" spans="2:51" s="658" customFormat="1" ht="12">
      <c r="B973" s="659"/>
      <c r="D973" s="653" t="s">
        <v>137</v>
      </c>
      <c r="E973" s="660" t="s">
        <v>3</v>
      </c>
      <c r="F973" s="661" t="s">
        <v>1453</v>
      </c>
      <c r="H973" s="662">
        <v>20.664</v>
      </c>
      <c r="L973" s="659"/>
      <c r="M973" s="663"/>
      <c r="N973" s="664"/>
      <c r="O973" s="664"/>
      <c r="P973" s="664"/>
      <c r="Q973" s="664"/>
      <c r="R973" s="664"/>
      <c r="S973" s="664"/>
      <c r="T973" s="665"/>
      <c r="AT973" s="660" t="s">
        <v>137</v>
      </c>
      <c r="AU973" s="660" t="s">
        <v>82</v>
      </c>
      <c r="AV973" s="658" t="s">
        <v>82</v>
      </c>
      <c r="AW973" s="658" t="s">
        <v>33</v>
      </c>
      <c r="AX973" s="658" t="s">
        <v>72</v>
      </c>
      <c r="AY973" s="660" t="s">
        <v>125</v>
      </c>
    </row>
    <row r="974" spans="2:51" s="658" customFormat="1" ht="12">
      <c r="B974" s="659"/>
      <c r="D974" s="653" t="s">
        <v>137</v>
      </c>
      <c r="E974" s="660" t="s">
        <v>3</v>
      </c>
      <c r="F974" s="661" t="s">
        <v>1454</v>
      </c>
      <c r="H974" s="662">
        <v>7.56</v>
      </c>
      <c r="L974" s="659"/>
      <c r="M974" s="663"/>
      <c r="N974" s="664"/>
      <c r="O974" s="664"/>
      <c r="P974" s="664"/>
      <c r="Q974" s="664"/>
      <c r="R974" s="664"/>
      <c r="S974" s="664"/>
      <c r="T974" s="665"/>
      <c r="AT974" s="660" t="s">
        <v>137</v>
      </c>
      <c r="AU974" s="660" t="s">
        <v>82</v>
      </c>
      <c r="AV974" s="658" t="s">
        <v>82</v>
      </c>
      <c r="AW974" s="658" t="s">
        <v>33</v>
      </c>
      <c r="AX974" s="658" t="s">
        <v>72</v>
      </c>
      <c r="AY974" s="660" t="s">
        <v>125</v>
      </c>
    </row>
    <row r="975" spans="2:51" s="687" customFormat="1" ht="12">
      <c r="B975" s="688"/>
      <c r="D975" s="653" t="s">
        <v>137</v>
      </c>
      <c r="E975" s="689" t="s">
        <v>3</v>
      </c>
      <c r="F975" s="690" t="s">
        <v>532</v>
      </c>
      <c r="H975" s="691">
        <v>253.824</v>
      </c>
      <c r="L975" s="688"/>
      <c r="M975" s="692"/>
      <c r="N975" s="693"/>
      <c r="O975" s="693"/>
      <c r="P975" s="693"/>
      <c r="Q975" s="693"/>
      <c r="R975" s="693"/>
      <c r="S975" s="693"/>
      <c r="T975" s="694"/>
      <c r="AT975" s="689" t="s">
        <v>137</v>
      </c>
      <c r="AU975" s="689" t="s">
        <v>82</v>
      </c>
      <c r="AV975" s="687" t="s">
        <v>133</v>
      </c>
      <c r="AW975" s="687" t="s">
        <v>33</v>
      </c>
      <c r="AX975" s="687" t="s">
        <v>80</v>
      </c>
      <c r="AY975" s="689" t="s">
        <v>125</v>
      </c>
    </row>
    <row r="976" spans="1:65" s="571" customFormat="1" ht="14.45" customHeight="1">
      <c r="A976" s="568"/>
      <c r="B976" s="569"/>
      <c r="C976" s="640" t="s">
        <v>1694</v>
      </c>
      <c r="D976" s="640" t="s">
        <v>128</v>
      </c>
      <c r="E976" s="641" t="s">
        <v>1695</v>
      </c>
      <c r="F976" s="642" t="s">
        <v>1696</v>
      </c>
      <c r="G976" s="643" t="s">
        <v>131</v>
      </c>
      <c r="H976" s="644">
        <v>16.624</v>
      </c>
      <c r="I976" s="77"/>
      <c r="J976" s="645">
        <f>ROUND(I976*H976,2)</f>
        <v>0</v>
      </c>
      <c r="K976" s="642" t="s">
        <v>132</v>
      </c>
      <c r="L976" s="569"/>
      <c r="M976" s="646" t="s">
        <v>3</v>
      </c>
      <c r="N976" s="647" t="s">
        <v>43</v>
      </c>
      <c r="O976" s="648"/>
      <c r="P976" s="649">
        <f>O976*H976</f>
        <v>0</v>
      </c>
      <c r="Q976" s="649">
        <v>2.25634</v>
      </c>
      <c r="R976" s="649">
        <f>Q976*H976</f>
        <v>37.509396159999994</v>
      </c>
      <c r="S976" s="649">
        <v>0</v>
      </c>
      <c r="T976" s="650">
        <f>S976*H976</f>
        <v>0</v>
      </c>
      <c r="U976" s="568"/>
      <c r="V976" s="568"/>
      <c r="W976" s="568"/>
      <c r="X976" s="568"/>
      <c r="Y976" s="568"/>
      <c r="Z976" s="568"/>
      <c r="AA976" s="568"/>
      <c r="AB976" s="568"/>
      <c r="AC976" s="568"/>
      <c r="AD976" s="568"/>
      <c r="AE976" s="568"/>
      <c r="AR976" s="651" t="s">
        <v>133</v>
      </c>
      <c r="AT976" s="651" t="s">
        <v>128</v>
      </c>
      <c r="AU976" s="651" t="s">
        <v>82</v>
      </c>
      <c r="AY976" s="561" t="s">
        <v>125</v>
      </c>
      <c r="BE976" s="652">
        <f>IF(N976="základní",J976,0)</f>
        <v>0</v>
      </c>
      <c r="BF976" s="652">
        <f>IF(N976="snížená",J976,0)</f>
        <v>0</v>
      </c>
      <c r="BG976" s="652">
        <f>IF(N976="zákl. přenesená",J976,0)</f>
        <v>0</v>
      </c>
      <c r="BH976" s="652">
        <f>IF(N976="sníž. přenesená",J976,0)</f>
        <v>0</v>
      </c>
      <c r="BI976" s="652">
        <f>IF(N976="nulová",J976,0)</f>
        <v>0</v>
      </c>
      <c r="BJ976" s="561" t="s">
        <v>80</v>
      </c>
      <c r="BK976" s="652">
        <f>ROUND(I976*H976,2)</f>
        <v>0</v>
      </c>
      <c r="BL976" s="561" t="s">
        <v>133</v>
      </c>
      <c r="BM976" s="651" t="s">
        <v>1697</v>
      </c>
    </row>
    <row r="977" spans="2:51" s="680" customFormat="1" ht="12">
      <c r="B977" s="681"/>
      <c r="D977" s="653" t="s">
        <v>137</v>
      </c>
      <c r="E977" s="682" t="s">
        <v>3</v>
      </c>
      <c r="F977" s="683" t="s">
        <v>1698</v>
      </c>
      <c r="H977" s="682" t="s">
        <v>3</v>
      </c>
      <c r="L977" s="681"/>
      <c r="M977" s="684"/>
      <c r="N977" s="685"/>
      <c r="O977" s="685"/>
      <c r="P977" s="685"/>
      <c r="Q977" s="685"/>
      <c r="R977" s="685"/>
      <c r="S977" s="685"/>
      <c r="T977" s="686"/>
      <c r="AT977" s="682" t="s">
        <v>137</v>
      </c>
      <c r="AU977" s="682" t="s">
        <v>82</v>
      </c>
      <c r="AV977" s="680" t="s">
        <v>80</v>
      </c>
      <c r="AW977" s="680" t="s">
        <v>33</v>
      </c>
      <c r="AX977" s="680" t="s">
        <v>72</v>
      </c>
      <c r="AY977" s="682" t="s">
        <v>125</v>
      </c>
    </row>
    <row r="978" spans="2:51" s="658" customFormat="1" ht="12">
      <c r="B978" s="659"/>
      <c r="D978" s="653" t="s">
        <v>137</v>
      </c>
      <c r="E978" s="660" t="s">
        <v>3</v>
      </c>
      <c r="F978" s="661" t="s">
        <v>1699</v>
      </c>
      <c r="H978" s="662">
        <v>0.975</v>
      </c>
      <c r="L978" s="659"/>
      <c r="M978" s="663"/>
      <c r="N978" s="664"/>
      <c r="O978" s="664"/>
      <c r="P978" s="664"/>
      <c r="Q978" s="664"/>
      <c r="R978" s="664"/>
      <c r="S978" s="664"/>
      <c r="T978" s="665"/>
      <c r="AT978" s="660" t="s">
        <v>137</v>
      </c>
      <c r="AU978" s="660" t="s">
        <v>82</v>
      </c>
      <c r="AV978" s="658" t="s">
        <v>82</v>
      </c>
      <c r="AW978" s="658" t="s">
        <v>33</v>
      </c>
      <c r="AX978" s="658" t="s">
        <v>72</v>
      </c>
      <c r="AY978" s="660" t="s">
        <v>125</v>
      </c>
    </row>
    <row r="979" spans="2:51" s="658" customFormat="1" ht="12">
      <c r="B979" s="659"/>
      <c r="D979" s="653" t="s">
        <v>137</v>
      </c>
      <c r="E979" s="660" t="s">
        <v>3</v>
      </c>
      <c r="F979" s="661" t="s">
        <v>1700</v>
      </c>
      <c r="H979" s="662">
        <v>1.38</v>
      </c>
      <c r="L979" s="659"/>
      <c r="M979" s="663"/>
      <c r="N979" s="664"/>
      <c r="O979" s="664"/>
      <c r="P979" s="664"/>
      <c r="Q979" s="664"/>
      <c r="R979" s="664"/>
      <c r="S979" s="664"/>
      <c r="T979" s="665"/>
      <c r="AT979" s="660" t="s">
        <v>137</v>
      </c>
      <c r="AU979" s="660" t="s">
        <v>82</v>
      </c>
      <c r="AV979" s="658" t="s">
        <v>82</v>
      </c>
      <c r="AW979" s="658" t="s">
        <v>33</v>
      </c>
      <c r="AX979" s="658" t="s">
        <v>72</v>
      </c>
      <c r="AY979" s="660" t="s">
        <v>125</v>
      </c>
    </row>
    <row r="980" spans="2:51" s="658" customFormat="1" ht="12">
      <c r="B980" s="659"/>
      <c r="D980" s="653" t="s">
        <v>137</v>
      </c>
      <c r="E980" s="660" t="s">
        <v>3</v>
      </c>
      <c r="F980" s="661" t="s">
        <v>1701</v>
      </c>
      <c r="H980" s="662">
        <v>0.86</v>
      </c>
      <c r="L980" s="659"/>
      <c r="M980" s="663"/>
      <c r="N980" s="664"/>
      <c r="O980" s="664"/>
      <c r="P980" s="664"/>
      <c r="Q980" s="664"/>
      <c r="R980" s="664"/>
      <c r="S980" s="664"/>
      <c r="T980" s="665"/>
      <c r="AT980" s="660" t="s">
        <v>137</v>
      </c>
      <c r="AU980" s="660" t="s">
        <v>82</v>
      </c>
      <c r="AV980" s="658" t="s">
        <v>82</v>
      </c>
      <c r="AW980" s="658" t="s">
        <v>33</v>
      </c>
      <c r="AX980" s="658" t="s">
        <v>72</v>
      </c>
      <c r="AY980" s="660" t="s">
        <v>125</v>
      </c>
    </row>
    <row r="981" spans="2:51" s="658" customFormat="1" ht="12">
      <c r="B981" s="659"/>
      <c r="D981" s="653" t="s">
        <v>137</v>
      </c>
      <c r="E981" s="660" t="s">
        <v>3</v>
      </c>
      <c r="F981" s="661" t="s">
        <v>1702</v>
      </c>
      <c r="H981" s="662">
        <v>1.505</v>
      </c>
      <c r="L981" s="659"/>
      <c r="M981" s="663"/>
      <c r="N981" s="664"/>
      <c r="O981" s="664"/>
      <c r="P981" s="664"/>
      <c r="Q981" s="664"/>
      <c r="R981" s="664"/>
      <c r="S981" s="664"/>
      <c r="T981" s="665"/>
      <c r="AT981" s="660" t="s">
        <v>137</v>
      </c>
      <c r="AU981" s="660" t="s">
        <v>82</v>
      </c>
      <c r="AV981" s="658" t="s">
        <v>82</v>
      </c>
      <c r="AW981" s="658" t="s">
        <v>33</v>
      </c>
      <c r="AX981" s="658" t="s">
        <v>72</v>
      </c>
      <c r="AY981" s="660" t="s">
        <v>125</v>
      </c>
    </row>
    <row r="982" spans="2:51" s="658" customFormat="1" ht="12">
      <c r="B982" s="659"/>
      <c r="D982" s="653" t="s">
        <v>137</v>
      </c>
      <c r="E982" s="660" t="s">
        <v>3</v>
      </c>
      <c r="F982" s="661" t="s">
        <v>1703</v>
      </c>
      <c r="H982" s="662">
        <v>1.935</v>
      </c>
      <c r="L982" s="659"/>
      <c r="M982" s="663"/>
      <c r="N982" s="664"/>
      <c r="O982" s="664"/>
      <c r="P982" s="664"/>
      <c r="Q982" s="664"/>
      <c r="R982" s="664"/>
      <c r="S982" s="664"/>
      <c r="T982" s="665"/>
      <c r="AT982" s="660" t="s">
        <v>137</v>
      </c>
      <c r="AU982" s="660" t="s">
        <v>82</v>
      </c>
      <c r="AV982" s="658" t="s">
        <v>82</v>
      </c>
      <c r="AW982" s="658" t="s">
        <v>33</v>
      </c>
      <c r="AX982" s="658" t="s">
        <v>72</v>
      </c>
      <c r="AY982" s="660" t="s">
        <v>125</v>
      </c>
    </row>
    <row r="983" spans="2:51" s="658" customFormat="1" ht="12">
      <c r="B983" s="659"/>
      <c r="D983" s="653" t="s">
        <v>137</v>
      </c>
      <c r="E983" s="660" t="s">
        <v>3</v>
      </c>
      <c r="F983" s="661" t="s">
        <v>1704</v>
      </c>
      <c r="H983" s="662">
        <v>3.008</v>
      </c>
      <c r="L983" s="659"/>
      <c r="M983" s="663"/>
      <c r="N983" s="664"/>
      <c r="O983" s="664"/>
      <c r="P983" s="664"/>
      <c r="Q983" s="664"/>
      <c r="R983" s="664"/>
      <c r="S983" s="664"/>
      <c r="T983" s="665"/>
      <c r="AT983" s="660" t="s">
        <v>137</v>
      </c>
      <c r="AU983" s="660" t="s">
        <v>82</v>
      </c>
      <c r="AV983" s="658" t="s">
        <v>82</v>
      </c>
      <c r="AW983" s="658" t="s">
        <v>33</v>
      </c>
      <c r="AX983" s="658" t="s">
        <v>72</v>
      </c>
      <c r="AY983" s="660" t="s">
        <v>125</v>
      </c>
    </row>
    <row r="984" spans="2:51" s="658" customFormat="1" ht="12">
      <c r="B984" s="659"/>
      <c r="D984" s="653" t="s">
        <v>137</v>
      </c>
      <c r="E984" s="660" t="s">
        <v>3</v>
      </c>
      <c r="F984" s="661" t="s">
        <v>1705</v>
      </c>
      <c r="H984" s="662">
        <v>0.765</v>
      </c>
      <c r="L984" s="659"/>
      <c r="M984" s="663"/>
      <c r="N984" s="664"/>
      <c r="O984" s="664"/>
      <c r="P984" s="664"/>
      <c r="Q984" s="664"/>
      <c r="R984" s="664"/>
      <c r="S984" s="664"/>
      <c r="T984" s="665"/>
      <c r="AT984" s="660" t="s">
        <v>137</v>
      </c>
      <c r="AU984" s="660" t="s">
        <v>82</v>
      </c>
      <c r="AV984" s="658" t="s">
        <v>82</v>
      </c>
      <c r="AW984" s="658" t="s">
        <v>33</v>
      </c>
      <c r="AX984" s="658" t="s">
        <v>72</v>
      </c>
      <c r="AY984" s="660" t="s">
        <v>125</v>
      </c>
    </row>
    <row r="985" spans="2:51" s="658" customFormat="1" ht="12">
      <c r="B985" s="659"/>
      <c r="D985" s="653" t="s">
        <v>137</v>
      </c>
      <c r="E985" s="660" t="s">
        <v>3</v>
      </c>
      <c r="F985" s="661" t="s">
        <v>1706</v>
      </c>
      <c r="H985" s="662">
        <v>1.95</v>
      </c>
      <c r="L985" s="659"/>
      <c r="M985" s="663"/>
      <c r="N985" s="664"/>
      <c r="O985" s="664"/>
      <c r="P985" s="664"/>
      <c r="Q985" s="664"/>
      <c r="R985" s="664"/>
      <c r="S985" s="664"/>
      <c r="T985" s="665"/>
      <c r="AT985" s="660" t="s">
        <v>137</v>
      </c>
      <c r="AU985" s="660" t="s">
        <v>82</v>
      </c>
      <c r="AV985" s="658" t="s">
        <v>82</v>
      </c>
      <c r="AW985" s="658" t="s">
        <v>33</v>
      </c>
      <c r="AX985" s="658" t="s">
        <v>72</v>
      </c>
      <c r="AY985" s="660" t="s">
        <v>125</v>
      </c>
    </row>
    <row r="986" spans="2:51" s="658" customFormat="1" ht="12">
      <c r="B986" s="659"/>
      <c r="D986" s="653" t="s">
        <v>137</v>
      </c>
      <c r="E986" s="660" t="s">
        <v>3</v>
      </c>
      <c r="F986" s="661" t="s">
        <v>1707</v>
      </c>
      <c r="H986" s="662">
        <v>0.63</v>
      </c>
      <c r="L986" s="659"/>
      <c r="M986" s="663"/>
      <c r="N986" s="664"/>
      <c r="O986" s="664"/>
      <c r="P986" s="664"/>
      <c r="Q986" s="664"/>
      <c r="R986" s="664"/>
      <c r="S986" s="664"/>
      <c r="T986" s="665"/>
      <c r="AT986" s="660" t="s">
        <v>137</v>
      </c>
      <c r="AU986" s="660" t="s">
        <v>82</v>
      </c>
      <c r="AV986" s="658" t="s">
        <v>82</v>
      </c>
      <c r="AW986" s="658" t="s">
        <v>33</v>
      </c>
      <c r="AX986" s="658" t="s">
        <v>72</v>
      </c>
      <c r="AY986" s="660" t="s">
        <v>125</v>
      </c>
    </row>
    <row r="987" spans="2:51" s="658" customFormat="1" ht="12">
      <c r="B987" s="659"/>
      <c r="D987" s="653" t="s">
        <v>137</v>
      </c>
      <c r="E987" s="660" t="s">
        <v>3</v>
      </c>
      <c r="F987" s="661" t="s">
        <v>1708</v>
      </c>
      <c r="H987" s="662">
        <v>0.69</v>
      </c>
      <c r="L987" s="659"/>
      <c r="M987" s="663"/>
      <c r="N987" s="664"/>
      <c r="O987" s="664"/>
      <c r="P987" s="664"/>
      <c r="Q987" s="664"/>
      <c r="R987" s="664"/>
      <c r="S987" s="664"/>
      <c r="T987" s="665"/>
      <c r="AT987" s="660" t="s">
        <v>137</v>
      </c>
      <c r="AU987" s="660" t="s">
        <v>82</v>
      </c>
      <c r="AV987" s="658" t="s">
        <v>82</v>
      </c>
      <c r="AW987" s="658" t="s">
        <v>33</v>
      </c>
      <c r="AX987" s="658" t="s">
        <v>72</v>
      </c>
      <c r="AY987" s="660" t="s">
        <v>125</v>
      </c>
    </row>
    <row r="988" spans="2:51" s="658" customFormat="1" ht="12">
      <c r="B988" s="659"/>
      <c r="D988" s="653" t="s">
        <v>137</v>
      </c>
      <c r="E988" s="660" t="s">
        <v>3</v>
      </c>
      <c r="F988" s="661" t="s">
        <v>1709</v>
      </c>
      <c r="H988" s="662">
        <v>1.352</v>
      </c>
      <c r="L988" s="659"/>
      <c r="M988" s="663"/>
      <c r="N988" s="664"/>
      <c r="O988" s="664"/>
      <c r="P988" s="664"/>
      <c r="Q988" s="664"/>
      <c r="R988" s="664"/>
      <c r="S988" s="664"/>
      <c r="T988" s="665"/>
      <c r="AT988" s="660" t="s">
        <v>137</v>
      </c>
      <c r="AU988" s="660" t="s">
        <v>82</v>
      </c>
      <c r="AV988" s="658" t="s">
        <v>82</v>
      </c>
      <c r="AW988" s="658" t="s">
        <v>33</v>
      </c>
      <c r="AX988" s="658" t="s">
        <v>72</v>
      </c>
      <c r="AY988" s="660" t="s">
        <v>125</v>
      </c>
    </row>
    <row r="989" spans="2:51" s="658" customFormat="1" ht="12">
      <c r="B989" s="659"/>
      <c r="D989" s="653" t="s">
        <v>137</v>
      </c>
      <c r="E989" s="660" t="s">
        <v>3</v>
      </c>
      <c r="F989" s="661" t="s">
        <v>1710</v>
      </c>
      <c r="H989" s="662">
        <v>1.574</v>
      </c>
      <c r="L989" s="659"/>
      <c r="M989" s="663"/>
      <c r="N989" s="664"/>
      <c r="O989" s="664"/>
      <c r="P989" s="664"/>
      <c r="Q989" s="664"/>
      <c r="R989" s="664"/>
      <c r="S989" s="664"/>
      <c r="T989" s="665"/>
      <c r="AT989" s="660" t="s">
        <v>137</v>
      </c>
      <c r="AU989" s="660" t="s">
        <v>82</v>
      </c>
      <c r="AV989" s="658" t="s">
        <v>82</v>
      </c>
      <c r="AW989" s="658" t="s">
        <v>33</v>
      </c>
      <c r="AX989" s="658" t="s">
        <v>72</v>
      </c>
      <c r="AY989" s="660" t="s">
        <v>125</v>
      </c>
    </row>
    <row r="990" spans="2:51" s="687" customFormat="1" ht="12">
      <c r="B990" s="688"/>
      <c r="D990" s="653" t="s">
        <v>137</v>
      </c>
      <c r="E990" s="689" t="s">
        <v>3</v>
      </c>
      <c r="F990" s="690" t="s">
        <v>532</v>
      </c>
      <c r="H990" s="691">
        <v>16.624</v>
      </c>
      <c r="L990" s="688"/>
      <c r="M990" s="692"/>
      <c r="N990" s="693"/>
      <c r="O990" s="693"/>
      <c r="P990" s="693"/>
      <c r="Q990" s="693"/>
      <c r="R990" s="693"/>
      <c r="S990" s="693"/>
      <c r="T990" s="694"/>
      <c r="AT990" s="689" t="s">
        <v>137</v>
      </c>
      <c r="AU990" s="689" t="s">
        <v>82</v>
      </c>
      <c r="AV990" s="687" t="s">
        <v>133</v>
      </c>
      <c r="AW990" s="687" t="s">
        <v>33</v>
      </c>
      <c r="AX990" s="687" t="s">
        <v>80</v>
      </c>
      <c r="AY990" s="689" t="s">
        <v>125</v>
      </c>
    </row>
    <row r="991" spans="1:65" s="571" customFormat="1" ht="14.45" customHeight="1">
      <c r="A991" s="568"/>
      <c r="B991" s="569"/>
      <c r="C991" s="640" t="s">
        <v>1711</v>
      </c>
      <c r="D991" s="640" t="s">
        <v>128</v>
      </c>
      <c r="E991" s="641" t="s">
        <v>1712</v>
      </c>
      <c r="F991" s="642" t="s">
        <v>1713</v>
      </c>
      <c r="G991" s="643" t="s">
        <v>131</v>
      </c>
      <c r="H991" s="644">
        <v>1.017</v>
      </c>
      <c r="I991" s="77"/>
      <c r="J991" s="645">
        <f>ROUND(I991*H991,2)</f>
        <v>0</v>
      </c>
      <c r="K991" s="642" t="s">
        <v>132</v>
      </c>
      <c r="L991" s="569"/>
      <c r="M991" s="646" t="s">
        <v>3</v>
      </c>
      <c r="N991" s="647" t="s">
        <v>43</v>
      </c>
      <c r="O991" s="648"/>
      <c r="P991" s="649">
        <f>O991*H991</f>
        <v>0</v>
      </c>
      <c r="Q991" s="649">
        <v>2.45329</v>
      </c>
      <c r="R991" s="649">
        <f>Q991*H991</f>
        <v>2.4949959299999995</v>
      </c>
      <c r="S991" s="649">
        <v>0</v>
      </c>
      <c r="T991" s="650">
        <f>S991*H991</f>
        <v>0</v>
      </c>
      <c r="U991" s="568"/>
      <c r="V991" s="568"/>
      <c r="W991" s="568"/>
      <c r="X991" s="568"/>
      <c r="Y991" s="568"/>
      <c r="Z991" s="568"/>
      <c r="AA991" s="568"/>
      <c r="AB991" s="568"/>
      <c r="AC991" s="568"/>
      <c r="AD991" s="568"/>
      <c r="AE991" s="568"/>
      <c r="AR991" s="651" t="s">
        <v>133</v>
      </c>
      <c r="AT991" s="651" t="s">
        <v>128</v>
      </c>
      <c r="AU991" s="651" t="s">
        <v>82</v>
      </c>
      <c r="AY991" s="561" t="s">
        <v>125</v>
      </c>
      <c r="BE991" s="652">
        <f>IF(N991="základní",J991,0)</f>
        <v>0</v>
      </c>
      <c r="BF991" s="652">
        <f>IF(N991="snížená",J991,0)</f>
        <v>0</v>
      </c>
      <c r="BG991" s="652">
        <f>IF(N991="zákl. přenesená",J991,0)</f>
        <v>0</v>
      </c>
      <c r="BH991" s="652">
        <f>IF(N991="sníž. přenesená",J991,0)</f>
        <v>0</v>
      </c>
      <c r="BI991" s="652">
        <f>IF(N991="nulová",J991,0)</f>
        <v>0</v>
      </c>
      <c r="BJ991" s="561" t="s">
        <v>80</v>
      </c>
      <c r="BK991" s="652">
        <f>ROUND(I991*H991,2)</f>
        <v>0</v>
      </c>
      <c r="BL991" s="561" t="s">
        <v>133</v>
      </c>
      <c r="BM991" s="651" t="s">
        <v>1714</v>
      </c>
    </row>
    <row r="992" spans="2:51" s="658" customFormat="1" ht="12">
      <c r="B992" s="659"/>
      <c r="D992" s="653" t="s">
        <v>137</v>
      </c>
      <c r="E992" s="660" t="s">
        <v>3</v>
      </c>
      <c r="F992" s="661" t="s">
        <v>1715</v>
      </c>
      <c r="H992" s="662">
        <v>0.188</v>
      </c>
      <c r="L992" s="659"/>
      <c r="M992" s="663"/>
      <c r="N992" s="664"/>
      <c r="O992" s="664"/>
      <c r="P992" s="664"/>
      <c r="Q992" s="664"/>
      <c r="R992" s="664"/>
      <c r="S992" s="664"/>
      <c r="T992" s="665"/>
      <c r="AT992" s="660" t="s">
        <v>137</v>
      </c>
      <c r="AU992" s="660" t="s">
        <v>82</v>
      </c>
      <c r="AV992" s="658" t="s">
        <v>82</v>
      </c>
      <c r="AW992" s="658" t="s">
        <v>33</v>
      </c>
      <c r="AX992" s="658" t="s">
        <v>72</v>
      </c>
      <c r="AY992" s="660" t="s">
        <v>125</v>
      </c>
    </row>
    <row r="993" spans="2:51" s="658" customFormat="1" ht="12">
      <c r="B993" s="659"/>
      <c r="D993" s="653" t="s">
        <v>137</v>
      </c>
      <c r="E993" s="660" t="s">
        <v>3</v>
      </c>
      <c r="F993" s="661" t="s">
        <v>1716</v>
      </c>
      <c r="H993" s="662">
        <v>0.829</v>
      </c>
      <c r="L993" s="659"/>
      <c r="M993" s="663"/>
      <c r="N993" s="664"/>
      <c r="O993" s="664"/>
      <c r="P993" s="664"/>
      <c r="Q993" s="664"/>
      <c r="R993" s="664"/>
      <c r="S993" s="664"/>
      <c r="T993" s="665"/>
      <c r="AT993" s="660" t="s">
        <v>137</v>
      </c>
      <c r="AU993" s="660" t="s">
        <v>82</v>
      </c>
      <c r="AV993" s="658" t="s">
        <v>82</v>
      </c>
      <c r="AW993" s="658" t="s">
        <v>33</v>
      </c>
      <c r="AX993" s="658" t="s">
        <v>72</v>
      </c>
      <c r="AY993" s="660" t="s">
        <v>125</v>
      </c>
    </row>
    <row r="994" spans="2:51" s="687" customFormat="1" ht="12">
      <c r="B994" s="688"/>
      <c r="D994" s="653" t="s">
        <v>137</v>
      </c>
      <c r="E994" s="689" t="s">
        <v>3</v>
      </c>
      <c r="F994" s="690" t="s">
        <v>532</v>
      </c>
      <c r="H994" s="691">
        <v>1.017</v>
      </c>
      <c r="L994" s="688"/>
      <c r="M994" s="692"/>
      <c r="N994" s="693"/>
      <c r="O994" s="693"/>
      <c r="P994" s="693"/>
      <c r="Q994" s="693"/>
      <c r="R994" s="693"/>
      <c r="S994" s="693"/>
      <c r="T994" s="694"/>
      <c r="AT994" s="689" t="s">
        <v>137</v>
      </c>
      <c r="AU994" s="689" t="s">
        <v>82</v>
      </c>
      <c r="AV994" s="687" t="s">
        <v>133</v>
      </c>
      <c r="AW994" s="687" t="s">
        <v>33</v>
      </c>
      <c r="AX994" s="687" t="s">
        <v>80</v>
      </c>
      <c r="AY994" s="689" t="s">
        <v>125</v>
      </c>
    </row>
    <row r="995" spans="1:65" s="571" customFormat="1" ht="14.45" customHeight="1">
      <c r="A995" s="568"/>
      <c r="B995" s="569"/>
      <c r="C995" s="640" t="s">
        <v>1717</v>
      </c>
      <c r="D995" s="640" t="s">
        <v>128</v>
      </c>
      <c r="E995" s="641" t="s">
        <v>1718</v>
      </c>
      <c r="F995" s="642" t="s">
        <v>1719</v>
      </c>
      <c r="G995" s="643" t="s">
        <v>131</v>
      </c>
      <c r="H995" s="644">
        <v>65.25</v>
      </c>
      <c r="I995" s="77"/>
      <c r="J995" s="645">
        <f>ROUND(I995*H995,2)</f>
        <v>0</v>
      </c>
      <c r="K995" s="642" t="s">
        <v>132</v>
      </c>
      <c r="L995" s="569"/>
      <c r="M995" s="646" t="s">
        <v>3</v>
      </c>
      <c r="N995" s="647" t="s">
        <v>43</v>
      </c>
      <c r="O995" s="648"/>
      <c r="P995" s="649">
        <f>O995*H995</f>
        <v>0</v>
      </c>
      <c r="Q995" s="649">
        <v>2.45329</v>
      </c>
      <c r="R995" s="649">
        <f>Q995*H995</f>
        <v>160.0771725</v>
      </c>
      <c r="S995" s="649">
        <v>0</v>
      </c>
      <c r="T995" s="650">
        <f>S995*H995</f>
        <v>0</v>
      </c>
      <c r="U995" s="568"/>
      <c r="V995" s="568"/>
      <c r="W995" s="568"/>
      <c r="X995" s="568"/>
      <c r="Y995" s="568"/>
      <c r="Z995" s="568"/>
      <c r="AA995" s="568"/>
      <c r="AB995" s="568"/>
      <c r="AC995" s="568"/>
      <c r="AD995" s="568"/>
      <c r="AE995" s="568"/>
      <c r="AR995" s="651" t="s">
        <v>133</v>
      </c>
      <c r="AT995" s="651" t="s">
        <v>128</v>
      </c>
      <c r="AU995" s="651" t="s">
        <v>82</v>
      </c>
      <c r="AY995" s="561" t="s">
        <v>125</v>
      </c>
      <c r="BE995" s="652">
        <f>IF(N995="základní",J995,0)</f>
        <v>0</v>
      </c>
      <c r="BF995" s="652">
        <f>IF(N995="snížená",J995,0)</f>
        <v>0</v>
      </c>
      <c r="BG995" s="652">
        <f>IF(N995="zákl. přenesená",J995,0)</f>
        <v>0</v>
      </c>
      <c r="BH995" s="652">
        <f>IF(N995="sníž. přenesená",J995,0)</f>
        <v>0</v>
      </c>
      <c r="BI995" s="652">
        <f>IF(N995="nulová",J995,0)</f>
        <v>0</v>
      </c>
      <c r="BJ995" s="561" t="s">
        <v>80</v>
      </c>
      <c r="BK995" s="652">
        <f>ROUND(I995*H995,2)</f>
        <v>0</v>
      </c>
      <c r="BL995" s="561" t="s">
        <v>133</v>
      </c>
      <c r="BM995" s="651" t="s">
        <v>1720</v>
      </c>
    </row>
    <row r="996" spans="2:51" s="680" customFormat="1" ht="12">
      <c r="B996" s="681"/>
      <c r="D996" s="653" t="s">
        <v>137</v>
      </c>
      <c r="E996" s="682" t="s">
        <v>3</v>
      </c>
      <c r="F996" s="683" t="s">
        <v>1721</v>
      </c>
      <c r="H996" s="682" t="s">
        <v>3</v>
      </c>
      <c r="L996" s="681"/>
      <c r="M996" s="684"/>
      <c r="N996" s="685"/>
      <c r="O996" s="685"/>
      <c r="P996" s="685"/>
      <c r="Q996" s="685"/>
      <c r="R996" s="685"/>
      <c r="S996" s="685"/>
      <c r="T996" s="686"/>
      <c r="AT996" s="682" t="s">
        <v>137</v>
      </c>
      <c r="AU996" s="682" t="s">
        <v>82</v>
      </c>
      <c r="AV996" s="680" t="s">
        <v>80</v>
      </c>
      <c r="AW996" s="680" t="s">
        <v>33</v>
      </c>
      <c r="AX996" s="680" t="s">
        <v>72</v>
      </c>
      <c r="AY996" s="682" t="s">
        <v>125</v>
      </c>
    </row>
    <row r="997" spans="2:51" s="658" customFormat="1" ht="12">
      <c r="B997" s="659"/>
      <c r="D997" s="653" t="s">
        <v>137</v>
      </c>
      <c r="E997" s="660" t="s">
        <v>3</v>
      </c>
      <c r="F997" s="661" t="s">
        <v>1722</v>
      </c>
      <c r="H997" s="662">
        <v>65.25</v>
      </c>
      <c r="L997" s="659"/>
      <c r="M997" s="663"/>
      <c r="N997" s="664"/>
      <c r="O997" s="664"/>
      <c r="P997" s="664"/>
      <c r="Q997" s="664"/>
      <c r="R997" s="664"/>
      <c r="S997" s="664"/>
      <c r="T997" s="665"/>
      <c r="AT997" s="660" t="s">
        <v>137</v>
      </c>
      <c r="AU997" s="660" t="s">
        <v>82</v>
      </c>
      <c r="AV997" s="658" t="s">
        <v>82</v>
      </c>
      <c r="AW997" s="658" t="s">
        <v>33</v>
      </c>
      <c r="AX997" s="658" t="s">
        <v>80</v>
      </c>
      <c r="AY997" s="660" t="s">
        <v>125</v>
      </c>
    </row>
    <row r="998" spans="1:65" s="571" customFormat="1" ht="24.2" customHeight="1">
      <c r="A998" s="568"/>
      <c r="B998" s="569"/>
      <c r="C998" s="640" t="s">
        <v>1723</v>
      </c>
      <c r="D998" s="640" t="s">
        <v>128</v>
      </c>
      <c r="E998" s="641" t="s">
        <v>1724</v>
      </c>
      <c r="F998" s="642" t="s">
        <v>1725</v>
      </c>
      <c r="G998" s="643" t="s">
        <v>131</v>
      </c>
      <c r="H998" s="644">
        <v>65.25</v>
      </c>
      <c r="I998" s="77"/>
      <c r="J998" s="645">
        <f>ROUND(I998*H998,2)</f>
        <v>0</v>
      </c>
      <c r="K998" s="642" t="s">
        <v>132</v>
      </c>
      <c r="L998" s="569"/>
      <c r="M998" s="646" t="s">
        <v>3</v>
      </c>
      <c r="N998" s="647" t="s">
        <v>43</v>
      </c>
      <c r="O998" s="648"/>
      <c r="P998" s="649">
        <f>O998*H998</f>
        <v>0</v>
      </c>
      <c r="Q998" s="649">
        <v>0</v>
      </c>
      <c r="R998" s="649">
        <f>Q998*H998</f>
        <v>0</v>
      </c>
      <c r="S998" s="649">
        <v>0</v>
      </c>
      <c r="T998" s="650">
        <f>S998*H998</f>
        <v>0</v>
      </c>
      <c r="U998" s="568"/>
      <c r="V998" s="568"/>
      <c r="W998" s="568"/>
      <c r="X998" s="568"/>
      <c r="Y998" s="568"/>
      <c r="Z998" s="568"/>
      <c r="AA998" s="568"/>
      <c r="AB998" s="568"/>
      <c r="AC998" s="568"/>
      <c r="AD998" s="568"/>
      <c r="AE998" s="568"/>
      <c r="AR998" s="651" t="s">
        <v>133</v>
      </c>
      <c r="AT998" s="651" t="s">
        <v>128</v>
      </c>
      <c r="AU998" s="651" t="s">
        <v>82</v>
      </c>
      <c r="AY998" s="561" t="s">
        <v>125</v>
      </c>
      <c r="BE998" s="652">
        <f>IF(N998="základní",J998,0)</f>
        <v>0</v>
      </c>
      <c r="BF998" s="652">
        <f>IF(N998="snížená",J998,0)</f>
        <v>0</v>
      </c>
      <c r="BG998" s="652">
        <f>IF(N998="zákl. přenesená",J998,0)</f>
        <v>0</v>
      </c>
      <c r="BH998" s="652">
        <f>IF(N998="sníž. přenesená",J998,0)</f>
        <v>0</v>
      </c>
      <c r="BI998" s="652">
        <f>IF(N998="nulová",J998,0)</f>
        <v>0</v>
      </c>
      <c r="BJ998" s="561" t="s">
        <v>80</v>
      </c>
      <c r="BK998" s="652">
        <f>ROUND(I998*H998,2)</f>
        <v>0</v>
      </c>
      <c r="BL998" s="561" t="s">
        <v>133</v>
      </c>
      <c r="BM998" s="651" t="s">
        <v>1726</v>
      </c>
    </row>
    <row r="999" spans="2:51" s="680" customFormat="1" ht="12">
      <c r="B999" s="681"/>
      <c r="D999" s="653" t="s">
        <v>137</v>
      </c>
      <c r="E999" s="682" t="s">
        <v>3</v>
      </c>
      <c r="F999" s="683" t="s">
        <v>1721</v>
      </c>
      <c r="H999" s="682" t="s">
        <v>3</v>
      </c>
      <c r="L999" s="681"/>
      <c r="M999" s="684"/>
      <c r="N999" s="685"/>
      <c r="O999" s="685"/>
      <c r="P999" s="685"/>
      <c r="Q999" s="685"/>
      <c r="R999" s="685"/>
      <c r="S999" s="685"/>
      <c r="T999" s="686"/>
      <c r="AT999" s="682" t="s">
        <v>137</v>
      </c>
      <c r="AU999" s="682" t="s">
        <v>82</v>
      </c>
      <c r="AV999" s="680" t="s">
        <v>80</v>
      </c>
      <c r="AW999" s="680" t="s">
        <v>33</v>
      </c>
      <c r="AX999" s="680" t="s">
        <v>72</v>
      </c>
      <c r="AY999" s="682" t="s">
        <v>125</v>
      </c>
    </row>
    <row r="1000" spans="2:51" s="658" customFormat="1" ht="12">
      <c r="B1000" s="659"/>
      <c r="D1000" s="653" t="s">
        <v>137</v>
      </c>
      <c r="E1000" s="660" t="s">
        <v>3</v>
      </c>
      <c r="F1000" s="661" t="s">
        <v>1722</v>
      </c>
      <c r="H1000" s="662">
        <v>65.25</v>
      </c>
      <c r="L1000" s="659"/>
      <c r="M1000" s="663"/>
      <c r="N1000" s="664"/>
      <c r="O1000" s="664"/>
      <c r="P1000" s="664"/>
      <c r="Q1000" s="664"/>
      <c r="R1000" s="664"/>
      <c r="S1000" s="664"/>
      <c r="T1000" s="665"/>
      <c r="AT1000" s="660" t="s">
        <v>137</v>
      </c>
      <c r="AU1000" s="660" t="s">
        <v>82</v>
      </c>
      <c r="AV1000" s="658" t="s">
        <v>82</v>
      </c>
      <c r="AW1000" s="658" t="s">
        <v>33</v>
      </c>
      <c r="AX1000" s="658" t="s">
        <v>80</v>
      </c>
      <c r="AY1000" s="660" t="s">
        <v>125</v>
      </c>
    </row>
    <row r="1001" spans="1:65" s="571" customFormat="1" ht="14.45" customHeight="1">
      <c r="A1001" s="568"/>
      <c r="B1001" s="569"/>
      <c r="C1001" s="640" t="s">
        <v>1727</v>
      </c>
      <c r="D1001" s="640" t="s">
        <v>128</v>
      </c>
      <c r="E1001" s="641" t="s">
        <v>1728</v>
      </c>
      <c r="F1001" s="642" t="s">
        <v>1729</v>
      </c>
      <c r="G1001" s="643" t="s">
        <v>143</v>
      </c>
      <c r="H1001" s="644">
        <v>2.125</v>
      </c>
      <c r="I1001" s="77"/>
      <c r="J1001" s="645">
        <f>ROUND(I1001*H1001,2)</f>
        <v>0</v>
      </c>
      <c r="K1001" s="642" t="s">
        <v>132</v>
      </c>
      <c r="L1001" s="569"/>
      <c r="M1001" s="646" t="s">
        <v>3</v>
      </c>
      <c r="N1001" s="647" t="s">
        <v>43</v>
      </c>
      <c r="O1001" s="648"/>
      <c r="P1001" s="649">
        <f>O1001*H1001</f>
        <v>0</v>
      </c>
      <c r="Q1001" s="649">
        <v>1.06277</v>
      </c>
      <c r="R1001" s="649">
        <f>Q1001*H1001</f>
        <v>2.25838625</v>
      </c>
      <c r="S1001" s="649">
        <v>0</v>
      </c>
      <c r="T1001" s="650">
        <f>S1001*H1001</f>
        <v>0</v>
      </c>
      <c r="U1001" s="568"/>
      <c r="V1001" s="568"/>
      <c r="W1001" s="568"/>
      <c r="X1001" s="568"/>
      <c r="Y1001" s="568"/>
      <c r="Z1001" s="568"/>
      <c r="AA1001" s="568"/>
      <c r="AB1001" s="568"/>
      <c r="AC1001" s="568"/>
      <c r="AD1001" s="568"/>
      <c r="AE1001" s="568"/>
      <c r="AR1001" s="651" t="s">
        <v>133</v>
      </c>
      <c r="AT1001" s="651" t="s">
        <v>128</v>
      </c>
      <c r="AU1001" s="651" t="s">
        <v>82</v>
      </c>
      <c r="AY1001" s="561" t="s">
        <v>125</v>
      </c>
      <c r="BE1001" s="652">
        <f>IF(N1001="základní",J1001,0)</f>
        <v>0</v>
      </c>
      <c r="BF1001" s="652">
        <f>IF(N1001="snížená",J1001,0)</f>
        <v>0</v>
      </c>
      <c r="BG1001" s="652">
        <f>IF(N1001="zákl. přenesená",J1001,0)</f>
        <v>0</v>
      </c>
      <c r="BH1001" s="652">
        <f>IF(N1001="sníž. přenesená",J1001,0)</f>
        <v>0</v>
      </c>
      <c r="BI1001" s="652">
        <f>IF(N1001="nulová",J1001,0)</f>
        <v>0</v>
      </c>
      <c r="BJ1001" s="561" t="s">
        <v>80</v>
      </c>
      <c r="BK1001" s="652">
        <f>ROUND(I1001*H1001,2)</f>
        <v>0</v>
      </c>
      <c r="BL1001" s="561" t="s">
        <v>133</v>
      </c>
      <c r="BM1001" s="651" t="s">
        <v>1730</v>
      </c>
    </row>
    <row r="1002" spans="2:51" s="680" customFormat="1" ht="12">
      <c r="B1002" s="681"/>
      <c r="D1002" s="653" t="s">
        <v>137</v>
      </c>
      <c r="E1002" s="682" t="s">
        <v>3</v>
      </c>
      <c r="F1002" s="683" t="s">
        <v>1721</v>
      </c>
      <c r="H1002" s="682" t="s">
        <v>3</v>
      </c>
      <c r="L1002" s="681"/>
      <c r="M1002" s="684"/>
      <c r="N1002" s="685"/>
      <c r="O1002" s="685"/>
      <c r="P1002" s="685"/>
      <c r="Q1002" s="685"/>
      <c r="R1002" s="685"/>
      <c r="S1002" s="685"/>
      <c r="T1002" s="686"/>
      <c r="AT1002" s="682" t="s">
        <v>137</v>
      </c>
      <c r="AU1002" s="682" t="s">
        <v>82</v>
      </c>
      <c r="AV1002" s="680" t="s">
        <v>80</v>
      </c>
      <c r="AW1002" s="680" t="s">
        <v>33</v>
      </c>
      <c r="AX1002" s="680" t="s">
        <v>72</v>
      </c>
      <c r="AY1002" s="682" t="s">
        <v>125</v>
      </c>
    </row>
    <row r="1003" spans="2:51" s="658" customFormat="1" ht="12">
      <c r="B1003" s="659"/>
      <c r="D1003" s="653" t="s">
        <v>137</v>
      </c>
      <c r="E1003" s="660" t="s">
        <v>3</v>
      </c>
      <c r="F1003" s="661" t="s">
        <v>1731</v>
      </c>
      <c r="H1003" s="662">
        <v>2.125</v>
      </c>
      <c r="L1003" s="659"/>
      <c r="M1003" s="663"/>
      <c r="N1003" s="664"/>
      <c r="O1003" s="664"/>
      <c r="P1003" s="664"/>
      <c r="Q1003" s="664"/>
      <c r="R1003" s="664"/>
      <c r="S1003" s="664"/>
      <c r="T1003" s="665"/>
      <c r="AT1003" s="660" t="s">
        <v>137</v>
      </c>
      <c r="AU1003" s="660" t="s">
        <v>82</v>
      </c>
      <c r="AV1003" s="658" t="s">
        <v>82</v>
      </c>
      <c r="AW1003" s="658" t="s">
        <v>33</v>
      </c>
      <c r="AX1003" s="658" t="s">
        <v>80</v>
      </c>
      <c r="AY1003" s="660" t="s">
        <v>125</v>
      </c>
    </row>
    <row r="1004" spans="1:65" s="571" customFormat="1" ht="14.45" customHeight="1">
      <c r="A1004" s="568"/>
      <c r="B1004" s="569"/>
      <c r="C1004" s="640" t="s">
        <v>1732</v>
      </c>
      <c r="D1004" s="640" t="s">
        <v>128</v>
      </c>
      <c r="E1004" s="641" t="s">
        <v>1733</v>
      </c>
      <c r="F1004" s="642" t="s">
        <v>1734</v>
      </c>
      <c r="G1004" s="643" t="s">
        <v>180</v>
      </c>
      <c r="H1004" s="644">
        <v>690.7</v>
      </c>
      <c r="I1004" s="77"/>
      <c r="J1004" s="645">
        <f>ROUND(I1004*H1004,2)</f>
        <v>0</v>
      </c>
      <c r="K1004" s="642" t="s">
        <v>132</v>
      </c>
      <c r="L1004" s="569"/>
      <c r="M1004" s="646" t="s">
        <v>3</v>
      </c>
      <c r="N1004" s="647" t="s">
        <v>43</v>
      </c>
      <c r="O1004" s="648"/>
      <c r="P1004" s="649">
        <f>O1004*H1004</f>
        <v>0</v>
      </c>
      <c r="Q1004" s="649">
        <v>0.1122</v>
      </c>
      <c r="R1004" s="649">
        <f>Q1004*H1004</f>
        <v>77.49654</v>
      </c>
      <c r="S1004" s="649">
        <v>0</v>
      </c>
      <c r="T1004" s="650">
        <f>S1004*H1004</f>
        <v>0</v>
      </c>
      <c r="U1004" s="568"/>
      <c r="V1004" s="568"/>
      <c r="W1004" s="568"/>
      <c r="X1004" s="568"/>
      <c r="Y1004" s="568"/>
      <c r="Z1004" s="568"/>
      <c r="AA1004" s="568"/>
      <c r="AB1004" s="568"/>
      <c r="AC1004" s="568"/>
      <c r="AD1004" s="568"/>
      <c r="AE1004" s="568"/>
      <c r="AR1004" s="651" t="s">
        <v>133</v>
      </c>
      <c r="AT1004" s="651" t="s">
        <v>128</v>
      </c>
      <c r="AU1004" s="651" t="s">
        <v>82</v>
      </c>
      <c r="AY1004" s="561" t="s">
        <v>125</v>
      </c>
      <c r="BE1004" s="652">
        <f>IF(N1004="základní",J1004,0)</f>
        <v>0</v>
      </c>
      <c r="BF1004" s="652">
        <f>IF(N1004="snížená",J1004,0)</f>
        <v>0</v>
      </c>
      <c r="BG1004" s="652">
        <f>IF(N1004="zákl. přenesená",J1004,0)</f>
        <v>0</v>
      </c>
      <c r="BH1004" s="652">
        <f>IF(N1004="sníž. přenesená",J1004,0)</f>
        <v>0</v>
      </c>
      <c r="BI1004" s="652">
        <f>IF(N1004="nulová",J1004,0)</f>
        <v>0</v>
      </c>
      <c r="BJ1004" s="561" t="s">
        <v>80</v>
      </c>
      <c r="BK1004" s="652">
        <f>ROUND(I1004*H1004,2)</f>
        <v>0</v>
      </c>
      <c r="BL1004" s="561" t="s">
        <v>133</v>
      </c>
      <c r="BM1004" s="651" t="s">
        <v>1735</v>
      </c>
    </row>
    <row r="1005" spans="2:51" s="680" customFormat="1" ht="12">
      <c r="B1005" s="681"/>
      <c r="D1005" s="653" t="s">
        <v>137</v>
      </c>
      <c r="E1005" s="682" t="s">
        <v>3</v>
      </c>
      <c r="F1005" s="683" t="s">
        <v>1736</v>
      </c>
      <c r="H1005" s="682" t="s">
        <v>3</v>
      </c>
      <c r="L1005" s="681"/>
      <c r="M1005" s="684"/>
      <c r="N1005" s="685"/>
      <c r="O1005" s="685"/>
      <c r="P1005" s="685"/>
      <c r="Q1005" s="685"/>
      <c r="R1005" s="685"/>
      <c r="S1005" s="685"/>
      <c r="T1005" s="686"/>
      <c r="AT1005" s="682" t="s">
        <v>137</v>
      </c>
      <c r="AU1005" s="682" t="s">
        <v>82</v>
      </c>
      <c r="AV1005" s="680" t="s">
        <v>80</v>
      </c>
      <c r="AW1005" s="680" t="s">
        <v>33</v>
      </c>
      <c r="AX1005" s="680" t="s">
        <v>72</v>
      </c>
      <c r="AY1005" s="682" t="s">
        <v>125</v>
      </c>
    </row>
    <row r="1006" spans="2:51" s="658" customFormat="1" ht="12">
      <c r="B1006" s="659"/>
      <c r="D1006" s="653" t="s">
        <v>137</v>
      </c>
      <c r="E1006" s="660" t="s">
        <v>3</v>
      </c>
      <c r="F1006" s="661" t="s">
        <v>1737</v>
      </c>
      <c r="H1006" s="662">
        <v>123.4</v>
      </c>
      <c r="L1006" s="659"/>
      <c r="M1006" s="663"/>
      <c r="N1006" s="664"/>
      <c r="O1006" s="664"/>
      <c r="P1006" s="664"/>
      <c r="Q1006" s="664"/>
      <c r="R1006" s="664"/>
      <c r="S1006" s="664"/>
      <c r="T1006" s="665"/>
      <c r="AT1006" s="660" t="s">
        <v>137</v>
      </c>
      <c r="AU1006" s="660" t="s">
        <v>82</v>
      </c>
      <c r="AV1006" s="658" t="s">
        <v>82</v>
      </c>
      <c r="AW1006" s="658" t="s">
        <v>33</v>
      </c>
      <c r="AX1006" s="658" t="s">
        <v>72</v>
      </c>
      <c r="AY1006" s="660" t="s">
        <v>125</v>
      </c>
    </row>
    <row r="1007" spans="2:51" s="658" customFormat="1" ht="12">
      <c r="B1007" s="659"/>
      <c r="D1007" s="653" t="s">
        <v>137</v>
      </c>
      <c r="E1007" s="660" t="s">
        <v>3</v>
      </c>
      <c r="F1007" s="661" t="s">
        <v>1738</v>
      </c>
      <c r="H1007" s="662">
        <v>120.8</v>
      </c>
      <c r="L1007" s="659"/>
      <c r="M1007" s="663"/>
      <c r="N1007" s="664"/>
      <c r="O1007" s="664"/>
      <c r="P1007" s="664"/>
      <c r="Q1007" s="664"/>
      <c r="R1007" s="664"/>
      <c r="S1007" s="664"/>
      <c r="T1007" s="665"/>
      <c r="AT1007" s="660" t="s">
        <v>137</v>
      </c>
      <c r="AU1007" s="660" t="s">
        <v>82</v>
      </c>
      <c r="AV1007" s="658" t="s">
        <v>82</v>
      </c>
      <c r="AW1007" s="658" t="s">
        <v>33</v>
      </c>
      <c r="AX1007" s="658" t="s">
        <v>72</v>
      </c>
      <c r="AY1007" s="660" t="s">
        <v>125</v>
      </c>
    </row>
    <row r="1008" spans="2:51" s="658" customFormat="1" ht="12">
      <c r="B1008" s="659"/>
      <c r="D1008" s="653" t="s">
        <v>137</v>
      </c>
      <c r="E1008" s="660" t="s">
        <v>3</v>
      </c>
      <c r="F1008" s="661" t="s">
        <v>1739</v>
      </c>
      <c r="H1008" s="662">
        <v>72.6</v>
      </c>
      <c r="L1008" s="659"/>
      <c r="M1008" s="663"/>
      <c r="N1008" s="664"/>
      <c r="O1008" s="664"/>
      <c r="P1008" s="664"/>
      <c r="Q1008" s="664"/>
      <c r="R1008" s="664"/>
      <c r="S1008" s="664"/>
      <c r="T1008" s="665"/>
      <c r="AT1008" s="660" t="s">
        <v>137</v>
      </c>
      <c r="AU1008" s="660" t="s">
        <v>82</v>
      </c>
      <c r="AV1008" s="658" t="s">
        <v>82</v>
      </c>
      <c r="AW1008" s="658" t="s">
        <v>33</v>
      </c>
      <c r="AX1008" s="658" t="s">
        <v>72</v>
      </c>
      <c r="AY1008" s="660" t="s">
        <v>125</v>
      </c>
    </row>
    <row r="1009" spans="2:51" s="658" customFormat="1" ht="12">
      <c r="B1009" s="659"/>
      <c r="D1009" s="653" t="s">
        <v>137</v>
      </c>
      <c r="E1009" s="660" t="s">
        <v>3</v>
      </c>
      <c r="F1009" s="661" t="s">
        <v>1740</v>
      </c>
      <c r="H1009" s="662">
        <v>14.9</v>
      </c>
      <c r="L1009" s="659"/>
      <c r="M1009" s="663"/>
      <c r="N1009" s="664"/>
      <c r="O1009" s="664"/>
      <c r="P1009" s="664"/>
      <c r="Q1009" s="664"/>
      <c r="R1009" s="664"/>
      <c r="S1009" s="664"/>
      <c r="T1009" s="665"/>
      <c r="AT1009" s="660" t="s">
        <v>137</v>
      </c>
      <c r="AU1009" s="660" t="s">
        <v>82</v>
      </c>
      <c r="AV1009" s="658" t="s">
        <v>82</v>
      </c>
      <c r="AW1009" s="658" t="s">
        <v>33</v>
      </c>
      <c r="AX1009" s="658" t="s">
        <v>72</v>
      </c>
      <c r="AY1009" s="660" t="s">
        <v>125</v>
      </c>
    </row>
    <row r="1010" spans="2:51" s="658" customFormat="1" ht="12">
      <c r="B1010" s="659"/>
      <c r="D1010" s="653" t="s">
        <v>137</v>
      </c>
      <c r="E1010" s="660" t="s">
        <v>3</v>
      </c>
      <c r="F1010" s="661" t="s">
        <v>1741</v>
      </c>
      <c r="H1010" s="662">
        <v>13.6</v>
      </c>
      <c r="L1010" s="659"/>
      <c r="M1010" s="663"/>
      <c r="N1010" s="664"/>
      <c r="O1010" s="664"/>
      <c r="P1010" s="664"/>
      <c r="Q1010" s="664"/>
      <c r="R1010" s="664"/>
      <c r="S1010" s="664"/>
      <c r="T1010" s="665"/>
      <c r="AT1010" s="660" t="s">
        <v>137</v>
      </c>
      <c r="AU1010" s="660" t="s">
        <v>82</v>
      </c>
      <c r="AV1010" s="658" t="s">
        <v>82</v>
      </c>
      <c r="AW1010" s="658" t="s">
        <v>33</v>
      </c>
      <c r="AX1010" s="658" t="s">
        <v>72</v>
      </c>
      <c r="AY1010" s="660" t="s">
        <v>125</v>
      </c>
    </row>
    <row r="1011" spans="2:51" s="658" customFormat="1" ht="12">
      <c r="B1011" s="659"/>
      <c r="D1011" s="653" t="s">
        <v>137</v>
      </c>
      <c r="E1011" s="660" t="s">
        <v>3</v>
      </c>
      <c r="F1011" s="661" t="s">
        <v>1742</v>
      </c>
      <c r="H1011" s="662">
        <v>169.6</v>
      </c>
      <c r="L1011" s="659"/>
      <c r="M1011" s="663"/>
      <c r="N1011" s="664"/>
      <c r="O1011" s="664"/>
      <c r="P1011" s="664"/>
      <c r="Q1011" s="664"/>
      <c r="R1011" s="664"/>
      <c r="S1011" s="664"/>
      <c r="T1011" s="665"/>
      <c r="AT1011" s="660" t="s">
        <v>137</v>
      </c>
      <c r="AU1011" s="660" t="s">
        <v>82</v>
      </c>
      <c r="AV1011" s="658" t="s">
        <v>82</v>
      </c>
      <c r="AW1011" s="658" t="s">
        <v>33</v>
      </c>
      <c r="AX1011" s="658" t="s">
        <v>72</v>
      </c>
      <c r="AY1011" s="660" t="s">
        <v>125</v>
      </c>
    </row>
    <row r="1012" spans="2:51" s="658" customFormat="1" ht="12">
      <c r="B1012" s="659"/>
      <c r="D1012" s="653" t="s">
        <v>137</v>
      </c>
      <c r="E1012" s="660" t="s">
        <v>3</v>
      </c>
      <c r="F1012" s="661" t="s">
        <v>1743</v>
      </c>
      <c r="H1012" s="662">
        <v>27</v>
      </c>
      <c r="L1012" s="659"/>
      <c r="M1012" s="663"/>
      <c r="N1012" s="664"/>
      <c r="O1012" s="664"/>
      <c r="P1012" s="664"/>
      <c r="Q1012" s="664"/>
      <c r="R1012" s="664"/>
      <c r="S1012" s="664"/>
      <c r="T1012" s="665"/>
      <c r="AT1012" s="660" t="s">
        <v>137</v>
      </c>
      <c r="AU1012" s="660" t="s">
        <v>82</v>
      </c>
      <c r="AV1012" s="658" t="s">
        <v>82</v>
      </c>
      <c r="AW1012" s="658" t="s">
        <v>33</v>
      </c>
      <c r="AX1012" s="658" t="s">
        <v>72</v>
      </c>
      <c r="AY1012" s="660" t="s">
        <v>125</v>
      </c>
    </row>
    <row r="1013" spans="2:51" s="658" customFormat="1" ht="12">
      <c r="B1013" s="659"/>
      <c r="D1013" s="653" t="s">
        <v>137</v>
      </c>
      <c r="E1013" s="660" t="s">
        <v>3</v>
      </c>
      <c r="F1013" s="661" t="s">
        <v>1744</v>
      </c>
      <c r="H1013" s="662">
        <v>61.8</v>
      </c>
      <c r="L1013" s="659"/>
      <c r="M1013" s="663"/>
      <c r="N1013" s="664"/>
      <c r="O1013" s="664"/>
      <c r="P1013" s="664"/>
      <c r="Q1013" s="664"/>
      <c r="R1013" s="664"/>
      <c r="S1013" s="664"/>
      <c r="T1013" s="665"/>
      <c r="AT1013" s="660" t="s">
        <v>137</v>
      </c>
      <c r="AU1013" s="660" t="s">
        <v>82</v>
      </c>
      <c r="AV1013" s="658" t="s">
        <v>82</v>
      </c>
      <c r="AW1013" s="658" t="s">
        <v>33</v>
      </c>
      <c r="AX1013" s="658" t="s">
        <v>72</v>
      </c>
      <c r="AY1013" s="660" t="s">
        <v>125</v>
      </c>
    </row>
    <row r="1014" spans="2:51" s="658" customFormat="1" ht="12">
      <c r="B1014" s="659"/>
      <c r="D1014" s="653" t="s">
        <v>137</v>
      </c>
      <c r="E1014" s="660" t="s">
        <v>3</v>
      </c>
      <c r="F1014" s="661" t="s">
        <v>1745</v>
      </c>
      <c r="H1014" s="662">
        <v>25.6</v>
      </c>
      <c r="L1014" s="659"/>
      <c r="M1014" s="663"/>
      <c r="N1014" s="664"/>
      <c r="O1014" s="664"/>
      <c r="P1014" s="664"/>
      <c r="Q1014" s="664"/>
      <c r="R1014" s="664"/>
      <c r="S1014" s="664"/>
      <c r="T1014" s="665"/>
      <c r="AT1014" s="660" t="s">
        <v>137</v>
      </c>
      <c r="AU1014" s="660" t="s">
        <v>82</v>
      </c>
      <c r="AV1014" s="658" t="s">
        <v>82</v>
      </c>
      <c r="AW1014" s="658" t="s">
        <v>33</v>
      </c>
      <c r="AX1014" s="658" t="s">
        <v>72</v>
      </c>
      <c r="AY1014" s="660" t="s">
        <v>125</v>
      </c>
    </row>
    <row r="1015" spans="2:51" s="658" customFormat="1" ht="12">
      <c r="B1015" s="659"/>
      <c r="D1015" s="653" t="s">
        <v>137</v>
      </c>
      <c r="E1015" s="660" t="s">
        <v>3</v>
      </c>
      <c r="F1015" s="661" t="s">
        <v>1746</v>
      </c>
      <c r="H1015" s="662">
        <v>6.4</v>
      </c>
      <c r="L1015" s="659"/>
      <c r="M1015" s="663"/>
      <c r="N1015" s="664"/>
      <c r="O1015" s="664"/>
      <c r="P1015" s="664"/>
      <c r="Q1015" s="664"/>
      <c r="R1015" s="664"/>
      <c r="S1015" s="664"/>
      <c r="T1015" s="665"/>
      <c r="AT1015" s="660" t="s">
        <v>137</v>
      </c>
      <c r="AU1015" s="660" t="s">
        <v>82</v>
      </c>
      <c r="AV1015" s="658" t="s">
        <v>82</v>
      </c>
      <c r="AW1015" s="658" t="s">
        <v>33</v>
      </c>
      <c r="AX1015" s="658" t="s">
        <v>72</v>
      </c>
      <c r="AY1015" s="660" t="s">
        <v>125</v>
      </c>
    </row>
    <row r="1016" spans="2:51" s="658" customFormat="1" ht="12">
      <c r="B1016" s="659"/>
      <c r="D1016" s="653" t="s">
        <v>137</v>
      </c>
      <c r="E1016" s="660" t="s">
        <v>3</v>
      </c>
      <c r="F1016" s="661" t="s">
        <v>1747</v>
      </c>
      <c r="H1016" s="662">
        <v>24.8</v>
      </c>
      <c r="L1016" s="659"/>
      <c r="M1016" s="663"/>
      <c r="N1016" s="664"/>
      <c r="O1016" s="664"/>
      <c r="P1016" s="664"/>
      <c r="Q1016" s="664"/>
      <c r="R1016" s="664"/>
      <c r="S1016" s="664"/>
      <c r="T1016" s="665"/>
      <c r="AT1016" s="660" t="s">
        <v>137</v>
      </c>
      <c r="AU1016" s="660" t="s">
        <v>82</v>
      </c>
      <c r="AV1016" s="658" t="s">
        <v>82</v>
      </c>
      <c r="AW1016" s="658" t="s">
        <v>33</v>
      </c>
      <c r="AX1016" s="658" t="s">
        <v>72</v>
      </c>
      <c r="AY1016" s="660" t="s">
        <v>125</v>
      </c>
    </row>
    <row r="1017" spans="2:51" s="658" customFormat="1" ht="12">
      <c r="B1017" s="659"/>
      <c r="D1017" s="653" t="s">
        <v>137</v>
      </c>
      <c r="E1017" s="660" t="s">
        <v>3</v>
      </c>
      <c r="F1017" s="661" t="s">
        <v>1748</v>
      </c>
      <c r="H1017" s="662">
        <v>30.2</v>
      </c>
      <c r="L1017" s="659"/>
      <c r="M1017" s="663"/>
      <c r="N1017" s="664"/>
      <c r="O1017" s="664"/>
      <c r="P1017" s="664"/>
      <c r="Q1017" s="664"/>
      <c r="R1017" s="664"/>
      <c r="S1017" s="664"/>
      <c r="T1017" s="665"/>
      <c r="AT1017" s="660" t="s">
        <v>137</v>
      </c>
      <c r="AU1017" s="660" t="s">
        <v>82</v>
      </c>
      <c r="AV1017" s="658" t="s">
        <v>82</v>
      </c>
      <c r="AW1017" s="658" t="s">
        <v>33</v>
      </c>
      <c r="AX1017" s="658" t="s">
        <v>72</v>
      </c>
      <c r="AY1017" s="660" t="s">
        <v>125</v>
      </c>
    </row>
    <row r="1018" spans="2:51" s="687" customFormat="1" ht="12">
      <c r="B1018" s="688"/>
      <c r="D1018" s="653" t="s">
        <v>137</v>
      </c>
      <c r="E1018" s="689" t="s">
        <v>3</v>
      </c>
      <c r="F1018" s="690" t="s">
        <v>532</v>
      </c>
      <c r="H1018" s="691">
        <v>690.7</v>
      </c>
      <c r="L1018" s="688"/>
      <c r="M1018" s="692"/>
      <c r="N1018" s="693"/>
      <c r="O1018" s="693"/>
      <c r="P1018" s="693"/>
      <c r="Q1018" s="693"/>
      <c r="R1018" s="693"/>
      <c r="S1018" s="693"/>
      <c r="T1018" s="694"/>
      <c r="AT1018" s="689" t="s">
        <v>137</v>
      </c>
      <c r="AU1018" s="689" t="s">
        <v>82</v>
      </c>
      <c r="AV1018" s="687" t="s">
        <v>133</v>
      </c>
      <c r="AW1018" s="687" t="s">
        <v>33</v>
      </c>
      <c r="AX1018" s="687" t="s">
        <v>80</v>
      </c>
      <c r="AY1018" s="689" t="s">
        <v>125</v>
      </c>
    </row>
    <row r="1019" spans="1:65" s="571" customFormat="1" ht="24.2" customHeight="1">
      <c r="A1019" s="568"/>
      <c r="B1019" s="569"/>
      <c r="C1019" s="640" t="s">
        <v>1749</v>
      </c>
      <c r="D1019" s="640" t="s">
        <v>128</v>
      </c>
      <c r="E1019" s="641" t="s">
        <v>1750</v>
      </c>
      <c r="F1019" s="642" t="s">
        <v>1751</v>
      </c>
      <c r="G1019" s="643" t="s">
        <v>180</v>
      </c>
      <c r="H1019" s="644">
        <v>209.4</v>
      </c>
      <c r="I1019" s="77"/>
      <c r="J1019" s="645">
        <f>ROUND(I1019*H1019,2)</f>
        <v>0</v>
      </c>
      <c r="K1019" s="642" t="s">
        <v>132</v>
      </c>
      <c r="L1019" s="569"/>
      <c r="M1019" s="646" t="s">
        <v>3</v>
      </c>
      <c r="N1019" s="647" t="s">
        <v>43</v>
      </c>
      <c r="O1019" s="648"/>
      <c r="P1019" s="649">
        <f>O1019*H1019</f>
        <v>0</v>
      </c>
      <c r="Q1019" s="649">
        <v>0.01122</v>
      </c>
      <c r="R1019" s="649">
        <f>Q1019*H1019</f>
        <v>2.3494680000000003</v>
      </c>
      <c r="S1019" s="649">
        <v>0</v>
      </c>
      <c r="T1019" s="650">
        <f>S1019*H1019</f>
        <v>0</v>
      </c>
      <c r="U1019" s="568"/>
      <c r="V1019" s="568"/>
      <c r="W1019" s="568"/>
      <c r="X1019" s="568"/>
      <c r="Y1019" s="568"/>
      <c r="Z1019" s="568"/>
      <c r="AA1019" s="568"/>
      <c r="AB1019" s="568"/>
      <c r="AC1019" s="568"/>
      <c r="AD1019" s="568"/>
      <c r="AE1019" s="568"/>
      <c r="AR1019" s="651" t="s">
        <v>133</v>
      </c>
      <c r="AT1019" s="651" t="s">
        <v>128</v>
      </c>
      <c r="AU1019" s="651" t="s">
        <v>82</v>
      </c>
      <c r="AY1019" s="561" t="s">
        <v>125</v>
      </c>
      <c r="BE1019" s="652">
        <f>IF(N1019="základní",J1019,0)</f>
        <v>0</v>
      </c>
      <c r="BF1019" s="652">
        <f>IF(N1019="snížená",J1019,0)</f>
        <v>0</v>
      </c>
      <c r="BG1019" s="652">
        <f>IF(N1019="zákl. přenesená",J1019,0)</f>
        <v>0</v>
      </c>
      <c r="BH1019" s="652">
        <f>IF(N1019="sníž. přenesená",J1019,0)</f>
        <v>0</v>
      </c>
      <c r="BI1019" s="652">
        <f>IF(N1019="nulová",J1019,0)</f>
        <v>0</v>
      </c>
      <c r="BJ1019" s="561" t="s">
        <v>80</v>
      </c>
      <c r="BK1019" s="652">
        <f>ROUND(I1019*H1019,2)</f>
        <v>0</v>
      </c>
      <c r="BL1019" s="561" t="s">
        <v>133</v>
      </c>
      <c r="BM1019" s="651" t="s">
        <v>1752</v>
      </c>
    </row>
    <row r="1020" spans="2:51" s="658" customFormat="1" ht="12">
      <c r="B1020" s="659"/>
      <c r="D1020" s="653" t="s">
        <v>137</v>
      </c>
      <c r="E1020" s="660" t="s">
        <v>3</v>
      </c>
      <c r="F1020" s="661" t="s">
        <v>1742</v>
      </c>
      <c r="H1020" s="662">
        <v>169.6</v>
      </c>
      <c r="L1020" s="659"/>
      <c r="M1020" s="663"/>
      <c r="N1020" s="664"/>
      <c r="O1020" s="664"/>
      <c r="P1020" s="664"/>
      <c r="Q1020" s="664"/>
      <c r="R1020" s="664"/>
      <c r="S1020" s="664"/>
      <c r="T1020" s="665"/>
      <c r="AT1020" s="660" t="s">
        <v>137</v>
      </c>
      <c r="AU1020" s="660" t="s">
        <v>82</v>
      </c>
      <c r="AV1020" s="658" t="s">
        <v>82</v>
      </c>
      <c r="AW1020" s="658" t="s">
        <v>33</v>
      </c>
      <c r="AX1020" s="658" t="s">
        <v>72</v>
      </c>
      <c r="AY1020" s="660" t="s">
        <v>125</v>
      </c>
    </row>
    <row r="1021" spans="2:51" s="658" customFormat="1" ht="12">
      <c r="B1021" s="659"/>
      <c r="D1021" s="653" t="s">
        <v>137</v>
      </c>
      <c r="E1021" s="660" t="s">
        <v>3</v>
      </c>
      <c r="F1021" s="661" t="s">
        <v>1743</v>
      </c>
      <c r="H1021" s="662">
        <v>27</v>
      </c>
      <c r="L1021" s="659"/>
      <c r="M1021" s="663"/>
      <c r="N1021" s="664"/>
      <c r="O1021" s="664"/>
      <c r="P1021" s="664"/>
      <c r="Q1021" s="664"/>
      <c r="R1021" s="664"/>
      <c r="S1021" s="664"/>
      <c r="T1021" s="665"/>
      <c r="AT1021" s="660" t="s">
        <v>137</v>
      </c>
      <c r="AU1021" s="660" t="s">
        <v>82</v>
      </c>
      <c r="AV1021" s="658" t="s">
        <v>82</v>
      </c>
      <c r="AW1021" s="658" t="s">
        <v>33</v>
      </c>
      <c r="AX1021" s="658" t="s">
        <v>72</v>
      </c>
      <c r="AY1021" s="660" t="s">
        <v>125</v>
      </c>
    </row>
    <row r="1022" spans="2:51" s="658" customFormat="1" ht="12">
      <c r="B1022" s="659"/>
      <c r="D1022" s="653" t="s">
        <v>137</v>
      </c>
      <c r="E1022" s="660" t="s">
        <v>3</v>
      </c>
      <c r="F1022" s="661" t="s">
        <v>1753</v>
      </c>
      <c r="H1022" s="662">
        <v>12.8</v>
      </c>
      <c r="L1022" s="659"/>
      <c r="M1022" s="663"/>
      <c r="N1022" s="664"/>
      <c r="O1022" s="664"/>
      <c r="P1022" s="664"/>
      <c r="Q1022" s="664"/>
      <c r="R1022" s="664"/>
      <c r="S1022" s="664"/>
      <c r="T1022" s="665"/>
      <c r="AT1022" s="660" t="s">
        <v>137</v>
      </c>
      <c r="AU1022" s="660" t="s">
        <v>82</v>
      </c>
      <c r="AV1022" s="658" t="s">
        <v>82</v>
      </c>
      <c r="AW1022" s="658" t="s">
        <v>33</v>
      </c>
      <c r="AX1022" s="658" t="s">
        <v>72</v>
      </c>
      <c r="AY1022" s="660" t="s">
        <v>125</v>
      </c>
    </row>
    <row r="1023" spans="2:51" s="687" customFormat="1" ht="12">
      <c r="B1023" s="688"/>
      <c r="D1023" s="653" t="s">
        <v>137</v>
      </c>
      <c r="E1023" s="689" t="s">
        <v>3</v>
      </c>
      <c r="F1023" s="690" t="s">
        <v>532</v>
      </c>
      <c r="H1023" s="691">
        <v>209.4</v>
      </c>
      <c r="L1023" s="688"/>
      <c r="M1023" s="692"/>
      <c r="N1023" s="693"/>
      <c r="O1023" s="693"/>
      <c r="P1023" s="693"/>
      <c r="Q1023" s="693"/>
      <c r="R1023" s="693"/>
      <c r="S1023" s="693"/>
      <c r="T1023" s="694"/>
      <c r="AT1023" s="689" t="s">
        <v>137</v>
      </c>
      <c r="AU1023" s="689" t="s">
        <v>82</v>
      </c>
      <c r="AV1023" s="687" t="s">
        <v>133</v>
      </c>
      <c r="AW1023" s="687" t="s">
        <v>33</v>
      </c>
      <c r="AX1023" s="687" t="s">
        <v>80</v>
      </c>
      <c r="AY1023" s="689" t="s">
        <v>125</v>
      </c>
    </row>
    <row r="1024" spans="1:65" s="571" customFormat="1" ht="14.45" customHeight="1">
      <c r="A1024" s="568"/>
      <c r="B1024" s="569"/>
      <c r="C1024" s="640" t="s">
        <v>1754</v>
      </c>
      <c r="D1024" s="640" t="s">
        <v>128</v>
      </c>
      <c r="E1024" s="641" t="s">
        <v>1755</v>
      </c>
      <c r="F1024" s="642" t="s">
        <v>1756</v>
      </c>
      <c r="G1024" s="643" t="s">
        <v>180</v>
      </c>
      <c r="H1024" s="644">
        <v>46.9</v>
      </c>
      <c r="I1024" s="77"/>
      <c r="J1024" s="645">
        <f>ROUND(I1024*H1024,2)</f>
        <v>0</v>
      </c>
      <c r="K1024" s="642" t="s">
        <v>132</v>
      </c>
      <c r="L1024" s="569"/>
      <c r="M1024" s="646" t="s">
        <v>3</v>
      </c>
      <c r="N1024" s="647" t="s">
        <v>43</v>
      </c>
      <c r="O1024" s="648"/>
      <c r="P1024" s="649">
        <f>O1024*H1024</f>
        <v>0</v>
      </c>
      <c r="Q1024" s="649">
        <v>0</v>
      </c>
      <c r="R1024" s="649">
        <f>Q1024*H1024</f>
        <v>0</v>
      </c>
      <c r="S1024" s="649">
        <v>0</v>
      </c>
      <c r="T1024" s="650">
        <f>S1024*H1024</f>
        <v>0</v>
      </c>
      <c r="U1024" s="568"/>
      <c r="V1024" s="568"/>
      <c r="W1024" s="568"/>
      <c r="X1024" s="568"/>
      <c r="Y1024" s="568"/>
      <c r="Z1024" s="568"/>
      <c r="AA1024" s="568"/>
      <c r="AB1024" s="568"/>
      <c r="AC1024" s="568"/>
      <c r="AD1024" s="568"/>
      <c r="AE1024" s="568"/>
      <c r="AR1024" s="651" t="s">
        <v>133</v>
      </c>
      <c r="AT1024" s="651" t="s">
        <v>128</v>
      </c>
      <c r="AU1024" s="651" t="s">
        <v>82</v>
      </c>
      <c r="AY1024" s="561" t="s">
        <v>125</v>
      </c>
      <c r="BE1024" s="652">
        <f>IF(N1024="základní",J1024,0)</f>
        <v>0</v>
      </c>
      <c r="BF1024" s="652">
        <f>IF(N1024="snížená",J1024,0)</f>
        <v>0</v>
      </c>
      <c r="BG1024" s="652">
        <f>IF(N1024="zákl. přenesená",J1024,0)</f>
        <v>0</v>
      </c>
      <c r="BH1024" s="652">
        <f>IF(N1024="sníž. přenesená",J1024,0)</f>
        <v>0</v>
      </c>
      <c r="BI1024" s="652">
        <f>IF(N1024="nulová",J1024,0)</f>
        <v>0</v>
      </c>
      <c r="BJ1024" s="561" t="s">
        <v>80</v>
      </c>
      <c r="BK1024" s="652">
        <f>ROUND(I1024*H1024,2)</f>
        <v>0</v>
      </c>
      <c r="BL1024" s="561" t="s">
        <v>133</v>
      </c>
      <c r="BM1024" s="651" t="s">
        <v>1757</v>
      </c>
    </row>
    <row r="1025" spans="2:51" s="658" customFormat="1" ht="12">
      <c r="B1025" s="659"/>
      <c r="D1025" s="653" t="s">
        <v>137</v>
      </c>
      <c r="E1025" s="660" t="s">
        <v>3</v>
      </c>
      <c r="F1025" s="661" t="s">
        <v>1740</v>
      </c>
      <c r="H1025" s="662">
        <v>14.9</v>
      </c>
      <c r="L1025" s="659"/>
      <c r="M1025" s="663"/>
      <c r="N1025" s="664"/>
      <c r="O1025" s="664"/>
      <c r="P1025" s="664"/>
      <c r="Q1025" s="664"/>
      <c r="R1025" s="664"/>
      <c r="S1025" s="664"/>
      <c r="T1025" s="665"/>
      <c r="AT1025" s="660" t="s">
        <v>137</v>
      </c>
      <c r="AU1025" s="660" t="s">
        <v>82</v>
      </c>
      <c r="AV1025" s="658" t="s">
        <v>82</v>
      </c>
      <c r="AW1025" s="658" t="s">
        <v>33</v>
      </c>
      <c r="AX1025" s="658" t="s">
        <v>72</v>
      </c>
      <c r="AY1025" s="660" t="s">
        <v>125</v>
      </c>
    </row>
    <row r="1026" spans="2:51" s="658" customFormat="1" ht="12">
      <c r="B1026" s="659"/>
      <c r="D1026" s="653" t="s">
        <v>137</v>
      </c>
      <c r="E1026" s="660" t="s">
        <v>3</v>
      </c>
      <c r="F1026" s="661" t="s">
        <v>1745</v>
      </c>
      <c r="H1026" s="662">
        <v>25.6</v>
      </c>
      <c r="L1026" s="659"/>
      <c r="M1026" s="663"/>
      <c r="N1026" s="664"/>
      <c r="O1026" s="664"/>
      <c r="P1026" s="664"/>
      <c r="Q1026" s="664"/>
      <c r="R1026" s="664"/>
      <c r="S1026" s="664"/>
      <c r="T1026" s="665"/>
      <c r="AT1026" s="660" t="s">
        <v>137</v>
      </c>
      <c r="AU1026" s="660" t="s">
        <v>82</v>
      </c>
      <c r="AV1026" s="658" t="s">
        <v>82</v>
      </c>
      <c r="AW1026" s="658" t="s">
        <v>33</v>
      </c>
      <c r="AX1026" s="658" t="s">
        <v>72</v>
      </c>
      <c r="AY1026" s="660" t="s">
        <v>125</v>
      </c>
    </row>
    <row r="1027" spans="2:51" s="658" customFormat="1" ht="12">
      <c r="B1027" s="659"/>
      <c r="D1027" s="653" t="s">
        <v>137</v>
      </c>
      <c r="E1027" s="660" t="s">
        <v>3</v>
      </c>
      <c r="F1027" s="661" t="s">
        <v>1746</v>
      </c>
      <c r="H1027" s="662">
        <v>6.4</v>
      </c>
      <c r="L1027" s="659"/>
      <c r="M1027" s="663"/>
      <c r="N1027" s="664"/>
      <c r="O1027" s="664"/>
      <c r="P1027" s="664"/>
      <c r="Q1027" s="664"/>
      <c r="R1027" s="664"/>
      <c r="S1027" s="664"/>
      <c r="T1027" s="665"/>
      <c r="AT1027" s="660" t="s">
        <v>137</v>
      </c>
      <c r="AU1027" s="660" t="s">
        <v>82</v>
      </c>
      <c r="AV1027" s="658" t="s">
        <v>82</v>
      </c>
      <c r="AW1027" s="658" t="s">
        <v>33</v>
      </c>
      <c r="AX1027" s="658" t="s">
        <v>72</v>
      </c>
      <c r="AY1027" s="660" t="s">
        <v>125</v>
      </c>
    </row>
    <row r="1028" spans="2:51" s="687" customFormat="1" ht="12">
      <c r="B1028" s="688"/>
      <c r="D1028" s="653" t="s">
        <v>137</v>
      </c>
      <c r="E1028" s="689" t="s">
        <v>3</v>
      </c>
      <c r="F1028" s="690" t="s">
        <v>532</v>
      </c>
      <c r="H1028" s="691">
        <v>46.9</v>
      </c>
      <c r="L1028" s="688"/>
      <c r="M1028" s="692"/>
      <c r="N1028" s="693"/>
      <c r="O1028" s="693"/>
      <c r="P1028" s="693"/>
      <c r="Q1028" s="693"/>
      <c r="R1028" s="693"/>
      <c r="S1028" s="693"/>
      <c r="T1028" s="694"/>
      <c r="AT1028" s="689" t="s">
        <v>137</v>
      </c>
      <c r="AU1028" s="689" t="s">
        <v>82</v>
      </c>
      <c r="AV1028" s="687" t="s">
        <v>133</v>
      </c>
      <c r="AW1028" s="687" t="s">
        <v>33</v>
      </c>
      <c r="AX1028" s="687" t="s">
        <v>80</v>
      </c>
      <c r="AY1028" s="689" t="s">
        <v>125</v>
      </c>
    </row>
    <row r="1029" spans="1:65" s="571" customFormat="1" ht="14.45" customHeight="1">
      <c r="A1029" s="568"/>
      <c r="B1029" s="569"/>
      <c r="C1029" s="640" t="s">
        <v>1758</v>
      </c>
      <c r="D1029" s="640" t="s">
        <v>128</v>
      </c>
      <c r="E1029" s="641" t="s">
        <v>1759</v>
      </c>
      <c r="F1029" s="642" t="s">
        <v>1760</v>
      </c>
      <c r="G1029" s="643" t="s">
        <v>131</v>
      </c>
      <c r="H1029" s="644">
        <v>14.448</v>
      </c>
      <c r="I1029" s="77"/>
      <c r="J1029" s="645">
        <f>ROUND(I1029*H1029,2)</f>
        <v>0</v>
      </c>
      <c r="K1029" s="642" t="s">
        <v>132</v>
      </c>
      <c r="L1029" s="569"/>
      <c r="M1029" s="646" t="s">
        <v>3</v>
      </c>
      <c r="N1029" s="647" t="s">
        <v>43</v>
      </c>
      <c r="O1029" s="648"/>
      <c r="P1029" s="649">
        <f>O1029*H1029</f>
        <v>0</v>
      </c>
      <c r="Q1029" s="649">
        <v>2.16</v>
      </c>
      <c r="R1029" s="649">
        <f>Q1029*H1029</f>
        <v>31.207680000000003</v>
      </c>
      <c r="S1029" s="649">
        <v>0</v>
      </c>
      <c r="T1029" s="650">
        <f>S1029*H1029</f>
        <v>0</v>
      </c>
      <c r="U1029" s="568"/>
      <c r="V1029" s="568"/>
      <c r="W1029" s="568"/>
      <c r="X1029" s="568"/>
      <c r="Y1029" s="568"/>
      <c r="Z1029" s="568"/>
      <c r="AA1029" s="568"/>
      <c r="AB1029" s="568"/>
      <c r="AC1029" s="568"/>
      <c r="AD1029" s="568"/>
      <c r="AE1029" s="568"/>
      <c r="AR1029" s="651" t="s">
        <v>133</v>
      </c>
      <c r="AT1029" s="651" t="s">
        <v>128</v>
      </c>
      <c r="AU1029" s="651" t="s">
        <v>82</v>
      </c>
      <c r="AY1029" s="561" t="s">
        <v>125</v>
      </c>
      <c r="BE1029" s="652">
        <f>IF(N1029="základní",J1029,0)</f>
        <v>0</v>
      </c>
      <c r="BF1029" s="652">
        <f>IF(N1029="snížená",J1029,0)</f>
        <v>0</v>
      </c>
      <c r="BG1029" s="652">
        <f>IF(N1029="zákl. přenesená",J1029,0)</f>
        <v>0</v>
      </c>
      <c r="BH1029" s="652">
        <f>IF(N1029="sníž. přenesená",J1029,0)</f>
        <v>0</v>
      </c>
      <c r="BI1029" s="652">
        <f>IF(N1029="nulová",J1029,0)</f>
        <v>0</v>
      </c>
      <c r="BJ1029" s="561" t="s">
        <v>80</v>
      </c>
      <c r="BK1029" s="652">
        <f>ROUND(I1029*H1029,2)</f>
        <v>0</v>
      </c>
      <c r="BL1029" s="561" t="s">
        <v>133</v>
      </c>
      <c r="BM1029" s="651" t="s">
        <v>1761</v>
      </c>
    </row>
    <row r="1030" spans="2:51" s="680" customFormat="1" ht="12">
      <c r="B1030" s="681"/>
      <c r="D1030" s="653" t="s">
        <v>137</v>
      </c>
      <c r="E1030" s="682" t="s">
        <v>3</v>
      </c>
      <c r="F1030" s="683" t="s">
        <v>734</v>
      </c>
      <c r="H1030" s="682" t="s">
        <v>3</v>
      </c>
      <c r="L1030" s="681"/>
      <c r="M1030" s="684"/>
      <c r="N1030" s="685"/>
      <c r="O1030" s="685"/>
      <c r="P1030" s="685"/>
      <c r="Q1030" s="685"/>
      <c r="R1030" s="685"/>
      <c r="S1030" s="685"/>
      <c r="T1030" s="686"/>
      <c r="AT1030" s="682" t="s">
        <v>137</v>
      </c>
      <c r="AU1030" s="682" t="s">
        <v>82</v>
      </c>
      <c r="AV1030" s="680" t="s">
        <v>80</v>
      </c>
      <c r="AW1030" s="680" t="s">
        <v>33</v>
      </c>
      <c r="AX1030" s="680" t="s">
        <v>72</v>
      </c>
      <c r="AY1030" s="682" t="s">
        <v>125</v>
      </c>
    </row>
    <row r="1031" spans="2:51" s="658" customFormat="1" ht="12">
      <c r="B1031" s="659"/>
      <c r="D1031" s="653" t="s">
        <v>137</v>
      </c>
      <c r="E1031" s="660" t="s">
        <v>3</v>
      </c>
      <c r="F1031" s="661" t="s">
        <v>1762</v>
      </c>
      <c r="H1031" s="662">
        <v>3.477</v>
      </c>
      <c r="L1031" s="659"/>
      <c r="M1031" s="663"/>
      <c r="N1031" s="664"/>
      <c r="O1031" s="664"/>
      <c r="P1031" s="664"/>
      <c r="Q1031" s="664"/>
      <c r="R1031" s="664"/>
      <c r="S1031" s="664"/>
      <c r="T1031" s="665"/>
      <c r="AT1031" s="660" t="s">
        <v>137</v>
      </c>
      <c r="AU1031" s="660" t="s">
        <v>82</v>
      </c>
      <c r="AV1031" s="658" t="s">
        <v>82</v>
      </c>
      <c r="AW1031" s="658" t="s">
        <v>33</v>
      </c>
      <c r="AX1031" s="658" t="s">
        <v>72</v>
      </c>
      <c r="AY1031" s="660" t="s">
        <v>125</v>
      </c>
    </row>
    <row r="1032" spans="2:51" s="658" customFormat="1" ht="12">
      <c r="B1032" s="659"/>
      <c r="D1032" s="653" t="s">
        <v>137</v>
      </c>
      <c r="E1032" s="660" t="s">
        <v>3</v>
      </c>
      <c r="F1032" s="661" t="s">
        <v>1763</v>
      </c>
      <c r="H1032" s="662">
        <v>5.681</v>
      </c>
      <c r="L1032" s="659"/>
      <c r="M1032" s="663"/>
      <c r="N1032" s="664"/>
      <c r="O1032" s="664"/>
      <c r="P1032" s="664"/>
      <c r="Q1032" s="664"/>
      <c r="R1032" s="664"/>
      <c r="S1032" s="664"/>
      <c r="T1032" s="665"/>
      <c r="AT1032" s="660" t="s">
        <v>137</v>
      </c>
      <c r="AU1032" s="660" t="s">
        <v>82</v>
      </c>
      <c r="AV1032" s="658" t="s">
        <v>82</v>
      </c>
      <c r="AW1032" s="658" t="s">
        <v>33</v>
      </c>
      <c r="AX1032" s="658" t="s">
        <v>72</v>
      </c>
      <c r="AY1032" s="660" t="s">
        <v>125</v>
      </c>
    </row>
    <row r="1033" spans="2:51" s="658" customFormat="1" ht="12">
      <c r="B1033" s="659"/>
      <c r="D1033" s="653" t="s">
        <v>137</v>
      </c>
      <c r="E1033" s="660" t="s">
        <v>3</v>
      </c>
      <c r="F1033" s="661" t="s">
        <v>1764</v>
      </c>
      <c r="H1033" s="662">
        <v>5.29</v>
      </c>
      <c r="L1033" s="659"/>
      <c r="M1033" s="663"/>
      <c r="N1033" s="664"/>
      <c r="O1033" s="664"/>
      <c r="P1033" s="664"/>
      <c r="Q1033" s="664"/>
      <c r="R1033" s="664"/>
      <c r="S1033" s="664"/>
      <c r="T1033" s="665"/>
      <c r="AT1033" s="660" t="s">
        <v>137</v>
      </c>
      <c r="AU1033" s="660" t="s">
        <v>82</v>
      </c>
      <c r="AV1033" s="658" t="s">
        <v>82</v>
      </c>
      <c r="AW1033" s="658" t="s">
        <v>33</v>
      </c>
      <c r="AX1033" s="658" t="s">
        <v>72</v>
      </c>
      <c r="AY1033" s="660" t="s">
        <v>125</v>
      </c>
    </row>
    <row r="1034" spans="2:51" s="687" customFormat="1" ht="12">
      <c r="B1034" s="688"/>
      <c r="D1034" s="653" t="s">
        <v>137</v>
      </c>
      <c r="E1034" s="689" t="s">
        <v>3</v>
      </c>
      <c r="F1034" s="690" t="s">
        <v>532</v>
      </c>
      <c r="H1034" s="691">
        <v>14.448</v>
      </c>
      <c r="L1034" s="688"/>
      <c r="M1034" s="692"/>
      <c r="N1034" s="693"/>
      <c r="O1034" s="693"/>
      <c r="P1034" s="693"/>
      <c r="Q1034" s="693"/>
      <c r="R1034" s="693"/>
      <c r="S1034" s="693"/>
      <c r="T1034" s="694"/>
      <c r="AT1034" s="689" t="s">
        <v>137</v>
      </c>
      <c r="AU1034" s="689" t="s">
        <v>82</v>
      </c>
      <c r="AV1034" s="687" t="s">
        <v>133</v>
      </c>
      <c r="AW1034" s="687" t="s">
        <v>33</v>
      </c>
      <c r="AX1034" s="687" t="s">
        <v>80</v>
      </c>
      <c r="AY1034" s="689" t="s">
        <v>125</v>
      </c>
    </row>
    <row r="1035" spans="1:65" s="571" customFormat="1" ht="24.2" customHeight="1">
      <c r="A1035" s="568"/>
      <c r="B1035" s="569"/>
      <c r="C1035" s="640" t="s">
        <v>1765</v>
      </c>
      <c r="D1035" s="640" t="s">
        <v>128</v>
      </c>
      <c r="E1035" s="641" t="s">
        <v>1766</v>
      </c>
      <c r="F1035" s="642" t="s">
        <v>1767</v>
      </c>
      <c r="G1035" s="643" t="s">
        <v>180</v>
      </c>
      <c r="H1035" s="644">
        <v>165</v>
      </c>
      <c r="I1035" s="77"/>
      <c r="J1035" s="645">
        <f>ROUND(I1035*H1035,2)</f>
        <v>0</v>
      </c>
      <c r="K1035" s="642" t="s">
        <v>132</v>
      </c>
      <c r="L1035" s="569"/>
      <c r="M1035" s="646" t="s">
        <v>3</v>
      </c>
      <c r="N1035" s="647" t="s">
        <v>43</v>
      </c>
      <c r="O1035" s="648"/>
      <c r="P1035" s="649">
        <f>O1035*H1035</f>
        <v>0</v>
      </c>
      <c r="Q1035" s="649">
        <v>0.004</v>
      </c>
      <c r="R1035" s="649">
        <f>Q1035*H1035</f>
        <v>0.66</v>
      </c>
      <c r="S1035" s="649">
        <v>0</v>
      </c>
      <c r="T1035" s="650">
        <f>S1035*H1035</f>
        <v>0</v>
      </c>
      <c r="U1035" s="568"/>
      <c r="V1035" s="568"/>
      <c r="W1035" s="568"/>
      <c r="X1035" s="568"/>
      <c r="Y1035" s="568"/>
      <c r="Z1035" s="568"/>
      <c r="AA1035" s="568"/>
      <c r="AB1035" s="568"/>
      <c r="AC1035" s="568"/>
      <c r="AD1035" s="568"/>
      <c r="AE1035" s="568"/>
      <c r="AR1035" s="651" t="s">
        <v>133</v>
      </c>
      <c r="AT1035" s="651" t="s">
        <v>128</v>
      </c>
      <c r="AU1035" s="651" t="s">
        <v>82</v>
      </c>
      <c r="AY1035" s="561" t="s">
        <v>125</v>
      </c>
      <c r="BE1035" s="652">
        <f>IF(N1035="základní",J1035,0)</f>
        <v>0</v>
      </c>
      <c r="BF1035" s="652">
        <f>IF(N1035="snížená",J1035,0)</f>
        <v>0</v>
      </c>
      <c r="BG1035" s="652">
        <f>IF(N1035="zákl. přenesená",J1035,0)</f>
        <v>0</v>
      </c>
      <c r="BH1035" s="652">
        <f>IF(N1035="sníž. přenesená",J1035,0)</f>
        <v>0</v>
      </c>
      <c r="BI1035" s="652">
        <f>IF(N1035="nulová",J1035,0)</f>
        <v>0</v>
      </c>
      <c r="BJ1035" s="561" t="s">
        <v>80</v>
      </c>
      <c r="BK1035" s="652">
        <f>ROUND(I1035*H1035,2)</f>
        <v>0</v>
      </c>
      <c r="BL1035" s="561" t="s">
        <v>133</v>
      </c>
      <c r="BM1035" s="651" t="s">
        <v>1768</v>
      </c>
    </row>
    <row r="1036" spans="2:51" s="680" customFormat="1" ht="12">
      <c r="B1036" s="681"/>
      <c r="D1036" s="653" t="s">
        <v>137</v>
      </c>
      <c r="E1036" s="682" t="s">
        <v>3</v>
      </c>
      <c r="F1036" s="683" t="s">
        <v>1769</v>
      </c>
      <c r="H1036" s="682" t="s">
        <v>3</v>
      </c>
      <c r="L1036" s="681"/>
      <c r="M1036" s="684"/>
      <c r="N1036" s="685"/>
      <c r="O1036" s="685"/>
      <c r="P1036" s="685"/>
      <c r="Q1036" s="685"/>
      <c r="R1036" s="685"/>
      <c r="S1036" s="685"/>
      <c r="T1036" s="686"/>
      <c r="AT1036" s="682" t="s">
        <v>137</v>
      </c>
      <c r="AU1036" s="682" t="s">
        <v>82</v>
      </c>
      <c r="AV1036" s="680" t="s">
        <v>80</v>
      </c>
      <c r="AW1036" s="680" t="s">
        <v>33</v>
      </c>
      <c r="AX1036" s="680" t="s">
        <v>72</v>
      </c>
      <c r="AY1036" s="682" t="s">
        <v>125</v>
      </c>
    </row>
    <row r="1037" spans="2:51" s="658" customFormat="1" ht="12">
      <c r="B1037" s="659"/>
      <c r="D1037" s="653" t="s">
        <v>137</v>
      </c>
      <c r="E1037" s="660" t="s">
        <v>3</v>
      </c>
      <c r="F1037" s="661" t="s">
        <v>1770</v>
      </c>
      <c r="H1037" s="662">
        <v>165</v>
      </c>
      <c r="L1037" s="659"/>
      <c r="M1037" s="663"/>
      <c r="N1037" s="664"/>
      <c r="O1037" s="664"/>
      <c r="P1037" s="664"/>
      <c r="Q1037" s="664"/>
      <c r="R1037" s="664"/>
      <c r="S1037" s="664"/>
      <c r="T1037" s="665"/>
      <c r="AT1037" s="660" t="s">
        <v>137</v>
      </c>
      <c r="AU1037" s="660" t="s">
        <v>82</v>
      </c>
      <c r="AV1037" s="658" t="s">
        <v>82</v>
      </c>
      <c r="AW1037" s="658" t="s">
        <v>33</v>
      </c>
      <c r="AX1037" s="658" t="s">
        <v>80</v>
      </c>
      <c r="AY1037" s="660" t="s">
        <v>125</v>
      </c>
    </row>
    <row r="1038" spans="1:65" s="571" customFormat="1" ht="14.45" customHeight="1">
      <c r="A1038" s="568"/>
      <c r="B1038" s="569"/>
      <c r="C1038" s="671" t="s">
        <v>1771</v>
      </c>
      <c r="D1038" s="671" t="s">
        <v>239</v>
      </c>
      <c r="E1038" s="672" t="s">
        <v>1355</v>
      </c>
      <c r="F1038" s="673" t="s">
        <v>1356</v>
      </c>
      <c r="G1038" s="674" t="s">
        <v>180</v>
      </c>
      <c r="H1038" s="675">
        <v>168.3</v>
      </c>
      <c r="I1038" s="80"/>
      <c r="J1038" s="676">
        <f>ROUND(I1038*H1038,2)</f>
        <v>0</v>
      </c>
      <c r="K1038" s="673" t="s">
        <v>132</v>
      </c>
      <c r="L1038" s="677"/>
      <c r="M1038" s="678" t="s">
        <v>3</v>
      </c>
      <c r="N1038" s="679" t="s">
        <v>43</v>
      </c>
      <c r="O1038" s="648"/>
      <c r="P1038" s="649">
        <f>O1038*H1038</f>
        <v>0</v>
      </c>
      <c r="Q1038" s="649">
        <v>0.135</v>
      </c>
      <c r="R1038" s="649">
        <f>Q1038*H1038</f>
        <v>22.720500000000005</v>
      </c>
      <c r="S1038" s="649">
        <v>0</v>
      </c>
      <c r="T1038" s="650">
        <f>S1038*H1038</f>
        <v>0</v>
      </c>
      <c r="U1038" s="568"/>
      <c r="V1038" s="568"/>
      <c r="W1038" s="568"/>
      <c r="X1038" s="568"/>
      <c r="Y1038" s="568"/>
      <c r="Z1038" s="568"/>
      <c r="AA1038" s="568"/>
      <c r="AB1038" s="568"/>
      <c r="AC1038" s="568"/>
      <c r="AD1038" s="568"/>
      <c r="AE1038" s="568"/>
      <c r="AR1038" s="651" t="s">
        <v>197</v>
      </c>
      <c r="AT1038" s="651" t="s">
        <v>239</v>
      </c>
      <c r="AU1038" s="651" t="s">
        <v>82</v>
      </c>
      <c r="AY1038" s="561" t="s">
        <v>125</v>
      </c>
      <c r="BE1038" s="652">
        <f>IF(N1038="základní",J1038,0)</f>
        <v>0</v>
      </c>
      <c r="BF1038" s="652">
        <f>IF(N1038="snížená",J1038,0)</f>
        <v>0</v>
      </c>
      <c r="BG1038" s="652">
        <f>IF(N1038="zákl. přenesená",J1038,0)</f>
        <v>0</v>
      </c>
      <c r="BH1038" s="652">
        <f>IF(N1038="sníž. přenesená",J1038,0)</f>
        <v>0</v>
      </c>
      <c r="BI1038" s="652">
        <f>IF(N1038="nulová",J1038,0)</f>
        <v>0</v>
      </c>
      <c r="BJ1038" s="561" t="s">
        <v>80</v>
      </c>
      <c r="BK1038" s="652">
        <f>ROUND(I1038*H1038,2)</f>
        <v>0</v>
      </c>
      <c r="BL1038" s="561" t="s">
        <v>133</v>
      </c>
      <c r="BM1038" s="651" t="s">
        <v>1772</v>
      </c>
    </row>
    <row r="1039" spans="2:51" s="658" customFormat="1" ht="12">
      <c r="B1039" s="659"/>
      <c r="D1039" s="653" t="s">
        <v>137</v>
      </c>
      <c r="F1039" s="661" t="s">
        <v>1773</v>
      </c>
      <c r="H1039" s="662">
        <v>168.3</v>
      </c>
      <c r="L1039" s="659"/>
      <c r="M1039" s="663"/>
      <c r="N1039" s="664"/>
      <c r="O1039" s="664"/>
      <c r="P1039" s="664"/>
      <c r="Q1039" s="664"/>
      <c r="R1039" s="664"/>
      <c r="S1039" s="664"/>
      <c r="T1039" s="665"/>
      <c r="AT1039" s="660" t="s">
        <v>137</v>
      </c>
      <c r="AU1039" s="660" t="s">
        <v>82</v>
      </c>
      <c r="AV1039" s="658" t="s">
        <v>82</v>
      </c>
      <c r="AW1039" s="658" t="s">
        <v>4</v>
      </c>
      <c r="AX1039" s="658" t="s">
        <v>80</v>
      </c>
      <c r="AY1039" s="660" t="s">
        <v>125</v>
      </c>
    </row>
    <row r="1040" spans="1:65" s="571" customFormat="1" ht="14.45" customHeight="1">
      <c r="A1040" s="568"/>
      <c r="B1040" s="569"/>
      <c r="C1040" s="640" t="s">
        <v>1774</v>
      </c>
      <c r="D1040" s="640" t="s">
        <v>128</v>
      </c>
      <c r="E1040" s="641" t="s">
        <v>1775</v>
      </c>
      <c r="F1040" s="642" t="s">
        <v>1776</v>
      </c>
      <c r="G1040" s="643" t="s">
        <v>180</v>
      </c>
      <c r="H1040" s="644">
        <v>25</v>
      </c>
      <c r="I1040" s="77"/>
      <c r="J1040" s="645">
        <f>ROUND(I1040*H1040,2)</f>
        <v>0</v>
      </c>
      <c r="K1040" s="642" t="s">
        <v>132</v>
      </c>
      <c r="L1040" s="569"/>
      <c r="M1040" s="646" t="s">
        <v>3</v>
      </c>
      <c r="N1040" s="647" t="s">
        <v>43</v>
      </c>
      <c r="O1040" s="648"/>
      <c r="P1040" s="649">
        <f>O1040*H1040</f>
        <v>0</v>
      </c>
      <c r="Q1040" s="649">
        <v>0.1837</v>
      </c>
      <c r="R1040" s="649">
        <f>Q1040*H1040</f>
        <v>4.5925</v>
      </c>
      <c r="S1040" s="649">
        <v>0</v>
      </c>
      <c r="T1040" s="650">
        <f>S1040*H1040</f>
        <v>0</v>
      </c>
      <c r="U1040" s="568"/>
      <c r="V1040" s="568"/>
      <c r="W1040" s="568"/>
      <c r="X1040" s="568"/>
      <c r="Y1040" s="568"/>
      <c r="Z1040" s="568"/>
      <c r="AA1040" s="568"/>
      <c r="AB1040" s="568"/>
      <c r="AC1040" s="568"/>
      <c r="AD1040" s="568"/>
      <c r="AE1040" s="568"/>
      <c r="AR1040" s="651" t="s">
        <v>133</v>
      </c>
      <c r="AT1040" s="651" t="s">
        <v>128</v>
      </c>
      <c r="AU1040" s="651" t="s">
        <v>82</v>
      </c>
      <c r="AY1040" s="561" t="s">
        <v>125</v>
      </c>
      <c r="BE1040" s="652">
        <f>IF(N1040="základní",J1040,0)</f>
        <v>0</v>
      </c>
      <c r="BF1040" s="652">
        <f>IF(N1040="snížená",J1040,0)</f>
        <v>0</v>
      </c>
      <c r="BG1040" s="652">
        <f>IF(N1040="zákl. přenesená",J1040,0)</f>
        <v>0</v>
      </c>
      <c r="BH1040" s="652">
        <f>IF(N1040="sníž. přenesená",J1040,0)</f>
        <v>0</v>
      </c>
      <c r="BI1040" s="652">
        <f>IF(N1040="nulová",J1040,0)</f>
        <v>0</v>
      </c>
      <c r="BJ1040" s="561" t="s">
        <v>80</v>
      </c>
      <c r="BK1040" s="652">
        <f>ROUND(I1040*H1040,2)</f>
        <v>0</v>
      </c>
      <c r="BL1040" s="561" t="s">
        <v>133</v>
      </c>
      <c r="BM1040" s="651" t="s">
        <v>1777</v>
      </c>
    </row>
    <row r="1041" spans="2:51" s="658" customFormat="1" ht="12">
      <c r="B1041" s="659"/>
      <c r="D1041" s="653" t="s">
        <v>137</v>
      </c>
      <c r="E1041" s="660" t="s">
        <v>3</v>
      </c>
      <c r="F1041" s="661" t="s">
        <v>1778</v>
      </c>
      <c r="H1041" s="662">
        <v>25</v>
      </c>
      <c r="L1041" s="659"/>
      <c r="M1041" s="663"/>
      <c r="N1041" s="664"/>
      <c r="O1041" s="664"/>
      <c r="P1041" s="664"/>
      <c r="Q1041" s="664"/>
      <c r="R1041" s="664"/>
      <c r="S1041" s="664"/>
      <c r="T1041" s="665"/>
      <c r="AT1041" s="660" t="s">
        <v>137</v>
      </c>
      <c r="AU1041" s="660" t="s">
        <v>82</v>
      </c>
      <c r="AV1041" s="658" t="s">
        <v>82</v>
      </c>
      <c r="AW1041" s="658" t="s">
        <v>33</v>
      </c>
      <c r="AX1041" s="658" t="s">
        <v>80</v>
      </c>
      <c r="AY1041" s="660" t="s">
        <v>125</v>
      </c>
    </row>
    <row r="1042" spans="1:65" s="571" customFormat="1" ht="24.2" customHeight="1">
      <c r="A1042" s="568"/>
      <c r="B1042" s="569"/>
      <c r="C1042" s="640" t="s">
        <v>1779</v>
      </c>
      <c r="D1042" s="640" t="s">
        <v>128</v>
      </c>
      <c r="E1042" s="641" t="s">
        <v>1780</v>
      </c>
      <c r="F1042" s="642" t="s">
        <v>1781</v>
      </c>
      <c r="G1042" s="643" t="s">
        <v>286</v>
      </c>
      <c r="H1042" s="644">
        <v>46</v>
      </c>
      <c r="I1042" s="77"/>
      <c r="J1042" s="645">
        <f>ROUND(I1042*H1042,2)</f>
        <v>0</v>
      </c>
      <c r="K1042" s="642" t="s">
        <v>132</v>
      </c>
      <c r="L1042" s="569"/>
      <c r="M1042" s="646" t="s">
        <v>3</v>
      </c>
      <c r="N1042" s="647" t="s">
        <v>43</v>
      </c>
      <c r="O1042" s="648"/>
      <c r="P1042" s="649">
        <f>O1042*H1042</f>
        <v>0</v>
      </c>
      <c r="Q1042" s="649">
        <v>0.12895</v>
      </c>
      <c r="R1042" s="649">
        <f>Q1042*H1042</f>
        <v>5.9317</v>
      </c>
      <c r="S1042" s="649">
        <v>0</v>
      </c>
      <c r="T1042" s="650">
        <f>S1042*H1042</f>
        <v>0</v>
      </c>
      <c r="U1042" s="568"/>
      <c r="V1042" s="568"/>
      <c r="W1042" s="568"/>
      <c r="X1042" s="568"/>
      <c r="Y1042" s="568"/>
      <c r="Z1042" s="568"/>
      <c r="AA1042" s="568"/>
      <c r="AB1042" s="568"/>
      <c r="AC1042" s="568"/>
      <c r="AD1042" s="568"/>
      <c r="AE1042" s="568"/>
      <c r="AR1042" s="651" t="s">
        <v>133</v>
      </c>
      <c r="AT1042" s="651" t="s">
        <v>128</v>
      </c>
      <c r="AU1042" s="651" t="s">
        <v>82</v>
      </c>
      <c r="AY1042" s="561" t="s">
        <v>125</v>
      </c>
      <c r="BE1042" s="652">
        <f>IF(N1042="základní",J1042,0)</f>
        <v>0</v>
      </c>
      <c r="BF1042" s="652">
        <f>IF(N1042="snížená",J1042,0)</f>
        <v>0</v>
      </c>
      <c r="BG1042" s="652">
        <f>IF(N1042="zákl. přenesená",J1042,0)</f>
        <v>0</v>
      </c>
      <c r="BH1042" s="652">
        <f>IF(N1042="sníž. přenesená",J1042,0)</f>
        <v>0</v>
      </c>
      <c r="BI1042" s="652">
        <f>IF(N1042="nulová",J1042,0)</f>
        <v>0</v>
      </c>
      <c r="BJ1042" s="561" t="s">
        <v>80</v>
      </c>
      <c r="BK1042" s="652">
        <f>ROUND(I1042*H1042,2)</f>
        <v>0</v>
      </c>
      <c r="BL1042" s="561" t="s">
        <v>133</v>
      </c>
      <c r="BM1042" s="651" t="s">
        <v>1782</v>
      </c>
    </row>
    <row r="1043" spans="2:51" s="658" customFormat="1" ht="12">
      <c r="B1043" s="659"/>
      <c r="D1043" s="653" t="s">
        <v>137</v>
      </c>
      <c r="E1043" s="660" t="s">
        <v>3</v>
      </c>
      <c r="F1043" s="661" t="s">
        <v>1783</v>
      </c>
      <c r="H1043" s="662">
        <v>46</v>
      </c>
      <c r="L1043" s="659"/>
      <c r="M1043" s="663"/>
      <c r="N1043" s="664"/>
      <c r="O1043" s="664"/>
      <c r="P1043" s="664"/>
      <c r="Q1043" s="664"/>
      <c r="R1043" s="664"/>
      <c r="S1043" s="664"/>
      <c r="T1043" s="665"/>
      <c r="AT1043" s="660" t="s">
        <v>137</v>
      </c>
      <c r="AU1043" s="660" t="s">
        <v>82</v>
      </c>
      <c r="AV1043" s="658" t="s">
        <v>82</v>
      </c>
      <c r="AW1043" s="658" t="s">
        <v>33</v>
      </c>
      <c r="AX1043" s="658" t="s">
        <v>80</v>
      </c>
      <c r="AY1043" s="660" t="s">
        <v>125</v>
      </c>
    </row>
    <row r="1044" spans="1:65" s="571" customFormat="1" ht="24.2" customHeight="1">
      <c r="A1044" s="568"/>
      <c r="B1044" s="569"/>
      <c r="C1044" s="640" t="s">
        <v>1784</v>
      </c>
      <c r="D1044" s="640" t="s">
        <v>128</v>
      </c>
      <c r="E1044" s="641" t="s">
        <v>1785</v>
      </c>
      <c r="F1044" s="642" t="s">
        <v>1786</v>
      </c>
      <c r="G1044" s="643" t="s">
        <v>173</v>
      </c>
      <c r="H1044" s="644">
        <v>22</v>
      </c>
      <c r="I1044" s="77"/>
      <c r="J1044" s="645">
        <f>ROUND(I1044*H1044,2)</f>
        <v>0</v>
      </c>
      <c r="K1044" s="642" t="s">
        <v>132</v>
      </c>
      <c r="L1044" s="569"/>
      <c r="M1044" s="646" t="s">
        <v>3</v>
      </c>
      <c r="N1044" s="647" t="s">
        <v>43</v>
      </c>
      <c r="O1044" s="648"/>
      <c r="P1044" s="649">
        <f>O1044*H1044</f>
        <v>0</v>
      </c>
      <c r="Q1044" s="649">
        <v>0.01777</v>
      </c>
      <c r="R1044" s="649">
        <f>Q1044*H1044</f>
        <v>0.39094</v>
      </c>
      <c r="S1044" s="649">
        <v>0</v>
      </c>
      <c r="T1044" s="650">
        <f>S1044*H1044</f>
        <v>0</v>
      </c>
      <c r="U1044" s="568"/>
      <c r="V1044" s="568"/>
      <c r="W1044" s="568"/>
      <c r="X1044" s="568"/>
      <c r="Y1044" s="568"/>
      <c r="Z1044" s="568"/>
      <c r="AA1044" s="568"/>
      <c r="AB1044" s="568"/>
      <c r="AC1044" s="568"/>
      <c r="AD1044" s="568"/>
      <c r="AE1044" s="568"/>
      <c r="AR1044" s="651" t="s">
        <v>133</v>
      </c>
      <c r="AT1044" s="651" t="s">
        <v>128</v>
      </c>
      <c r="AU1044" s="651" t="s">
        <v>82</v>
      </c>
      <c r="AY1044" s="561" t="s">
        <v>125</v>
      </c>
      <c r="BE1044" s="652">
        <f>IF(N1044="základní",J1044,0)</f>
        <v>0</v>
      </c>
      <c r="BF1044" s="652">
        <f>IF(N1044="snížená",J1044,0)</f>
        <v>0</v>
      </c>
      <c r="BG1044" s="652">
        <f>IF(N1044="zákl. přenesená",J1044,0)</f>
        <v>0</v>
      </c>
      <c r="BH1044" s="652">
        <f>IF(N1044="sníž. přenesená",J1044,0)</f>
        <v>0</v>
      </c>
      <c r="BI1044" s="652">
        <f>IF(N1044="nulová",J1044,0)</f>
        <v>0</v>
      </c>
      <c r="BJ1044" s="561" t="s">
        <v>80</v>
      </c>
      <c r="BK1044" s="652">
        <f>ROUND(I1044*H1044,2)</f>
        <v>0</v>
      </c>
      <c r="BL1044" s="561" t="s">
        <v>133</v>
      </c>
      <c r="BM1044" s="651" t="s">
        <v>1787</v>
      </c>
    </row>
    <row r="1045" spans="2:51" s="658" customFormat="1" ht="12">
      <c r="B1045" s="659"/>
      <c r="D1045" s="653" t="s">
        <v>137</v>
      </c>
      <c r="E1045" s="660" t="s">
        <v>3</v>
      </c>
      <c r="F1045" s="661" t="s">
        <v>1788</v>
      </c>
      <c r="H1045" s="662">
        <v>1</v>
      </c>
      <c r="L1045" s="659"/>
      <c r="M1045" s="663"/>
      <c r="N1045" s="664"/>
      <c r="O1045" s="664"/>
      <c r="P1045" s="664"/>
      <c r="Q1045" s="664"/>
      <c r="R1045" s="664"/>
      <c r="S1045" s="664"/>
      <c r="T1045" s="665"/>
      <c r="AT1045" s="660" t="s">
        <v>137</v>
      </c>
      <c r="AU1045" s="660" t="s">
        <v>82</v>
      </c>
      <c r="AV1045" s="658" t="s">
        <v>82</v>
      </c>
      <c r="AW1045" s="658" t="s">
        <v>33</v>
      </c>
      <c r="AX1045" s="658" t="s">
        <v>72</v>
      </c>
      <c r="AY1045" s="660" t="s">
        <v>125</v>
      </c>
    </row>
    <row r="1046" spans="2:51" s="658" customFormat="1" ht="12">
      <c r="B1046" s="659"/>
      <c r="D1046" s="653" t="s">
        <v>137</v>
      </c>
      <c r="E1046" s="660" t="s">
        <v>3</v>
      </c>
      <c r="F1046" s="661" t="s">
        <v>1789</v>
      </c>
      <c r="H1046" s="662">
        <v>1</v>
      </c>
      <c r="L1046" s="659"/>
      <c r="M1046" s="663"/>
      <c r="N1046" s="664"/>
      <c r="O1046" s="664"/>
      <c r="P1046" s="664"/>
      <c r="Q1046" s="664"/>
      <c r="R1046" s="664"/>
      <c r="S1046" s="664"/>
      <c r="T1046" s="665"/>
      <c r="AT1046" s="660" t="s">
        <v>137</v>
      </c>
      <c r="AU1046" s="660" t="s">
        <v>82</v>
      </c>
      <c r="AV1046" s="658" t="s">
        <v>82</v>
      </c>
      <c r="AW1046" s="658" t="s">
        <v>33</v>
      </c>
      <c r="AX1046" s="658" t="s">
        <v>72</v>
      </c>
      <c r="AY1046" s="660" t="s">
        <v>125</v>
      </c>
    </row>
    <row r="1047" spans="2:51" s="658" customFormat="1" ht="12">
      <c r="B1047" s="659"/>
      <c r="D1047" s="653" t="s">
        <v>137</v>
      </c>
      <c r="E1047" s="660" t="s">
        <v>3</v>
      </c>
      <c r="F1047" s="661" t="s">
        <v>1790</v>
      </c>
      <c r="H1047" s="662">
        <v>1</v>
      </c>
      <c r="L1047" s="659"/>
      <c r="M1047" s="663"/>
      <c r="N1047" s="664"/>
      <c r="O1047" s="664"/>
      <c r="P1047" s="664"/>
      <c r="Q1047" s="664"/>
      <c r="R1047" s="664"/>
      <c r="S1047" s="664"/>
      <c r="T1047" s="665"/>
      <c r="AT1047" s="660" t="s">
        <v>137</v>
      </c>
      <c r="AU1047" s="660" t="s">
        <v>82</v>
      </c>
      <c r="AV1047" s="658" t="s">
        <v>82</v>
      </c>
      <c r="AW1047" s="658" t="s">
        <v>33</v>
      </c>
      <c r="AX1047" s="658" t="s">
        <v>72</v>
      </c>
      <c r="AY1047" s="660" t="s">
        <v>125</v>
      </c>
    </row>
    <row r="1048" spans="2:51" s="658" customFormat="1" ht="12">
      <c r="B1048" s="659"/>
      <c r="D1048" s="653" t="s">
        <v>137</v>
      </c>
      <c r="E1048" s="660" t="s">
        <v>3</v>
      </c>
      <c r="F1048" s="661" t="s">
        <v>1791</v>
      </c>
      <c r="H1048" s="662">
        <v>1</v>
      </c>
      <c r="L1048" s="659"/>
      <c r="M1048" s="663"/>
      <c r="N1048" s="664"/>
      <c r="O1048" s="664"/>
      <c r="P1048" s="664"/>
      <c r="Q1048" s="664"/>
      <c r="R1048" s="664"/>
      <c r="S1048" s="664"/>
      <c r="T1048" s="665"/>
      <c r="AT1048" s="660" t="s">
        <v>137</v>
      </c>
      <c r="AU1048" s="660" t="s">
        <v>82</v>
      </c>
      <c r="AV1048" s="658" t="s">
        <v>82</v>
      </c>
      <c r="AW1048" s="658" t="s">
        <v>33</v>
      </c>
      <c r="AX1048" s="658" t="s">
        <v>72</v>
      </c>
      <c r="AY1048" s="660" t="s">
        <v>125</v>
      </c>
    </row>
    <row r="1049" spans="2:51" s="658" customFormat="1" ht="12">
      <c r="B1049" s="659"/>
      <c r="D1049" s="653" t="s">
        <v>137</v>
      </c>
      <c r="E1049" s="660" t="s">
        <v>3</v>
      </c>
      <c r="F1049" s="661" t="s">
        <v>1792</v>
      </c>
      <c r="H1049" s="662">
        <v>1</v>
      </c>
      <c r="L1049" s="659"/>
      <c r="M1049" s="663"/>
      <c r="N1049" s="664"/>
      <c r="O1049" s="664"/>
      <c r="P1049" s="664"/>
      <c r="Q1049" s="664"/>
      <c r="R1049" s="664"/>
      <c r="S1049" s="664"/>
      <c r="T1049" s="665"/>
      <c r="AT1049" s="660" t="s">
        <v>137</v>
      </c>
      <c r="AU1049" s="660" t="s">
        <v>82</v>
      </c>
      <c r="AV1049" s="658" t="s">
        <v>82</v>
      </c>
      <c r="AW1049" s="658" t="s">
        <v>33</v>
      </c>
      <c r="AX1049" s="658" t="s">
        <v>72</v>
      </c>
      <c r="AY1049" s="660" t="s">
        <v>125</v>
      </c>
    </row>
    <row r="1050" spans="2:51" s="658" customFormat="1" ht="12">
      <c r="B1050" s="659"/>
      <c r="D1050" s="653" t="s">
        <v>137</v>
      </c>
      <c r="E1050" s="660" t="s">
        <v>3</v>
      </c>
      <c r="F1050" s="661" t="s">
        <v>1793</v>
      </c>
      <c r="H1050" s="662">
        <v>1</v>
      </c>
      <c r="L1050" s="659"/>
      <c r="M1050" s="663"/>
      <c r="N1050" s="664"/>
      <c r="O1050" s="664"/>
      <c r="P1050" s="664"/>
      <c r="Q1050" s="664"/>
      <c r="R1050" s="664"/>
      <c r="S1050" s="664"/>
      <c r="T1050" s="665"/>
      <c r="AT1050" s="660" t="s">
        <v>137</v>
      </c>
      <c r="AU1050" s="660" t="s">
        <v>82</v>
      </c>
      <c r="AV1050" s="658" t="s">
        <v>82</v>
      </c>
      <c r="AW1050" s="658" t="s">
        <v>33</v>
      </c>
      <c r="AX1050" s="658" t="s">
        <v>72</v>
      </c>
      <c r="AY1050" s="660" t="s">
        <v>125</v>
      </c>
    </row>
    <row r="1051" spans="2:51" s="658" customFormat="1" ht="12">
      <c r="B1051" s="659"/>
      <c r="D1051" s="653" t="s">
        <v>137</v>
      </c>
      <c r="E1051" s="660" t="s">
        <v>3</v>
      </c>
      <c r="F1051" s="661" t="s">
        <v>1794</v>
      </c>
      <c r="H1051" s="662">
        <v>1</v>
      </c>
      <c r="L1051" s="659"/>
      <c r="M1051" s="663"/>
      <c r="N1051" s="664"/>
      <c r="O1051" s="664"/>
      <c r="P1051" s="664"/>
      <c r="Q1051" s="664"/>
      <c r="R1051" s="664"/>
      <c r="S1051" s="664"/>
      <c r="T1051" s="665"/>
      <c r="AT1051" s="660" t="s">
        <v>137</v>
      </c>
      <c r="AU1051" s="660" t="s">
        <v>82</v>
      </c>
      <c r="AV1051" s="658" t="s">
        <v>82</v>
      </c>
      <c r="AW1051" s="658" t="s">
        <v>33</v>
      </c>
      <c r="AX1051" s="658" t="s">
        <v>72</v>
      </c>
      <c r="AY1051" s="660" t="s">
        <v>125</v>
      </c>
    </row>
    <row r="1052" spans="2:51" s="658" customFormat="1" ht="12">
      <c r="B1052" s="659"/>
      <c r="D1052" s="653" t="s">
        <v>137</v>
      </c>
      <c r="E1052" s="660" t="s">
        <v>3</v>
      </c>
      <c r="F1052" s="661" t="s">
        <v>1795</v>
      </c>
      <c r="H1052" s="662">
        <v>1</v>
      </c>
      <c r="L1052" s="659"/>
      <c r="M1052" s="663"/>
      <c r="N1052" s="664"/>
      <c r="O1052" s="664"/>
      <c r="P1052" s="664"/>
      <c r="Q1052" s="664"/>
      <c r="R1052" s="664"/>
      <c r="S1052" s="664"/>
      <c r="T1052" s="665"/>
      <c r="AT1052" s="660" t="s">
        <v>137</v>
      </c>
      <c r="AU1052" s="660" t="s">
        <v>82</v>
      </c>
      <c r="AV1052" s="658" t="s">
        <v>82</v>
      </c>
      <c r="AW1052" s="658" t="s">
        <v>33</v>
      </c>
      <c r="AX1052" s="658" t="s">
        <v>72</v>
      </c>
      <c r="AY1052" s="660" t="s">
        <v>125</v>
      </c>
    </row>
    <row r="1053" spans="2:51" s="658" customFormat="1" ht="12">
      <c r="B1053" s="659"/>
      <c r="D1053" s="653" t="s">
        <v>137</v>
      </c>
      <c r="E1053" s="660" t="s">
        <v>3</v>
      </c>
      <c r="F1053" s="661" t="s">
        <v>1796</v>
      </c>
      <c r="H1053" s="662">
        <v>1</v>
      </c>
      <c r="L1053" s="659"/>
      <c r="M1053" s="663"/>
      <c r="N1053" s="664"/>
      <c r="O1053" s="664"/>
      <c r="P1053" s="664"/>
      <c r="Q1053" s="664"/>
      <c r="R1053" s="664"/>
      <c r="S1053" s="664"/>
      <c r="T1053" s="665"/>
      <c r="AT1053" s="660" t="s">
        <v>137</v>
      </c>
      <c r="AU1053" s="660" t="s">
        <v>82</v>
      </c>
      <c r="AV1053" s="658" t="s">
        <v>82</v>
      </c>
      <c r="AW1053" s="658" t="s">
        <v>33</v>
      </c>
      <c r="AX1053" s="658" t="s">
        <v>72</v>
      </c>
      <c r="AY1053" s="660" t="s">
        <v>125</v>
      </c>
    </row>
    <row r="1054" spans="2:51" s="658" customFormat="1" ht="12">
      <c r="B1054" s="659"/>
      <c r="D1054" s="653" t="s">
        <v>137</v>
      </c>
      <c r="E1054" s="660" t="s">
        <v>3</v>
      </c>
      <c r="F1054" s="661" t="s">
        <v>1797</v>
      </c>
      <c r="H1054" s="662">
        <v>1</v>
      </c>
      <c r="L1054" s="659"/>
      <c r="M1054" s="663"/>
      <c r="N1054" s="664"/>
      <c r="O1054" s="664"/>
      <c r="P1054" s="664"/>
      <c r="Q1054" s="664"/>
      <c r="R1054" s="664"/>
      <c r="S1054" s="664"/>
      <c r="T1054" s="665"/>
      <c r="AT1054" s="660" t="s">
        <v>137</v>
      </c>
      <c r="AU1054" s="660" t="s">
        <v>82</v>
      </c>
      <c r="AV1054" s="658" t="s">
        <v>82</v>
      </c>
      <c r="AW1054" s="658" t="s">
        <v>33</v>
      </c>
      <c r="AX1054" s="658" t="s">
        <v>72</v>
      </c>
      <c r="AY1054" s="660" t="s">
        <v>125</v>
      </c>
    </row>
    <row r="1055" spans="2:51" s="658" customFormat="1" ht="12">
      <c r="B1055" s="659"/>
      <c r="D1055" s="653" t="s">
        <v>137</v>
      </c>
      <c r="E1055" s="660" t="s">
        <v>3</v>
      </c>
      <c r="F1055" s="661" t="s">
        <v>1798</v>
      </c>
      <c r="H1055" s="662">
        <v>1</v>
      </c>
      <c r="L1055" s="659"/>
      <c r="M1055" s="663"/>
      <c r="N1055" s="664"/>
      <c r="O1055" s="664"/>
      <c r="P1055" s="664"/>
      <c r="Q1055" s="664"/>
      <c r="R1055" s="664"/>
      <c r="S1055" s="664"/>
      <c r="T1055" s="665"/>
      <c r="AT1055" s="660" t="s">
        <v>137</v>
      </c>
      <c r="AU1055" s="660" t="s">
        <v>82</v>
      </c>
      <c r="AV1055" s="658" t="s">
        <v>82</v>
      </c>
      <c r="AW1055" s="658" t="s">
        <v>33</v>
      </c>
      <c r="AX1055" s="658" t="s">
        <v>72</v>
      </c>
      <c r="AY1055" s="660" t="s">
        <v>125</v>
      </c>
    </row>
    <row r="1056" spans="2:51" s="658" customFormat="1" ht="12">
      <c r="B1056" s="659"/>
      <c r="D1056" s="653" t="s">
        <v>137</v>
      </c>
      <c r="E1056" s="660" t="s">
        <v>3</v>
      </c>
      <c r="F1056" s="661" t="s">
        <v>1799</v>
      </c>
      <c r="H1056" s="662">
        <v>1</v>
      </c>
      <c r="L1056" s="659"/>
      <c r="M1056" s="663"/>
      <c r="N1056" s="664"/>
      <c r="O1056" s="664"/>
      <c r="P1056" s="664"/>
      <c r="Q1056" s="664"/>
      <c r="R1056" s="664"/>
      <c r="S1056" s="664"/>
      <c r="T1056" s="665"/>
      <c r="AT1056" s="660" t="s">
        <v>137</v>
      </c>
      <c r="AU1056" s="660" t="s">
        <v>82</v>
      </c>
      <c r="AV1056" s="658" t="s">
        <v>82</v>
      </c>
      <c r="AW1056" s="658" t="s">
        <v>33</v>
      </c>
      <c r="AX1056" s="658" t="s">
        <v>72</v>
      </c>
      <c r="AY1056" s="660" t="s">
        <v>125</v>
      </c>
    </row>
    <row r="1057" spans="2:51" s="658" customFormat="1" ht="12">
      <c r="B1057" s="659"/>
      <c r="D1057" s="653" t="s">
        <v>137</v>
      </c>
      <c r="E1057" s="660" t="s">
        <v>3</v>
      </c>
      <c r="F1057" s="661" t="s">
        <v>1800</v>
      </c>
      <c r="H1057" s="662">
        <v>1</v>
      </c>
      <c r="L1057" s="659"/>
      <c r="M1057" s="663"/>
      <c r="N1057" s="664"/>
      <c r="O1057" s="664"/>
      <c r="P1057" s="664"/>
      <c r="Q1057" s="664"/>
      <c r="R1057" s="664"/>
      <c r="S1057" s="664"/>
      <c r="T1057" s="665"/>
      <c r="AT1057" s="660" t="s">
        <v>137</v>
      </c>
      <c r="AU1057" s="660" t="s">
        <v>82</v>
      </c>
      <c r="AV1057" s="658" t="s">
        <v>82</v>
      </c>
      <c r="AW1057" s="658" t="s">
        <v>33</v>
      </c>
      <c r="AX1057" s="658" t="s">
        <v>72</v>
      </c>
      <c r="AY1057" s="660" t="s">
        <v>125</v>
      </c>
    </row>
    <row r="1058" spans="2:51" s="658" customFormat="1" ht="12">
      <c r="B1058" s="659"/>
      <c r="D1058" s="653" t="s">
        <v>137</v>
      </c>
      <c r="E1058" s="660" t="s">
        <v>3</v>
      </c>
      <c r="F1058" s="661" t="s">
        <v>1801</v>
      </c>
      <c r="H1058" s="662">
        <v>1</v>
      </c>
      <c r="L1058" s="659"/>
      <c r="M1058" s="663"/>
      <c r="N1058" s="664"/>
      <c r="O1058" s="664"/>
      <c r="P1058" s="664"/>
      <c r="Q1058" s="664"/>
      <c r="R1058" s="664"/>
      <c r="S1058" s="664"/>
      <c r="T1058" s="665"/>
      <c r="AT1058" s="660" t="s">
        <v>137</v>
      </c>
      <c r="AU1058" s="660" t="s">
        <v>82</v>
      </c>
      <c r="AV1058" s="658" t="s">
        <v>82</v>
      </c>
      <c r="AW1058" s="658" t="s">
        <v>33</v>
      </c>
      <c r="AX1058" s="658" t="s">
        <v>72</v>
      </c>
      <c r="AY1058" s="660" t="s">
        <v>125</v>
      </c>
    </row>
    <row r="1059" spans="2:51" s="658" customFormat="1" ht="12">
      <c r="B1059" s="659"/>
      <c r="D1059" s="653" t="s">
        <v>137</v>
      </c>
      <c r="E1059" s="660" t="s">
        <v>3</v>
      </c>
      <c r="F1059" s="661" t="s">
        <v>1802</v>
      </c>
      <c r="H1059" s="662">
        <v>1</v>
      </c>
      <c r="L1059" s="659"/>
      <c r="M1059" s="663"/>
      <c r="N1059" s="664"/>
      <c r="O1059" s="664"/>
      <c r="P1059" s="664"/>
      <c r="Q1059" s="664"/>
      <c r="R1059" s="664"/>
      <c r="S1059" s="664"/>
      <c r="T1059" s="665"/>
      <c r="AT1059" s="660" t="s">
        <v>137</v>
      </c>
      <c r="AU1059" s="660" t="s">
        <v>82</v>
      </c>
      <c r="AV1059" s="658" t="s">
        <v>82</v>
      </c>
      <c r="AW1059" s="658" t="s">
        <v>33</v>
      </c>
      <c r="AX1059" s="658" t="s">
        <v>72</v>
      </c>
      <c r="AY1059" s="660" t="s">
        <v>125</v>
      </c>
    </row>
    <row r="1060" spans="2:51" s="658" customFormat="1" ht="12">
      <c r="B1060" s="659"/>
      <c r="D1060" s="653" t="s">
        <v>137</v>
      </c>
      <c r="E1060" s="660" t="s">
        <v>3</v>
      </c>
      <c r="F1060" s="661" t="s">
        <v>1803</v>
      </c>
      <c r="H1060" s="662">
        <v>1</v>
      </c>
      <c r="L1060" s="659"/>
      <c r="M1060" s="663"/>
      <c r="N1060" s="664"/>
      <c r="O1060" s="664"/>
      <c r="P1060" s="664"/>
      <c r="Q1060" s="664"/>
      <c r="R1060" s="664"/>
      <c r="S1060" s="664"/>
      <c r="T1060" s="665"/>
      <c r="AT1060" s="660" t="s">
        <v>137</v>
      </c>
      <c r="AU1060" s="660" t="s">
        <v>82</v>
      </c>
      <c r="AV1060" s="658" t="s">
        <v>82</v>
      </c>
      <c r="AW1060" s="658" t="s">
        <v>33</v>
      </c>
      <c r="AX1060" s="658" t="s">
        <v>72</v>
      </c>
      <c r="AY1060" s="660" t="s">
        <v>125</v>
      </c>
    </row>
    <row r="1061" spans="2:51" s="658" customFormat="1" ht="12">
      <c r="B1061" s="659"/>
      <c r="D1061" s="653" t="s">
        <v>137</v>
      </c>
      <c r="E1061" s="660" t="s">
        <v>3</v>
      </c>
      <c r="F1061" s="661" t="s">
        <v>1804</v>
      </c>
      <c r="H1061" s="662">
        <v>1</v>
      </c>
      <c r="L1061" s="659"/>
      <c r="M1061" s="663"/>
      <c r="N1061" s="664"/>
      <c r="O1061" s="664"/>
      <c r="P1061" s="664"/>
      <c r="Q1061" s="664"/>
      <c r="R1061" s="664"/>
      <c r="S1061" s="664"/>
      <c r="T1061" s="665"/>
      <c r="AT1061" s="660" t="s">
        <v>137</v>
      </c>
      <c r="AU1061" s="660" t="s">
        <v>82</v>
      </c>
      <c r="AV1061" s="658" t="s">
        <v>82</v>
      </c>
      <c r="AW1061" s="658" t="s">
        <v>33</v>
      </c>
      <c r="AX1061" s="658" t="s">
        <v>72</v>
      </c>
      <c r="AY1061" s="660" t="s">
        <v>125</v>
      </c>
    </row>
    <row r="1062" spans="2:51" s="658" customFormat="1" ht="12">
      <c r="B1062" s="659"/>
      <c r="D1062" s="653" t="s">
        <v>137</v>
      </c>
      <c r="E1062" s="660" t="s">
        <v>3</v>
      </c>
      <c r="F1062" s="661" t="s">
        <v>1805</v>
      </c>
      <c r="H1062" s="662">
        <v>1</v>
      </c>
      <c r="L1062" s="659"/>
      <c r="M1062" s="663"/>
      <c r="N1062" s="664"/>
      <c r="O1062" s="664"/>
      <c r="P1062" s="664"/>
      <c r="Q1062" s="664"/>
      <c r="R1062" s="664"/>
      <c r="S1062" s="664"/>
      <c r="T1062" s="665"/>
      <c r="AT1062" s="660" t="s">
        <v>137</v>
      </c>
      <c r="AU1062" s="660" t="s">
        <v>82</v>
      </c>
      <c r="AV1062" s="658" t="s">
        <v>82</v>
      </c>
      <c r="AW1062" s="658" t="s">
        <v>33</v>
      </c>
      <c r="AX1062" s="658" t="s">
        <v>72</v>
      </c>
      <c r="AY1062" s="660" t="s">
        <v>125</v>
      </c>
    </row>
    <row r="1063" spans="2:51" s="658" customFormat="1" ht="12">
      <c r="B1063" s="659"/>
      <c r="D1063" s="653" t="s">
        <v>137</v>
      </c>
      <c r="E1063" s="660" t="s">
        <v>3</v>
      </c>
      <c r="F1063" s="661" t="s">
        <v>1806</v>
      </c>
      <c r="H1063" s="662">
        <v>1</v>
      </c>
      <c r="L1063" s="659"/>
      <c r="M1063" s="663"/>
      <c r="N1063" s="664"/>
      <c r="O1063" s="664"/>
      <c r="P1063" s="664"/>
      <c r="Q1063" s="664"/>
      <c r="R1063" s="664"/>
      <c r="S1063" s="664"/>
      <c r="T1063" s="665"/>
      <c r="AT1063" s="660" t="s">
        <v>137</v>
      </c>
      <c r="AU1063" s="660" t="s">
        <v>82</v>
      </c>
      <c r="AV1063" s="658" t="s">
        <v>82</v>
      </c>
      <c r="AW1063" s="658" t="s">
        <v>33</v>
      </c>
      <c r="AX1063" s="658" t="s">
        <v>72</v>
      </c>
      <c r="AY1063" s="660" t="s">
        <v>125</v>
      </c>
    </row>
    <row r="1064" spans="2:51" s="658" customFormat="1" ht="12">
      <c r="B1064" s="659"/>
      <c r="D1064" s="653" t="s">
        <v>137</v>
      </c>
      <c r="E1064" s="660" t="s">
        <v>3</v>
      </c>
      <c r="F1064" s="661" t="s">
        <v>1807</v>
      </c>
      <c r="H1064" s="662">
        <v>1</v>
      </c>
      <c r="L1064" s="659"/>
      <c r="M1064" s="663"/>
      <c r="N1064" s="664"/>
      <c r="O1064" s="664"/>
      <c r="P1064" s="664"/>
      <c r="Q1064" s="664"/>
      <c r="R1064" s="664"/>
      <c r="S1064" s="664"/>
      <c r="T1064" s="665"/>
      <c r="AT1064" s="660" t="s">
        <v>137</v>
      </c>
      <c r="AU1064" s="660" t="s">
        <v>82</v>
      </c>
      <c r="AV1064" s="658" t="s">
        <v>82</v>
      </c>
      <c r="AW1064" s="658" t="s">
        <v>33</v>
      </c>
      <c r="AX1064" s="658" t="s">
        <v>72</v>
      </c>
      <c r="AY1064" s="660" t="s">
        <v>125</v>
      </c>
    </row>
    <row r="1065" spans="2:51" s="658" customFormat="1" ht="12">
      <c r="B1065" s="659"/>
      <c r="D1065" s="653" t="s">
        <v>137</v>
      </c>
      <c r="E1065" s="660" t="s">
        <v>3</v>
      </c>
      <c r="F1065" s="661" t="s">
        <v>1808</v>
      </c>
      <c r="H1065" s="662">
        <v>1</v>
      </c>
      <c r="L1065" s="659"/>
      <c r="M1065" s="663"/>
      <c r="N1065" s="664"/>
      <c r="O1065" s="664"/>
      <c r="P1065" s="664"/>
      <c r="Q1065" s="664"/>
      <c r="R1065" s="664"/>
      <c r="S1065" s="664"/>
      <c r="T1065" s="665"/>
      <c r="AT1065" s="660" t="s">
        <v>137</v>
      </c>
      <c r="AU1065" s="660" t="s">
        <v>82</v>
      </c>
      <c r="AV1065" s="658" t="s">
        <v>82</v>
      </c>
      <c r="AW1065" s="658" t="s">
        <v>33</v>
      </c>
      <c r="AX1065" s="658" t="s">
        <v>72</v>
      </c>
      <c r="AY1065" s="660" t="s">
        <v>125</v>
      </c>
    </row>
    <row r="1066" spans="2:51" s="658" customFormat="1" ht="12">
      <c r="B1066" s="659"/>
      <c r="D1066" s="653" t="s">
        <v>137</v>
      </c>
      <c r="E1066" s="660" t="s">
        <v>3</v>
      </c>
      <c r="F1066" s="661" t="s">
        <v>1809</v>
      </c>
      <c r="H1066" s="662">
        <v>1</v>
      </c>
      <c r="L1066" s="659"/>
      <c r="M1066" s="663"/>
      <c r="N1066" s="664"/>
      <c r="O1066" s="664"/>
      <c r="P1066" s="664"/>
      <c r="Q1066" s="664"/>
      <c r="R1066" s="664"/>
      <c r="S1066" s="664"/>
      <c r="T1066" s="665"/>
      <c r="AT1066" s="660" t="s">
        <v>137</v>
      </c>
      <c r="AU1066" s="660" t="s">
        <v>82</v>
      </c>
      <c r="AV1066" s="658" t="s">
        <v>82</v>
      </c>
      <c r="AW1066" s="658" t="s">
        <v>33</v>
      </c>
      <c r="AX1066" s="658" t="s">
        <v>72</v>
      </c>
      <c r="AY1066" s="660" t="s">
        <v>125</v>
      </c>
    </row>
    <row r="1067" spans="2:51" s="687" customFormat="1" ht="12">
      <c r="B1067" s="688"/>
      <c r="D1067" s="653" t="s">
        <v>137</v>
      </c>
      <c r="E1067" s="689" t="s">
        <v>3</v>
      </c>
      <c r="F1067" s="690" t="s">
        <v>532</v>
      </c>
      <c r="H1067" s="691">
        <v>22</v>
      </c>
      <c r="L1067" s="688"/>
      <c r="M1067" s="692"/>
      <c r="N1067" s="693"/>
      <c r="O1067" s="693"/>
      <c r="P1067" s="693"/>
      <c r="Q1067" s="693"/>
      <c r="R1067" s="693"/>
      <c r="S1067" s="693"/>
      <c r="T1067" s="694"/>
      <c r="AT1067" s="689" t="s">
        <v>137</v>
      </c>
      <c r="AU1067" s="689" t="s">
        <v>82</v>
      </c>
      <c r="AV1067" s="687" t="s">
        <v>133</v>
      </c>
      <c r="AW1067" s="687" t="s">
        <v>33</v>
      </c>
      <c r="AX1067" s="687" t="s">
        <v>80</v>
      </c>
      <c r="AY1067" s="689" t="s">
        <v>125</v>
      </c>
    </row>
    <row r="1068" spans="1:65" s="571" customFormat="1" ht="24.2" customHeight="1">
      <c r="A1068" s="568"/>
      <c r="B1068" s="569"/>
      <c r="C1068" s="671" t="s">
        <v>1810</v>
      </c>
      <c r="D1068" s="671" t="s">
        <v>239</v>
      </c>
      <c r="E1068" s="672" t="s">
        <v>1811</v>
      </c>
      <c r="F1068" s="673" t="s">
        <v>1812</v>
      </c>
      <c r="G1068" s="674" t="s">
        <v>173</v>
      </c>
      <c r="H1068" s="675">
        <v>1</v>
      </c>
      <c r="I1068" s="80"/>
      <c r="J1068" s="676">
        <f>ROUND(I1068*H1068,2)</f>
        <v>0</v>
      </c>
      <c r="K1068" s="673" t="s">
        <v>259</v>
      </c>
      <c r="L1068" s="677"/>
      <c r="M1068" s="678" t="s">
        <v>3</v>
      </c>
      <c r="N1068" s="679" t="s">
        <v>43</v>
      </c>
      <c r="O1068" s="648"/>
      <c r="P1068" s="649">
        <f>O1068*H1068</f>
        <v>0</v>
      </c>
      <c r="Q1068" s="649">
        <v>0.01553</v>
      </c>
      <c r="R1068" s="649">
        <f>Q1068*H1068</f>
        <v>0.01553</v>
      </c>
      <c r="S1068" s="649">
        <v>0</v>
      </c>
      <c r="T1068" s="650">
        <f>S1068*H1068</f>
        <v>0</v>
      </c>
      <c r="U1068" s="568"/>
      <c r="V1068" s="568"/>
      <c r="W1068" s="568"/>
      <c r="X1068" s="568"/>
      <c r="Y1068" s="568"/>
      <c r="Z1068" s="568"/>
      <c r="AA1068" s="568"/>
      <c r="AB1068" s="568"/>
      <c r="AC1068" s="568"/>
      <c r="AD1068" s="568"/>
      <c r="AE1068" s="568"/>
      <c r="AR1068" s="651" t="s">
        <v>197</v>
      </c>
      <c r="AT1068" s="651" t="s">
        <v>239</v>
      </c>
      <c r="AU1068" s="651" t="s">
        <v>82</v>
      </c>
      <c r="AY1068" s="561" t="s">
        <v>125</v>
      </c>
      <c r="BE1068" s="652">
        <f>IF(N1068="základní",J1068,0)</f>
        <v>0</v>
      </c>
      <c r="BF1068" s="652">
        <f>IF(N1068="snížená",J1068,0)</f>
        <v>0</v>
      </c>
      <c r="BG1068" s="652">
        <f>IF(N1068="zákl. přenesená",J1068,0)</f>
        <v>0</v>
      </c>
      <c r="BH1068" s="652">
        <f>IF(N1068="sníž. přenesená",J1068,0)</f>
        <v>0</v>
      </c>
      <c r="BI1068" s="652">
        <f>IF(N1068="nulová",J1068,0)</f>
        <v>0</v>
      </c>
      <c r="BJ1068" s="561" t="s">
        <v>80</v>
      </c>
      <c r="BK1068" s="652">
        <f>ROUND(I1068*H1068,2)</f>
        <v>0</v>
      </c>
      <c r="BL1068" s="561" t="s">
        <v>133</v>
      </c>
      <c r="BM1068" s="651" t="s">
        <v>1813</v>
      </c>
    </row>
    <row r="1069" spans="2:51" s="658" customFormat="1" ht="12">
      <c r="B1069" s="659"/>
      <c r="D1069" s="653" t="s">
        <v>137</v>
      </c>
      <c r="E1069" s="660" t="s">
        <v>3</v>
      </c>
      <c r="F1069" s="661" t="s">
        <v>1788</v>
      </c>
      <c r="H1069" s="662">
        <v>1</v>
      </c>
      <c r="L1069" s="659"/>
      <c r="M1069" s="663"/>
      <c r="N1069" s="664"/>
      <c r="O1069" s="664"/>
      <c r="P1069" s="664"/>
      <c r="Q1069" s="664"/>
      <c r="R1069" s="664"/>
      <c r="S1069" s="664"/>
      <c r="T1069" s="665"/>
      <c r="AT1069" s="660" t="s">
        <v>137</v>
      </c>
      <c r="AU1069" s="660" t="s">
        <v>82</v>
      </c>
      <c r="AV1069" s="658" t="s">
        <v>82</v>
      </c>
      <c r="AW1069" s="658" t="s">
        <v>33</v>
      </c>
      <c r="AX1069" s="658" t="s">
        <v>80</v>
      </c>
      <c r="AY1069" s="660" t="s">
        <v>125</v>
      </c>
    </row>
    <row r="1070" spans="1:65" s="571" customFormat="1" ht="24.2" customHeight="1">
      <c r="A1070" s="568"/>
      <c r="B1070" s="569"/>
      <c r="C1070" s="671" t="s">
        <v>1814</v>
      </c>
      <c r="D1070" s="671" t="s">
        <v>239</v>
      </c>
      <c r="E1070" s="672" t="s">
        <v>1815</v>
      </c>
      <c r="F1070" s="673" t="s">
        <v>1816</v>
      </c>
      <c r="G1070" s="674" t="s">
        <v>173</v>
      </c>
      <c r="H1070" s="675">
        <v>1</v>
      </c>
      <c r="I1070" s="80"/>
      <c r="J1070" s="676">
        <f>ROUND(I1070*H1070,2)</f>
        <v>0</v>
      </c>
      <c r="K1070" s="673" t="s">
        <v>259</v>
      </c>
      <c r="L1070" s="677"/>
      <c r="M1070" s="678" t="s">
        <v>3</v>
      </c>
      <c r="N1070" s="679" t="s">
        <v>43</v>
      </c>
      <c r="O1070" s="648"/>
      <c r="P1070" s="649">
        <f>O1070*H1070</f>
        <v>0</v>
      </c>
      <c r="Q1070" s="649">
        <v>0.01834</v>
      </c>
      <c r="R1070" s="649">
        <f>Q1070*H1070</f>
        <v>0.01834</v>
      </c>
      <c r="S1070" s="649">
        <v>0</v>
      </c>
      <c r="T1070" s="650">
        <f>S1070*H1070</f>
        <v>0</v>
      </c>
      <c r="U1070" s="568"/>
      <c r="V1070" s="568"/>
      <c r="W1070" s="568"/>
      <c r="X1070" s="568"/>
      <c r="Y1070" s="568"/>
      <c r="Z1070" s="568"/>
      <c r="AA1070" s="568"/>
      <c r="AB1070" s="568"/>
      <c r="AC1070" s="568"/>
      <c r="AD1070" s="568"/>
      <c r="AE1070" s="568"/>
      <c r="AR1070" s="651" t="s">
        <v>197</v>
      </c>
      <c r="AT1070" s="651" t="s">
        <v>239</v>
      </c>
      <c r="AU1070" s="651" t="s">
        <v>82</v>
      </c>
      <c r="AY1070" s="561" t="s">
        <v>125</v>
      </c>
      <c r="BE1070" s="652">
        <f>IF(N1070="základní",J1070,0)</f>
        <v>0</v>
      </c>
      <c r="BF1070" s="652">
        <f>IF(N1070="snížená",J1070,0)</f>
        <v>0</v>
      </c>
      <c r="BG1070" s="652">
        <f>IF(N1070="zákl. přenesená",J1070,0)</f>
        <v>0</v>
      </c>
      <c r="BH1070" s="652">
        <f>IF(N1070="sníž. přenesená",J1070,0)</f>
        <v>0</v>
      </c>
      <c r="BI1070" s="652">
        <f>IF(N1070="nulová",J1070,0)</f>
        <v>0</v>
      </c>
      <c r="BJ1070" s="561" t="s">
        <v>80</v>
      </c>
      <c r="BK1070" s="652">
        <f>ROUND(I1070*H1070,2)</f>
        <v>0</v>
      </c>
      <c r="BL1070" s="561" t="s">
        <v>133</v>
      </c>
      <c r="BM1070" s="651" t="s">
        <v>1817</v>
      </c>
    </row>
    <row r="1071" spans="2:51" s="658" customFormat="1" ht="12">
      <c r="B1071" s="659"/>
      <c r="D1071" s="653" t="s">
        <v>137</v>
      </c>
      <c r="E1071" s="660" t="s">
        <v>3</v>
      </c>
      <c r="F1071" s="661" t="s">
        <v>1789</v>
      </c>
      <c r="H1071" s="662">
        <v>1</v>
      </c>
      <c r="L1071" s="659"/>
      <c r="M1071" s="663"/>
      <c r="N1071" s="664"/>
      <c r="O1071" s="664"/>
      <c r="P1071" s="664"/>
      <c r="Q1071" s="664"/>
      <c r="R1071" s="664"/>
      <c r="S1071" s="664"/>
      <c r="T1071" s="665"/>
      <c r="AT1071" s="660" t="s">
        <v>137</v>
      </c>
      <c r="AU1071" s="660" t="s">
        <v>82</v>
      </c>
      <c r="AV1071" s="658" t="s">
        <v>82</v>
      </c>
      <c r="AW1071" s="658" t="s">
        <v>33</v>
      </c>
      <c r="AX1071" s="658" t="s">
        <v>80</v>
      </c>
      <c r="AY1071" s="660" t="s">
        <v>125</v>
      </c>
    </row>
    <row r="1072" spans="1:65" s="571" customFormat="1" ht="24.2" customHeight="1">
      <c r="A1072" s="568"/>
      <c r="B1072" s="569"/>
      <c r="C1072" s="671" t="s">
        <v>1818</v>
      </c>
      <c r="D1072" s="671" t="s">
        <v>239</v>
      </c>
      <c r="E1072" s="672" t="s">
        <v>1819</v>
      </c>
      <c r="F1072" s="673" t="s">
        <v>1820</v>
      </c>
      <c r="G1072" s="674" t="s">
        <v>173</v>
      </c>
      <c r="H1072" s="675">
        <v>3</v>
      </c>
      <c r="I1072" s="80"/>
      <c r="J1072" s="676">
        <f>ROUND(I1072*H1072,2)</f>
        <v>0</v>
      </c>
      <c r="K1072" s="673" t="s">
        <v>259</v>
      </c>
      <c r="L1072" s="677"/>
      <c r="M1072" s="678" t="s">
        <v>3</v>
      </c>
      <c r="N1072" s="679" t="s">
        <v>43</v>
      </c>
      <c r="O1072" s="648"/>
      <c r="P1072" s="649">
        <f>O1072*H1072</f>
        <v>0</v>
      </c>
      <c r="Q1072" s="649">
        <v>0.01553</v>
      </c>
      <c r="R1072" s="649">
        <f>Q1072*H1072</f>
        <v>0.04659</v>
      </c>
      <c r="S1072" s="649">
        <v>0</v>
      </c>
      <c r="T1072" s="650">
        <f>S1072*H1072</f>
        <v>0</v>
      </c>
      <c r="U1072" s="568"/>
      <c r="V1072" s="568"/>
      <c r="W1072" s="568"/>
      <c r="X1072" s="568"/>
      <c r="Y1072" s="568"/>
      <c r="Z1072" s="568"/>
      <c r="AA1072" s="568"/>
      <c r="AB1072" s="568"/>
      <c r="AC1072" s="568"/>
      <c r="AD1072" s="568"/>
      <c r="AE1072" s="568"/>
      <c r="AR1072" s="651" t="s">
        <v>197</v>
      </c>
      <c r="AT1072" s="651" t="s">
        <v>239</v>
      </c>
      <c r="AU1072" s="651" t="s">
        <v>82</v>
      </c>
      <c r="AY1072" s="561" t="s">
        <v>125</v>
      </c>
      <c r="BE1072" s="652">
        <f>IF(N1072="základní",J1072,0)</f>
        <v>0</v>
      </c>
      <c r="BF1072" s="652">
        <f>IF(N1072="snížená",J1072,0)</f>
        <v>0</v>
      </c>
      <c r="BG1072" s="652">
        <f>IF(N1072="zákl. přenesená",J1072,0)</f>
        <v>0</v>
      </c>
      <c r="BH1072" s="652">
        <f>IF(N1072="sníž. přenesená",J1072,0)</f>
        <v>0</v>
      </c>
      <c r="BI1072" s="652">
        <f>IF(N1072="nulová",J1072,0)</f>
        <v>0</v>
      </c>
      <c r="BJ1072" s="561" t="s">
        <v>80</v>
      </c>
      <c r="BK1072" s="652">
        <f>ROUND(I1072*H1072,2)</f>
        <v>0</v>
      </c>
      <c r="BL1072" s="561" t="s">
        <v>133</v>
      </c>
      <c r="BM1072" s="651" t="s">
        <v>1821</v>
      </c>
    </row>
    <row r="1073" spans="2:51" s="658" customFormat="1" ht="12">
      <c r="B1073" s="659"/>
      <c r="D1073" s="653" t="s">
        <v>137</v>
      </c>
      <c r="E1073" s="660" t="s">
        <v>3</v>
      </c>
      <c r="F1073" s="661" t="s">
        <v>1790</v>
      </c>
      <c r="H1073" s="662">
        <v>1</v>
      </c>
      <c r="L1073" s="659"/>
      <c r="M1073" s="663"/>
      <c r="N1073" s="664"/>
      <c r="O1073" s="664"/>
      <c r="P1073" s="664"/>
      <c r="Q1073" s="664"/>
      <c r="R1073" s="664"/>
      <c r="S1073" s="664"/>
      <c r="T1073" s="665"/>
      <c r="AT1073" s="660" t="s">
        <v>137</v>
      </c>
      <c r="AU1073" s="660" t="s">
        <v>82</v>
      </c>
      <c r="AV1073" s="658" t="s">
        <v>82</v>
      </c>
      <c r="AW1073" s="658" t="s">
        <v>33</v>
      </c>
      <c r="AX1073" s="658" t="s">
        <v>72</v>
      </c>
      <c r="AY1073" s="660" t="s">
        <v>125</v>
      </c>
    </row>
    <row r="1074" spans="2:51" s="658" customFormat="1" ht="12">
      <c r="B1074" s="659"/>
      <c r="D1074" s="653" t="s">
        <v>137</v>
      </c>
      <c r="E1074" s="660" t="s">
        <v>3</v>
      </c>
      <c r="F1074" s="661" t="s">
        <v>1791</v>
      </c>
      <c r="H1074" s="662">
        <v>1</v>
      </c>
      <c r="L1074" s="659"/>
      <c r="M1074" s="663"/>
      <c r="N1074" s="664"/>
      <c r="O1074" s="664"/>
      <c r="P1074" s="664"/>
      <c r="Q1074" s="664"/>
      <c r="R1074" s="664"/>
      <c r="S1074" s="664"/>
      <c r="T1074" s="665"/>
      <c r="AT1074" s="660" t="s">
        <v>137</v>
      </c>
      <c r="AU1074" s="660" t="s">
        <v>82</v>
      </c>
      <c r="AV1074" s="658" t="s">
        <v>82</v>
      </c>
      <c r="AW1074" s="658" t="s">
        <v>33</v>
      </c>
      <c r="AX1074" s="658" t="s">
        <v>72</v>
      </c>
      <c r="AY1074" s="660" t="s">
        <v>125</v>
      </c>
    </row>
    <row r="1075" spans="2:51" s="658" customFormat="1" ht="12">
      <c r="B1075" s="659"/>
      <c r="D1075" s="653" t="s">
        <v>137</v>
      </c>
      <c r="E1075" s="660" t="s">
        <v>3</v>
      </c>
      <c r="F1075" s="661" t="s">
        <v>1792</v>
      </c>
      <c r="H1075" s="662">
        <v>1</v>
      </c>
      <c r="L1075" s="659"/>
      <c r="M1075" s="663"/>
      <c r="N1075" s="664"/>
      <c r="O1075" s="664"/>
      <c r="P1075" s="664"/>
      <c r="Q1075" s="664"/>
      <c r="R1075" s="664"/>
      <c r="S1075" s="664"/>
      <c r="T1075" s="665"/>
      <c r="AT1075" s="660" t="s">
        <v>137</v>
      </c>
      <c r="AU1075" s="660" t="s">
        <v>82</v>
      </c>
      <c r="AV1075" s="658" t="s">
        <v>82</v>
      </c>
      <c r="AW1075" s="658" t="s">
        <v>33</v>
      </c>
      <c r="AX1075" s="658" t="s">
        <v>72</v>
      </c>
      <c r="AY1075" s="660" t="s">
        <v>125</v>
      </c>
    </row>
    <row r="1076" spans="2:51" s="687" customFormat="1" ht="12">
      <c r="B1076" s="688"/>
      <c r="D1076" s="653" t="s">
        <v>137</v>
      </c>
      <c r="E1076" s="689" t="s">
        <v>3</v>
      </c>
      <c r="F1076" s="690" t="s">
        <v>532</v>
      </c>
      <c r="H1076" s="691">
        <v>3</v>
      </c>
      <c r="L1076" s="688"/>
      <c r="M1076" s="692"/>
      <c r="N1076" s="693"/>
      <c r="O1076" s="693"/>
      <c r="P1076" s="693"/>
      <c r="Q1076" s="693"/>
      <c r="R1076" s="693"/>
      <c r="S1076" s="693"/>
      <c r="T1076" s="694"/>
      <c r="AT1076" s="689" t="s">
        <v>137</v>
      </c>
      <c r="AU1076" s="689" t="s">
        <v>82</v>
      </c>
      <c r="AV1076" s="687" t="s">
        <v>133</v>
      </c>
      <c r="AW1076" s="687" t="s">
        <v>33</v>
      </c>
      <c r="AX1076" s="687" t="s">
        <v>80</v>
      </c>
      <c r="AY1076" s="689" t="s">
        <v>125</v>
      </c>
    </row>
    <row r="1077" spans="1:65" s="571" customFormat="1" ht="14.45" customHeight="1">
      <c r="A1077" s="568"/>
      <c r="B1077" s="569"/>
      <c r="C1077" s="671" t="s">
        <v>1822</v>
      </c>
      <c r="D1077" s="671" t="s">
        <v>239</v>
      </c>
      <c r="E1077" s="672" t="s">
        <v>1823</v>
      </c>
      <c r="F1077" s="673" t="s">
        <v>1824</v>
      </c>
      <c r="G1077" s="674" t="s">
        <v>173</v>
      </c>
      <c r="H1077" s="675">
        <v>1</v>
      </c>
      <c r="I1077" s="80"/>
      <c r="J1077" s="676">
        <f>ROUND(I1077*H1077,2)</f>
        <v>0</v>
      </c>
      <c r="K1077" s="673" t="s">
        <v>259</v>
      </c>
      <c r="L1077" s="677"/>
      <c r="M1077" s="678" t="s">
        <v>3</v>
      </c>
      <c r="N1077" s="679" t="s">
        <v>43</v>
      </c>
      <c r="O1077" s="648"/>
      <c r="P1077" s="649">
        <f>O1077*H1077</f>
        <v>0</v>
      </c>
      <c r="Q1077" s="649">
        <v>0.01553</v>
      </c>
      <c r="R1077" s="649">
        <f>Q1077*H1077</f>
        <v>0.01553</v>
      </c>
      <c r="S1077" s="649">
        <v>0</v>
      </c>
      <c r="T1077" s="650">
        <f>S1077*H1077</f>
        <v>0</v>
      </c>
      <c r="U1077" s="568"/>
      <c r="V1077" s="568"/>
      <c r="W1077" s="568"/>
      <c r="X1077" s="568"/>
      <c r="Y1077" s="568"/>
      <c r="Z1077" s="568"/>
      <c r="AA1077" s="568"/>
      <c r="AB1077" s="568"/>
      <c r="AC1077" s="568"/>
      <c r="AD1077" s="568"/>
      <c r="AE1077" s="568"/>
      <c r="AR1077" s="651" t="s">
        <v>197</v>
      </c>
      <c r="AT1077" s="651" t="s">
        <v>239</v>
      </c>
      <c r="AU1077" s="651" t="s">
        <v>82</v>
      </c>
      <c r="AY1077" s="561" t="s">
        <v>125</v>
      </c>
      <c r="BE1077" s="652">
        <f>IF(N1077="základní",J1077,0)</f>
        <v>0</v>
      </c>
      <c r="BF1077" s="652">
        <f>IF(N1077="snížená",J1077,0)</f>
        <v>0</v>
      </c>
      <c r="BG1077" s="652">
        <f>IF(N1077="zákl. přenesená",J1077,0)</f>
        <v>0</v>
      </c>
      <c r="BH1077" s="652">
        <f>IF(N1077="sníž. přenesená",J1077,0)</f>
        <v>0</v>
      </c>
      <c r="BI1077" s="652">
        <f>IF(N1077="nulová",J1077,0)</f>
        <v>0</v>
      </c>
      <c r="BJ1077" s="561" t="s">
        <v>80</v>
      </c>
      <c r="BK1077" s="652">
        <f>ROUND(I1077*H1077,2)</f>
        <v>0</v>
      </c>
      <c r="BL1077" s="561" t="s">
        <v>133</v>
      </c>
      <c r="BM1077" s="651" t="s">
        <v>1825</v>
      </c>
    </row>
    <row r="1078" spans="2:51" s="658" customFormat="1" ht="12">
      <c r="B1078" s="659"/>
      <c r="D1078" s="653" t="s">
        <v>137</v>
      </c>
      <c r="E1078" s="660" t="s">
        <v>3</v>
      </c>
      <c r="F1078" s="661" t="s">
        <v>1793</v>
      </c>
      <c r="H1078" s="662">
        <v>1</v>
      </c>
      <c r="L1078" s="659"/>
      <c r="M1078" s="663"/>
      <c r="N1078" s="664"/>
      <c r="O1078" s="664"/>
      <c r="P1078" s="664"/>
      <c r="Q1078" s="664"/>
      <c r="R1078" s="664"/>
      <c r="S1078" s="664"/>
      <c r="T1078" s="665"/>
      <c r="AT1078" s="660" t="s">
        <v>137</v>
      </c>
      <c r="AU1078" s="660" t="s">
        <v>82</v>
      </c>
      <c r="AV1078" s="658" t="s">
        <v>82</v>
      </c>
      <c r="AW1078" s="658" t="s">
        <v>33</v>
      </c>
      <c r="AX1078" s="658" t="s">
        <v>80</v>
      </c>
      <c r="AY1078" s="660" t="s">
        <v>125</v>
      </c>
    </row>
    <row r="1079" spans="1:65" s="571" customFormat="1" ht="24.2" customHeight="1">
      <c r="A1079" s="568"/>
      <c r="B1079" s="569"/>
      <c r="C1079" s="671" t="s">
        <v>1826</v>
      </c>
      <c r="D1079" s="671" t="s">
        <v>239</v>
      </c>
      <c r="E1079" s="672" t="s">
        <v>1827</v>
      </c>
      <c r="F1079" s="673" t="s">
        <v>1828</v>
      </c>
      <c r="G1079" s="674" t="s">
        <v>173</v>
      </c>
      <c r="H1079" s="675">
        <v>4</v>
      </c>
      <c r="I1079" s="80"/>
      <c r="J1079" s="676">
        <f>ROUND(I1079*H1079,2)</f>
        <v>0</v>
      </c>
      <c r="K1079" s="673" t="s">
        <v>259</v>
      </c>
      <c r="L1079" s="677"/>
      <c r="M1079" s="678" t="s">
        <v>3</v>
      </c>
      <c r="N1079" s="679" t="s">
        <v>43</v>
      </c>
      <c r="O1079" s="648"/>
      <c r="P1079" s="649">
        <f>O1079*H1079</f>
        <v>0</v>
      </c>
      <c r="Q1079" s="649">
        <v>0.01521</v>
      </c>
      <c r="R1079" s="649">
        <f>Q1079*H1079</f>
        <v>0.06084</v>
      </c>
      <c r="S1079" s="649">
        <v>0</v>
      </c>
      <c r="T1079" s="650">
        <f>S1079*H1079</f>
        <v>0</v>
      </c>
      <c r="U1079" s="568"/>
      <c r="V1079" s="568"/>
      <c r="W1079" s="568"/>
      <c r="X1079" s="568"/>
      <c r="Y1079" s="568"/>
      <c r="Z1079" s="568"/>
      <c r="AA1079" s="568"/>
      <c r="AB1079" s="568"/>
      <c r="AC1079" s="568"/>
      <c r="AD1079" s="568"/>
      <c r="AE1079" s="568"/>
      <c r="AR1079" s="651" t="s">
        <v>197</v>
      </c>
      <c r="AT1079" s="651" t="s">
        <v>239</v>
      </c>
      <c r="AU1079" s="651" t="s">
        <v>82</v>
      </c>
      <c r="AY1079" s="561" t="s">
        <v>125</v>
      </c>
      <c r="BE1079" s="652">
        <f>IF(N1079="základní",J1079,0)</f>
        <v>0</v>
      </c>
      <c r="BF1079" s="652">
        <f>IF(N1079="snížená",J1079,0)</f>
        <v>0</v>
      </c>
      <c r="BG1079" s="652">
        <f>IF(N1079="zákl. přenesená",J1079,0)</f>
        <v>0</v>
      </c>
      <c r="BH1079" s="652">
        <f>IF(N1079="sníž. přenesená",J1079,0)</f>
        <v>0</v>
      </c>
      <c r="BI1079" s="652">
        <f>IF(N1079="nulová",J1079,0)</f>
        <v>0</v>
      </c>
      <c r="BJ1079" s="561" t="s">
        <v>80</v>
      </c>
      <c r="BK1079" s="652">
        <f>ROUND(I1079*H1079,2)</f>
        <v>0</v>
      </c>
      <c r="BL1079" s="561" t="s">
        <v>133</v>
      </c>
      <c r="BM1079" s="651" t="s">
        <v>1829</v>
      </c>
    </row>
    <row r="1080" spans="2:51" s="658" customFormat="1" ht="12">
      <c r="B1080" s="659"/>
      <c r="D1080" s="653" t="s">
        <v>137</v>
      </c>
      <c r="E1080" s="660" t="s">
        <v>3</v>
      </c>
      <c r="F1080" s="661" t="s">
        <v>1794</v>
      </c>
      <c r="H1080" s="662">
        <v>1</v>
      </c>
      <c r="L1080" s="659"/>
      <c r="M1080" s="663"/>
      <c r="N1080" s="664"/>
      <c r="O1080" s="664"/>
      <c r="P1080" s="664"/>
      <c r="Q1080" s="664"/>
      <c r="R1080" s="664"/>
      <c r="S1080" s="664"/>
      <c r="T1080" s="665"/>
      <c r="AT1080" s="660" t="s">
        <v>137</v>
      </c>
      <c r="AU1080" s="660" t="s">
        <v>82</v>
      </c>
      <c r="AV1080" s="658" t="s">
        <v>82</v>
      </c>
      <c r="AW1080" s="658" t="s">
        <v>33</v>
      </c>
      <c r="AX1080" s="658" t="s">
        <v>72</v>
      </c>
      <c r="AY1080" s="660" t="s">
        <v>125</v>
      </c>
    </row>
    <row r="1081" spans="2:51" s="658" customFormat="1" ht="12">
      <c r="B1081" s="659"/>
      <c r="D1081" s="653" t="s">
        <v>137</v>
      </c>
      <c r="E1081" s="660" t="s">
        <v>3</v>
      </c>
      <c r="F1081" s="661" t="s">
        <v>1796</v>
      </c>
      <c r="H1081" s="662">
        <v>1</v>
      </c>
      <c r="L1081" s="659"/>
      <c r="M1081" s="663"/>
      <c r="N1081" s="664"/>
      <c r="O1081" s="664"/>
      <c r="P1081" s="664"/>
      <c r="Q1081" s="664"/>
      <c r="R1081" s="664"/>
      <c r="S1081" s="664"/>
      <c r="T1081" s="665"/>
      <c r="AT1081" s="660" t="s">
        <v>137</v>
      </c>
      <c r="AU1081" s="660" t="s">
        <v>82</v>
      </c>
      <c r="AV1081" s="658" t="s">
        <v>82</v>
      </c>
      <c r="AW1081" s="658" t="s">
        <v>33</v>
      </c>
      <c r="AX1081" s="658" t="s">
        <v>72</v>
      </c>
      <c r="AY1081" s="660" t="s">
        <v>125</v>
      </c>
    </row>
    <row r="1082" spans="2:51" s="658" customFormat="1" ht="12">
      <c r="B1082" s="659"/>
      <c r="D1082" s="653" t="s">
        <v>137</v>
      </c>
      <c r="E1082" s="660" t="s">
        <v>3</v>
      </c>
      <c r="F1082" s="661" t="s">
        <v>1799</v>
      </c>
      <c r="H1082" s="662">
        <v>1</v>
      </c>
      <c r="L1082" s="659"/>
      <c r="M1082" s="663"/>
      <c r="N1082" s="664"/>
      <c r="O1082" s="664"/>
      <c r="P1082" s="664"/>
      <c r="Q1082" s="664"/>
      <c r="R1082" s="664"/>
      <c r="S1082" s="664"/>
      <c r="T1082" s="665"/>
      <c r="AT1082" s="660" t="s">
        <v>137</v>
      </c>
      <c r="AU1082" s="660" t="s">
        <v>82</v>
      </c>
      <c r="AV1082" s="658" t="s">
        <v>82</v>
      </c>
      <c r="AW1082" s="658" t="s">
        <v>33</v>
      </c>
      <c r="AX1082" s="658" t="s">
        <v>72</v>
      </c>
      <c r="AY1082" s="660" t="s">
        <v>125</v>
      </c>
    </row>
    <row r="1083" spans="2:51" s="658" customFormat="1" ht="12">
      <c r="B1083" s="659"/>
      <c r="D1083" s="653" t="s">
        <v>137</v>
      </c>
      <c r="E1083" s="660" t="s">
        <v>3</v>
      </c>
      <c r="F1083" s="661" t="s">
        <v>1801</v>
      </c>
      <c r="H1083" s="662">
        <v>1</v>
      </c>
      <c r="L1083" s="659"/>
      <c r="M1083" s="663"/>
      <c r="N1083" s="664"/>
      <c r="O1083" s="664"/>
      <c r="P1083" s="664"/>
      <c r="Q1083" s="664"/>
      <c r="R1083" s="664"/>
      <c r="S1083" s="664"/>
      <c r="T1083" s="665"/>
      <c r="AT1083" s="660" t="s">
        <v>137</v>
      </c>
      <c r="AU1083" s="660" t="s">
        <v>82</v>
      </c>
      <c r="AV1083" s="658" t="s">
        <v>82</v>
      </c>
      <c r="AW1083" s="658" t="s">
        <v>33</v>
      </c>
      <c r="AX1083" s="658" t="s">
        <v>72</v>
      </c>
      <c r="AY1083" s="660" t="s">
        <v>125</v>
      </c>
    </row>
    <row r="1084" spans="2:51" s="687" customFormat="1" ht="12">
      <c r="B1084" s="688"/>
      <c r="D1084" s="653" t="s">
        <v>137</v>
      </c>
      <c r="E1084" s="689" t="s">
        <v>3</v>
      </c>
      <c r="F1084" s="690" t="s">
        <v>532</v>
      </c>
      <c r="H1084" s="691">
        <v>4</v>
      </c>
      <c r="L1084" s="688"/>
      <c r="M1084" s="692"/>
      <c r="N1084" s="693"/>
      <c r="O1084" s="693"/>
      <c r="P1084" s="693"/>
      <c r="Q1084" s="693"/>
      <c r="R1084" s="693"/>
      <c r="S1084" s="693"/>
      <c r="T1084" s="694"/>
      <c r="AT1084" s="689" t="s">
        <v>137</v>
      </c>
      <c r="AU1084" s="689" t="s">
        <v>82</v>
      </c>
      <c r="AV1084" s="687" t="s">
        <v>133</v>
      </c>
      <c r="AW1084" s="687" t="s">
        <v>33</v>
      </c>
      <c r="AX1084" s="687" t="s">
        <v>80</v>
      </c>
      <c r="AY1084" s="689" t="s">
        <v>125</v>
      </c>
    </row>
    <row r="1085" spans="1:65" s="571" customFormat="1" ht="24.2" customHeight="1">
      <c r="A1085" s="568"/>
      <c r="B1085" s="569"/>
      <c r="C1085" s="671" t="s">
        <v>1830</v>
      </c>
      <c r="D1085" s="671" t="s">
        <v>239</v>
      </c>
      <c r="E1085" s="672" t="s">
        <v>1831</v>
      </c>
      <c r="F1085" s="673" t="s">
        <v>1832</v>
      </c>
      <c r="G1085" s="674" t="s">
        <v>173</v>
      </c>
      <c r="H1085" s="675">
        <v>4</v>
      </c>
      <c r="I1085" s="80"/>
      <c r="J1085" s="676">
        <f>ROUND(I1085*H1085,2)</f>
        <v>0</v>
      </c>
      <c r="K1085" s="673" t="s">
        <v>259</v>
      </c>
      <c r="L1085" s="677"/>
      <c r="M1085" s="678" t="s">
        <v>3</v>
      </c>
      <c r="N1085" s="679" t="s">
        <v>43</v>
      </c>
      <c r="O1085" s="648"/>
      <c r="P1085" s="649">
        <f>O1085*H1085</f>
        <v>0</v>
      </c>
      <c r="Q1085" s="649">
        <v>0.01793</v>
      </c>
      <c r="R1085" s="649">
        <f>Q1085*H1085</f>
        <v>0.07172</v>
      </c>
      <c r="S1085" s="649">
        <v>0</v>
      </c>
      <c r="T1085" s="650">
        <f>S1085*H1085</f>
        <v>0</v>
      </c>
      <c r="U1085" s="568"/>
      <c r="V1085" s="568"/>
      <c r="W1085" s="568"/>
      <c r="X1085" s="568"/>
      <c r="Y1085" s="568"/>
      <c r="Z1085" s="568"/>
      <c r="AA1085" s="568"/>
      <c r="AB1085" s="568"/>
      <c r="AC1085" s="568"/>
      <c r="AD1085" s="568"/>
      <c r="AE1085" s="568"/>
      <c r="AR1085" s="651" t="s">
        <v>197</v>
      </c>
      <c r="AT1085" s="651" t="s">
        <v>239</v>
      </c>
      <c r="AU1085" s="651" t="s">
        <v>82</v>
      </c>
      <c r="AY1085" s="561" t="s">
        <v>125</v>
      </c>
      <c r="BE1085" s="652">
        <f>IF(N1085="základní",J1085,0)</f>
        <v>0</v>
      </c>
      <c r="BF1085" s="652">
        <f>IF(N1085="snížená",J1085,0)</f>
        <v>0</v>
      </c>
      <c r="BG1085" s="652">
        <f>IF(N1085="zákl. přenesená",J1085,0)</f>
        <v>0</v>
      </c>
      <c r="BH1085" s="652">
        <f>IF(N1085="sníž. přenesená",J1085,0)</f>
        <v>0</v>
      </c>
      <c r="BI1085" s="652">
        <f>IF(N1085="nulová",J1085,0)</f>
        <v>0</v>
      </c>
      <c r="BJ1085" s="561" t="s">
        <v>80</v>
      </c>
      <c r="BK1085" s="652">
        <f>ROUND(I1085*H1085,2)</f>
        <v>0</v>
      </c>
      <c r="BL1085" s="561" t="s">
        <v>133</v>
      </c>
      <c r="BM1085" s="651" t="s">
        <v>1833</v>
      </c>
    </row>
    <row r="1086" spans="2:51" s="658" customFormat="1" ht="12">
      <c r="B1086" s="659"/>
      <c r="D1086" s="653" t="s">
        <v>137</v>
      </c>
      <c r="E1086" s="660" t="s">
        <v>3</v>
      </c>
      <c r="F1086" s="661" t="s">
        <v>1795</v>
      </c>
      <c r="H1086" s="662">
        <v>1</v>
      </c>
      <c r="L1086" s="659"/>
      <c r="M1086" s="663"/>
      <c r="N1086" s="664"/>
      <c r="O1086" s="664"/>
      <c r="P1086" s="664"/>
      <c r="Q1086" s="664"/>
      <c r="R1086" s="664"/>
      <c r="S1086" s="664"/>
      <c r="T1086" s="665"/>
      <c r="AT1086" s="660" t="s">
        <v>137</v>
      </c>
      <c r="AU1086" s="660" t="s">
        <v>82</v>
      </c>
      <c r="AV1086" s="658" t="s">
        <v>82</v>
      </c>
      <c r="AW1086" s="658" t="s">
        <v>33</v>
      </c>
      <c r="AX1086" s="658" t="s">
        <v>72</v>
      </c>
      <c r="AY1086" s="660" t="s">
        <v>125</v>
      </c>
    </row>
    <row r="1087" spans="2:51" s="658" customFormat="1" ht="12">
      <c r="B1087" s="659"/>
      <c r="D1087" s="653" t="s">
        <v>137</v>
      </c>
      <c r="E1087" s="660" t="s">
        <v>3</v>
      </c>
      <c r="F1087" s="661" t="s">
        <v>1797</v>
      </c>
      <c r="H1087" s="662">
        <v>1</v>
      </c>
      <c r="L1087" s="659"/>
      <c r="M1087" s="663"/>
      <c r="N1087" s="664"/>
      <c r="O1087" s="664"/>
      <c r="P1087" s="664"/>
      <c r="Q1087" s="664"/>
      <c r="R1087" s="664"/>
      <c r="S1087" s="664"/>
      <c r="T1087" s="665"/>
      <c r="AT1087" s="660" t="s">
        <v>137</v>
      </c>
      <c r="AU1087" s="660" t="s">
        <v>82</v>
      </c>
      <c r="AV1087" s="658" t="s">
        <v>82</v>
      </c>
      <c r="AW1087" s="658" t="s">
        <v>33</v>
      </c>
      <c r="AX1087" s="658" t="s">
        <v>72</v>
      </c>
      <c r="AY1087" s="660" t="s">
        <v>125</v>
      </c>
    </row>
    <row r="1088" spans="2:51" s="658" customFormat="1" ht="12">
      <c r="B1088" s="659"/>
      <c r="D1088" s="653" t="s">
        <v>137</v>
      </c>
      <c r="E1088" s="660" t="s">
        <v>3</v>
      </c>
      <c r="F1088" s="661" t="s">
        <v>1805</v>
      </c>
      <c r="H1088" s="662">
        <v>1</v>
      </c>
      <c r="L1088" s="659"/>
      <c r="M1088" s="663"/>
      <c r="N1088" s="664"/>
      <c r="O1088" s="664"/>
      <c r="P1088" s="664"/>
      <c r="Q1088" s="664"/>
      <c r="R1088" s="664"/>
      <c r="S1088" s="664"/>
      <c r="T1088" s="665"/>
      <c r="AT1088" s="660" t="s">
        <v>137</v>
      </c>
      <c r="AU1088" s="660" t="s">
        <v>82</v>
      </c>
      <c r="AV1088" s="658" t="s">
        <v>82</v>
      </c>
      <c r="AW1088" s="658" t="s">
        <v>33</v>
      </c>
      <c r="AX1088" s="658" t="s">
        <v>72</v>
      </c>
      <c r="AY1088" s="660" t="s">
        <v>125</v>
      </c>
    </row>
    <row r="1089" spans="2:51" s="658" customFormat="1" ht="12">
      <c r="B1089" s="659"/>
      <c r="D1089" s="653" t="s">
        <v>137</v>
      </c>
      <c r="E1089" s="660" t="s">
        <v>3</v>
      </c>
      <c r="F1089" s="661" t="s">
        <v>1806</v>
      </c>
      <c r="H1089" s="662">
        <v>1</v>
      </c>
      <c r="L1089" s="659"/>
      <c r="M1089" s="663"/>
      <c r="N1089" s="664"/>
      <c r="O1089" s="664"/>
      <c r="P1089" s="664"/>
      <c r="Q1089" s="664"/>
      <c r="R1089" s="664"/>
      <c r="S1089" s="664"/>
      <c r="T1089" s="665"/>
      <c r="AT1089" s="660" t="s">
        <v>137</v>
      </c>
      <c r="AU1089" s="660" t="s">
        <v>82</v>
      </c>
      <c r="AV1089" s="658" t="s">
        <v>82</v>
      </c>
      <c r="AW1089" s="658" t="s">
        <v>33</v>
      </c>
      <c r="AX1089" s="658" t="s">
        <v>72</v>
      </c>
      <c r="AY1089" s="660" t="s">
        <v>125</v>
      </c>
    </row>
    <row r="1090" spans="2:51" s="687" customFormat="1" ht="12">
      <c r="B1090" s="688"/>
      <c r="D1090" s="653" t="s">
        <v>137</v>
      </c>
      <c r="E1090" s="689" t="s">
        <v>3</v>
      </c>
      <c r="F1090" s="690" t="s">
        <v>532</v>
      </c>
      <c r="H1090" s="691">
        <v>4</v>
      </c>
      <c r="L1090" s="688"/>
      <c r="M1090" s="692"/>
      <c r="N1090" s="693"/>
      <c r="O1090" s="693"/>
      <c r="P1090" s="693"/>
      <c r="Q1090" s="693"/>
      <c r="R1090" s="693"/>
      <c r="S1090" s="693"/>
      <c r="T1090" s="694"/>
      <c r="AT1090" s="689" t="s">
        <v>137</v>
      </c>
      <c r="AU1090" s="689" t="s">
        <v>82</v>
      </c>
      <c r="AV1090" s="687" t="s">
        <v>133</v>
      </c>
      <c r="AW1090" s="687" t="s">
        <v>33</v>
      </c>
      <c r="AX1090" s="687" t="s">
        <v>80</v>
      </c>
      <c r="AY1090" s="689" t="s">
        <v>125</v>
      </c>
    </row>
    <row r="1091" spans="1:65" s="571" customFormat="1" ht="14.45" customHeight="1">
      <c r="A1091" s="568"/>
      <c r="B1091" s="569"/>
      <c r="C1091" s="671" t="s">
        <v>1834</v>
      </c>
      <c r="D1091" s="671" t="s">
        <v>239</v>
      </c>
      <c r="E1091" s="672" t="s">
        <v>1835</v>
      </c>
      <c r="F1091" s="673" t="s">
        <v>1836</v>
      </c>
      <c r="G1091" s="674" t="s">
        <v>173</v>
      </c>
      <c r="H1091" s="675">
        <v>1</v>
      </c>
      <c r="I1091" s="80"/>
      <c r="J1091" s="676">
        <f>ROUND(I1091*H1091,2)</f>
        <v>0</v>
      </c>
      <c r="K1091" s="673" t="s">
        <v>259</v>
      </c>
      <c r="L1091" s="677"/>
      <c r="M1091" s="678" t="s">
        <v>3</v>
      </c>
      <c r="N1091" s="679" t="s">
        <v>43</v>
      </c>
      <c r="O1091" s="648"/>
      <c r="P1091" s="649">
        <f>O1091*H1091</f>
        <v>0</v>
      </c>
      <c r="Q1091" s="649">
        <v>0.01489</v>
      </c>
      <c r="R1091" s="649">
        <f>Q1091*H1091</f>
        <v>0.01489</v>
      </c>
      <c r="S1091" s="649">
        <v>0</v>
      </c>
      <c r="T1091" s="650">
        <f>S1091*H1091</f>
        <v>0</v>
      </c>
      <c r="U1091" s="568"/>
      <c r="V1091" s="568"/>
      <c r="W1091" s="568"/>
      <c r="X1091" s="568"/>
      <c r="Y1091" s="568"/>
      <c r="Z1091" s="568"/>
      <c r="AA1091" s="568"/>
      <c r="AB1091" s="568"/>
      <c r="AC1091" s="568"/>
      <c r="AD1091" s="568"/>
      <c r="AE1091" s="568"/>
      <c r="AR1091" s="651" t="s">
        <v>197</v>
      </c>
      <c r="AT1091" s="651" t="s">
        <v>239</v>
      </c>
      <c r="AU1091" s="651" t="s">
        <v>82</v>
      </c>
      <c r="AY1091" s="561" t="s">
        <v>125</v>
      </c>
      <c r="BE1091" s="652">
        <f>IF(N1091="základní",J1091,0)</f>
        <v>0</v>
      </c>
      <c r="BF1091" s="652">
        <f>IF(N1091="snížená",J1091,0)</f>
        <v>0</v>
      </c>
      <c r="BG1091" s="652">
        <f>IF(N1091="zákl. přenesená",J1091,0)</f>
        <v>0</v>
      </c>
      <c r="BH1091" s="652">
        <f>IF(N1091="sníž. přenesená",J1091,0)</f>
        <v>0</v>
      </c>
      <c r="BI1091" s="652">
        <f>IF(N1091="nulová",J1091,0)</f>
        <v>0</v>
      </c>
      <c r="BJ1091" s="561" t="s">
        <v>80</v>
      </c>
      <c r="BK1091" s="652">
        <f>ROUND(I1091*H1091,2)</f>
        <v>0</v>
      </c>
      <c r="BL1091" s="561" t="s">
        <v>133</v>
      </c>
      <c r="BM1091" s="651" t="s">
        <v>1837</v>
      </c>
    </row>
    <row r="1092" spans="2:51" s="658" customFormat="1" ht="12">
      <c r="B1092" s="659"/>
      <c r="D1092" s="653" t="s">
        <v>137</v>
      </c>
      <c r="E1092" s="660" t="s">
        <v>3</v>
      </c>
      <c r="F1092" s="661" t="s">
        <v>1798</v>
      </c>
      <c r="H1092" s="662">
        <v>1</v>
      </c>
      <c r="L1092" s="659"/>
      <c r="M1092" s="663"/>
      <c r="N1092" s="664"/>
      <c r="O1092" s="664"/>
      <c r="P1092" s="664"/>
      <c r="Q1092" s="664"/>
      <c r="R1092" s="664"/>
      <c r="S1092" s="664"/>
      <c r="T1092" s="665"/>
      <c r="AT1092" s="660" t="s">
        <v>137</v>
      </c>
      <c r="AU1092" s="660" t="s">
        <v>82</v>
      </c>
      <c r="AV1092" s="658" t="s">
        <v>82</v>
      </c>
      <c r="AW1092" s="658" t="s">
        <v>33</v>
      </c>
      <c r="AX1092" s="658" t="s">
        <v>80</v>
      </c>
      <c r="AY1092" s="660" t="s">
        <v>125</v>
      </c>
    </row>
    <row r="1093" spans="1:65" s="571" customFormat="1" ht="24.2" customHeight="1">
      <c r="A1093" s="568"/>
      <c r="B1093" s="569"/>
      <c r="C1093" s="671" t="s">
        <v>1838</v>
      </c>
      <c r="D1093" s="671" t="s">
        <v>239</v>
      </c>
      <c r="E1093" s="672" t="s">
        <v>1839</v>
      </c>
      <c r="F1093" s="673" t="s">
        <v>1840</v>
      </c>
      <c r="G1093" s="674" t="s">
        <v>173</v>
      </c>
      <c r="H1093" s="675">
        <v>1</v>
      </c>
      <c r="I1093" s="80"/>
      <c r="J1093" s="676">
        <f>ROUND(I1093*H1093,2)</f>
        <v>0</v>
      </c>
      <c r="K1093" s="673" t="s">
        <v>259</v>
      </c>
      <c r="L1093" s="677"/>
      <c r="M1093" s="678" t="s">
        <v>3</v>
      </c>
      <c r="N1093" s="679" t="s">
        <v>43</v>
      </c>
      <c r="O1093" s="648"/>
      <c r="P1093" s="649">
        <f>O1093*H1093</f>
        <v>0</v>
      </c>
      <c r="Q1093" s="649">
        <v>0.01458</v>
      </c>
      <c r="R1093" s="649">
        <f>Q1093*H1093</f>
        <v>0.01458</v>
      </c>
      <c r="S1093" s="649">
        <v>0</v>
      </c>
      <c r="T1093" s="650">
        <f>S1093*H1093</f>
        <v>0</v>
      </c>
      <c r="U1093" s="568"/>
      <c r="V1093" s="568"/>
      <c r="W1093" s="568"/>
      <c r="X1093" s="568"/>
      <c r="Y1093" s="568"/>
      <c r="Z1093" s="568"/>
      <c r="AA1093" s="568"/>
      <c r="AB1093" s="568"/>
      <c r="AC1093" s="568"/>
      <c r="AD1093" s="568"/>
      <c r="AE1093" s="568"/>
      <c r="AR1093" s="651" t="s">
        <v>197</v>
      </c>
      <c r="AT1093" s="651" t="s">
        <v>239</v>
      </c>
      <c r="AU1093" s="651" t="s">
        <v>82</v>
      </c>
      <c r="AY1093" s="561" t="s">
        <v>125</v>
      </c>
      <c r="BE1093" s="652">
        <f>IF(N1093="základní",J1093,0)</f>
        <v>0</v>
      </c>
      <c r="BF1093" s="652">
        <f>IF(N1093="snížená",J1093,0)</f>
        <v>0</v>
      </c>
      <c r="BG1093" s="652">
        <f>IF(N1093="zákl. přenesená",J1093,0)</f>
        <v>0</v>
      </c>
      <c r="BH1093" s="652">
        <f>IF(N1093="sníž. přenesená",J1093,0)</f>
        <v>0</v>
      </c>
      <c r="BI1093" s="652">
        <f>IF(N1093="nulová",J1093,0)</f>
        <v>0</v>
      </c>
      <c r="BJ1093" s="561" t="s">
        <v>80</v>
      </c>
      <c r="BK1093" s="652">
        <f>ROUND(I1093*H1093,2)</f>
        <v>0</v>
      </c>
      <c r="BL1093" s="561" t="s">
        <v>133</v>
      </c>
      <c r="BM1093" s="651" t="s">
        <v>1841</v>
      </c>
    </row>
    <row r="1094" spans="2:51" s="658" customFormat="1" ht="12">
      <c r="B1094" s="659"/>
      <c r="D1094" s="653" t="s">
        <v>137</v>
      </c>
      <c r="E1094" s="660" t="s">
        <v>3</v>
      </c>
      <c r="F1094" s="661" t="s">
        <v>1800</v>
      </c>
      <c r="H1094" s="662">
        <v>1</v>
      </c>
      <c r="L1094" s="659"/>
      <c r="M1094" s="663"/>
      <c r="N1094" s="664"/>
      <c r="O1094" s="664"/>
      <c r="P1094" s="664"/>
      <c r="Q1094" s="664"/>
      <c r="R1094" s="664"/>
      <c r="S1094" s="664"/>
      <c r="T1094" s="665"/>
      <c r="AT1094" s="660" t="s">
        <v>137</v>
      </c>
      <c r="AU1094" s="660" t="s">
        <v>82</v>
      </c>
      <c r="AV1094" s="658" t="s">
        <v>82</v>
      </c>
      <c r="AW1094" s="658" t="s">
        <v>33</v>
      </c>
      <c r="AX1094" s="658" t="s">
        <v>80</v>
      </c>
      <c r="AY1094" s="660" t="s">
        <v>125</v>
      </c>
    </row>
    <row r="1095" spans="1:65" s="571" customFormat="1" ht="24.2" customHeight="1">
      <c r="A1095" s="568"/>
      <c r="B1095" s="569"/>
      <c r="C1095" s="671" t="s">
        <v>1842</v>
      </c>
      <c r="D1095" s="671" t="s">
        <v>239</v>
      </c>
      <c r="E1095" s="672" t="s">
        <v>1843</v>
      </c>
      <c r="F1095" s="673" t="s">
        <v>1844</v>
      </c>
      <c r="G1095" s="674" t="s">
        <v>173</v>
      </c>
      <c r="H1095" s="675">
        <v>3</v>
      </c>
      <c r="I1095" s="80"/>
      <c r="J1095" s="676">
        <f>ROUND(I1095*H1095,2)</f>
        <v>0</v>
      </c>
      <c r="K1095" s="673" t="s">
        <v>259</v>
      </c>
      <c r="L1095" s="677"/>
      <c r="M1095" s="678" t="s">
        <v>3</v>
      </c>
      <c r="N1095" s="679" t="s">
        <v>43</v>
      </c>
      <c r="O1095" s="648"/>
      <c r="P1095" s="649">
        <f>O1095*H1095</f>
        <v>0</v>
      </c>
      <c r="Q1095" s="649">
        <v>0.01834</v>
      </c>
      <c r="R1095" s="649">
        <f>Q1095*H1095</f>
        <v>0.05502</v>
      </c>
      <c r="S1095" s="649">
        <v>0</v>
      </c>
      <c r="T1095" s="650">
        <f>S1095*H1095</f>
        <v>0</v>
      </c>
      <c r="U1095" s="568"/>
      <c r="V1095" s="568"/>
      <c r="W1095" s="568"/>
      <c r="X1095" s="568"/>
      <c r="Y1095" s="568"/>
      <c r="Z1095" s="568"/>
      <c r="AA1095" s="568"/>
      <c r="AB1095" s="568"/>
      <c r="AC1095" s="568"/>
      <c r="AD1095" s="568"/>
      <c r="AE1095" s="568"/>
      <c r="AR1095" s="651" t="s">
        <v>197</v>
      </c>
      <c r="AT1095" s="651" t="s">
        <v>239</v>
      </c>
      <c r="AU1095" s="651" t="s">
        <v>82</v>
      </c>
      <c r="AY1095" s="561" t="s">
        <v>125</v>
      </c>
      <c r="BE1095" s="652">
        <f>IF(N1095="základní",J1095,0)</f>
        <v>0</v>
      </c>
      <c r="BF1095" s="652">
        <f>IF(N1095="snížená",J1095,0)</f>
        <v>0</v>
      </c>
      <c r="BG1095" s="652">
        <f>IF(N1095="zákl. přenesená",J1095,0)</f>
        <v>0</v>
      </c>
      <c r="BH1095" s="652">
        <f>IF(N1095="sníž. přenesená",J1095,0)</f>
        <v>0</v>
      </c>
      <c r="BI1095" s="652">
        <f>IF(N1095="nulová",J1095,0)</f>
        <v>0</v>
      </c>
      <c r="BJ1095" s="561" t="s">
        <v>80</v>
      </c>
      <c r="BK1095" s="652">
        <f>ROUND(I1095*H1095,2)</f>
        <v>0</v>
      </c>
      <c r="BL1095" s="561" t="s">
        <v>133</v>
      </c>
      <c r="BM1095" s="651" t="s">
        <v>1845</v>
      </c>
    </row>
    <row r="1096" spans="2:51" s="658" customFormat="1" ht="12">
      <c r="B1096" s="659"/>
      <c r="D1096" s="653" t="s">
        <v>137</v>
      </c>
      <c r="E1096" s="660" t="s">
        <v>3</v>
      </c>
      <c r="F1096" s="661" t="s">
        <v>1802</v>
      </c>
      <c r="H1096" s="662">
        <v>1</v>
      </c>
      <c r="L1096" s="659"/>
      <c r="M1096" s="663"/>
      <c r="N1096" s="664"/>
      <c r="O1096" s="664"/>
      <c r="P1096" s="664"/>
      <c r="Q1096" s="664"/>
      <c r="R1096" s="664"/>
      <c r="S1096" s="664"/>
      <c r="T1096" s="665"/>
      <c r="AT1096" s="660" t="s">
        <v>137</v>
      </c>
      <c r="AU1096" s="660" t="s">
        <v>82</v>
      </c>
      <c r="AV1096" s="658" t="s">
        <v>82</v>
      </c>
      <c r="AW1096" s="658" t="s">
        <v>33</v>
      </c>
      <c r="AX1096" s="658" t="s">
        <v>72</v>
      </c>
      <c r="AY1096" s="660" t="s">
        <v>125</v>
      </c>
    </row>
    <row r="1097" spans="2:51" s="658" customFormat="1" ht="12">
      <c r="B1097" s="659"/>
      <c r="D1097" s="653" t="s">
        <v>137</v>
      </c>
      <c r="E1097" s="660" t="s">
        <v>3</v>
      </c>
      <c r="F1097" s="661" t="s">
        <v>1803</v>
      </c>
      <c r="H1097" s="662">
        <v>1</v>
      </c>
      <c r="L1097" s="659"/>
      <c r="M1097" s="663"/>
      <c r="N1097" s="664"/>
      <c r="O1097" s="664"/>
      <c r="P1097" s="664"/>
      <c r="Q1097" s="664"/>
      <c r="R1097" s="664"/>
      <c r="S1097" s="664"/>
      <c r="T1097" s="665"/>
      <c r="AT1097" s="660" t="s">
        <v>137</v>
      </c>
      <c r="AU1097" s="660" t="s">
        <v>82</v>
      </c>
      <c r="AV1097" s="658" t="s">
        <v>82</v>
      </c>
      <c r="AW1097" s="658" t="s">
        <v>33</v>
      </c>
      <c r="AX1097" s="658" t="s">
        <v>72</v>
      </c>
      <c r="AY1097" s="660" t="s">
        <v>125</v>
      </c>
    </row>
    <row r="1098" spans="2:51" s="658" customFormat="1" ht="12">
      <c r="B1098" s="659"/>
      <c r="D1098" s="653" t="s">
        <v>137</v>
      </c>
      <c r="E1098" s="660" t="s">
        <v>3</v>
      </c>
      <c r="F1098" s="661" t="s">
        <v>1804</v>
      </c>
      <c r="H1098" s="662">
        <v>1</v>
      </c>
      <c r="L1098" s="659"/>
      <c r="M1098" s="663"/>
      <c r="N1098" s="664"/>
      <c r="O1098" s="664"/>
      <c r="P1098" s="664"/>
      <c r="Q1098" s="664"/>
      <c r="R1098" s="664"/>
      <c r="S1098" s="664"/>
      <c r="T1098" s="665"/>
      <c r="AT1098" s="660" t="s">
        <v>137</v>
      </c>
      <c r="AU1098" s="660" t="s">
        <v>82</v>
      </c>
      <c r="AV1098" s="658" t="s">
        <v>82</v>
      </c>
      <c r="AW1098" s="658" t="s">
        <v>33</v>
      </c>
      <c r="AX1098" s="658" t="s">
        <v>72</v>
      </c>
      <c r="AY1098" s="660" t="s">
        <v>125</v>
      </c>
    </row>
    <row r="1099" spans="2:51" s="687" customFormat="1" ht="12">
      <c r="B1099" s="688"/>
      <c r="D1099" s="653" t="s">
        <v>137</v>
      </c>
      <c r="E1099" s="689" t="s">
        <v>3</v>
      </c>
      <c r="F1099" s="690" t="s">
        <v>532</v>
      </c>
      <c r="H1099" s="691">
        <v>3</v>
      </c>
      <c r="L1099" s="688"/>
      <c r="M1099" s="692"/>
      <c r="N1099" s="693"/>
      <c r="O1099" s="693"/>
      <c r="P1099" s="693"/>
      <c r="Q1099" s="693"/>
      <c r="R1099" s="693"/>
      <c r="S1099" s="693"/>
      <c r="T1099" s="694"/>
      <c r="AT1099" s="689" t="s">
        <v>137</v>
      </c>
      <c r="AU1099" s="689" t="s">
        <v>82</v>
      </c>
      <c r="AV1099" s="687" t="s">
        <v>133</v>
      </c>
      <c r="AW1099" s="687" t="s">
        <v>33</v>
      </c>
      <c r="AX1099" s="687" t="s">
        <v>80</v>
      </c>
      <c r="AY1099" s="689" t="s">
        <v>125</v>
      </c>
    </row>
    <row r="1100" spans="1:65" s="571" customFormat="1" ht="24.2" customHeight="1">
      <c r="A1100" s="568"/>
      <c r="B1100" s="569"/>
      <c r="C1100" s="671" t="s">
        <v>1846</v>
      </c>
      <c r="D1100" s="671" t="s">
        <v>239</v>
      </c>
      <c r="E1100" s="672" t="s">
        <v>1847</v>
      </c>
      <c r="F1100" s="673" t="s">
        <v>1848</v>
      </c>
      <c r="G1100" s="674" t="s">
        <v>173</v>
      </c>
      <c r="H1100" s="675">
        <v>2</v>
      </c>
      <c r="I1100" s="80"/>
      <c r="J1100" s="676">
        <f>ROUND(I1100*H1100,2)</f>
        <v>0</v>
      </c>
      <c r="K1100" s="673" t="s">
        <v>259</v>
      </c>
      <c r="L1100" s="677"/>
      <c r="M1100" s="678" t="s">
        <v>3</v>
      </c>
      <c r="N1100" s="679" t="s">
        <v>43</v>
      </c>
      <c r="O1100" s="648"/>
      <c r="P1100" s="649">
        <f>O1100*H1100</f>
        <v>0</v>
      </c>
      <c r="Q1100" s="649">
        <v>0.01521</v>
      </c>
      <c r="R1100" s="649">
        <f>Q1100*H1100</f>
        <v>0.03042</v>
      </c>
      <c r="S1100" s="649">
        <v>0</v>
      </c>
      <c r="T1100" s="650">
        <f>S1100*H1100</f>
        <v>0</v>
      </c>
      <c r="U1100" s="568"/>
      <c r="V1100" s="568"/>
      <c r="W1100" s="568"/>
      <c r="X1100" s="568"/>
      <c r="Y1100" s="568"/>
      <c r="Z1100" s="568"/>
      <c r="AA1100" s="568"/>
      <c r="AB1100" s="568"/>
      <c r="AC1100" s="568"/>
      <c r="AD1100" s="568"/>
      <c r="AE1100" s="568"/>
      <c r="AR1100" s="651" t="s">
        <v>197</v>
      </c>
      <c r="AT1100" s="651" t="s">
        <v>239</v>
      </c>
      <c r="AU1100" s="651" t="s">
        <v>82</v>
      </c>
      <c r="AY1100" s="561" t="s">
        <v>125</v>
      </c>
      <c r="BE1100" s="652">
        <f>IF(N1100="základní",J1100,0)</f>
        <v>0</v>
      </c>
      <c r="BF1100" s="652">
        <f>IF(N1100="snížená",J1100,0)</f>
        <v>0</v>
      </c>
      <c r="BG1100" s="652">
        <f>IF(N1100="zákl. přenesená",J1100,0)</f>
        <v>0</v>
      </c>
      <c r="BH1100" s="652">
        <f>IF(N1100="sníž. přenesená",J1100,0)</f>
        <v>0</v>
      </c>
      <c r="BI1100" s="652">
        <f>IF(N1100="nulová",J1100,0)</f>
        <v>0</v>
      </c>
      <c r="BJ1100" s="561" t="s">
        <v>80</v>
      </c>
      <c r="BK1100" s="652">
        <f>ROUND(I1100*H1100,2)</f>
        <v>0</v>
      </c>
      <c r="BL1100" s="561" t="s">
        <v>133</v>
      </c>
      <c r="BM1100" s="651" t="s">
        <v>1849</v>
      </c>
    </row>
    <row r="1101" spans="2:51" s="658" customFormat="1" ht="12">
      <c r="B1101" s="659"/>
      <c r="D1101" s="653" t="s">
        <v>137</v>
      </c>
      <c r="E1101" s="660" t="s">
        <v>3</v>
      </c>
      <c r="F1101" s="661" t="s">
        <v>1807</v>
      </c>
      <c r="H1101" s="662">
        <v>1</v>
      </c>
      <c r="L1101" s="659"/>
      <c r="M1101" s="663"/>
      <c r="N1101" s="664"/>
      <c r="O1101" s="664"/>
      <c r="P1101" s="664"/>
      <c r="Q1101" s="664"/>
      <c r="R1101" s="664"/>
      <c r="S1101" s="664"/>
      <c r="T1101" s="665"/>
      <c r="AT1101" s="660" t="s">
        <v>137</v>
      </c>
      <c r="AU1101" s="660" t="s">
        <v>82</v>
      </c>
      <c r="AV1101" s="658" t="s">
        <v>82</v>
      </c>
      <c r="AW1101" s="658" t="s">
        <v>33</v>
      </c>
      <c r="AX1101" s="658" t="s">
        <v>72</v>
      </c>
      <c r="AY1101" s="660" t="s">
        <v>125</v>
      </c>
    </row>
    <row r="1102" spans="2:51" s="658" customFormat="1" ht="12">
      <c r="B1102" s="659"/>
      <c r="D1102" s="653" t="s">
        <v>137</v>
      </c>
      <c r="E1102" s="660" t="s">
        <v>3</v>
      </c>
      <c r="F1102" s="661" t="s">
        <v>1808</v>
      </c>
      <c r="H1102" s="662">
        <v>1</v>
      </c>
      <c r="L1102" s="659"/>
      <c r="M1102" s="663"/>
      <c r="N1102" s="664"/>
      <c r="O1102" s="664"/>
      <c r="P1102" s="664"/>
      <c r="Q1102" s="664"/>
      <c r="R1102" s="664"/>
      <c r="S1102" s="664"/>
      <c r="T1102" s="665"/>
      <c r="AT1102" s="660" t="s">
        <v>137</v>
      </c>
      <c r="AU1102" s="660" t="s">
        <v>82</v>
      </c>
      <c r="AV1102" s="658" t="s">
        <v>82</v>
      </c>
      <c r="AW1102" s="658" t="s">
        <v>33</v>
      </c>
      <c r="AX1102" s="658" t="s">
        <v>72</v>
      </c>
      <c r="AY1102" s="660" t="s">
        <v>125</v>
      </c>
    </row>
    <row r="1103" spans="2:51" s="687" customFormat="1" ht="12">
      <c r="B1103" s="688"/>
      <c r="D1103" s="653" t="s">
        <v>137</v>
      </c>
      <c r="E1103" s="689" t="s">
        <v>3</v>
      </c>
      <c r="F1103" s="690" t="s">
        <v>532</v>
      </c>
      <c r="H1103" s="691">
        <v>2</v>
      </c>
      <c r="L1103" s="688"/>
      <c r="M1103" s="692"/>
      <c r="N1103" s="693"/>
      <c r="O1103" s="693"/>
      <c r="P1103" s="693"/>
      <c r="Q1103" s="693"/>
      <c r="R1103" s="693"/>
      <c r="S1103" s="693"/>
      <c r="T1103" s="694"/>
      <c r="AT1103" s="689" t="s">
        <v>137</v>
      </c>
      <c r="AU1103" s="689" t="s">
        <v>82</v>
      </c>
      <c r="AV1103" s="687" t="s">
        <v>133</v>
      </c>
      <c r="AW1103" s="687" t="s">
        <v>33</v>
      </c>
      <c r="AX1103" s="687" t="s">
        <v>80</v>
      </c>
      <c r="AY1103" s="689" t="s">
        <v>125</v>
      </c>
    </row>
    <row r="1104" spans="1:65" s="571" customFormat="1" ht="24.2" customHeight="1">
      <c r="A1104" s="568"/>
      <c r="B1104" s="569"/>
      <c r="C1104" s="671" t="s">
        <v>1850</v>
      </c>
      <c r="D1104" s="671" t="s">
        <v>239</v>
      </c>
      <c r="E1104" s="672" t="s">
        <v>1851</v>
      </c>
      <c r="F1104" s="673" t="s">
        <v>1852</v>
      </c>
      <c r="G1104" s="674" t="s">
        <v>173</v>
      </c>
      <c r="H1104" s="675">
        <v>1</v>
      </c>
      <c r="I1104" s="80"/>
      <c r="J1104" s="676">
        <f>ROUND(I1104*H1104,2)</f>
        <v>0</v>
      </c>
      <c r="K1104" s="673" t="s">
        <v>259</v>
      </c>
      <c r="L1104" s="677"/>
      <c r="M1104" s="678" t="s">
        <v>3</v>
      </c>
      <c r="N1104" s="679" t="s">
        <v>43</v>
      </c>
      <c r="O1104" s="648"/>
      <c r="P1104" s="649">
        <f>O1104*H1104</f>
        <v>0</v>
      </c>
      <c r="Q1104" s="649">
        <v>0.01489</v>
      </c>
      <c r="R1104" s="649">
        <f>Q1104*H1104</f>
        <v>0.01489</v>
      </c>
      <c r="S1104" s="649">
        <v>0</v>
      </c>
      <c r="T1104" s="650">
        <f>S1104*H1104</f>
        <v>0</v>
      </c>
      <c r="U1104" s="568"/>
      <c r="V1104" s="568"/>
      <c r="W1104" s="568"/>
      <c r="X1104" s="568"/>
      <c r="Y1104" s="568"/>
      <c r="Z1104" s="568"/>
      <c r="AA1104" s="568"/>
      <c r="AB1104" s="568"/>
      <c r="AC1104" s="568"/>
      <c r="AD1104" s="568"/>
      <c r="AE1104" s="568"/>
      <c r="AR1104" s="651" t="s">
        <v>197</v>
      </c>
      <c r="AT1104" s="651" t="s">
        <v>239</v>
      </c>
      <c r="AU1104" s="651" t="s">
        <v>82</v>
      </c>
      <c r="AY1104" s="561" t="s">
        <v>125</v>
      </c>
      <c r="BE1104" s="652">
        <f>IF(N1104="základní",J1104,0)</f>
        <v>0</v>
      </c>
      <c r="BF1104" s="652">
        <f>IF(N1104="snížená",J1104,0)</f>
        <v>0</v>
      </c>
      <c r="BG1104" s="652">
        <f>IF(N1104="zákl. přenesená",J1104,0)</f>
        <v>0</v>
      </c>
      <c r="BH1104" s="652">
        <f>IF(N1104="sníž. přenesená",J1104,0)</f>
        <v>0</v>
      </c>
      <c r="BI1104" s="652">
        <f>IF(N1104="nulová",J1104,0)</f>
        <v>0</v>
      </c>
      <c r="BJ1104" s="561" t="s">
        <v>80</v>
      </c>
      <c r="BK1104" s="652">
        <f>ROUND(I1104*H1104,2)</f>
        <v>0</v>
      </c>
      <c r="BL1104" s="561" t="s">
        <v>133</v>
      </c>
      <c r="BM1104" s="651" t="s">
        <v>1853</v>
      </c>
    </row>
    <row r="1105" spans="2:51" s="658" customFormat="1" ht="12">
      <c r="B1105" s="659"/>
      <c r="D1105" s="653" t="s">
        <v>137</v>
      </c>
      <c r="E1105" s="660" t="s">
        <v>3</v>
      </c>
      <c r="F1105" s="661" t="s">
        <v>1809</v>
      </c>
      <c r="H1105" s="662">
        <v>1</v>
      </c>
      <c r="L1105" s="659"/>
      <c r="M1105" s="663"/>
      <c r="N1105" s="664"/>
      <c r="O1105" s="664"/>
      <c r="P1105" s="664"/>
      <c r="Q1105" s="664"/>
      <c r="R1105" s="664"/>
      <c r="S1105" s="664"/>
      <c r="T1105" s="665"/>
      <c r="AT1105" s="660" t="s">
        <v>137</v>
      </c>
      <c r="AU1105" s="660" t="s">
        <v>82</v>
      </c>
      <c r="AV1105" s="658" t="s">
        <v>82</v>
      </c>
      <c r="AW1105" s="658" t="s">
        <v>33</v>
      </c>
      <c r="AX1105" s="658" t="s">
        <v>80</v>
      </c>
      <c r="AY1105" s="660" t="s">
        <v>125</v>
      </c>
    </row>
    <row r="1106" spans="1:65" s="571" customFormat="1" ht="24.2" customHeight="1">
      <c r="A1106" s="568"/>
      <c r="B1106" s="569"/>
      <c r="C1106" s="640" t="s">
        <v>1854</v>
      </c>
      <c r="D1106" s="640" t="s">
        <v>128</v>
      </c>
      <c r="E1106" s="641" t="s">
        <v>1855</v>
      </c>
      <c r="F1106" s="642" t="s">
        <v>1856</v>
      </c>
      <c r="G1106" s="643" t="s">
        <v>173</v>
      </c>
      <c r="H1106" s="644">
        <v>1</v>
      </c>
      <c r="I1106" s="77"/>
      <c r="J1106" s="645">
        <f>ROUND(I1106*H1106,2)</f>
        <v>0</v>
      </c>
      <c r="K1106" s="642" t="s">
        <v>132</v>
      </c>
      <c r="L1106" s="569"/>
      <c r="M1106" s="646" t="s">
        <v>3</v>
      </c>
      <c r="N1106" s="647" t="s">
        <v>43</v>
      </c>
      <c r="O1106" s="648"/>
      <c r="P1106" s="649">
        <f>O1106*H1106</f>
        <v>0</v>
      </c>
      <c r="Q1106" s="649">
        <v>0.05362</v>
      </c>
      <c r="R1106" s="649">
        <f>Q1106*H1106</f>
        <v>0.05362</v>
      </c>
      <c r="S1106" s="649">
        <v>0</v>
      </c>
      <c r="T1106" s="650">
        <f>S1106*H1106</f>
        <v>0</v>
      </c>
      <c r="U1106" s="568"/>
      <c r="V1106" s="568"/>
      <c r="W1106" s="568"/>
      <c r="X1106" s="568"/>
      <c r="Y1106" s="568"/>
      <c r="Z1106" s="568"/>
      <c r="AA1106" s="568"/>
      <c r="AB1106" s="568"/>
      <c r="AC1106" s="568"/>
      <c r="AD1106" s="568"/>
      <c r="AE1106" s="568"/>
      <c r="AR1106" s="651" t="s">
        <v>133</v>
      </c>
      <c r="AT1106" s="651" t="s">
        <v>128</v>
      </c>
      <c r="AU1106" s="651" t="s">
        <v>82</v>
      </c>
      <c r="AY1106" s="561" t="s">
        <v>125</v>
      </c>
      <c r="BE1106" s="652">
        <f>IF(N1106="základní",J1106,0)</f>
        <v>0</v>
      </c>
      <c r="BF1106" s="652">
        <f>IF(N1106="snížená",J1106,0)</f>
        <v>0</v>
      </c>
      <c r="BG1106" s="652">
        <f>IF(N1106="zákl. přenesená",J1106,0)</f>
        <v>0</v>
      </c>
      <c r="BH1106" s="652">
        <f>IF(N1106="sníž. přenesená",J1106,0)</f>
        <v>0</v>
      </c>
      <c r="BI1106" s="652">
        <f>IF(N1106="nulová",J1106,0)</f>
        <v>0</v>
      </c>
      <c r="BJ1106" s="561" t="s">
        <v>80</v>
      </c>
      <c r="BK1106" s="652">
        <f>ROUND(I1106*H1106,2)</f>
        <v>0</v>
      </c>
      <c r="BL1106" s="561" t="s">
        <v>133</v>
      </c>
      <c r="BM1106" s="651" t="s">
        <v>1857</v>
      </c>
    </row>
    <row r="1107" spans="2:51" s="658" customFormat="1" ht="12">
      <c r="B1107" s="659"/>
      <c r="D1107" s="653" t="s">
        <v>137</v>
      </c>
      <c r="E1107" s="660" t="s">
        <v>3</v>
      </c>
      <c r="F1107" s="661" t="s">
        <v>1858</v>
      </c>
      <c r="H1107" s="662">
        <v>1</v>
      </c>
      <c r="L1107" s="659"/>
      <c r="M1107" s="663"/>
      <c r="N1107" s="664"/>
      <c r="O1107" s="664"/>
      <c r="P1107" s="664"/>
      <c r="Q1107" s="664"/>
      <c r="R1107" s="664"/>
      <c r="S1107" s="664"/>
      <c r="T1107" s="665"/>
      <c r="AT1107" s="660" t="s">
        <v>137</v>
      </c>
      <c r="AU1107" s="660" t="s">
        <v>82</v>
      </c>
      <c r="AV1107" s="658" t="s">
        <v>82</v>
      </c>
      <c r="AW1107" s="658" t="s">
        <v>33</v>
      </c>
      <c r="AX1107" s="658" t="s">
        <v>80</v>
      </c>
      <c r="AY1107" s="660" t="s">
        <v>125</v>
      </c>
    </row>
    <row r="1108" spans="1:65" s="571" customFormat="1" ht="14.45" customHeight="1">
      <c r="A1108" s="568"/>
      <c r="B1108" s="569"/>
      <c r="C1108" s="671" t="s">
        <v>1859</v>
      </c>
      <c r="D1108" s="671" t="s">
        <v>239</v>
      </c>
      <c r="E1108" s="672" t="s">
        <v>1860</v>
      </c>
      <c r="F1108" s="673" t="s">
        <v>1861</v>
      </c>
      <c r="G1108" s="674" t="s">
        <v>173</v>
      </c>
      <c r="H1108" s="675">
        <v>1</v>
      </c>
      <c r="I1108" s="80"/>
      <c r="J1108" s="676">
        <f>ROUND(I1108*H1108,2)</f>
        <v>0</v>
      </c>
      <c r="K1108" s="673" t="s">
        <v>132</v>
      </c>
      <c r="L1108" s="677"/>
      <c r="M1108" s="678" t="s">
        <v>3</v>
      </c>
      <c r="N1108" s="679" t="s">
        <v>43</v>
      </c>
      <c r="O1108" s="648"/>
      <c r="P1108" s="649">
        <f>O1108*H1108</f>
        <v>0</v>
      </c>
      <c r="Q1108" s="649">
        <v>0.0425</v>
      </c>
      <c r="R1108" s="649">
        <f>Q1108*H1108</f>
        <v>0.0425</v>
      </c>
      <c r="S1108" s="649">
        <v>0</v>
      </c>
      <c r="T1108" s="650">
        <f>S1108*H1108</f>
        <v>0</v>
      </c>
      <c r="U1108" s="568"/>
      <c r="V1108" s="568"/>
      <c r="W1108" s="568"/>
      <c r="X1108" s="568"/>
      <c r="Y1108" s="568"/>
      <c r="Z1108" s="568"/>
      <c r="AA1108" s="568"/>
      <c r="AB1108" s="568"/>
      <c r="AC1108" s="568"/>
      <c r="AD1108" s="568"/>
      <c r="AE1108" s="568"/>
      <c r="AR1108" s="651" t="s">
        <v>197</v>
      </c>
      <c r="AT1108" s="651" t="s">
        <v>239</v>
      </c>
      <c r="AU1108" s="651" t="s">
        <v>82</v>
      </c>
      <c r="AY1108" s="561" t="s">
        <v>125</v>
      </c>
      <c r="BE1108" s="652">
        <f>IF(N1108="základní",J1108,0)</f>
        <v>0</v>
      </c>
      <c r="BF1108" s="652">
        <f>IF(N1108="snížená",J1108,0)</f>
        <v>0</v>
      </c>
      <c r="BG1108" s="652">
        <f>IF(N1108="zákl. přenesená",J1108,0)</f>
        <v>0</v>
      </c>
      <c r="BH1108" s="652">
        <f>IF(N1108="sníž. přenesená",J1108,0)</f>
        <v>0</v>
      </c>
      <c r="BI1108" s="652">
        <f>IF(N1108="nulová",J1108,0)</f>
        <v>0</v>
      </c>
      <c r="BJ1108" s="561" t="s">
        <v>80</v>
      </c>
      <c r="BK1108" s="652">
        <f>ROUND(I1108*H1108,2)</f>
        <v>0</v>
      </c>
      <c r="BL1108" s="561" t="s">
        <v>133</v>
      </c>
      <c r="BM1108" s="651" t="s">
        <v>1862</v>
      </c>
    </row>
    <row r="1109" spans="2:51" s="658" customFormat="1" ht="12">
      <c r="B1109" s="659"/>
      <c r="D1109" s="653" t="s">
        <v>137</v>
      </c>
      <c r="E1109" s="660" t="s">
        <v>3</v>
      </c>
      <c r="F1109" s="661" t="s">
        <v>1858</v>
      </c>
      <c r="H1109" s="662">
        <v>1</v>
      </c>
      <c r="L1109" s="659"/>
      <c r="M1109" s="663"/>
      <c r="N1109" s="664"/>
      <c r="O1109" s="664"/>
      <c r="P1109" s="664"/>
      <c r="Q1109" s="664"/>
      <c r="R1109" s="664"/>
      <c r="S1109" s="664"/>
      <c r="T1109" s="665"/>
      <c r="AT1109" s="660" t="s">
        <v>137</v>
      </c>
      <c r="AU1109" s="660" t="s">
        <v>82</v>
      </c>
      <c r="AV1109" s="658" t="s">
        <v>82</v>
      </c>
      <c r="AW1109" s="658" t="s">
        <v>33</v>
      </c>
      <c r="AX1109" s="658" t="s">
        <v>80</v>
      </c>
      <c r="AY1109" s="660" t="s">
        <v>125</v>
      </c>
    </row>
    <row r="1110" spans="1:65" s="571" customFormat="1" ht="24.2" customHeight="1">
      <c r="A1110" s="568"/>
      <c r="B1110" s="569"/>
      <c r="C1110" s="640" t="s">
        <v>1863</v>
      </c>
      <c r="D1110" s="640" t="s">
        <v>128</v>
      </c>
      <c r="E1110" s="641" t="s">
        <v>1864</v>
      </c>
      <c r="F1110" s="642" t="s">
        <v>1865</v>
      </c>
      <c r="G1110" s="643" t="s">
        <v>173</v>
      </c>
      <c r="H1110" s="644">
        <v>2</v>
      </c>
      <c r="I1110" s="77"/>
      <c r="J1110" s="645">
        <f>ROUND(I1110*H1110,2)</f>
        <v>0</v>
      </c>
      <c r="K1110" s="642" t="s">
        <v>132</v>
      </c>
      <c r="L1110" s="569"/>
      <c r="M1110" s="646" t="s">
        <v>3</v>
      </c>
      <c r="N1110" s="647" t="s">
        <v>43</v>
      </c>
      <c r="O1110" s="648"/>
      <c r="P1110" s="649">
        <f>O1110*H1110</f>
        <v>0</v>
      </c>
      <c r="Q1110" s="649">
        <v>0.05362</v>
      </c>
      <c r="R1110" s="649">
        <f>Q1110*H1110</f>
        <v>0.10724</v>
      </c>
      <c r="S1110" s="649">
        <v>0</v>
      </c>
      <c r="T1110" s="650">
        <f>S1110*H1110</f>
        <v>0</v>
      </c>
      <c r="U1110" s="568"/>
      <c r="V1110" s="568"/>
      <c r="W1110" s="568"/>
      <c r="X1110" s="568"/>
      <c r="Y1110" s="568"/>
      <c r="Z1110" s="568"/>
      <c r="AA1110" s="568"/>
      <c r="AB1110" s="568"/>
      <c r="AC1110" s="568"/>
      <c r="AD1110" s="568"/>
      <c r="AE1110" s="568"/>
      <c r="AR1110" s="651" t="s">
        <v>133</v>
      </c>
      <c r="AT1110" s="651" t="s">
        <v>128</v>
      </c>
      <c r="AU1110" s="651" t="s">
        <v>82</v>
      </c>
      <c r="AY1110" s="561" t="s">
        <v>125</v>
      </c>
      <c r="BE1110" s="652">
        <f>IF(N1110="základní",J1110,0)</f>
        <v>0</v>
      </c>
      <c r="BF1110" s="652">
        <f>IF(N1110="snížená",J1110,0)</f>
        <v>0</v>
      </c>
      <c r="BG1110" s="652">
        <f>IF(N1110="zákl. přenesená",J1110,0)</f>
        <v>0</v>
      </c>
      <c r="BH1110" s="652">
        <f>IF(N1110="sníž. přenesená",J1110,0)</f>
        <v>0</v>
      </c>
      <c r="BI1110" s="652">
        <f>IF(N1110="nulová",J1110,0)</f>
        <v>0</v>
      </c>
      <c r="BJ1110" s="561" t="s">
        <v>80</v>
      </c>
      <c r="BK1110" s="652">
        <f>ROUND(I1110*H1110,2)</f>
        <v>0</v>
      </c>
      <c r="BL1110" s="561" t="s">
        <v>133</v>
      </c>
      <c r="BM1110" s="651" t="s">
        <v>1866</v>
      </c>
    </row>
    <row r="1111" spans="2:51" s="658" customFormat="1" ht="12">
      <c r="B1111" s="659"/>
      <c r="D1111" s="653" t="s">
        <v>137</v>
      </c>
      <c r="E1111" s="660" t="s">
        <v>3</v>
      </c>
      <c r="F1111" s="661" t="s">
        <v>1867</v>
      </c>
      <c r="H1111" s="662">
        <v>1</v>
      </c>
      <c r="L1111" s="659"/>
      <c r="M1111" s="663"/>
      <c r="N1111" s="664"/>
      <c r="O1111" s="664"/>
      <c r="P1111" s="664"/>
      <c r="Q1111" s="664"/>
      <c r="R1111" s="664"/>
      <c r="S1111" s="664"/>
      <c r="T1111" s="665"/>
      <c r="AT1111" s="660" t="s">
        <v>137</v>
      </c>
      <c r="AU1111" s="660" t="s">
        <v>82</v>
      </c>
      <c r="AV1111" s="658" t="s">
        <v>82</v>
      </c>
      <c r="AW1111" s="658" t="s">
        <v>33</v>
      </c>
      <c r="AX1111" s="658" t="s">
        <v>72</v>
      </c>
      <c r="AY1111" s="660" t="s">
        <v>125</v>
      </c>
    </row>
    <row r="1112" spans="2:51" s="658" customFormat="1" ht="12">
      <c r="B1112" s="659"/>
      <c r="D1112" s="653" t="s">
        <v>137</v>
      </c>
      <c r="E1112" s="660" t="s">
        <v>3</v>
      </c>
      <c r="F1112" s="661" t="s">
        <v>1868</v>
      </c>
      <c r="H1112" s="662">
        <v>1</v>
      </c>
      <c r="L1112" s="659"/>
      <c r="M1112" s="663"/>
      <c r="N1112" s="664"/>
      <c r="O1112" s="664"/>
      <c r="P1112" s="664"/>
      <c r="Q1112" s="664"/>
      <c r="R1112" s="664"/>
      <c r="S1112" s="664"/>
      <c r="T1112" s="665"/>
      <c r="AT1112" s="660" t="s">
        <v>137</v>
      </c>
      <c r="AU1112" s="660" t="s">
        <v>82</v>
      </c>
      <c r="AV1112" s="658" t="s">
        <v>82</v>
      </c>
      <c r="AW1112" s="658" t="s">
        <v>33</v>
      </c>
      <c r="AX1112" s="658" t="s">
        <v>72</v>
      </c>
      <c r="AY1112" s="660" t="s">
        <v>125</v>
      </c>
    </row>
    <row r="1113" spans="2:51" s="687" customFormat="1" ht="12">
      <c r="B1113" s="688"/>
      <c r="D1113" s="653" t="s">
        <v>137</v>
      </c>
      <c r="E1113" s="689" t="s">
        <v>3</v>
      </c>
      <c r="F1113" s="690" t="s">
        <v>532</v>
      </c>
      <c r="H1113" s="691">
        <v>2</v>
      </c>
      <c r="L1113" s="688"/>
      <c r="M1113" s="692"/>
      <c r="N1113" s="693"/>
      <c r="O1113" s="693"/>
      <c r="P1113" s="693"/>
      <c r="Q1113" s="693"/>
      <c r="R1113" s="693"/>
      <c r="S1113" s="693"/>
      <c r="T1113" s="694"/>
      <c r="AT1113" s="689" t="s">
        <v>137</v>
      </c>
      <c r="AU1113" s="689" t="s">
        <v>82</v>
      </c>
      <c r="AV1113" s="687" t="s">
        <v>133</v>
      </c>
      <c r="AW1113" s="687" t="s">
        <v>33</v>
      </c>
      <c r="AX1113" s="687" t="s">
        <v>80</v>
      </c>
      <c r="AY1113" s="689" t="s">
        <v>125</v>
      </c>
    </row>
    <row r="1114" spans="1:65" s="571" customFormat="1" ht="14.45" customHeight="1">
      <c r="A1114" s="568"/>
      <c r="B1114" s="569"/>
      <c r="C1114" s="671" t="s">
        <v>1869</v>
      </c>
      <c r="D1114" s="671" t="s">
        <v>239</v>
      </c>
      <c r="E1114" s="672" t="s">
        <v>1870</v>
      </c>
      <c r="F1114" s="673" t="s">
        <v>1871</v>
      </c>
      <c r="G1114" s="674" t="s">
        <v>173</v>
      </c>
      <c r="H1114" s="675">
        <v>1</v>
      </c>
      <c r="I1114" s="80"/>
      <c r="J1114" s="676">
        <f>ROUND(I1114*H1114,2)</f>
        <v>0</v>
      </c>
      <c r="K1114" s="673" t="s">
        <v>259</v>
      </c>
      <c r="L1114" s="677"/>
      <c r="M1114" s="678" t="s">
        <v>3</v>
      </c>
      <c r="N1114" s="679" t="s">
        <v>43</v>
      </c>
      <c r="O1114" s="648"/>
      <c r="P1114" s="649">
        <f>O1114*H1114</f>
        <v>0</v>
      </c>
      <c r="Q1114" s="649">
        <v>0.061</v>
      </c>
      <c r="R1114" s="649">
        <f>Q1114*H1114</f>
        <v>0.061</v>
      </c>
      <c r="S1114" s="649">
        <v>0</v>
      </c>
      <c r="T1114" s="650">
        <f>S1114*H1114</f>
        <v>0</v>
      </c>
      <c r="U1114" s="568"/>
      <c r="V1114" s="568"/>
      <c r="W1114" s="568"/>
      <c r="X1114" s="568"/>
      <c r="Y1114" s="568"/>
      <c r="Z1114" s="568"/>
      <c r="AA1114" s="568"/>
      <c r="AB1114" s="568"/>
      <c r="AC1114" s="568"/>
      <c r="AD1114" s="568"/>
      <c r="AE1114" s="568"/>
      <c r="AR1114" s="651" t="s">
        <v>197</v>
      </c>
      <c r="AT1114" s="651" t="s">
        <v>239</v>
      </c>
      <c r="AU1114" s="651" t="s">
        <v>82</v>
      </c>
      <c r="AY1114" s="561" t="s">
        <v>125</v>
      </c>
      <c r="BE1114" s="652">
        <f>IF(N1114="základní",J1114,0)</f>
        <v>0</v>
      </c>
      <c r="BF1114" s="652">
        <f>IF(N1114="snížená",J1114,0)</f>
        <v>0</v>
      </c>
      <c r="BG1114" s="652">
        <f>IF(N1114="zákl. přenesená",J1114,0)</f>
        <v>0</v>
      </c>
      <c r="BH1114" s="652">
        <f>IF(N1114="sníž. přenesená",J1114,0)</f>
        <v>0</v>
      </c>
      <c r="BI1114" s="652">
        <f>IF(N1114="nulová",J1114,0)</f>
        <v>0</v>
      </c>
      <c r="BJ1114" s="561" t="s">
        <v>80</v>
      </c>
      <c r="BK1114" s="652">
        <f>ROUND(I1114*H1114,2)</f>
        <v>0</v>
      </c>
      <c r="BL1114" s="561" t="s">
        <v>133</v>
      </c>
      <c r="BM1114" s="651" t="s">
        <v>1872</v>
      </c>
    </row>
    <row r="1115" spans="2:51" s="658" customFormat="1" ht="12">
      <c r="B1115" s="659"/>
      <c r="D1115" s="653" t="s">
        <v>137</v>
      </c>
      <c r="E1115" s="660" t="s">
        <v>3</v>
      </c>
      <c r="F1115" s="661" t="s">
        <v>1867</v>
      </c>
      <c r="H1115" s="662">
        <v>1</v>
      </c>
      <c r="L1115" s="659"/>
      <c r="M1115" s="663"/>
      <c r="N1115" s="664"/>
      <c r="O1115" s="664"/>
      <c r="P1115" s="664"/>
      <c r="Q1115" s="664"/>
      <c r="R1115" s="664"/>
      <c r="S1115" s="664"/>
      <c r="T1115" s="665"/>
      <c r="AT1115" s="660" t="s">
        <v>137</v>
      </c>
      <c r="AU1115" s="660" t="s">
        <v>82</v>
      </c>
      <c r="AV1115" s="658" t="s">
        <v>82</v>
      </c>
      <c r="AW1115" s="658" t="s">
        <v>33</v>
      </c>
      <c r="AX1115" s="658" t="s">
        <v>80</v>
      </c>
      <c r="AY1115" s="660" t="s">
        <v>125</v>
      </c>
    </row>
    <row r="1116" spans="1:65" s="571" customFormat="1" ht="14.45" customHeight="1">
      <c r="A1116" s="568"/>
      <c r="B1116" s="569"/>
      <c r="C1116" s="671" t="s">
        <v>1873</v>
      </c>
      <c r="D1116" s="671" t="s">
        <v>239</v>
      </c>
      <c r="E1116" s="672" t="s">
        <v>1874</v>
      </c>
      <c r="F1116" s="673" t="s">
        <v>1875</v>
      </c>
      <c r="G1116" s="674" t="s">
        <v>173</v>
      </c>
      <c r="H1116" s="675">
        <v>1</v>
      </c>
      <c r="I1116" s="80"/>
      <c r="J1116" s="676">
        <f>ROUND(I1116*H1116,2)</f>
        <v>0</v>
      </c>
      <c r="K1116" s="673" t="s">
        <v>132</v>
      </c>
      <c r="L1116" s="677"/>
      <c r="M1116" s="678" t="s">
        <v>3</v>
      </c>
      <c r="N1116" s="679" t="s">
        <v>43</v>
      </c>
      <c r="O1116" s="648"/>
      <c r="P1116" s="649">
        <f>O1116*H1116</f>
        <v>0</v>
      </c>
      <c r="Q1116" s="649">
        <v>0.045</v>
      </c>
      <c r="R1116" s="649">
        <f>Q1116*H1116</f>
        <v>0.045</v>
      </c>
      <c r="S1116" s="649">
        <v>0</v>
      </c>
      <c r="T1116" s="650">
        <f>S1116*H1116</f>
        <v>0</v>
      </c>
      <c r="U1116" s="568"/>
      <c r="V1116" s="568"/>
      <c r="W1116" s="568"/>
      <c r="X1116" s="568"/>
      <c r="Y1116" s="568"/>
      <c r="Z1116" s="568"/>
      <c r="AA1116" s="568"/>
      <c r="AB1116" s="568"/>
      <c r="AC1116" s="568"/>
      <c r="AD1116" s="568"/>
      <c r="AE1116" s="568"/>
      <c r="AR1116" s="651" t="s">
        <v>197</v>
      </c>
      <c r="AT1116" s="651" t="s">
        <v>239</v>
      </c>
      <c r="AU1116" s="651" t="s">
        <v>82</v>
      </c>
      <c r="AY1116" s="561" t="s">
        <v>125</v>
      </c>
      <c r="BE1116" s="652">
        <f>IF(N1116="základní",J1116,0)</f>
        <v>0</v>
      </c>
      <c r="BF1116" s="652">
        <f>IF(N1116="snížená",J1116,0)</f>
        <v>0</v>
      </c>
      <c r="BG1116" s="652">
        <f>IF(N1116="zákl. přenesená",J1116,0)</f>
        <v>0</v>
      </c>
      <c r="BH1116" s="652">
        <f>IF(N1116="sníž. přenesená",J1116,0)</f>
        <v>0</v>
      </c>
      <c r="BI1116" s="652">
        <f>IF(N1116="nulová",J1116,0)</f>
        <v>0</v>
      </c>
      <c r="BJ1116" s="561" t="s">
        <v>80</v>
      </c>
      <c r="BK1116" s="652">
        <f>ROUND(I1116*H1116,2)</f>
        <v>0</v>
      </c>
      <c r="BL1116" s="561" t="s">
        <v>133</v>
      </c>
      <c r="BM1116" s="651" t="s">
        <v>1876</v>
      </c>
    </row>
    <row r="1117" spans="2:51" s="658" customFormat="1" ht="12">
      <c r="B1117" s="659"/>
      <c r="D1117" s="653" t="s">
        <v>137</v>
      </c>
      <c r="E1117" s="660" t="s">
        <v>3</v>
      </c>
      <c r="F1117" s="661" t="s">
        <v>1868</v>
      </c>
      <c r="H1117" s="662">
        <v>1</v>
      </c>
      <c r="L1117" s="659"/>
      <c r="M1117" s="663"/>
      <c r="N1117" s="664"/>
      <c r="O1117" s="664"/>
      <c r="P1117" s="664"/>
      <c r="Q1117" s="664"/>
      <c r="R1117" s="664"/>
      <c r="S1117" s="664"/>
      <c r="T1117" s="665"/>
      <c r="AT1117" s="660" t="s">
        <v>137</v>
      </c>
      <c r="AU1117" s="660" t="s">
        <v>82</v>
      </c>
      <c r="AV1117" s="658" t="s">
        <v>82</v>
      </c>
      <c r="AW1117" s="658" t="s">
        <v>33</v>
      </c>
      <c r="AX1117" s="658" t="s">
        <v>80</v>
      </c>
      <c r="AY1117" s="660" t="s">
        <v>125</v>
      </c>
    </row>
    <row r="1118" spans="1:65" s="571" customFormat="1" ht="24.2" customHeight="1">
      <c r="A1118" s="568"/>
      <c r="B1118" s="569"/>
      <c r="C1118" s="640" t="s">
        <v>1877</v>
      </c>
      <c r="D1118" s="640" t="s">
        <v>128</v>
      </c>
      <c r="E1118" s="641" t="s">
        <v>1878</v>
      </c>
      <c r="F1118" s="642" t="s">
        <v>1879</v>
      </c>
      <c r="G1118" s="643" t="s">
        <v>173</v>
      </c>
      <c r="H1118" s="644">
        <v>2</v>
      </c>
      <c r="I1118" s="77"/>
      <c r="J1118" s="645">
        <f>ROUND(I1118*H1118,2)</f>
        <v>0</v>
      </c>
      <c r="K1118" s="642" t="s">
        <v>132</v>
      </c>
      <c r="L1118" s="569"/>
      <c r="M1118" s="646" t="s">
        <v>3</v>
      </c>
      <c r="N1118" s="647" t="s">
        <v>43</v>
      </c>
      <c r="O1118" s="648"/>
      <c r="P1118" s="649">
        <f>O1118*H1118</f>
        <v>0</v>
      </c>
      <c r="Q1118" s="649">
        <v>0.05362</v>
      </c>
      <c r="R1118" s="649">
        <f>Q1118*H1118</f>
        <v>0.10724</v>
      </c>
      <c r="S1118" s="649">
        <v>0</v>
      </c>
      <c r="T1118" s="650">
        <f>S1118*H1118</f>
        <v>0</v>
      </c>
      <c r="U1118" s="568"/>
      <c r="V1118" s="568"/>
      <c r="W1118" s="568"/>
      <c r="X1118" s="568"/>
      <c r="Y1118" s="568"/>
      <c r="Z1118" s="568"/>
      <c r="AA1118" s="568"/>
      <c r="AB1118" s="568"/>
      <c r="AC1118" s="568"/>
      <c r="AD1118" s="568"/>
      <c r="AE1118" s="568"/>
      <c r="AR1118" s="651" t="s">
        <v>133</v>
      </c>
      <c r="AT1118" s="651" t="s">
        <v>128</v>
      </c>
      <c r="AU1118" s="651" t="s">
        <v>82</v>
      </c>
      <c r="AY1118" s="561" t="s">
        <v>125</v>
      </c>
      <c r="BE1118" s="652">
        <f>IF(N1118="základní",J1118,0)</f>
        <v>0</v>
      </c>
      <c r="BF1118" s="652">
        <f>IF(N1118="snížená",J1118,0)</f>
        <v>0</v>
      </c>
      <c r="BG1118" s="652">
        <f>IF(N1118="zákl. přenesená",J1118,0)</f>
        <v>0</v>
      </c>
      <c r="BH1118" s="652">
        <f>IF(N1118="sníž. přenesená",J1118,0)</f>
        <v>0</v>
      </c>
      <c r="BI1118" s="652">
        <f>IF(N1118="nulová",J1118,0)</f>
        <v>0</v>
      </c>
      <c r="BJ1118" s="561" t="s">
        <v>80</v>
      </c>
      <c r="BK1118" s="652">
        <f>ROUND(I1118*H1118,2)</f>
        <v>0</v>
      </c>
      <c r="BL1118" s="561" t="s">
        <v>133</v>
      </c>
      <c r="BM1118" s="651" t="s">
        <v>1880</v>
      </c>
    </row>
    <row r="1119" spans="2:51" s="658" customFormat="1" ht="12">
      <c r="B1119" s="659"/>
      <c r="D1119" s="653" t="s">
        <v>137</v>
      </c>
      <c r="E1119" s="660" t="s">
        <v>3</v>
      </c>
      <c r="F1119" s="661" t="s">
        <v>1881</v>
      </c>
      <c r="H1119" s="662">
        <v>1</v>
      </c>
      <c r="L1119" s="659"/>
      <c r="M1119" s="663"/>
      <c r="N1119" s="664"/>
      <c r="O1119" s="664"/>
      <c r="P1119" s="664"/>
      <c r="Q1119" s="664"/>
      <c r="R1119" s="664"/>
      <c r="S1119" s="664"/>
      <c r="T1119" s="665"/>
      <c r="AT1119" s="660" t="s">
        <v>137</v>
      </c>
      <c r="AU1119" s="660" t="s">
        <v>82</v>
      </c>
      <c r="AV1119" s="658" t="s">
        <v>82</v>
      </c>
      <c r="AW1119" s="658" t="s">
        <v>33</v>
      </c>
      <c r="AX1119" s="658" t="s">
        <v>72</v>
      </c>
      <c r="AY1119" s="660" t="s">
        <v>125</v>
      </c>
    </row>
    <row r="1120" spans="2:51" s="658" customFormat="1" ht="12">
      <c r="B1120" s="659"/>
      <c r="D1120" s="653" t="s">
        <v>137</v>
      </c>
      <c r="E1120" s="660" t="s">
        <v>3</v>
      </c>
      <c r="F1120" s="661" t="s">
        <v>1882</v>
      </c>
      <c r="H1120" s="662">
        <v>1</v>
      </c>
      <c r="L1120" s="659"/>
      <c r="M1120" s="663"/>
      <c r="N1120" s="664"/>
      <c r="O1120" s="664"/>
      <c r="P1120" s="664"/>
      <c r="Q1120" s="664"/>
      <c r="R1120" s="664"/>
      <c r="S1120" s="664"/>
      <c r="T1120" s="665"/>
      <c r="AT1120" s="660" t="s">
        <v>137</v>
      </c>
      <c r="AU1120" s="660" t="s">
        <v>82</v>
      </c>
      <c r="AV1120" s="658" t="s">
        <v>82</v>
      </c>
      <c r="AW1120" s="658" t="s">
        <v>33</v>
      </c>
      <c r="AX1120" s="658" t="s">
        <v>72</v>
      </c>
      <c r="AY1120" s="660" t="s">
        <v>125</v>
      </c>
    </row>
    <row r="1121" spans="2:51" s="687" customFormat="1" ht="12">
      <c r="B1121" s="688"/>
      <c r="D1121" s="653" t="s">
        <v>137</v>
      </c>
      <c r="E1121" s="689" t="s">
        <v>3</v>
      </c>
      <c r="F1121" s="690" t="s">
        <v>532</v>
      </c>
      <c r="H1121" s="691">
        <v>2</v>
      </c>
      <c r="L1121" s="688"/>
      <c r="M1121" s="692"/>
      <c r="N1121" s="693"/>
      <c r="O1121" s="693"/>
      <c r="P1121" s="693"/>
      <c r="Q1121" s="693"/>
      <c r="R1121" s="693"/>
      <c r="S1121" s="693"/>
      <c r="T1121" s="694"/>
      <c r="AT1121" s="689" t="s">
        <v>137</v>
      </c>
      <c r="AU1121" s="689" t="s">
        <v>82</v>
      </c>
      <c r="AV1121" s="687" t="s">
        <v>133</v>
      </c>
      <c r="AW1121" s="687" t="s">
        <v>33</v>
      </c>
      <c r="AX1121" s="687" t="s">
        <v>80</v>
      </c>
      <c r="AY1121" s="689" t="s">
        <v>125</v>
      </c>
    </row>
    <row r="1122" spans="1:65" s="571" customFormat="1" ht="14.45" customHeight="1">
      <c r="A1122" s="568"/>
      <c r="B1122" s="569"/>
      <c r="C1122" s="671" t="s">
        <v>1883</v>
      </c>
      <c r="D1122" s="671" t="s">
        <v>239</v>
      </c>
      <c r="E1122" s="672" t="s">
        <v>1884</v>
      </c>
      <c r="F1122" s="673" t="s">
        <v>1885</v>
      </c>
      <c r="G1122" s="674" t="s">
        <v>173</v>
      </c>
      <c r="H1122" s="675">
        <v>2</v>
      </c>
      <c r="I1122" s="80"/>
      <c r="J1122" s="676">
        <f>ROUND(I1122*H1122,2)</f>
        <v>0</v>
      </c>
      <c r="K1122" s="673" t="s">
        <v>132</v>
      </c>
      <c r="L1122" s="677"/>
      <c r="M1122" s="678" t="s">
        <v>3</v>
      </c>
      <c r="N1122" s="679" t="s">
        <v>43</v>
      </c>
      <c r="O1122" s="648"/>
      <c r="P1122" s="649">
        <f>O1122*H1122</f>
        <v>0</v>
      </c>
      <c r="Q1122" s="649">
        <v>0.067</v>
      </c>
      <c r="R1122" s="649">
        <f>Q1122*H1122</f>
        <v>0.134</v>
      </c>
      <c r="S1122" s="649">
        <v>0</v>
      </c>
      <c r="T1122" s="650">
        <f>S1122*H1122</f>
        <v>0</v>
      </c>
      <c r="U1122" s="568"/>
      <c r="V1122" s="568"/>
      <c r="W1122" s="568"/>
      <c r="X1122" s="568"/>
      <c r="Y1122" s="568"/>
      <c r="Z1122" s="568"/>
      <c r="AA1122" s="568"/>
      <c r="AB1122" s="568"/>
      <c r="AC1122" s="568"/>
      <c r="AD1122" s="568"/>
      <c r="AE1122" s="568"/>
      <c r="AR1122" s="651" t="s">
        <v>197</v>
      </c>
      <c r="AT1122" s="651" t="s">
        <v>239</v>
      </c>
      <c r="AU1122" s="651" t="s">
        <v>82</v>
      </c>
      <c r="AY1122" s="561" t="s">
        <v>125</v>
      </c>
      <c r="BE1122" s="652">
        <f>IF(N1122="základní",J1122,0)</f>
        <v>0</v>
      </c>
      <c r="BF1122" s="652">
        <f>IF(N1122="snížená",J1122,0)</f>
        <v>0</v>
      </c>
      <c r="BG1122" s="652">
        <f>IF(N1122="zákl. přenesená",J1122,0)</f>
        <v>0</v>
      </c>
      <c r="BH1122" s="652">
        <f>IF(N1122="sníž. přenesená",J1122,0)</f>
        <v>0</v>
      </c>
      <c r="BI1122" s="652">
        <f>IF(N1122="nulová",J1122,0)</f>
        <v>0</v>
      </c>
      <c r="BJ1122" s="561" t="s">
        <v>80</v>
      </c>
      <c r="BK1122" s="652">
        <f>ROUND(I1122*H1122,2)</f>
        <v>0</v>
      </c>
      <c r="BL1122" s="561" t="s">
        <v>133</v>
      </c>
      <c r="BM1122" s="651" t="s">
        <v>1886</v>
      </c>
    </row>
    <row r="1123" spans="2:51" s="658" customFormat="1" ht="12">
      <c r="B1123" s="659"/>
      <c r="D1123" s="653" t="s">
        <v>137</v>
      </c>
      <c r="E1123" s="660" t="s">
        <v>3</v>
      </c>
      <c r="F1123" s="661" t="s">
        <v>1881</v>
      </c>
      <c r="H1123" s="662">
        <v>1</v>
      </c>
      <c r="L1123" s="659"/>
      <c r="M1123" s="663"/>
      <c r="N1123" s="664"/>
      <c r="O1123" s="664"/>
      <c r="P1123" s="664"/>
      <c r="Q1123" s="664"/>
      <c r="R1123" s="664"/>
      <c r="S1123" s="664"/>
      <c r="T1123" s="665"/>
      <c r="AT1123" s="660" t="s">
        <v>137</v>
      </c>
      <c r="AU1123" s="660" t="s">
        <v>82</v>
      </c>
      <c r="AV1123" s="658" t="s">
        <v>82</v>
      </c>
      <c r="AW1123" s="658" t="s">
        <v>33</v>
      </c>
      <c r="AX1123" s="658" t="s">
        <v>72</v>
      </c>
      <c r="AY1123" s="660" t="s">
        <v>125</v>
      </c>
    </row>
    <row r="1124" spans="2:51" s="658" customFormat="1" ht="12">
      <c r="B1124" s="659"/>
      <c r="D1124" s="653" t="s">
        <v>137</v>
      </c>
      <c r="E1124" s="660" t="s">
        <v>3</v>
      </c>
      <c r="F1124" s="661" t="s">
        <v>1882</v>
      </c>
      <c r="H1124" s="662">
        <v>1</v>
      </c>
      <c r="L1124" s="659"/>
      <c r="M1124" s="663"/>
      <c r="N1124" s="664"/>
      <c r="O1124" s="664"/>
      <c r="P1124" s="664"/>
      <c r="Q1124" s="664"/>
      <c r="R1124" s="664"/>
      <c r="S1124" s="664"/>
      <c r="T1124" s="665"/>
      <c r="AT1124" s="660" t="s">
        <v>137</v>
      </c>
      <c r="AU1124" s="660" t="s">
        <v>82</v>
      </c>
      <c r="AV1124" s="658" t="s">
        <v>82</v>
      </c>
      <c r="AW1124" s="658" t="s">
        <v>33</v>
      </c>
      <c r="AX1124" s="658" t="s">
        <v>72</v>
      </c>
      <c r="AY1124" s="660" t="s">
        <v>125</v>
      </c>
    </row>
    <row r="1125" spans="2:51" s="687" customFormat="1" ht="12">
      <c r="B1125" s="688"/>
      <c r="D1125" s="653" t="s">
        <v>137</v>
      </c>
      <c r="E1125" s="689" t="s">
        <v>3</v>
      </c>
      <c r="F1125" s="690" t="s">
        <v>532</v>
      </c>
      <c r="H1125" s="691">
        <v>2</v>
      </c>
      <c r="L1125" s="688"/>
      <c r="M1125" s="692"/>
      <c r="N1125" s="693"/>
      <c r="O1125" s="693"/>
      <c r="P1125" s="693"/>
      <c r="Q1125" s="693"/>
      <c r="R1125" s="693"/>
      <c r="S1125" s="693"/>
      <c r="T1125" s="694"/>
      <c r="AT1125" s="689" t="s">
        <v>137</v>
      </c>
      <c r="AU1125" s="689" t="s">
        <v>82</v>
      </c>
      <c r="AV1125" s="687" t="s">
        <v>133</v>
      </c>
      <c r="AW1125" s="687" t="s">
        <v>33</v>
      </c>
      <c r="AX1125" s="687" t="s">
        <v>80</v>
      </c>
      <c r="AY1125" s="689" t="s">
        <v>125</v>
      </c>
    </row>
    <row r="1126" spans="2:63" s="627" customFormat="1" ht="22.9" customHeight="1">
      <c r="B1126" s="628"/>
      <c r="D1126" s="629" t="s">
        <v>71</v>
      </c>
      <c r="E1126" s="638" t="s">
        <v>126</v>
      </c>
      <c r="F1126" s="638" t="s">
        <v>127</v>
      </c>
      <c r="J1126" s="639">
        <f>BK1126</f>
        <v>0</v>
      </c>
      <c r="L1126" s="628"/>
      <c r="M1126" s="632"/>
      <c r="N1126" s="633"/>
      <c r="O1126" s="633"/>
      <c r="P1126" s="634">
        <f>SUM(P1127:P1338)</f>
        <v>0</v>
      </c>
      <c r="Q1126" s="633"/>
      <c r="R1126" s="634">
        <f>SUM(R1127:R1338)</f>
        <v>15.764738240000002</v>
      </c>
      <c r="S1126" s="633"/>
      <c r="T1126" s="635">
        <f>SUM(T1127:T1338)</f>
        <v>104.78192200000001</v>
      </c>
      <c r="AR1126" s="629" t="s">
        <v>80</v>
      </c>
      <c r="AT1126" s="636" t="s">
        <v>71</v>
      </c>
      <c r="AU1126" s="636" t="s">
        <v>80</v>
      </c>
      <c r="AY1126" s="629" t="s">
        <v>125</v>
      </c>
      <c r="BK1126" s="637">
        <f>SUM(BK1127:BK1338)</f>
        <v>0</v>
      </c>
    </row>
    <row r="1127" spans="1:65" s="571" customFormat="1" ht="14.45" customHeight="1">
      <c r="A1127" s="568"/>
      <c r="B1127" s="569"/>
      <c r="C1127" s="640" t="s">
        <v>1887</v>
      </c>
      <c r="D1127" s="640" t="s">
        <v>128</v>
      </c>
      <c r="E1127" s="641" t="s">
        <v>296</v>
      </c>
      <c r="F1127" s="642" t="s">
        <v>297</v>
      </c>
      <c r="G1127" s="643" t="s">
        <v>173</v>
      </c>
      <c r="H1127" s="644">
        <v>3</v>
      </c>
      <c r="I1127" s="77"/>
      <c r="J1127" s="645">
        <f>ROUND(I1127*H1127,2)</f>
        <v>0</v>
      </c>
      <c r="K1127" s="642" t="s">
        <v>132</v>
      </c>
      <c r="L1127" s="569"/>
      <c r="M1127" s="646" t="s">
        <v>3</v>
      </c>
      <c r="N1127" s="647" t="s">
        <v>43</v>
      </c>
      <c r="O1127" s="648"/>
      <c r="P1127" s="649">
        <f>O1127*H1127</f>
        <v>0</v>
      </c>
      <c r="Q1127" s="649">
        <v>0.0007</v>
      </c>
      <c r="R1127" s="649">
        <f>Q1127*H1127</f>
        <v>0.0021</v>
      </c>
      <c r="S1127" s="649">
        <v>0</v>
      </c>
      <c r="T1127" s="650">
        <f>S1127*H1127</f>
        <v>0</v>
      </c>
      <c r="U1127" s="568"/>
      <c r="V1127" s="568"/>
      <c r="W1127" s="568"/>
      <c r="X1127" s="568"/>
      <c r="Y1127" s="568"/>
      <c r="Z1127" s="568"/>
      <c r="AA1127" s="568"/>
      <c r="AB1127" s="568"/>
      <c r="AC1127" s="568"/>
      <c r="AD1127" s="568"/>
      <c r="AE1127" s="568"/>
      <c r="AR1127" s="651" t="s">
        <v>133</v>
      </c>
      <c r="AT1127" s="651" t="s">
        <v>128</v>
      </c>
      <c r="AU1127" s="651" t="s">
        <v>82</v>
      </c>
      <c r="AY1127" s="561" t="s">
        <v>125</v>
      </c>
      <c r="BE1127" s="652">
        <f>IF(N1127="základní",J1127,0)</f>
        <v>0</v>
      </c>
      <c r="BF1127" s="652">
        <f>IF(N1127="snížená",J1127,0)</f>
        <v>0</v>
      </c>
      <c r="BG1127" s="652">
        <f>IF(N1127="zákl. přenesená",J1127,0)</f>
        <v>0</v>
      </c>
      <c r="BH1127" s="652">
        <f>IF(N1127="sníž. přenesená",J1127,0)</f>
        <v>0</v>
      </c>
      <c r="BI1127" s="652">
        <f>IF(N1127="nulová",J1127,0)</f>
        <v>0</v>
      </c>
      <c r="BJ1127" s="561" t="s">
        <v>80</v>
      </c>
      <c r="BK1127" s="652">
        <f>ROUND(I1127*H1127,2)</f>
        <v>0</v>
      </c>
      <c r="BL1127" s="561" t="s">
        <v>133</v>
      </c>
      <c r="BM1127" s="651" t="s">
        <v>1888</v>
      </c>
    </row>
    <row r="1128" spans="2:51" s="658" customFormat="1" ht="12">
      <c r="B1128" s="659"/>
      <c r="D1128" s="653" t="s">
        <v>137</v>
      </c>
      <c r="E1128" s="660" t="s">
        <v>3</v>
      </c>
      <c r="F1128" s="661" t="s">
        <v>1889</v>
      </c>
      <c r="H1128" s="662">
        <v>1</v>
      </c>
      <c r="L1128" s="659"/>
      <c r="M1128" s="663"/>
      <c r="N1128" s="664"/>
      <c r="O1128" s="664"/>
      <c r="P1128" s="664"/>
      <c r="Q1128" s="664"/>
      <c r="R1128" s="664"/>
      <c r="S1128" s="664"/>
      <c r="T1128" s="665"/>
      <c r="AT1128" s="660" t="s">
        <v>137</v>
      </c>
      <c r="AU1128" s="660" t="s">
        <v>82</v>
      </c>
      <c r="AV1128" s="658" t="s">
        <v>82</v>
      </c>
      <c r="AW1128" s="658" t="s">
        <v>33</v>
      </c>
      <c r="AX1128" s="658" t="s">
        <v>72</v>
      </c>
      <c r="AY1128" s="660" t="s">
        <v>125</v>
      </c>
    </row>
    <row r="1129" spans="2:51" s="658" customFormat="1" ht="12">
      <c r="B1129" s="659"/>
      <c r="D1129" s="653" t="s">
        <v>137</v>
      </c>
      <c r="E1129" s="660" t="s">
        <v>3</v>
      </c>
      <c r="F1129" s="661" t="s">
        <v>1890</v>
      </c>
      <c r="H1129" s="662">
        <v>2</v>
      </c>
      <c r="L1129" s="659"/>
      <c r="M1129" s="663"/>
      <c r="N1129" s="664"/>
      <c r="O1129" s="664"/>
      <c r="P1129" s="664"/>
      <c r="Q1129" s="664"/>
      <c r="R1129" s="664"/>
      <c r="S1129" s="664"/>
      <c r="T1129" s="665"/>
      <c r="AT1129" s="660" t="s">
        <v>137</v>
      </c>
      <c r="AU1129" s="660" t="s">
        <v>82</v>
      </c>
      <c r="AV1129" s="658" t="s">
        <v>82</v>
      </c>
      <c r="AW1129" s="658" t="s">
        <v>33</v>
      </c>
      <c r="AX1129" s="658" t="s">
        <v>72</v>
      </c>
      <c r="AY1129" s="660" t="s">
        <v>125</v>
      </c>
    </row>
    <row r="1130" spans="2:51" s="687" customFormat="1" ht="12">
      <c r="B1130" s="688"/>
      <c r="D1130" s="653" t="s">
        <v>137</v>
      </c>
      <c r="E1130" s="689" t="s">
        <v>3</v>
      </c>
      <c r="F1130" s="690" t="s">
        <v>532</v>
      </c>
      <c r="H1130" s="691">
        <v>3</v>
      </c>
      <c r="L1130" s="688"/>
      <c r="M1130" s="692"/>
      <c r="N1130" s="693"/>
      <c r="O1130" s="693"/>
      <c r="P1130" s="693"/>
      <c r="Q1130" s="693"/>
      <c r="R1130" s="693"/>
      <c r="S1130" s="693"/>
      <c r="T1130" s="694"/>
      <c r="AT1130" s="689" t="s">
        <v>137</v>
      </c>
      <c r="AU1130" s="689" t="s">
        <v>82</v>
      </c>
      <c r="AV1130" s="687" t="s">
        <v>133</v>
      </c>
      <c r="AW1130" s="687" t="s">
        <v>33</v>
      </c>
      <c r="AX1130" s="687" t="s">
        <v>80</v>
      </c>
      <c r="AY1130" s="689" t="s">
        <v>125</v>
      </c>
    </row>
    <row r="1131" spans="1:65" s="571" customFormat="1" ht="14.45" customHeight="1">
      <c r="A1131" s="568"/>
      <c r="B1131" s="569"/>
      <c r="C1131" s="671" t="s">
        <v>1891</v>
      </c>
      <c r="D1131" s="671" t="s">
        <v>239</v>
      </c>
      <c r="E1131" s="672" t="s">
        <v>1892</v>
      </c>
      <c r="F1131" s="673" t="s">
        <v>1893</v>
      </c>
      <c r="G1131" s="674" t="s">
        <v>173</v>
      </c>
      <c r="H1131" s="675">
        <v>1</v>
      </c>
      <c r="I1131" s="80"/>
      <c r="J1131" s="676">
        <f>ROUND(I1131*H1131,2)</f>
        <v>0</v>
      </c>
      <c r="K1131" s="673" t="s">
        <v>132</v>
      </c>
      <c r="L1131" s="677"/>
      <c r="M1131" s="678" t="s">
        <v>3</v>
      </c>
      <c r="N1131" s="679" t="s">
        <v>43</v>
      </c>
      <c r="O1131" s="648"/>
      <c r="P1131" s="649">
        <f>O1131*H1131</f>
        <v>0</v>
      </c>
      <c r="Q1131" s="649">
        <v>0.0035</v>
      </c>
      <c r="R1131" s="649">
        <f>Q1131*H1131</f>
        <v>0.0035</v>
      </c>
      <c r="S1131" s="649">
        <v>0</v>
      </c>
      <c r="T1131" s="650">
        <f>S1131*H1131</f>
        <v>0</v>
      </c>
      <c r="U1131" s="568"/>
      <c r="V1131" s="568"/>
      <c r="W1131" s="568"/>
      <c r="X1131" s="568"/>
      <c r="Y1131" s="568"/>
      <c r="Z1131" s="568"/>
      <c r="AA1131" s="568"/>
      <c r="AB1131" s="568"/>
      <c r="AC1131" s="568"/>
      <c r="AD1131" s="568"/>
      <c r="AE1131" s="568"/>
      <c r="AR1131" s="651" t="s">
        <v>197</v>
      </c>
      <c r="AT1131" s="651" t="s">
        <v>239</v>
      </c>
      <c r="AU1131" s="651" t="s">
        <v>82</v>
      </c>
      <c r="AY1131" s="561" t="s">
        <v>125</v>
      </c>
      <c r="BE1131" s="652">
        <f>IF(N1131="základní",J1131,0)</f>
        <v>0</v>
      </c>
      <c r="BF1131" s="652">
        <f>IF(N1131="snížená",J1131,0)</f>
        <v>0</v>
      </c>
      <c r="BG1131" s="652">
        <f>IF(N1131="zákl. přenesená",J1131,0)</f>
        <v>0</v>
      </c>
      <c r="BH1131" s="652">
        <f>IF(N1131="sníž. přenesená",J1131,0)</f>
        <v>0</v>
      </c>
      <c r="BI1131" s="652">
        <f>IF(N1131="nulová",J1131,0)</f>
        <v>0</v>
      </c>
      <c r="BJ1131" s="561" t="s">
        <v>80</v>
      </c>
      <c r="BK1131" s="652">
        <f>ROUND(I1131*H1131,2)</f>
        <v>0</v>
      </c>
      <c r="BL1131" s="561" t="s">
        <v>133</v>
      </c>
      <c r="BM1131" s="651" t="s">
        <v>1894</v>
      </c>
    </row>
    <row r="1132" spans="2:51" s="658" customFormat="1" ht="12">
      <c r="B1132" s="659"/>
      <c r="D1132" s="653" t="s">
        <v>137</v>
      </c>
      <c r="E1132" s="660" t="s">
        <v>3</v>
      </c>
      <c r="F1132" s="661" t="s">
        <v>1889</v>
      </c>
      <c r="H1132" s="662">
        <v>1</v>
      </c>
      <c r="L1132" s="659"/>
      <c r="M1132" s="663"/>
      <c r="N1132" s="664"/>
      <c r="O1132" s="664"/>
      <c r="P1132" s="664"/>
      <c r="Q1132" s="664"/>
      <c r="R1132" s="664"/>
      <c r="S1132" s="664"/>
      <c r="T1132" s="665"/>
      <c r="AT1132" s="660" t="s">
        <v>137</v>
      </c>
      <c r="AU1132" s="660" t="s">
        <v>82</v>
      </c>
      <c r="AV1132" s="658" t="s">
        <v>82</v>
      </c>
      <c r="AW1132" s="658" t="s">
        <v>33</v>
      </c>
      <c r="AX1132" s="658" t="s">
        <v>80</v>
      </c>
      <c r="AY1132" s="660" t="s">
        <v>125</v>
      </c>
    </row>
    <row r="1133" spans="1:65" s="571" customFormat="1" ht="14.45" customHeight="1">
      <c r="A1133" s="568"/>
      <c r="B1133" s="569"/>
      <c r="C1133" s="671" t="s">
        <v>1895</v>
      </c>
      <c r="D1133" s="671" t="s">
        <v>239</v>
      </c>
      <c r="E1133" s="672" t="s">
        <v>1896</v>
      </c>
      <c r="F1133" s="673" t="s">
        <v>1897</v>
      </c>
      <c r="G1133" s="674" t="s">
        <v>173</v>
      </c>
      <c r="H1133" s="675">
        <v>1</v>
      </c>
      <c r="I1133" s="80"/>
      <c r="J1133" s="676">
        <f>ROUND(I1133*H1133,2)</f>
        <v>0</v>
      </c>
      <c r="K1133" s="673" t="s">
        <v>132</v>
      </c>
      <c r="L1133" s="677"/>
      <c r="M1133" s="678" t="s">
        <v>3</v>
      </c>
      <c r="N1133" s="679" t="s">
        <v>43</v>
      </c>
      <c r="O1133" s="648"/>
      <c r="P1133" s="649">
        <f>O1133*H1133</f>
        <v>0</v>
      </c>
      <c r="Q1133" s="649">
        <v>0.0025</v>
      </c>
      <c r="R1133" s="649">
        <f>Q1133*H1133</f>
        <v>0.0025</v>
      </c>
      <c r="S1133" s="649">
        <v>0</v>
      </c>
      <c r="T1133" s="650">
        <f>S1133*H1133</f>
        <v>0</v>
      </c>
      <c r="U1133" s="568"/>
      <c r="V1133" s="568"/>
      <c r="W1133" s="568"/>
      <c r="X1133" s="568"/>
      <c r="Y1133" s="568"/>
      <c r="Z1133" s="568"/>
      <c r="AA1133" s="568"/>
      <c r="AB1133" s="568"/>
      <c r="AC1133" s="568"/>
      <c r="AD1133" s="568"/>
      <c r="AE1133" s="568"/>
      <c r="AR1133" s="651" t="s">
        <v>197</v>
      </c>
      <c r="AT1133" s="651" t="s">
        <v>239</v>
      </c>
      <c r="AU1133" s="651" t="s">
        <v>82</v>
      </c>
      <c r="AY1133" s="561" t="s">
        <v>125</v>
      </c>
      <c r="BE1133" s="652">
        <f>IF(N1133="základní",J1133,0)</f>
        <v>0</v>
      </c>
      <c r="BF1133" s="652">
        <f>IF(N1133="snížená",J1133,0)</f>
        <v>0</v>
      </c>
      <c r="BG1133" s="652">
        <f>IF(N1133="zákl. přenesená",J1133,0)</f>
        <v>0</v>
      </c>
      <c r="BH1133" s="652">
        <f>IF(N1133="sníž. přenesená",J1133,0)</f>
        <v>0</v>
      </c>
      <c r="BI1133" s="652">
        <f>IF(N1133="nulová",J1133,0)</f>
        <v>0</v>
      </c>
      <c r="BJ1133" s="561" t="s">
        <v>80</v>
      </c>
      <c r="BK1133" s="652">
        <f>ROUND(I1133*H1133,2)</f>
        <v>0</v>
      </c>
      <c r="BL1133" s="561" t="s">
        <v>133</v>
      </c>
      <c r="BM1133" s="651" t="s">
        <v>1898</v>
      </c>
    </row>
    <row r="1134" spans="2:51" s="658" customFormat="1" ht="12">
      <c r="B1134" s="659"/>
      <c r="D1134" s="653" t="s">
        <v>137</v>
      </c>
      <c r="E1134" s="660" t="s">
        <v>3</v>
      </c>
      <c r="F1134" s="661" t="s">
        <v>1899</v>
      </c>
      <c r="H1134" s="662">
        <v>1</v>
      </c>
      <c r="L1134" s="659"/>
      <c r="M1134" s="663"/>
      <c r="N1134" s="664"/>
      <c r="O1134" s="664"/>
      <c r="P1134" s="664"/>
      <c r="Q1134" s="664"/>
      <c r="R1134" s="664"/>
      <c r="S1134" s="664"/>
      <c r="T1134" s="665"/>
      <c r="AT1134" s="660" t="s">
        <v>137</v>
      </c>
      <c r="AU1134" s="660" t="s">
        <v>82</v>
      </c>
      <c r="AV1134" s="658" t="s">
        <v>82</v>
      </c>
      <c r="AW1134" s="658" t="s">
        <v>33</v>
      </c>
      <c r="AX1134" s="658" t="s">
        <v>80</v>
      </c>
      <c r="AY1134" s="660" t="s">
        <v>125</v>
      </c>
    </row>
    <row r="1135" spans="1:65" s="571" customFormat="1" ht="14.45" customHeight="1">
      <c r="A1135" s="568"/>
      <c r="B1135" s="569"/>
      <c r="C1135" s="671" t="s">
        <v>1900</v>
      </c>
      <c r="D1135" s="671" t="s">
        <v>239</v>
      </c>
      <c r="E1135" s="672" t="s">
        <v>1901</v>
      </c>
      <c r="F1135" s="673" t="s">
        <v>1902</v>
      </c>
      <c r="G1135" s="674" t="s">
        <v>173</v>
      </c>
      <c r="H1135" s="675">
        <v>1</v>
      </c>
      <c r="I1135" s="80"/>
      <c r="J1135" s="676">
        <f>ROUND(I1135*H1135,2)</f>
        <v>0</v>
      </c>
      <c r="K1135" s="673" t="s">
        <v>132</v>
      </c>
      <c r="L1135" s="677"/>
      <c r="M1135" s="678" t="s">
        <v>3</v>
      </c>
      <c r="N1135" s="679" t="s">
        <v>43</v>
      </c>
      <c r="O1135" s="648"/>
      <c r="P1135" s="649">
        <f>O1135*H1135</f>
        <v>0</v>
      </c>
      <c r="Q1135" s="649">
        <v>0.0009</v>
      </c>
      <c r="R1135" s="649">
        <f>Q1135*H1135</f>
        <v>0.0009</v>
      </c>
      <c r="S1135" s="649">
        <v>0</v>
      </c>
      <c r="T1135" s="650">
        <f>S1135*H1135</f>
        <v>0</v>
      </c>
      <c r="U1135" s="568"/>
      <c r="V1135" s="568"/>
      <c r="W1135" s="568"/>
      <c r="X1135" s="568"/>
      <c r="Y1135" s="568"/>
      <c r="Z1135" s="568"/>
      <c r="AA1135" s="568"/>
      <c r="AB1135" s="568"/>
      <c r="AC1135" s="568"/>
      <c r="AD1135" s="568"/>
      <c r="AE1135" s="568"/>
      <c r="AR1135" s="651" t="s">
        <v>197</v>
      </c>
      <c r="AT1135" s="651" t="s">
        <v>239</v>
      </c>
      <c r="AU1135" s="651" t="s">
        <v>82</v>
      </c>
      <c r="AY1135" s="561" t="s">
        <v>125</v>
      </c>
      <c r="BE1135" s="652">
        <f>IF(N1135="základní",J1135,0)</f>
        <v>0</v>
      </c>
      <c r="BF1135" s="652">
        <f>IF(N1135="snížená",J1135,0)</f>
        <v>0</v>
      </c>
      <c r="BG1135" s="652">
        <f>IF(N1135="zákl. přenesená",J1135,0)</f>
        <v>0</v>
      </c>
      <c r="BH1135" s="652">
        <f>IF(N1135="sníž. přenesená",J1135,0)</f>
        <v>0</v>
      </c>
      <c r="BI1135" s="652">
        <f>IF(N1135="nulová",J1135,0)</f>
        <v>0</v>
      </c>
      <c r="BJ1135" s="561" t="s">
        <v>80</v>
      </c>
      <c r="BK1135" s="652">
        <f>ROUND(I1135*H1135,2)</f>
        <v>0</v>
      </c>
      <c r="BL1135" s="561" t="s">
        <v>133</v>
      </c>
      <c r="BM1135" s="651" t="s">
        <v>1903</v>
      </c>
    </row>
    <row r="1136" spans="2:51" s="658" customFormat="1" ht="12">
      <c r="B1136" s="659"/>
      <c r="D1136" s="653" t="s">
        <v>137</v>
      </c>
      <c r="E1136" s="660" t="s">
        <v>3</v>
      </c>
      <c r="F1136" s="661" t="s">
        <v>1899</v>
      </c>
      <c r="H1136" s="662">
        <v>1</v>
      </c>
      <c r="L1136" s="659"/>
      <c r="M1136" s="663"/>
      <c r="N1136" s="664"/>
      <c r="O1136" s="664"/>
      <c r="P1136" s="664"/>
      <c r="Q1136" s="664"/>
      <c r="R1136" s="664"/>
      <c r="S1136" s="664"/>
      <c r="T1136" s="665"/>
      <c r="AT1136" s="660" t="s">
        <v>137</v>
      </c>
      <c r="AU1136" s="660" t="s">
        <v>82</v>
      </c>
      <c r="AV1136" s="658" t="s">
        <v>82</v>
      </c>
      <c r="AW1136" s="658" t="s">
        <v>33</v>
      </c>
      <c r="AX1136" s="658" t="s">
        <v>80</v>
      </c>
      <c r="AY1136" s="660" t="s">
        <v>125</v>
      </c>
    </row>
    <row r="1137" spans="1:65" s="571" customFormat="1" ht="14.45" customHeight="1">
      <c r="A1137" s="568"/>
      <c r="B1137" s="569"/>
      <c r="C1137" s="640" t="s">
        <v>1904</v>
      </c>
      <c r="D1137" s="640" t="s">
        <v>128</v>
      </c>
      <c r="E1137" s="641" t="s">
        <v>1905</v>
      </c>
      <c r="F1137" s="642" t="s">
        <v>1906</v>
      </c>
      <c r="G1137" s="643" t="s">
        <v>286</v>
      </c>
      <c r="H1137" s="644">
        <v>22.2</v>
      </c>
      <c r="I1137" s="77"/>
      <c r="J1137" s="645">
        <f>ROUND(I1137*H1137,2)</f>
        <v>0</v>
      </c>
      <c r="K1137" s="642" t="s">
        <v>132</v>
      </c>
      <c r="L1137" s="569"/>
      <c r="M1137" s="646" t="s">
        <v>3</v>
      </c>
      <c r="N1137" s="647" t="s">
        <v>43</v>
      </c>
      <c r="O1137" s="648"/>
      <c r="P1137" s="649">
        <f>O1137*H1137</f>
        <v>0</v>
      </c>
      <c r="Q1137" s="649">
        <v>0</v>
      </c>
      <c r="R1137" s="649">
        <f>Q1137*H1137</f>
        <v>0</v>
      </c>
      <c r="S1137" s="649">
        <v>0</v>
      </c>
      <c r="T1137" s="650">
        <f>S1137*H1137</f>
        <v>0</v>
      </c>
      <c r="U1137" s="568"/>
      <c r="V1137" s="568"/>
      <c r="W1137" s="568"/>
      <c r="X1137" s="568"/>
      <c r="Y1137" s="568"/>
      <c r="Z1137" s="568"/>
      <c r="AA1137" s="568"/>
      <c r="AB1137" s="568"/>
      <c r="AC1137" s="568"/>
      <c r="AD1137" s="568"/>
      <c r="AE1137" s="568"/>
      <c r="AR1137" s="651" t="s">
        <v>133</v>
      </c>
      <c r="AT1137" s="651" t="s">
        <v>128</v>
      </c>
      <c r="AU1137" s="651" t="s">
        <v>82</v>
      </c>
      <c r="AY1137" s="561" t="s">
        <v>125</v>
      </c>
      <c r="BE1137" s="652">
        <f>IF(N1137="základní",J1137,0)</f>
        <v>0</v>
      </c>
      <c r="BF1137" s="652">
        <f>IF(N1137="snížená",J1137,0)</f>
        <v>0</v>
      </c>
      <c r="BG1137" s="652">
        <f>IF(N1137="zákl. přenesená",J1137,0)</f>
        <v>0</v>
      </c>
      <c r="BH1137" s="652">
        <f>IF(N1137="sníž. přenesená",J1137,0)</f>
        <v>0</v>
      </c>
      <c r="BI1137" s="652">
        <f>IF(N1137="nulová",J1137,0)</f>
        <v>0</v>
      </c>
      <c r="BJ1137" s="561" t="s">
        <v>80</v>
      </c>
      <c r="BK1137" s="652">
        <f>ROUND(I1137*H1137,2)</f>
        <v>0</v>
      </c>
      <c r="BL1137" s="561" t="s">
        <v>133</v>
      </c>
      <c r="BM1137" s="651" t="s">
        <v>1907</v>
      </c>
    </row>
    <row r="1138" spans="2:51" s="680" customFormat="1" ht="12">
      <c r="B1138" s="681"/>
      <c r="D1138" s="653" t="s">
        <v>137</v>
      </c>
      <c r="E1138" s="682" t="s">
        <v>3</v>
      </c>
      <c r="F1138" s="683" t="s">
        <v>702</v>
      </c>
      <c r="H1138" s="682" t="s">
        <v>3</v>
      </c>
      <c r="L1138" s="681"/>
      <c r="M1138" s="684"/>
      <c r="N1138" s="685"/>
      <c r="O1138" s="685"/>
      <c r="P1138" s="685"/>
      <c r="Q1138" s="685"/>
      <c r="R1138" s="685"/>
      <c r="S1138" s="685"/>
      <c r="T1138" s="686"/>
      <c r="AT1138" s="682" t="s">
        <v>137</v>
      </c>
      <c r="AU1138" s="682" t="s">
        <v>82</v>
      </c>
      <c r="AV1138" s="680" t="s">
        <v>80</v>
      </c>
      <c r="AW1138" s="680" t="s">
        <v>33</v>
      </c>
      <c r="AX1138" s="680" t="s">
        <v>72</v>
      </c>
      <c r="AY1138" s="682" t="s">
        <v>125</v>
      </c>
    </row>
    <row r="1139" spans="2:51" s="658" customFormat="1" ht="12">
      <c r="B1139" s="659"/>
      <c r="D1139" s="653" t="s">
        <v>137</v>
      </c>
      <c r="E1139" s="660" t="s">
        <v>3</v>
      </c>
      <c r="F1139" s="661" t="s">
        <v>1908</v>
      </c>
      <c r="H1139" s="662">
        <v>22.2</v>
      </c>
      <c r="L1139" s="659"/>
      <c r="M1139" s="663"/>
      <c r="N1139" s="664"/>
      <c r="O1139" s="664"/>
      <c r="P1139" s="664"/>
      <c r="Q1139" s="664"/>
      <c r="R1139" s="664"/>
      <c r="S1139" s="664"/>
      <c r="T1139" s="665"/>
      <c r="AT1139" s="660" t="s">
        <v>137</v>
      </c>
      <c r="AU1139" s="660" t="s">
        <v>82</v>
      </c>
      <c r="AV1139" s="658" t="s">
        <v>82</v>
      </c>
      <c r="AW1139" s="658" t="s">
        <v>33</v>
      </c>
      <c r="AX1139" s="658" t="s">
        <v>80</v>
      </c>
      <c r="AY1139" s="660" t="s">
        <v>125</v>
      </c>
    </row>
    <row r="1140" spans="1:65" s="571" customFormat="1" ht="24.2" customHeight="1">
      <c r="A1140" s="568"/>
      <c r="B1140" s="569"/>
      <c r="C1140" s="640" t="s">
        <v>1909</v>
      </c>
      <c r="D1140" s="640" t="s">
        <v>128</v>
      </c>
      <c r="E1140" s="641" t="s">
        <v>1910</v>
      </c>
      <c r="F1140" s="642" t="s">
        <v>1911</v>
      </c>
      <c r="G1140" s="643" t="s">
        <v>180</v>
      </c>
      <c r="H1140" s="644">
        <v>628.67</v>
      </c>
      <c r="I1140" s="77"/>
      <c r="J1140" s="645">
        <f>ROUND(I1140*H1140,2)</f>
        <v>0</v>
      </c>
      <c r="K1140" s="642" t="s">
        <v>132</v>
      </c>
      <c r="L1140" s="569"/>
      <c r="M1140" s="646" t="s">
        <v>3</v>
      </c>
      <c r="N1140" s="647" t="s">
        <v>43</v>
      </c>
      <c r="O1140" s="648"/>
      <c r="P1140" s="649">
        <f>O1140*H1140</f>
        <v>0</v>
      </c>
      <c r="Q1140" s="649">
        <v>0</v>
      </c>
      <c r="R1140" s="649">
        <f>Q1140*H1140</f>
        <v>0</v>
      </c>
      <c r="S1140" s="649">
        <v>0</v>
      </c>
      <c r="T1140" s="650">
        <f>S1140*H1140</f>
        <v>0</v>
      </c>
      <c r="U1140" s="568"/>
      <c r="V1140" s="568"/>
      <c r="W1140" s="568"/>
      <c r="X1140" s="568"/>
      <c r="Y1140" s="568"/>
      <c r="Z1140" s="568"/>
      <c r="AA1140" s="568"/>
      <c r="AB1140" s="568"/>
      <c r="AC1140" s="568"/>
      <c r="AD1140" s="568"/>
      <c r="AE1140" s="568"/>
      <c r="AR1140" s="651" t="s">
        <v>133</v>
      </c>
      <c r="AT1140" s="651" t="s">
        <v>128</v>
      </c>
      <c r="AU1140" s="651" t="s">
        <v>82</v>
      </c>
      <c r="AY1140" s="561" t="s">
        <v>125</v>
      </c>
      <c r="BE1140" s="652">
        <f>IF(N1140="základní",J1140,0)</f>
        <v>0</v>
      </c>
      <c r="BF1140" s="652">
        <f>IF(N1140="snížená",J1140,0)</f>
        <v>0</v>
      </c>
      <c r="BG1140" s="652">
        <f>IF(N1140="zákl. přenesená",J1140,0)</f>
        <v>0</v>
      </c>
      <c r="BH1140" s="652">
        <f>IF(N1140="sníž. přenesená",J1140,0)</f>
        <v>0</v>
      </c>
      <c r="BI1140" s="652">
        <f>IF(N1140="nulová",J1140,0)</f>
        <v>0</v>
      </c>
      <c r="BJ1140" s="561" t="s">
        <v>80</v>
      </c>
      <c r="BK1140" s="652">
        <f>ROUND(I1140*H1140,2)</f>
        <v>0</v>
      </c>
      <c r="BL1140" s="561" t="s">
        <v>133</v>
      </c>
      <c r="BM1140" s="651" t="s">
        <v>1912</v>
      </c>
    </row>
    <row r="1141" spans="2:51" s="658" customFormat="1" ht="12">
      <c r="B1141" s="659"/>
      <c r="D1141" s="653" t="s">
        <v>137</v>
      </c>
      <c r="E1141" s="660" t="s">
        <v>3</v>
      </c>
      <c r="F1141" s="661" t="s">
        <v>1913</v>
      </c>
      <c r="H1141" s="662">
        <v>211.76</v>
      </c>
      <c r="L1141" s="659"/>
      <c r="M1141" s="663"/>
      <c r="N1141" s="664"/>
      <c r="O1141" s="664"/>
      <c r="P1141" s="664"/>
      <c r="Q1141" s="664"/>
      <c r="R1141" s="664"/>
      <c r="S1141" s="664"/>
      <c r="T1141" s="665"/>
      <c r="AT1141" s="660" t="s">
        <v>137</v>
      </c>
      <c r="AU1141" s="660" t="s">
        <v>82</v>
      </c>
      <c r="AV1141" s="658" t="s">
        <v>82</v>
      </c>
      <c r="AW1141" s="658" t="s">
        <v>33</v>
      </c>
      <c r="AX1141" s="658" t="s">
        <v>72</v>
      </c>
      <c r="AY1141" s="660" t="s">
        <v>125</v>
      </c>
    </row>
    <row r="1142" spans="2:51" s="658" customFormat="1" ht="12">
      <c r="B1142" s="659"/>
      <c r="D1142" s="653" t="s">
        <v>137</v>
      </c>
      <c r="E1142" s="660" t="s">
        <v>3</v>
      </c>
      <c r="F1142" s="661" t="s">
        <v>1914</v>
      </c>
      <c r="H1142" s="662">
        <v>308.97</v>
      </c>
      <c r="L1142" s="659"/>
      <c r="M1142" s="663"/>
      <c r="N1142" s="664"/>
      <c r="O1142" s="664"/>
      <c r="P1142" s="664"/>
      <c r="Q1142" s="664"/>
      <c r="R1142" s="664"/>
      <c r="S1142" s="664"/>
      <c r="T1142" s="665"/>
      <c r="AT1142" s="660" t="s">
        <v>137</v>
      </c>
      <c r="AU1142" s="660" t="s">
        <v>82</v>
      </c>
      <c r="AV1142" s="658" t="s">
        <v>82</v>
      </c>
      <c r="AW1142" s="658" t="s">
        <v>33</v>
      </c>
      <c r="AX1142" s="658" t="s">
        <v>72</v>
      </c>
      <c r="AY1142" s="660" t="s">
        <v>125</v>
      </c>
    </row>
    <row r="1143" spans="2:51" s="658" customFormat="1" ht="12">
      <c r="B1143" s="659"/>
      <c r="D1143" s="653" t="s">
        <v>137</v>
      </c>
      <c r="E1143" s="660" t="s">
        <v>3</v>
      </c>
      <c r="F1143" s="661" t="s">
        <v>1915</v>
      </c>
      <c r="H1143" s="662">
        <v>107.94</v>
      </c>
      <c r="L1143" s="659"/>
      <c r="M1143" s="663"/>
      <c r="N1143" s="664"/>
      <c r="O1143" s="664"/>
      <c r="P1143" s="664"/>
      <c r="Q1143" s="664"/>
      <c r="R1143" s="664"/>
      <c r="S1143" s="664"/>
      <c r="T1143" s="665"/>
      <c r="AT1143" s="660" t="s">
        <v>137</v>
      </c>
      <c r="AU1143" s="660" t="s">
        <v>82</v>
      </c>
      <c r="AV1143" s="658" t="s">
        <v>82</v>
      </c>
      <c r="AW1143" s="658" t="s">
        <v>33</v>
      </c>
      <c r="AX1143" s="658" t="s">
        <v>72</v>
      </c>
      <c r="AY1143" s="660" t="s">
        <v>125</v>
      </c>
    </row>
    <row r="1144" spans="2:51" s="687" customFormat="1" ht="12">
      <c r="B1144" s="688"/>
      <c r="D1144" s="653" t="s">
        <v>137</v>
      </c>
      <c r="E1144" s="689" t="s">
        <v>3</v>
      </c>
      <c r="F1144" s="690" t="s">
        <v>532</v>
      </c>
      <c r="H1144" s="691">
        <v>628.67</v>
      </c>
      <c r="L1144" s="688"/>
      <c r="M1144" s="692"/>
      <c r="N1144" s="693"/>
      <c r="O1144" s="693"/>
      <c r="P1144" s="693"/>
      <c r="Q1144" s="693"/>
      <c r="R1144" s="693"/>
      <c r="S1144" s="693"/>
      <c r="T1144" s="694"/>
      <c r="AT1144" s="689" t="s">
        <v>137</v>
      </c>
      <c r="AU1144" s="689" t="s">
        <v>82</v>
      </c>
      <c r="AV1144" s="687" t="s">
        <v>133</v>
      </c>
      <c r="AW1144" s="687" t="s">
        <v>33</v>
      </c>
      <c r="AX1144" s="687" t="s">
        <v>80</v>
      </c>
      <c r="AY1144" s="689" t="s">
        <v>125</v>
      </c>
    </row>
    <row r="1145" spans="1:65" s="571" customFormat="1" ht="24.2" customHeight="1">
      <c r="A1145" s="568"/>
      <c r="B1145" s="569"/>
      <c r="C1145" s="640" t="s">
        <v>1916</v>
      </c>
      <c r="D1145" s="640" t="s">
        <v>128</v>
      </c>
      <c r="E1145" s="641" t="s">
        <v>1917</v>
      </c>
      <c r="F1145" s="642" t="s">
        <v>1918</v>
      </c>
      <c r="G1145" s="643" t="s">
        <v>180</v>
      </c>
      <c r="H1145" s="644">
        <v>94300.5</v>
      </c>
      <c r="I1145" s="77"/>
      <c r="J1145" s="645">
        <f>ROUND(I1145*H1145,2)</f>
        <v>0</v>
      </c>
      <c r="K1145" s="642" t="s">
        <v>132</v>
      </c>
      <c r="L1145" s="569"/>
      <c r="M1145" s="646" t="s">
        <v>3</v>
      </c>
      <c r="N1145" s="647" t="s">
        <v>43</v>
      </c>
      <c r="O1145" s="648"/>
      <c r="P1145" s="649">
        <f>O1145*H1145</f>
        <v>0</v>
      </c>
      <c r="Q1145" s="649">
        <v>0</v>
      </c>
      <c r="R1145" s="649">
        <f>Q1145*H1145</f>
        <v>0</v>
      </c>
      <c r="S1145" s="649">
        <v>0</v>
      </c>
      <c r="T1145" s="650">
        <f>S1145*H1145</f>
        <v>0</v>
      </c>
      <c r="U1145" s="568"/>
      <c r="V1145" s="568"/>
      <c r="W1145" s="568"/>
      <c r="X1145" s="568"/>
      <c r="Y1145" s="568"/>
      <c r="Z1145" s="568"/>
      <c r="AA1145" s="568"/>
      <c r="AB1145" s="568"/>
      <c r="AC1145" s="568"/>
      <c r="AD1145" s="568"/>
      <c r="AE1145" s="568"/>
      <c r="AR1145" s="651" t="s">
        <v>133</v>
      </c>
      <c r="AT1145" s="651" t="s">
        <v>128</v>
      </c>
      <c r="AU1145" s="651" t="s">
        <v>82</v>
      </c>
      <c r="AY1145" s="561" t="s">
        <v>125</v>
      </c>
      <c r="BE1145" s="652">
        <f>IF(N1145="základní",J1145,0)</f>
        <v>0</v>
      </c>
      <c r="BF1145" s="652">
        <f>IF(N1145="snížená",J1145,0)</f>
        <v>0</v>
      </c>
      <c r="BG1145" s="652">
        <f>IF(N1145="zákl. přenesená",J1145,0)</f>
        <v>0</v>
      </c>
      <c r="BH1145" s="652">
        <f>IF(N1145="sníž. přenesená",J1145,0)</f>
        <v>0</v>
      </c>
      <c r="BI1145" s="652">
        <f>IF(N1145="nulová",J1145,0)</f>
        <v>0</v>
      </c>
      <c r="BJ1145" s="561" t="s">
        <v>80</v>
      </c>
      <c r="BK1145" s="652">
        <f>ROUND(I1145*H1145,2)</f>
        <v>0</v>
      </c>
      <c r="BL1145" s="561" t="s">
        <v>133</v>
      </c>
      <c r="BM1145" s="651" t="s">
        <v>1919</v>
      </c>
    </row>
    <row r="1146" spans="2:51" s="658" customFormat="1" ht="12">
      <c r="B1146" s="659"/>
      <c r="D1146" s="653" t="s">
        <v>137</v>
      </c>
      <c r="E1146" s="660" t="s">
        <v>3</v>
      </c>
      <c r="F1146" s="661" t="s">
        <v>1920</v>
      </c>
      <c r="H1146" s="662">
        <v>94300.5</v>
      </c>
      <c r="L1146" s="659"/>
      <c r="M1146" s="663"/>
      <c r="N1146" s="664"/>
      <c r="O1146" s="664"/>
      <c r="P1146" s="664"/>
      <c r="Q1146" s="664"/>
      <c r="R1146" s="664"/>
      <c r="S1146" s="664"/>
      <c r="T1146" s="665"/>
      <c r="AT1146" s="660" t="s">
        <v>137</v>
      </c>
      <c r="AU1146" s="660" t="s">
        <v>82</v>
      </c>
      <c r="AV1146" s="658" t="s">
        <v>82</v>
      </c>
      <c r="AW1146" s="658" t="s">
        <v>33</v>
      </c>
      <c r="AX1146" s="658" t="s">
        <v>80</v>
      </c>
      <c r="AY1146" s="660" t="s">
        <v>125</v>
      </c>
    </row>
    <row r="1147" spans="1:65" s="571" customFormat="1" ht="24.2" customHeight="1">
      <c r="A1147" s="568"/>
      <c r="B1147" s="569"/>
      <c r="C1147" s="640" t="s">
        <v>1921</v>
      </c>
      <c r="D1147" s="640" t="s">
        <v>128</v>
      </c>
      <c r="E1147" s="641" t="s">
        <v>1922</v>
      </c>
      <c r="F1147" s="642" t="s">
        <v>1923</v>
      </c>
      <c r="G1147" s="643" t="s">
        <v>180</v>
      </c>
      <c r="H1147" s="644">
        <v>628.67</v>
      </c>
      <c r="I1147" s="77"/>
      <c r="J1147" s="645">
        <f>ROUND(I1147*H1147,2)</f>
        <v>0</v>
      </c>
      <c r="K1147" s="642" t="s">
        <v>132</v>
      </c>
      <c r="L1147" s="569"/>
      <c r="M1147" s="646" t="s">
        <v>3</v>
      </c>
      <c r="N1147" s="647" t="s">
        <v>43</v>
      </c>
      <c r="O1147" s="648"/>
      <c r="P1147" s="649">
        <f>O1147*H1147</f>
        <v>0</v>
      </c>
      <c r="Q1147" s="649">
        <v>0</v>
      </c>
      <c r="R1147" s="649">
        <f>Q1147*H1147</f>
        <v>0</v>
      </c>
      <c r="S1147" s="649">
        <v>0</v>
      </c>
      <c r="T1147" s="650">
        <f>S1147*H1147</f>
        <v>0</v>
      </c>
      <c r="U1147" s="568"/>
      <c r="V1147" s="568"/>
      <c r="W1147" s="568"/>
      <c r="X1147" s="568"/>
      <c r="Y1147" s="568"/>
      <c r="Z1147" s="568"/>
      <c r="AA1147" s="568"/>
      <c r="AB1147" s="568"/>
      <c r="AC1147" s="568"/>
      <c r="AD1147" s="568"/>
      <c r="AE1147" s="568"/>
      <c r="AR1147" s="651" t="s">
        <v>133</v>
      </c>
      <c r="AT1147" s="651" t="s">
        <v>128</v>
      </c>
      <c r="AU1147" s="651" t="s">
        <v>82</v>
      </c>
      <c r="AY1147" s="561" t="s">
        <v>125</v>
      </c>
      <c r="BE1147" s="652">
        <f>IF(N1147="základní",J1147,0)</f>
        <v>0</v>
      </c>
      <c r="BF1147" s="652">
        <f>IF(N1147="snížená",J1147,0)</f>
        <v>0</v>
      </c>
      <c r="BG1147" s="652">
        <f>IF(N1147="zákl. přenesená",J1147,0)</f>
        <v>0</v>
      </c>
      <c r="BH1147" s="652">
        <f>IF(N1147="sníž. přenesená",J1147,0)</f>
        <v>0</v>
      </c>
      <c r="BI1147" s="652">
        <f>IF(N1147="nulová",J1147,0)</f>
        <v>0</v>
      </c>
      <c r="BJ1147" s="561" t="s">
        <v>80</v>
      </c>
      <c r="BK1147" s="652">
        <f>ROUND(I1147*H1147,2)</f>
        <v>0</v>
      </c>
      <c r="BL1147" s="561" t="s">
        <v>133</v>
      </c>
      <c r="BM1147" s="651" t="s">
        <v>1924</v>
      </c>
    </row>
    <row r="1148" spans="1:65" s="571" customFormat="1" ht="14.45" customHeight="1">
      <c r="A1148" s="568"/>
      <c r="B1148" s="569"/>
      <c r="C1148" s="640" t="s">
        <v>1925</v>
      </c>
      <c r="D1148" s="640" t="s">
        <v>128</v>
      </c>
      <c r="E1148" s="641" t="s">
        <v>1926</v>
      </c>
      <c r="F1148" s="642" t="s">
        <v>1927</v>
      </c>
      <c r="G1148" s="643" t="s">
        <v>180</v>
      </c>
      <c r="H1148" s="644">
        <v>628.67</v>
      </c>
      <c r="I1148" s="77"/>
      <c r="J1148" s="645">
        <f>ROUND(I1148*H1148,2)</f>
        <v>0</v>
      </c>
      <c r="K1148" s="642" t="s">
        <v>132</v>
      </c>
      <c r="L1148" s="569"/>
      <c r="M1148" s="646" t="s">
        <v>3</v>
      </c>
      <c r="N1148" s="647" t="s">
        <v>43</v>
      </c>
      <c r="O1148" s="648"/>
      <c r="P1148" s="649">
        <f>O1148*H1148</f>
        <v>0</v>
      </c>
      <c r="Q1148" s="649">
        <v>0</v>
      </c>
      <c r="R1148" s="649">
        <f>Q1148*H1148</f>
        <v>0</v>
      </c>
      <c r="S1148" s="649">
        <v>0</v>
      </c>
      <c r="T1148" s="650">
        <f>S1148*H1148</f>
        <v>0</v>
      </c>
      <c r="U1148" s="568"/>
      <c r="V1148" s="568"/>
      <c r="W1148" s="568"/>
      <c r="X1148" s="568"/>
      <c r="Y1148" s="568"/>
      <c r="Z1148" s="568"/>
      <c r="AA1148" s="568"/>
      <c r="AB1148" s="568"/>
      <c r="AC1148" s="568"/>
      <c r="AD1148" s="568"/>
      <c r="AE1148" s="568"/>
      <c r="AR1148" s="651" t="s">
        <v>133</v>
      </c>
      <c r="AT1148" s="651" t="s">
        <v>128</v>
      </c>
      <c r="AU1148" s="651" t="s">
        <v>82</v>
      </c>
      <c r="AY1148" s="561" t="s">
        <v>125</v>
      </c>
      <c r="BE1148" s="652">
        <f>IF(N1148="základní",J1148,0)</f>
        <v>0</v>
      </c>
      <c r="BF1148" s="652">
        <f>IF(N1148="snížená",J1148,0)</f>
        <v>0</v>
      </c>
      <c r="BG1148" s="652">
        <f>IF(N1148="zákl. přenesená",J1148,0)</f>
        <v>0</v>
      </c>
      <c r="BH1148" s="652">
        <f>IF(N1148="sníž. přenesená",J1148,0)</f>
        <v>0</v>
      </c>
      <c r="BI1148" s="652">
        <f>IF(N1148="nulová",J1148,0)</f>
        <v>0</v>
      </c>
      <c r="BJ1148" s="561" t="s">
        <v>80</v>
      </c>
      <c r="BK1148" s="652">
        <f>ROUND(I1148*H1148,2)</f>
        <v>0</v>
      </c>
      <c r="BL1148" s="561" t="s">
        <v>133</v>
      </c>
      <c r="BM1148" s="651" t="s">
        <v>1928</v>
      </c>
    </row>
    <row r="1149" spans="2:51" s="658" customFormat="1" ht="12">
      <c r="B1149" s="659"/>
      <c r="D1149" s="653" t="s">
        <v>137</v>
      </c>
      <c r="E1149" s="660" t="s">
        <v>3</v>
      </c>
      <c r="F1149" s="661" t="s">
        <v>1913</v>
      </c>
      <c r="H1149" s="662">
        <v>211.76</v>
      </c>
      <c r="L1149" s="659"/>
      <c r="M1149" s="663"/>
      <c r="N1149" s="664"/>
      <c r="O1149" s="664"/>
      <c r="P1149" s="664"/>
      <c r="Q1149" s="664"/>
      <c r="R1149" s="664"/>
      <c r="S1149" s="664"/>
      <c r="T1149" s="665"/>
      <c r="AT1149" s="660" t="s">
        <v>137</v>
      </c>
      <c r="AU1149" s="660" t="s">
        <v>82</v>
      </c>
      <c r="AV1149" s="658" t="s">
        <v>82</v>
      </c>
      <c r="AW1149" s="658" t="s">
        <v>33</v>
      </c>
      <c r="AX1149" s="658" t="s">
        <v>72</v>
      </c>
      <c r="AY1149" s="660" t="s">
        <v>125</v>
      </c>
    </row>
    <row r="1150" spans="2:51" s="658" customFormat="1" ht="12">
      <c r="B1150" s="659"/>
      <c r="D1150" s="653" t="s">
        <v>137</v>
      </c>
      <c r="E1150" s="660" t="s">
        <v>3</v>
      </c>
      <c r="F1150" s="661" t="s">
        <v>1914</v>
      </c>
      <c r="H1150" s="662">
        <v>308.97</v>
      </c>
      <c r="L1150" s="659"/>
      <c r="M1150" s="663"/>
      <c r="N1150" s="664"/>
      <c r="O1150" s="664"/>
      <c r="P1150" s="664"/>
      <c r="Q1150" s="664"/>
      <c r="R1150" s="664"/>
      <c r="S1150" s="664"/>
      <c r="T1150" s="665"/>
      <c r="AT1150" s="660" t="s">
        <v>137</v>
      </c>
      <c r="AU1150" s="660" t="s">
        <v>82</v>
      </c>
      <c r="AV1150" s="658" t="s">
        <v>82</v>
      </c>
      <c r="AW1150" s="658" t="s">
        <v>33</v>
      </c>
      <c r="AX1150" s="658" t="s">
        <v>72</v>
      </c>
      <c r="AY1150" s="660" t="s">
        <v>125</v>
      </c>
    </row>
    <row r="1151" spans="2:51" s="658" customFormat="1" ht="12">
      <c r="B1151" s="659"/>
      <c r="D1151" s="653" t="s">
        <v>137</v>
      </c>
      <c r="E1151" s="660" t="s">
        <v>3</v>
      </c>
      <c r="F1151" s="661" t="s">
        <v>1915</v>
      </c>
      <c r="H1151" s="662">
        <v>107.94</v>
      </c>
      <c r="L1151" s="659"/>
      <c r="M1151" s="663"/>
      <c r="N1151" s="664"/>
      <c r="O1151" s="664"/>
      <c r="P1151" s="664"/>
      <c r="Q1151" s="664"/>
      <c r="R1151" s="664"/>
      <c r="S1151" s="664"/>
      <c r="T1151" s="665"/>
      <c r="AT1151" s="660" t="s">
        <v>137</v>
      </c>
      <c r="AU1151" s="660" t="s">
        <v>82</v>
      </c>
      <c r="AV1151" s="658" t="s">
        <v>82</v>
      </c>
      <c r="AW1151" s="658" t="s">
        <v>33</v>
      </c>
      <c r="AX1151" s="658" t="s">
        <v>72</v>
      </c>
      <c r="AY1151" s="660" t="s">
        <v>125</v>
      </c>
    </row>
    <row r="1152" spans="2:51" s="687" customFormat="1" ht="12">
      <c r="B1152" s="688"/>
      <c r="D1152" s="653" t="s">
        <v>137</v>
      </c>
      <c r="E1152" s="689" t="s">
        <v>3</v>
      </c>
      <c r="F1152" s="690" t="s">
        <v>532</v>
      </c>
      <c r="H1152" s="691">
        <v>628.67</v>
      </c>
      <c r="L1152" s="688"/>
      <c r="M1152" s="692"/>
      <c r="N1152" s="693"/>
      <c r="O1152" s="693"/>
      <c r="P1152" s="693"/>
      <c r="Q1152" s="693"/>
      <c r="R1152" s="693"/>
      <c r="S1152" s="693"/>
      <c r="T1152" s="694"/>
      <c r="AT1152" s="689" t="s">
        <v>137</v>
      </c>
      <c r="AU1152" s="689" t="s">
        <v>82</v>
      </c>
      <c r="AV1152" s="687" t="s">
        <v>133</v>
      </c>
      <c r="AW1152" s="687" t="s">
        <v>33</v>
      </c>
      <c r="AX1152" s="687" t="s">
        <v>80</v>
      </c>
      <c r="AY1152" s="689" t="s">
        <v>125</v>
      </c>
    </row>
    <row r="1153" spans="1:65" s="571" customFormat="1" ht="14.45" customHeight="1">
      <c r="A1153" s="568"/>
      <c r="B1153" s="569"/>
      <c r="C1153" s="640" t="s">
        <v>1929</v>
      </c>
      <c r="D1153" s="640" t="s">
        <v>128</v>
      </c>
      <c r="E1153" s="641" t="s">
        <v>1930</v>
      </c>
      <c r="F1153" s="642" t="s">
        <v>1931</v>
      </c>
      <c r="G1153" s="643" t="s">
        <v>180</v>
      </c>
      <c r="H1153" s="644">
        <v>94300.5</v>
      </c>
      <c r="I1153" s="77"/>
      <c r="J1153" s="645">
        <f>ROUND(I1153*H1153,2)</f>
        <v>0</v>
      </c>
      <c r="K1153" s="642" t="s">
        <v>132</v>
      </c>
      <c r="L1153" s="569"/>
      <c r="M1153" s="646" t="s">
        <v>3</v>
      </c>
      <c r="N1153" s="647" t="s">
        <v>43</v>
      </c>
      <c r="O1153" s="648"/>
      <c r="P1153" s="649">
        <f>O1153*H1153</f>
        <v>0</v>
      </c>
      <c r="Q1153" s="649">
        <v>0</v>
      </c>
      <c r="R1153" s="649">
        <f>Q1153*H1153</f>
        <v>0</v>
      </c>
      <c r="S1153" s="649">
        <v>0</v>
      </c>
      <c r="T1153" s="650">
        <f>S1153*H1153</f>
        <v>0</v>
      </c>
      <c r="U1153" s="568"/>
      <c r="V1153" s="568"/>
      <c r="W1153" s="568"/>
      <c r="X1153" s="568"/>
      <c r="Y1153" s="568"/>
      <c r="Z1153" s="568"/>
      <c r="AA1153" s="568"/>
      <c r="AB1153" s="568"/>
      <c r="AC1153" s="568"/>
      <c r="AD1153" s="568"/>
      <c r="AE1153" s="568"/>
      <c r="AR1153" s="651" t="s">
        <v>133</v>
      </c>
      <c r="AT1153" s="651" t="s">
        <v>128</v>
      </c>
      <c r="AU1153" s="651" t="s">
        <v>82</v>
      </c>
      <c r="AY1153" s="561" t="s">
        <v>125</v>
      </c>
      <c r="BE1153" s="652">
        <f>IF(N1153="základní",J1153,0)</f>
        <v>0</v>
      </c>
      <c r="BF1153" s="652">
        <f>IF(N1153="snížená",J1153,0)</f>
        <v>0</v>
      </c>
      <c r="BG1153" s="652">
        <f>IF(N1153="zákl. přenesená",J1153,0)</f>
        <v>0</v>
      </c>
      <c r="BH1153" s="652">
        <f>IF(N1153="sníž. přenesená",J1153,0)</f>
        <v>0</v>
      </c>
      <c r="BI1153" s="652">
        <f>IF(N1153="nulová",J1153,0)</f>
        <v>0</v>
      </c>
      <c r="BJ1153" s="561" t="s">
        <v>80</v>
      </c>
      <c r="BK1153" s="652">
        <f>ROUND(I1153*H1153,2)</f>
        <v>0</v>
      </c>
      <c r="BL1153" s="561" t="s">
        <v>133</v>
      </c>
      <c r="BM1153" s="651" t="s">
        <v>1932</v>
      </c>
    </row>
    <row r="1154" spans="2:51" s="658" customFormat="1" ht="12">
      <c r="B1154" s="659"/>
      <c r="D1154" s="653" t="s">
        <v>137</v>
      </c>
      <c r="E1154" s="660" t="s">
        <v>3</v>
      </c>
      <c r="F1154" s="661" t="s">
        <v>1920</v>
      </c>
      <c r="H1154" s="662">
        <v>94300.5</v>
      </c>
      <c r="L1154" s="659"/>
      <c r="M1154" s="663"/>
      <c r="N1154" s="664"/>
      <c r="O1154" s="664"/>
      <c r="P1154" s="664"/>
      <c r="Q1154" s="664"/>
      <c r="R1154" s="664"/>
      <c r="S1154" s="664"/>
      <c r="T1154" s="665"/>
      <c r="AT1154" s="660" t="s">
        <v>137</v>
      </c>
      <c r="AU1154" s="660" t="s">
        <v>82</v>
      </c>
      <c r="AV1154" s="658" t="s">
        <v>82</v>
      </c>
      <c r="AW1154" s="658" t="s">
        <v>33</v>
      </c>
      <c r="AX1154" s="658" t="s">
        <v>80</v>
      </c>
      <c r="AY1154" s="660" t="s">
        <v>125</v>
      </c>
    </row>
    <row r="1155" spans="1:65" s="571" customFormat="1" ht="14.45" customHeight="1">
      <c r="A1155" s="568"/>
      <c r="B1155" s="569"/>
      <c r="C1155" s="640" t="s">
        <v>1933</v>
      </c>
      <c r="D1155" s="640" t="s">
        <v>128</v>
      </c>
      <c r="E1155" s="641" t="s">
        <v>1934</v>
      </c>
      <c r="F1155" s="642" t="s">
        <v>1935</v>
      </c>
      <c r="G1155" s="643" t="s">
        <v>180</v>
      </c>
      <c r="H1155" s="644">
        <v>628.67</v>
      </c>
      <c r="I1155" s="77"/>
      <c r="J1155" s="645">
        <f>ROUND(I1155*H1155,2)</f>
        <v>0</v>
      </c>
      <c r="K1155" s="642" t="s">
        <v>132</v>
      </c>
      <c r="L1155" s="569"/>
      <c r="M1155" s="646" t="s">
        <v>3</v>
      </c>
      <c r="N1155" s="647" t="s">
        <v>43</v>
      </c>
      <c r="O1155" s="648"/>
      <c r="P1155" s="649">
        <f>O1155*H1155</f>
        <v>0</v>
      </c>
      <c r="Q1155" s="649">
        <v>0</v>
      </c>
      <c r="R1155" s="649">
        <f>Q1155*H1155</f>
        <v>0</v>
      </c>
      <c r="S1155" s="649">
        <v>0</v>
      </c>
      <c r="T1155" s="650">
        <f>S1155*H1155</f>
        <v>0</v>
      </c>
      <c r="U1155" s="568"/>
      <c r="V1155" s="568"/>
      <c r="W1155" s="568"/>
      <c r="X1155" s="568"/>
      <c r="Y1155" s="568"/>
      <c r="Z1155" s="568"/>
      <c r="AA1155" s="568"/>
      <c r="AB1155" s="568"/>
      <c r="AC1155" s="568"/>
      <c r="AD1155" s="568"/>
      <c r="AE1155" s="568"/>
      <c r="AR1155" s="651" t="s">
        <v>133</v>
      </c>
      <c r="AT1155" s="651" t="s">
        <v>128</v>
      </c>
      <c r="AU1155" s="651" t="s">
        <v>82</v>
      </c>
      <c r="AY1155" s="561" t="s">
        <v>125</v>
      </c>
      <c r="BE1155" s="652">
        <f>IF(N1155="základní",J1155,0)</f>
        <v>0</v>
      </c>
      <c r="BF1155" s="652">
        <f>IF(N1155="snížená",J1155,0)</f>
        <v>0</v>
      </c>
      <c r="BG1155" s="652">
        <f>IF(N1155="zákl. přenesená",J1155,0)</f>
        <v>0</v>
      </c>
      <c r="BH1155" s="652">
        <f>IF(N1155="sníž. přenesená",J1155,0)</f>
        <v>0</v>
      </c>
      <c r="BI1155" s="652">
        <f>IF(N1155="nulová",J1155,0)</f>
        <v>0</v>
      </c>
      <c r="BJ1155" s="561" t="s">
        <v>80</v>
      </c>
      <c r="BK1155" s="652">
        <f>ROUND(I1155*H1155,2)</f>
        <v>0</v>
      </c>
      <c r="BL1155" s="561" t="s">
        <v>133</v>
      </c>
      <c r="BM1155" s="651" t="s">
        <v>1936</v>
      </c>
    </row>
    <row r="1156" spans="1:65" s="571" customFormat="1" ht="14.45" customHeight="1">
      <c r="A1156" s="568"/>
      <c r="B1156" s="569"/>
      <c r="C1156" s="640" t="s">
        <v>1937</v>
      </c>
      <c r="D1156" s="640" t="s">
        <v>128</v>
      </c>
      <c r="E1156" s="641" t="s">
        <v>1938</v>
      </c>
      <c r="F1156" s="642" t="s">
        <v>1939</v>
      </c>
      <c r="G1156" s="643" t="s">
        <v>286</v>
      </c>
      <c r="H1156" s="644">
        <v>12</v>
      </c>
      <c r="I1156" s="77"/>
      <c r="J1156" s="645">
        <f>ROUND(I1156*H1156,2)</f>
        <v>0</v>
      </c>
      <c r="K1156" s="642" t="s">
        <v>132</v>
      </c>
      <c r="L1156" s="569"/>
      <c r="M1156" s="646" t="s">
        <v>3</v>
      </c>
      <c r="N1156" s="647" t="s">
        <v>43</v>
      </c>
      <c r="O1156" s="648"/>
      <c r="P1156" s="649">
        <f>O1156*H1156</f>
        <v>0</v>
      </c>
      <c r="Q1156" s="649">
        <v>0</v>
      </c>
      <c r="R1156" s="649">
        <f>Q1156*H1156</f>
        <v>0</v>
      </c>
      <c r="S1156" s="649">
        <v>0</v>
      </c>
      <c r="T1156" s="650">
        <f>S1156*H1156</f>
        <v>0</v>
      </c>
      <c r="U1156" s="568"/>
      <c r="V1156" s="568"/>
      <c r="W1156" s="568"/>
      <c r="X1156" s="568"/>
      <c r="Y1156" s="568"/>
      <c r="Z1156" s="568"/>
      <c r="AA1156" s="568"/>
      <c r="AB1156" s="568"/>
      <c r="AC1156" s="568"/>
      <c r="AD1156" s="568"/>
      <c r="AE1156" s="568"/>
      <c r="AR1156" s="651" t="s">
        <v>133</v>
      </c>
      <c r="AT1156" s="651" t="s">
        <v>128</v>
      </c>
      <c r="AU1156" s="651" t="s">
        <v>82</v>
      </c>
      <c r="AY1156" s="561" t="s">
        <v>125</v>
      </c>
      <c r="BE1156" s="652">
        <f>IF(N1156="základní",J1156,0)</f>
        <v>0</v>
      </c>
      <c r="BF1156" s="652">
        <f>IF(N1156="snížená",J1156,0)</f>
        <v>0</v>
      </c>
      <c r="BG1156" s="652">
        <f>IF(N1156="zákl. přenesená",J1156,0)</f>
        <v>0</v>
      </c>
      <c r="BH1156" s="652">
        <f>IF(N1156="sníž. přenesená",J1156,0)</f>
        <v>0</v>
      </c>
      <c r="BI1156" s="652">
        <f>IF(N1156="nulová",J1156,0)</f>
        <v>0</v>
      </c>
      <c r="BJ1156" s="561" t="s">
        <v>80</v>
      </c>
      <c r="BK1156" s="652">
        <f>ROUND(I1156*H1156,2)</f>
        <v>0</v>
      </c>
      <c r="BL1156" s="561" t="s">
        <v>133</v>
      </c>
      <c r="BM1156" s="651" t="s">
        <v>1940</v>
      </c>
    </row>
    <row r="1157" spans="2:51" s="658" customFormat="1" ht="12">
      <c r="B1157" s="659"/>
      <c r="D1157" s="653" t="s">
        <v>137</v>
      </c>
      <c r="E1157" s="660" t="s">
        <v>3</v>
      </c>
      <c r="F1157" s="661" t="s">
        <v>1941</v>
      </c>
      <c r="H1157" s="662">
        <v>12</v>
      </c>
      <c r="L1157" s="659"/>
      <c r="M1157" s="663"/>
      <c r="N1157" s="664"/>
      <c r="O1157" s="664"/>
      <c r="P1157" s="664"/>
      <c r="Q1157" s="664"/>
      <c r="R1157" s="664"/>
      <c r="S1157" s="664"/>
      <c r="T1157" s="665"/>
      <c r="AT1157" s="660" t="s">
        <v>137</v>
      </c>
      <c r="AU1157" s="660" t="s">
        <v>82</v>
      </c>
      <c r="AV1157" s="658" t="s">
        <v>82</v>
      </c>
      <c r="AW1157" s="658" t="s">
        <v>33</v>
      </c>
      <c r="AX1157" s="658" t="s">
        <v>80</v>
      </c>
      <c r="AY1157" s="660" t="s">
        <v>125</v>
      </c>
    </row>
    <row r="1158" spans="1:65" s="571" customFormat="1" ht="14.45" customHeight="1">
      <c r="A1158" s="568"/>
      <c r="B1158" s="569"/>
      <c r="C1158" s="640" t="s">
        <v>1942</v>
      </c>
      <c r="D1158" s="640" t="s">
        <v>128</v>
      </c>
      <c r="E1158" s="641" t="s">
        <v>1943</v>
      </c>
      <c r="F1158" s="642" t="s">
        <v>1944</v>
      </c>
      <c r="G1158" s="643" t="s">
        <v>286</v>
      </c>
      <c r="H1158" s="644">
        <v>1800</v>
      </c>
      <c r="I1158" s="77"/>
      <c r="J1158" s="645">
        <f>ROUND(I1158*H1158,2)</f>
        <v>0</v>
      </c>
      <c r="K1158" s="642" t="s">
        <v>132</v>
      </c>
      <c r="L1158" s="569"/>
      <c r="M1158" s="646" t="s">
        <v>3</v>
      </c>
      <c r="N1158" s="647" t="s">
        <v>43</v>
      </c>
      <c r="O1158" s="648"/>
      <c r="P1158" s="649">
        <f>O1158*H1158</f>
        <v>0</v>
      </c>
      <c r="Q1158" s="649">
        <v>0</v>
      </c>
      <c r="R1158" s="649">
        <f>Q1158*H1158</f>
        <v>0</v>
      </c>
      <c r="S1158" s="649">
        <v>0</v>
      </c>
      <c r="T1158" s="650">
        <f>S1158*H1158</f>
        <v>0</v>
      </c>
      <c r="U1158" s="568"/>
      <c r="V1158" s="568"/>
      <c r="W1158" s="568"/>
      <c r="X1158" s="568"/>
      <c r="Y1158" s="568"/>
      <c r="Z1158" s="568"/>
      <c r="AA1158" s="568"/>
      <c r="AB1158" s="568"/>
      <c r="AC1158" s="568"/>
      <c r="AD1158" s="568"/>
      <c r="AE1158" s="568"/>
      <c r="AR1158" s="651" t="s">
        <v>133</v>
      </c>
      <c r="AT1158" s="651" t="s">
        <v>128</v>
      </c>
      <c r="AU1158" s="651" t="s">
        <v>82</v>
      </c>
      <c r="AY1158" s="561" t="s">
        <v>125</v>
      </c>
      <c r="BE1158" s="652">
        <f>IF(N1158="základní",J1158,0)</f>
        <v>0</v>
      </c>
      <c r="BF1158" s="652">
        <f>IF(N1158="snížená",J1158,0)</f>
        <v>0</v>
      </c>
      <c r="BG1158" s="652">
        <f>IF(N1158="zákl. přenesená",J1158,0)</f>
        <v>0</v>
      </c>
      <c r="BH1158" s="652">
        <f>IF(N1158="sníž. přenesená",J1158,0)</f>
        <v>0</v>
      </c>
      <c r="BI1158" s="652">
        <f>IF(N1158="nulová",J1158,0)</f>
        <v>0</v>
      </c>
      <c r="BJ1158" s="561" t="s">
        <v>80</v>
      </c>
      <c r="BK1158" s="652">
        <f>ROUND(I1158*H1158,2)</f>
        <v>0</v>
      </c>
      <c r="BL1158" s="561" t="s">
        <v>133</v>
      </c>
      <c r="BM1158" s="651" t="s">
        <v>1945</v>
      </c>
    </row>
    <row r="1159" spans="2:51" s="658" customFormat="1" ht="12">
      <c r="B1159" s="659"/>
      <c r="D1159" s="653" t="s">
        <v>137</v>
      </c>
      <c r="E1159" s="660" t="s">
        <v>3</v>
      </c>
      <c r="F1159" s="661" t="s">
        <v>1946</v>
      </c>
      <c r="H1159" s="662">
        <v>1800</v>
      </c>
      <c r="L1159" s="659"/>
      <c r="M1159" s="663"/>
      <c r="N1159" s="664"/>
      <c r="O1159" s="664"/>
      <c r="P1159" s="664"/>
      <c r="Q1159" s="664"/>
      <c r="R1159" s="664"/>
      <c r="S1159" s="664"/>
      <c r="T1159" s="665"/>
      <c r="AT1159" s="660" t="s">
        <v>137</v>
      </c>
      <c r="AU1159" s="660" t="s">
        <v>82</v>
      </c>
      <c r="AV1159" s="658" t="s">
        <v>82</v>
      </c>
      <c r="AW1159" s="658" t="s">
        <v>33</v>
      </c>
      <c r="AX1159" s="658" t="s">
        <v>80</v>
      </c>
      <c r="AY1159" s="660" t="s">
        <v>125</v>
      </c>
    </row>
    <row r="1160" spans="1:65" s="571" customFormat="1" ht="14.45" customHeight="1">
      <c r="A1160" s="568"/>
      <c r="B1160" s="569"/>
      <c r="C1160" s="640" t="s">
        <v>1947</v>
      </c>
      <c r="D1160" s="640" t="s">
        <v>128</v>
      </c>
      <c r="E1160" s="641" t="s">
        <v>1948</v>
      </c>
      <c r="F1160" s="642" t="s">
        <v>1949</v>
      </c>
      <c r="G1160" s="643" t="s">
        <v>286</v>
      </c>
      <c r="H1160" s="644">
        <v>12</v>
      </c>
      <c r="I1160" s="77"/>
      <c r="J1160" s="645">
        <f>ROUND(I1160*H1160,2)</f>
        <v>0</v>
      </c>
      <c r="K1160" s="642" t="s">
        <v>132</v>
      </c>
      <c r="L1160" s="569"/>
      <c r="M1160" s="646" t="s">
        <v>3</v>
      </c>
      <c r="N1160" s="647" t="s">
        <v>43</v>
      </c>
      <c r="O1160" s="648"/>
      <c r="P1160" s="649">
        <f>O1160*H1160</f>
        <v>0</v>
      </c>
      <c r="Q1160" s="649">
        <v>0</v>
      </c>
      <c r="R1160" s="649">
        <f>Q1160*H1160</f>
        <v>0</v>
      </c>
      <c r="S1160" s="649">
        <v>0</v>
      </c>
      <c r="T1160" s="650">
        <f>S1160*H1160</f>
        <v>0</v>
      </c>
      <c r="U1160" s="568"/>
      <c r="V1160" s="568"/>
      <c r="W1160" s="568"/>
      <c r="X1160" s="568"/>
      <c r="Y1160" s="568"/>
      <c r="Z1160" s="568"/>
      <c r="AA1160" s="568"/>
      <c r="AB1160" s="568"/>
      <c r="AC1160" s="568"/>
      <c r="AD1160" s="568"/>
      <c r="AE1160" s="568"/>
      <c r="AR1160" s="651" t="s">
        <v>133</v>
      </c>
      <c r="AT1160" s="651" t="s">
        <v>128</v>
      </c>
      <c r="AU1160" s="651" t="s">
        <v>82</v>
      </c>
      <c r="AY1160" s="561" t="s">
        <v>125</v>
      </c>
      <c r="BE1160" s="652">
        <f>IF(N1160="základní",J1160,0)</f>
        <v>0</v>
      </c>
      <c r="BF1160" s="652">
        <f>IF(N1160="snížená",J1160,0)</f>
        <v>0</v>
      </c>
      <c r="BG1160" s="652">
        <f>IF(N1160="zákl. přenesená",J1160,0)</f>
        <v>0</v>
      </c>
      <c r="BH1160" s="652">
        <f>IF(N1160="sníž. přenesená",J1160,0)</f>
        <v>0</v>
      </c>
      <c r="BI1160" s="652">
        <f>IF(N1160="nulová",J1160,0)</f>
        <v>0</v>
      </c>
      <c r="BJ1160" s="561" t="s">
        <v>80</v>
      </c>
      <c r="BK1160" s="652">
        <f>ROUND(I1160*H1160,2)</f>
        <v>0</v>
      </c>
      <c r="BL1160" s="561" t="s">
        <v>133</v>
      </c>
      <c r="BM1160" s="651" t="s">
        <v>1950</v>
      </c>
    </row>
    <row r="1161" spans="1:65" s="571" customFormat="1" ht="24.2" customHeight="1">
      <c r="A1161" s="568"/>
      <c r="B1161" s="569"/>
      <c r="C1161" s="640" t="s">
        <v>1951</v>
      </c>
      <c r="D1161" s="640" t="s">
        <v>128</v>
      </c>
      <c r="E1161" s="641" t="s">
        <v>1952</v>
      </c>
      <c r="F1161" s="642" t="s">
        <v>1953</v>
      </c>
      <c r="G1161" s="643" t="s">
        <v>180</v>
      </c>
      <c r="H1161" s="644">
        <v>661.3</v>
      </c>
      <c r="I1161" s="77"/>
      <c r="J1161" s="645">
        <f>ROUND(I1161*H1161,2)</f>
        <v>0</v>
      </c>
      <c r="K1161" s="642" t="s">
        <v>132</v>
      </c>
      <c r="L1161" s="569"/>
      <c r="M1161" s="646" t="s">
        <v>3</v>
      </c>
      <c r="N1161" s="647" t="s">
        <v>43</v>
      </c>
      <c r="O1161" s="648"/>
      <c r="P1161" s="649">
        <f>O1161*H1161</f>
        <v>0</v>
      </c>
      <c r="Q1161" s="649">
        <v>0.00013</v>
      </c>
      <c r="R1161" s="649">
        <f>Q1161*H1161</f>
        <v>0.08596899999999999</v>
      </c>
      <c r="S1161" s="649">
        <v>0</v>
      </c>
      <c r="T1161" s="650">
        <f>S1161*H1161</f>
        <v>0</v>
      </c>
      <c r="U1161" s="568"/>
      <c r="V1161" s="568"/>
      <c r="W1161" s="568"/>
      <c r="X1161" s="568"/>
      <c r="Y1161" s="568"/>
      <c r="Z1161" s="568"/>
      <c r="AA1161" s="568"/>
      <c r="AB1161" s="568"/>
      <c r="AC1161" s="568"/>
      <c r="AD1161" s="568"/>
      <c r="AE1161" s="568"/>
      <c r="AR1161" s="651" t="s">
        <v>133</v>
      </c>
      <c r="AT1161" s="651" t="s">
        <v>128</v>
      </c>
      <c r="AU1161" s="651" t="s">
        <v>82</v>
      </c>
      <c r="AY1161" s="561" t="s">
        <v>125</v>
      </c>
      <c r="BE1161" s="652">
        <f>IF(N1161="základní",J1161,0)</f>
        <v>0</v>
      </c>
      <c r="BF1161" s="652">
        <f>IF(N1161="snížená",J1161,0)</f>
        <v>0</v>
      </c>
      <c r="BG1161" s="652">
        <f>IF(N1161="zákl. přenesená",J1161,0)</f>
        <v>0</v>
      </c>
      <c r="BH1161" s="652">
        <f>IF(N1161="sníž. přenesená",J1161,0)</f>
        <v>0</v>
      </c>
      <c r="BI1161" s="652">
        <f>IF(N1161="nulová",J1161,0)</f>
        <v>0</v>
      </c>
      <c r="BJ1161" s="561" t="s">
        <v>80</v>
      </c>
      <c r="BK1161" s="652">
        <f>ROUND(I1161*H1161,2)</f>
        <v>0</v>
      </c>
      <c r="BL1161" s="561" t="s">
        <v>133</v>
      </c>
      <c r="BM1161" s="651" t="s">
        <v>1954</v>
      </c>
    </row>
    <row r="1162" spans="2:51" s="658" customFormat="1" ht="12">
      <c r="B1162" s="659"/>
      <c r="D1162" s="653" t="s">
        <v>137</v>
      </c>
      <c r="E1162" s="660" t="s">
        <v>3</v>
      </c>
      <c r="F1162" s="661" t="s">
        <v>1955</v>
      </c>
      <c r="H1162" s="662">
        <v>348.4</v>
      </c>
      <c r="L1162" s="659"/>
      <c r="M1162" s="663"/>
      <c r="N1162" s="664"/>
      <c r="O1162" s="664"/>
      <c r="P1162" s="664"/>
      <c r="Q1162" s="664"/>
      <c r="R1162" s="664"/>
      <c r="S1162" s="664"/>
      <c r="T1162" s="665"/>
      <c r="AT1162" s="660" t="s">
        <v>137</v>
      </c>
      <c r="AU1162" s="660" t="s">
        <v>82</v>
      </c>
      <c r="AV1162" s="658" t="s">
        <v>82</v>
      </c>
      <c r="AW1162" s="658" t="s">
        <v>33</v>
      </c>
      <c r="AX1162" s="658" t="s">
        <v>72</v>
      </c>
      <c r="AY1162" s="660" t="s">
        <v>125</v>
      </c>
    </row>
    <row r="1163" spans="2:51" s="658" customFormat="1" ht="12">
      <c r="B1163" s="659"/>
      <c r="D1163" s="653" t="s">
        <v>137</v>
      </c>
      <c r="E1163" s="660" t="s">
        <v>3</v>
      </c>
      <c r="F1163" s="661" t="s">
        <v>1956</v>
      </c>
      <c r="H1163" s="662">
        <v>239.4</v>
      </c>
      <c r="L1163" s="659"/>
      <c r="M1163" s="663"/>
      <c r="N1163" s="664"/>
      <c r="O1163" s="664"/>
      <c r="P1163" s="664"/>
      <c r="Q1163" s="664"/>
      <c r="R1163" s="664"/>
      <c r="S1163" s="664"/>
      <c r="T1163" s="665"/>
      <c r="AT1163" s="660" t="s">
        <v>137</v>
      </c>
      <c r="AU1163" s="660" t="s">
        <v>82</v>
      </c>
      <c r="AV1163" s="658" t="s">
        <v>82</v>
      </c>
      <c r="AW1163" s="658" t="s">
        <v>33</v>
      </c>
      <c r="AX1163" s="658" t="s">
        <v>72</v>
      </c>
      <c r="AY1163" s="660" t="s">
        <v>125</v>
      </c>
    </row>
    <row r="1164" spans="2:51" s="658" customFormat="1" ht="12">
      <c r="B1164" s="659"/>
      <c r="D1164" s="653" t="s">
        <v>137</v>
      </c>
      <c r="E1164" s="660" t="s">
        <v>3</v>
      </c>
      <c r="F1164" s="661" t="s">
        <v>1957</v>
      </c>
      <c r="H1164" s="662">
        <v>73.5</v>
      </c>
      <c r="L1164" s="659"/>
      <c r="M1164" s="663"/>
      <c r="N1164" s="664"/>
      <c r="O1164" s="664"/>
      <c r="P1164" s="664"/>
      <c r="Q1164" s="664"/>
      <c r="R1164" s="664"/>
      <c r="S1164" s="664"/>
      <c r="T1164" s="665"/>
      <c r="AT1164" s="660" t="s">
        <v>137</v>
      </c>
      <c r="AU1164" s="660" t="s">
        <v>82</v>
      </c>
      <c r="AV1164" s="658" t="s">
        <v>82</v>
      </c>
      <c r="AW1164" s="658" t="s">
        <v>33</v>
      </c>
      <c r="AX1164" s="658" t="s">
        <v>72</v>
      </c>
      <c r="AY1164" s="660" t="s">
        <v>125</v>
      </c>
    </row>
    <row r="1165" spans="2:51" s="687" customFormat="1" ht="12">
      <c r="B1165" s="688"/>
      <c r="D1165" s="653" t="s">
        <v>137</v>
      </c>
      <c r="E1165" s="689" t="s">
        <v>3</v>
      </c>
      <c r="F1165" s="690" t="s">
        <v>532</v>
      </c>
      <c r="H1165" s="691">
        <v>661.3</v>
      </c>
      <c r="L1165" s="688"/>
      <c r="M1165" s="692"/>
      <c r="N1165" s="693"/>
      <c r="O1165" s="693"/>
      <c r="P1165" s="693"/>
      <c r="Q1165" s="693"/>
      <c r="R1165" s="693"/>
      <c r="S1165" s="693"/>
      <c r="T1165" s="694"/>
      <c r="AT1165" s="689" t="s">
        <v>137</v>
      </c>
      <c r="AU1165" s="689" t="s">
        <v>82</v>
      </c>
      <c r="AV1165" s="687" t="s">
        <v>133</v>
      </c>
      <c r="AW1165" s="687" t="s">
        <v>33</v>
      </c>
      <c r="AX1165" s="687" t="s">
        <v>80</v>
      </c>
      <c r="AY1165" s="689" t="s">
        <v>125</v>
      </c>
    </row>
    <row r="1166" spans="1:65" s="571" customFormat="1" ht="24.2" customHeight="1">
      <c r="A1166" s="568"/>
      <c r="B1166" s="569"/>
      <c r="C1166" s="640" t="s">
        <v>1958</v>
      </c>
      <c r="D1166" s="640" t="s">
        <v>128</v>
      </c>
      <c r="E1166" s="641" t="s">
        <v>1959</v>
      </c>
      <c r="F1166" s="642" t="s">
        <v>1960</v>
      </c>
      <c r="G1166" s="643" t="s">
        <v>180</v>
      </c>
      <c r="H1166" s="644">
        <v>22.68</v>
      </c>
      <c r="I1166" s="77"/>
      <c r="J1166" s="645">
        <f>ROUND(I1166*H1166,2)</f>
        <v>0</v>
      </c>
      <c r="K1166" s="642" t="s">
        <v>132</v>
      </c>
      <c r="L1166" s="569"/>
      <c r="M1166" s="646" t="s">
        <v>3</v>
      </c>
      <c r="N1166" s="647" t="s">
        <v>43</v>
      </c>
      <c r="O1166" s="648"/>
      <c r="P1166" s="649">
        <f>O1166*H1166</f>
        <v>0</v>
      </c>
      <c r="Q1166" s="649">
        <v>0.00021</v>
      </c>
      <c r="R1166" s="649">
        <f>Q1166*H1166</f>
        <v>0.0047628</v>
      </c>
      <c r="S1166" s="649">
        <v>0</v>
      </c>
      <c r="T1166" s="650">
        <f>S1166*H1166</f>
        <v>0</v>
      </c>
      <c r="U1166" s="568"/>
      <c r="V1166" s="568"/>
      <c r="W1166" s="568"/>
      <c r="X1166" s="568"/>
      <c r="Y1166" s="568"/>
      <c r="Z1166" s="568"/>
      <c r="AA1166" s="568"/>
      <c r="AB1166" s="568"/>
      <c r="AC1166" s="568"/>
      <c r="AD1166" s="568"/>
      <c r="AE1166" s="568"/>
      <c r="AR1166" s="651" t="s">
        <v>133</v>
      </c>
      <c r="AT1166" s="651" t="s">
        <v>128</v>
      </c>
      <c r="AU1166" s="651" t="s">
        <v>82</v>
      </c>
      <c r="AY1166" s="561" t="s">
        <v>125</v>
      </c>
      <c r="BE1166" s="652">
        <f>IF(N1166="základní",J1166,0)</f>
        <v>0</v>
      </c>
      <c r="BF1166" s="652">
        <f>IF(N1166="snížená",J1166,0)</f>
        <v>0</v>
      </c>
      <c r="BG1166" s="652">
        <f>IF(N1166="zákl. přenesená",J1166,0)</f>
        <v>0</v>
      </c>
      <c r="BH1166" s="652">
        <f>IF(N1166="sníž. přenesená",J1166,0)</f>
        <v>0</v>
      </c>
      <c r="BI1166" s="652">
        <f>IF(N1166="nulová",J1166,0)</f>
        <v>0</v>
      </c>
      <c r="BJ1166" s="561" t="s">
        <v>80</v>
      </c>
      <c r="BK1166" s="652">
        <f>ROUND(I1166*H1166,2)</f>
        <v>0</v>
      </c>
      <c r="BL1166" s="561" t="s">
        <v>133</v>
      </c>
      <c r="BM1166" s="651" t="s">
        <v>1961</v>
      </c>
    </row>
    <row r="1167" spans="2:51" s="680" customFormat="1" ht="12">
      <c r="B1167" s="681"/>
      <c r="D1167" s="653" t="s">
        <v>137</v>
      </c>
      <c r="E1167" s="682" t="s">
        <v>3</v>
      </c>
      <c r="F1167" s="683" t="s">
        <v>1962</v>
      </c>
      <c r="H1167" s="682" t="s">
        <v>3</v>
      </c>
      <c r="L1167" s="681"/>
      <c r="M1167" s="684"/>
      <c r="N1167" s="685"/>
      <c r="O1167" s="685"/>
      <c r="P1167" s="685"/>
      <c r="Q1167" s="685"/>
      <c r="R1167" s="685"/>
      <c r="S1167" s="685"/>
      <c r="T1167" s="686"/>
      <c r="AT1167" s="682" t="s">
        <v>137</v>
      </c>
      <c r="AU1167" s="682" t="s">
        <v>82</v>
      </c>
      <c r="AV1167" s="680" t="s">
        <v>80</v>
      </c>
      <c r="AW1167" s="680" t="s">
        <v>33</v>
      </c>
      <c r="AX1167" s="680" t="s">
        <v>72</v>
      </c>
      <c r="AY1167" s="682" t="s">
        <v>125</v>
      </c>
    </row>
    <row r="1168" spans="2:51" s="658" customFormat="1" ht="12">
      <c r="B1168" s="659"/>
      <c r="D1168" s="653" t="s">
        <v>137</v>
      </c>
      <c r="E1168" s="660" t="s">
        <v>3</v>
      </c>
      <c r="F1168" s="661" t="s">
        <v>1963</v>
      </c>
      <c r="H1168" s="662">
        <v>22.68</v>
      </c>
      <c r="L1168" s="659"/>
      <c r="M1168" s="663"/>
      <c r="N1168" s="664"/>
      <c r="O1168" s="664"/>
      <c r="P1168" s="664"/>
      <c r="Q1168" s="664"/>
      <c r="R1168" s="664"/>
      <c r="S1168" s="664"/>
      <c r="T1168" s="665"/>
      <c r="AT1168" s="660" t="s">
        <v>137</v>
      </c>
      <c r="AU1168" s="660" t="s">
        <v>82</v>
      </c>
      <c r="AV1168" s="658" t="s">
        <v>82</v>
      </c>
      <c r="AW1168" s="658" t="s">
        <v>33</v>
      </c>
      <c r="AX1168" s="658" t="s">
        <v>80</v>
      </c>
      <c r="AY1168" s="660" t="s">
        <v>125</v>
      </c>
    </row>
    <row r="1169" spans="1:65" s="571" customFormat="1" ht="24.2" customHeight="1">
      <c r="A1169" s="568"/>
      <c r="B1169" s="569"/>
      <c r="C1169" s="640" t="s">
        <v>1964</v>
      </c>
      <c r="D1169" s="640" t="s">
        <v>128</v>
      </c>
      <c r="E1169" s="641" t="s">
        <v>1965</v>
      </c>
      <c r="F1169" s="642" t="s">
        <v>1966</v>
      </c>
      <c r="G1169" s="643" t="s">
        <v>286</v>
      </c>
      <c r="H1169" s="644">
        <v>11.65</v>
      </c>
      <c r="I1169" s="77"/>
      <c r="J1169" s="645">
        <f>ROUND(I1169*H1169,2)</f>
        <v>0</v>
      </c>
      <c r="K1169" s="642" t="s">
        <v>132</v>
      </c>
      <c r="L1169" s="569"/>
      <c r="M1169" s="646" t="s">
        <v>3</v>
      </c>
      <c r="N1169" s="647" t="s">
        <v>43</v>
      </c>
      <c r="O1169" s="648"/>
      <c r="P1169" s="649">
        <f>O1169*H1169</f>
        <v>0</v>
      </c>
      <c r="Q1169" s="649">
        <v>0</v>
      </c>
      <c r="R1169" s="649">
        <f>Q1169*H1169</f>
        <v>0</v>
      </c>
      <c r="S1169" s="649">
        <v>0</v>
      </c>
      <c r="T1169" s="650">
        <f>S1169*H1169</f>
        <v>0</v>
      </c>
      <c r="U1169" s="568"/>
      <c r="V1169" s="568"/>
      <c r="W1169" s="568"/>
      <c r="X1169" s="568"/>
      <c r="Y1169" s="568"/>
      <c r="Z1169" s="568"/>
      <c r="AA1169" s="568"/>
      <c r="AB1169" s="568"/>
      <c r="AC1169" s="568"/>
      <c r="AD1169" s="568"/>
      <c r="AE1169" s="568"/>
      <c r="AR1169" s="651" t="s">
        <v>133</v>
      </c>
      <c r="AT1169" s="651" t="s">
        <v>128</v>
      </c>
      <c r="AU1169" s="651" t="s">
        <v>82</v>
      </c>
      <c r="AY1169" s="561" t="s">
        <v>125</v>
      </c>
      <c r="BE1169" s="652">
        <f>IF(N1169="základní",J1169,0)</f>
        <v>0</v>
      </c>
      <c r="BF1169" s="652">
        <f>IF(N1169="snížená",J1169,0)</f>
        <v>0</v>
      </c>
      <c r="BG1169" s="652">
        <f>IF(N1169="zákl. přenesená",J1169,0)</f>
        <v>0</v>
      </c>
      <c r="BH1169" s="652">
        <f>IF(N1169="sníž. přenesená",J1169,0)</f>
        <v>0</v>
      </c>
      <c r="BI1169" s="652">
        <f>IF(N1169="nulová",J1169,0)</f>
        <v>0</v>
      </c>
      <c r="BJ1169" s="561" t="s">
        <v>80</v>
      </c>
      <c r="BK1169" s="652">
        <f>ROUND(I1169*H1169,2)</f>
        <v>0</v>
      </c>
      <c r="BL1169" s="561" t="s">
        <v>133</v>
      </c>
      <c r="BM1169" s="651" t="s">
        <v>1967</v>
      </c>
    </row>
    <row r="1170" spans="2:51" s="658" customFormat="1" ht="12">
      <c r="B1170" s="659"/>
      <c r="D1170" s="653" t="s">
        <v>137</v>
      </c>
      <c r="E1170" s="660" t="s">
        <v>3</v>
      </c>
      <c r="F1170" s="661" t="s">
        <v>1968</v>
      </c>
      <c r="H1170" s="662">
        <v>11.65</v>
      </c>
      <c r="L1170" s="659"/>
      <c r="M1170" s="663"/>
      <c r="N1170" s="664"/>
      <c r="O1170" s="664"/>
      <c r="P1170" s="664"/>
      <c r="Q1170" s="664"/>
      <c r="R1170" s="664"/>
      <c r="S1170" s="664"/>
      <c r="T1170" s="665"/>
      <c r="AT1170" s="660" t="s">
        <v>137</v>
      </c>
      <c r="AU1170" s="660" t="s">
        <v>82</v>
      </c>
      <c r="AV1170" s="658" t="s">
        <v>82</v>
      </c>
      <c r="AW1170" s="658" t="s">
        <v>33</v>
      </c>
      <c r="AX1170" s="658" t="s">
        <v>80</v>
      </c>
      <c r="AY1170" s="660" t="s">
        <v>125</v>
      </c>
    </row>
    <row r="1171" spans="1:65" s="571" customFormat="1" ht="24.2" customHeight="1">
      <c r="A1171" s="568"/>
      <c r="B1171" s="569"/>
      <c r="C1171" s="640" t="s">
        <v>1969</v>
      </c>
      <c r="D1171" s="640" t="s">
        <v>128</v>
      </c>
      <c r="E1171" s="641" t="s">
        <v>1970</v>
      </c>
      <c r="F1171" s="642" t="s">
        <v>1971</v>
      </c>
      <c r="G1171" s="643" t="s">
        <v>286</v>
      </c>
      <c r="H1171" s="644">
        <v>699</v>
      </c>
      <c r="I1171" s="77"/>
      <c r="J1171" s="645">
        <f>ROUND(I1171*H1171,2)</f>
        <v>0</v>
      </c>
      <c r="K1171" s="642" t="s">
        <v>132</v>
      </c>
      <c r="L1171" s="569"/>
      <c r="M1171" s="646" t="s">
        <v>3</v>
      </c>
      <c r="N1171" s="647" t="s">
        <v>43</v>
      </c>
      <c r="O1171" s="648"/>
      <c r="P1171" s="649">
        <f>O1171*H1171</f>
        <v>0</v>
      </c>
      <c r="Q1171" s="649">
        <v>0</v>
      </c>
      <c r="R1171" s="649">
        <f>Q1171*H1171</f>
        <v>0</v>
      </c>
      <c r="S1171" s="649">
        <v>0</v>
      </c>
      <c r="T1171" s="650">
        <f>S1171*H1171</f>
        <v>0</v>
      </c>
      <c r="U1171" s="568"/>
      <c r="V1171" s="568"/>
      <c r="W1171" s="568"/>
      <c r="X1171" s="568"/>
      <c r="Y1171" s="568"/>
      <c r="Z1171" s="568"/>
      <c r="AA1171" s="568"/>
      <c r="AB1171" s="568"/>
      <c r="AC1171" s="568"/>
      <c r="AD1171" s="568"/>
      <c r="AE1171" s="568"/>
      <c r="AR1171" s="651" t="s">
        <v>133</v>
      </c>
      <c r="AT1171" s="651" t="s">
        <v>128</v>
      </c>
      <c r="AU1171" s="651" t="s">
        <v>82</v>
      </c>
      <c r="AY1171" s="561" t="s">
        <v>125</v>
      </c>
      <c r="BE1171" s="652">
        <f>IF(N1171="základní",J1171,0)</f>
        <v>0</v>
      </c>
      <c r="BF1171" s="652">
        <f>IF(N1171="snížená",J1171,0)</f>
        <v>0</v>
      </c>
      <c r="BG1171" s="652">
        <f>IF(N1171="zákl. přenesená",J1171,0)</f>
        <v>0</v>
      </c>
      <c r="BH1171" s="652">
        <f>IF(N1171="sníž. přenesená",J1171,0)</f>
        <v>0</v>
      </c>
      <c r="BI1171" s="652">
        <f>IF(N1171="nulová",J1171,0)</f>
        <v>0</v>
      </c>
      <c r="BJ1171" s="561" t="s">
        <v>80</v>
      </c>
      <c r="BK1171" s="652">
        <f>ROUND(I1171*H1171,2)</f>
        <v>0</v>
      </c>
      <c r="BL1171" s="561" t="s">
        <v>133</v>
      </c>
      <c r="BM1171" s="651" t="s">
        <v>1972</v>
      </c>
    </row>
    <row r="1172" spans="2:51" s="658" customFormat="1" ht="12">
      <c r="B1172" s="659"/>
      <c r="D1172" s="653" t="s">
        <v>137</v>
      </c>
      <c r="E1172" s="660" t="s">
        <v>3</v>
      </c>
      <c r="F1172" s="661" t="s">
        <v>1973</v>
      </c>
      <c r="H1172" s="662">
        <v>699</v>
      </c>
      <c r="L1172" s="659"/>
      <c r="M1172" s="663"/>
      <c r="N1172" s="664"/>
      <c r="O1172" s="664"/>
      <c r="P1172" s="664"/>
      <c r="Q1172" s="664"/>
      <c r="R1172" s="664"/>
      <c r="S1172" s="664"/>
      <c r="T1172" s="665"/>
      <c r="AT1172" s="660" t="s">
        <v>137</v>
      </c>
      <c r="AU1172" s="660" t="s">
        <v>82</v>
      </c>
      <c r="AV1172" s="658" t="s">
        <v>82</v>
      </c>
      <c r="AW1172" s="658" t="s">
        <v>33</v>
      </c>
      <c r="AX1172" s="658" t="s">
        <v>80</v>
      </c>
      <c r="AY1172" s="660" t="s">
        <v>125</v>
      </c>
    </row>
    <row r="1173" spans="1:65" s="571" customFormat="1" ht="24.2" customHeight="1">
      <c r="A1173" s="568"/>
      <c r="B1173" s="569"/>
      <c r="C1173" s="640" t="s">
        <v>1974</v>
      </c>
      <c r="D1173" s="640" t="s">
        <v>128</v>
      </c>
      <c r="E1173" s="641" t="s">
        <v>1975</v>
      </c>
      <c r="F1173" s="642" t="s">
        <v>1976</v>
      </c>
      <c r="G1173" s="643" t="s">
        <v>286</v>
      </c>
      <c r="H1173" s="644">
        <v>11.65</v>
      </c>
      <c r="I1173" s="77"/>
      <c r="J1173" s="645">
        <f>ROUND(I1173*H1173,2)</f>
        <v>0</v>
      </c>
      <c r="K1173" s="642" t="s">
        <v>132</v>
      </c>
      <c r="L1173" s="569"/>
      <c r="M1173" s="646" t="s">
        <v>3</v>
      </c>
      <c r="N1173" s="647" t="s">
        <v>43</v>
      </c>
      <c r="O1173" s="648"/>
      <c r="P1173" s="649">
        <f>O1173*H1173</f>
        <v>0</v>
      </c>
      <c r="Q1173" s="649">
        <v>0</v>
      </c>
      <c r="R1173" s="649">
        <f>Q1173*H1173</f>
        <v>0</v>
      </c>
      <c r="S1173" s="649">
        <v>0</v>
      </c>
      <c r="T1173" s="650">
        <f>S1173*H1173</f>
        <v>0</v>
      </c>
      <c r="U1173" s="568"/>
      <c r="V1173" s="568"/>
      <c r="W1173" s="568"/>
      <c r="X1173" s="568"/>
      <c r="Y1173" s="568"/>
      <c r="Z1173" s="568"/>
      <c r="AA1173" s="568"/>
      <c r="AB1173" s="568"/>
      <c r="AC1173" s="568"/>
      <c r="AD1173" s="568"/>
      <c r="AE1173" s="568"/>
      <c r="AR1173" s="651" t="s">
        <v>133</v>
      </c>
      <c r="AT1173" s="651" t="s">
        <v>128</v>
      </c>
      <c r="AU1173" s="651" t="s">
        <v>82</v>
      </c>
      <c r="AY1173" s="561" t="s">
        <v>125</v>
      </c>
      <c r="BE1173" s="652">
        <f>IF(N1173="základní",J1173,0)</f>
        <v>0</v>
      </c>
      <c r="BF1173" s="652">
        <f>IF(N1173="snížená",J1173,0)</f>
        <v>0</v>
      </c>
      <c r="BG1173" s="652">
        <f>IF(N1173="zákl. přenesená",J1173,0)</f>
        <v>0</v>
      </c>
      <c r="BH1173" s="652">
        <f>IF(N1173="sníž. přenesená",J1173,0)</f>
        <v>0</v>
      </c>
      <c r="BI1173" s="652">
        <f>IF(N1173="nulová",J1173,0)</f>
        <v>0</v>
      </c>
      <c r="BJ1173" s="561" t="s">
        <v>80</v>
      </c>
      <c r="BK1173" s="652">
        <f>ROUND(I1173*H1173,2)</f>
        <v>0</v>
      </c>
      <c r="BL1173" s="561" t="s">
        <v>133</v>
      </c>
      <c r="BM1173" s="651" t="s">
        <v>1977</v>
      </c>
    </row>
    <row r="1174" spans="1:65" s="571" customFormat="1" ht="24.2" customHeight="1">
      <c r="A1174" s="568"/>
      <c r="B1174" s="569"/>
      <c r="C1174" s="640" t="s">
        <v>1978</v>
      </c>
      <c r="D1174" s="640" t="s">
        <v>128</v>
      </c>
      <c r="E1174" s="641" t="s">
        <v>1979</v>
      </c>
      <c r="F1174" s="642" t="s">
        <v>1980</v>
      </c>
      <c r="G1174" s="643" t="s">
        <v>180</v>
      </c>
      <c r="H1174" s="644">
        <v>975.905</v>
      </c>
      <c r="I1174" s="77"/>
      <c r="J1174" s="645">
        <f>ROUND(I1174*H1174,2)</f>
        <v>0</v>
      </c>
      <c r="K1174" s="642" t="s">
        <v>132</v>
      </c>
      <c r="L1174" s="569"/>
      <c r="M1174" s="646" t="s">
        <v>3</v>
      </c>
      <c r="N1174" s="647" t="s">
        <v>43</v>
      </c>
      <c r="O1174" s="648"/>
      <c r="P1174" s="649">
        <f>O1174*H1174</f>
        <v>0</v>
      </c>
      <c r="Q1174" s="649">
        <v>4E-05</v>
      </c>
      <c r="R1174" s="649">
        <f>Q1174*H1174</f>
        <v>0.0390362</v>
      </c>
      <c r="S1174" s="649">
        <v>0</v>
      </c>
      <c r="T1174" s="650">
        <f>S1174*H1174</f>
        <v>0</v>
      </c>
      <c r="U1174" s="568"/>
      <c r="V1174" s="568"/>
      <c r="W1174" s="568"/>
      <c r="X1174" s="568"/>
      <c r="Y1174" s="568"/>
      <c r="Z1174" s="568"/>
      <c r="AA1174" s="568"/>
      <c r="AB1174" s="568"/>
      <c r="AC1174" s="568"/>
      <c r="AD1174" s="568"/>
      <c r="AE1174" s="568"/>
      <c r="AR1174" s="651" t="s">
        <v>133</v>
      </c>
      <c r="AT1174" s="651" t="s">
        <v>128</v>
      </c>
      <c r="AU1174" s="651" t="s">
        <v>82</v>
      </c>
      <c r="AY1174" s="561" t="s">
        <v>125</v>
      </c>
      <c r="BE1174" s="652">
        <f>IF(N1174="základní",J1174,0)</f>
        <v>0</v>
      </c>
      <c r="BF1174" s="652">
        <f>IF(N1174="snížená",J1174,0)</f>
        <v>0</v>
      </c>
      <c r="BG1174" s="652">
        <f>IF(N1174="zákl. přenesená",J1174,0)</f>
        <v>0</v>
      </c>
      <c r="BH1174" s="652">
        <f>IF(N1174="sníž. přenesená",J1174,0)</f>
        <v>0</v>
      </c>
      <c r="BI1174" s="652">
        <f>IF(N1174="nulová",J1174,0)</f>
        <v>0</v>
      </c>
      <c r="BJ1174" s="561" t="s">
        <v>80</v>
      </c>
      <c r="BK1174" s="652">
        <f>ROUND(I1174*H1174,2)</f>
        <v>0</v>
      </c>
      <c r="BL1174" s="561" t="s">
        <v>133</v>
      </c>
      <c r="BM1174" s="651" t="s">
        <v>1981</v>
      </c>
    </row>
    <row r="1175" spans="2:51" s="680" customFormat="1" ht="12">
      <c r="B1175" s="681"/>
      <c r="D1175" s="653" t="s">
        <v>137</v>
      </c>
      <c r="E1175" s="682" t="s">
        <v>3</v>
      </c>
      <c r="F1175" s="683" t="s">
        <v>825</v>
      </c>
      <c r="H1175" s="682" t="s">
        <v>3</v>
      </c>
      <c r="L1175" s="681"/>
      <c r="M1175" s="684"/>
      <c r="N1175" s="685"/>
      <c r="O1175" s="685"/>
      <c r="P1175" s="685"/>
      <c r="Q1175" s="685"/>
      <c r="R1175" s="685"/>
      <c r="S1175" s="685"/>
      <c r="T1175" s="686"/>
      <c r="AT1175" s="682" t="s">
        <v>137</v>
      </c>
      <c r="AU1175" s="682" t="s">
        <v>82</v>
      </c>
      <c r="AV1175" s="680" t="s">
        <v>80</v>
      </c>
      <c r="AW1175" s="680" t="s">
        <v>33</v>
      </c>
      <c r="AX1175" s="680" t="s">
        <v>72</v>
      </c>
      <c r="AY1175" s="682" t="s">
        <v>125</v>
      </c>
    </row>
    <row r="1176" spans="2:51" s="658" customFormat="1" ht="12">
      <c r="B1176" s="659"/>
      <c r="D1176" s="653" t="s">
        <v>137</v>
      </c>
      <c r="E1176" s="660" t="s">
        <v>3</v>
      </c>
      <c r="F1176" s="661" t="s">
        <v>1982</v>
      </c>
      <c r="H1176" s="662">
        <v>448.676</v>
      </c>
      <c r="L1176" s="659"/>
      <c r="M1176" s="663"/>
      <c r="N1176" s="664"/>
      <c r="O1176" s="664"/>
      <c r="P1176" s="664"/>
      <c r="Q1176" s="664"/>
      <c r="R1176" s="664"/>
      <c r="S1176" s="664"/>
      <c r="T1176" s="665"/>
      <c r="AT1176" s="660" t="s">
        <v>137</v>
      </c>
      <c r="AU1176" s="660" t="s">
        <v>82</v>
      </c>
      <c r="AV1176" s="658" t="s">
        <v>82</v>
      </c>
      <c r="AW1176" s="658" t="s">
        <v>33</v>
      </c>
      <c r="AX1176" s="658" t="s">
        <v>72</v>
      </c>
      <c r="AY1176" s="660" t="s">
        <v>125</v>
      </c>
    </row>
    <row r="1177" spans="2:51" s="658" customFormat="1" ht="12">
      <c r="B1177" s="659"/>
      <c r="D1177" s="653" t="s">
        <v>137</v>
      </c>
      <c r="E1177" s="660" t="s">
        <v>3</v>
      </c>
      <c r="F1177" s="661" t="s">
        <v>1983</v>
      </c>
      <c r="H1177" s="662">
        <v>36.023</v>
      </c>
      <c r="L1177" s="659"/>
      <c r="M1177" s="663"/>
      <c r="N1177" s="664"/>
      <c r="O1177" s="664"/>
      <c r="P1177" s="664"/>
      <c r="Q1177" s="664"/>
      <c r="R1177" s="664"/>
      <c r="S1177" s="664"/>
      <c r="T1177" s="665"/>
      <c r="AT1177" s="660" t="s">
        <v>137</v>
      </c>
      <c r="AU1177" s="660" t="s">
        <v>82</v>
      </c>
      <c r="AV1177" s="658" t="s">
        <v>82</v>
      </c>
      <c r="AW1177" s="658" t="s">
        <v>33</v>
      </c>
      <c r="AX1177" s="658" t="s">
        <v>72</v>
      </c>
      <c r="AY1177" s="660" t="s">
        <v>125</v>
      </c>
    </row>
    <row r="1178" spans="2:51" s="680" customFormat="1" ht="12">
      <c r="B1178" s="681"/>
      <c r="D1178" s="653" t="s">
        <v>137</v>
      </c>
      <c r="E1178" s="682" t="s">
        <v>3</v>
      </c>
      <c r="F1178" s="683" t="s">
        <v>838</v>
      </c>
      <c r="H1178" s="682" t="s">
        <v>3</v>
      </c>
      <c r="L1178" s="681"/>
      <c r="M1178" s="684"/>
      <c r="N1178" s="685"/>
      <c r="O1178" s="685"/>
      <c r="P1178" s="685"/>
      <c r="Q1178" s="685"/>
      <c r="R1178" s="685"/>
      <c r="S1178" s="685"/>
      <c r="T1178" s="686"/>
      <c r="AT1178" s="682" t="s">
        <v>137</v>
      </c>
      <c r="AU1178" s="682" t="s">
        <v>82</v>
      </c>
      <c r="AV1178" s="680" t="s">
        <v>80</v>
      </c>
      <c r="AW1178" s="680" t="s">
        <v>33</v>
      </c>
      <c r="AX1178" s="680" t="s">
        <v>72</v>
      </c>
      <c r="AY1178" s="682" t="s">
        <v>125</v>
      </c>
    </row>
    <row r="1179" spans="2:51" s="658" customFormat="1" ht="12">
      <c r="B1179" s="659"/>
      <c r="D1179" s="653" t="s">
        <v>137</v>
      </c>
      <c r="E1179" s="660" t="s">
        <v>3</v>
      </c>
      <c r="F1179" s="661" t="s">
        <v>1984</v>
      </c>
      <c r="H1179" s="662">
        <v>315.708</v>
      </c>
      <c r="L1179" s="659"/>
      <c r="M1179" s="663"/>
      <c r="N1179" s="664"/>
      <c r="O1179" s="664"/>
      <c r="P1179" s="664"/>
      <c r="Q1179" s="664"/>
      <c r="R1179" s="664"/>
      <c r="S1179" s="664"/>
      <c r="T1179" s="665"/>
      <c r="AT1179" s="660" t="s">
        <v>137</v>
      </c>
      <c r="AU1179" s="660" t="s">
        <v>82</v>
      </c>
      <c r="AV1179" s="658" t="s">
        <v>82</v>
      </c>
      <c r="AW1179" s="658" t="s">
        <v>33</v>
      </c>
      <c r="AX1179" s="658" t="s">
        <v>72</v>
      </c>
      <c r="AY1179" s="660" t="s">
        <v>125</v>
      </c>
    </row>
    <row r="1180" spans="2:51" s="680" customFormat="1" ht="12">
      <c r="B1180" s="681"/>
      <c r="D1180" s="653" t="s">
        <v>137</v>
      </c>
      <c r="E1180" s="682" t="s">
        <v>3</v>
      </c>
      <c r="F1180" s="683" t="s">
        <v>849</v>
      </c>
      <c r="H1180" s="682" t="s">
        <v>3</v>
      </c>
      <c r="L1180" s="681"/>
      <c r="M1180" s="684"/>
      <c r="N1180" s="685"/>
      <c r="O1180" s="685"/>
      <c r="P1180" s="685"/>
      <c r="Q1180" s="685"/>
      <c r="R1180" s="685"/>
      <c r="S1180" s="685"/>
      <c r="T1180" s="686"/>
      <c r="AT1180" s="682" t="s">
        <v>137</v>
      </c>
      <c r="AU1180" s="682" t="s">
        <v>82</v>
      </c>
      <c r="AV1180" s="680" t="s">
        <v>80</v>
      </c>
      <c r="AW1180" s="680" t="s">
        <v>33</v>
      </c>
      <c r="AX1180" s="680" t="s">
        <v>72</v>
      </c>
      <c r="AY1180" s="682" t="s">
        <v>125</v>
      </c>
    </row>
    <row r="1181" spans="2:51" s="658" customFormat="1" ht="12">
      <c r="B1181" s="659"/>
      <c r="D1181" s="653" t="s">
        <v>137</v>
      </c>
      <c r="E1181" s="660" t="s">
        <v>3</v>
      </c>
      <c r="F1181" s="661" t="s">
        <v>1985</v>
      </c>
      <c r="H1181" s="662">
        <v>175.498</v>
      </c>
      <c r="L1181" s="659"/>
      <c r="M1181" s="663"/>
      <c r="N1181" s="664"/>
      <c r="O1181" s="664"/>
      <c r="P1181" s="664"/>
      <c r="Q1181" s="664"/>
      <c r="R1181" s="664"/>
      <c r="S1181" s="664"/>
      <c r="T1181" s="665"/>
      <c r="AT1181" s="660" t="s">
        <v>137</v>
      </c>
      <c r="AU1181" s="660" t="s">
        <v>82</v>
      </c>
      <c r="AV1181" s="658" t="s">
        <v>82</v>
      </c>
      <c r="AW1181" s="658" t="s">
        <v>33</v>
      </c>
      <c r="AX1181" s="658" t="s">
        <v>72</v>
      </c>
      <c r="AY1181" s="660" t="s">
        <v>125</v>
      </c>
    </row>
    <row r="1182" spans="2:51" s="687" customFormat="1" ht="12">
      <c r="B1182" s="688"/>
      <c r="D1182" s="653" t="s">
        <v>137</v>
      </c>
      <c r="E1182" s="689" t="s">
        <v>3</v>
      </c>
      <c r="F1182" s="690" t="s">
        <v>532</v>
      </c>
      <c r="H1182" s="691">
        <v>975.905</v>
      </c>
      <c r="L1182" s="688"/>
      <c r="M1182" s="692"/>
      <c r="N1182" s="693"/>
      <c r="O1182" s="693"/>
      <c r="P1182" s="693"/>
      <c r="Q1182" s="693"/>
      <c r="R1182" s="693"/>
      <c r="S1182" s="693"/>
      <c r="T1182" s="694"/>
      <c r="AT1182" s="689" t="s">
        <v>137</v>
      </c>
      <c r="AU1182" s="689" t="s">
        <v>82</v>
      </c>
      <c r="AV1182" s="687" t="s">
        <v>133</v>
      </c>
      <c r="AW1182" s="687" t="s">
        <v>33</v>
      </c>
      <c r="AX1182" s="687" t="s">
        <v>80</v>
      </c>
      <c r="AY1182" s="689" t="s">
        <v>125</v>
      </c>
    </row>
    <row r="1183" spans="1:65" s="571" customFormat="1" ht="24.2" customHeight="1">
      <c r="A1183" s="568"/>
      <c r="B1183" s="569"/>
      <c r="C1183" s="640" t="s">
        <v>1986</v>
      </c>
      <c r="D1183" s="640" t="s">
        <v>128</v>
      </c>
      <c r="E1183" s="641" t="s">
        <v>1987</v>
      </c>
      <c r="F1183" s="642" t="s">
        <v>1988</v>
      </c>
      <c r="G1183" s="643" t="s">
        <v>173</v>
      </c>
      <c r="H1183" s="644">
        <v>4</v>
      </c>
      <c r="I1183" s="77"/>
      <c r="J1183" s="645">
        <f>ROUND(I1183*H1183,2)</f>
        <v>0</v>
      </c>
      <c r="K1183" s="642" t="s">
        <v>132</v>
      </c>
      <c r="L1183" s="569"/>
      <c r="M1183" s="646" t="s">
        <v>3</v>
      </c>
      <c r="N1183" s="647" t="s">
        <v>43</v>
      </c>
      <c r="O1183" s="648"/>
      <c r="P1183" s="649">
        <f>O1183*H1183</f>
        <v>0</v>
      </c>
      <c r="Q1183" s="649">
        <v>0</v>
      </c>
      <c r="R1183" s="649">
        <f>Q1183*H1183</f>
        <v>0</v>
      </c>
      <c r="S1183" s="649">
        <v>0</v>
      </c>
      <c r="T1183" s="650">
        <f>S1183*H1183</f>
        <v>0</v>
      </c>
      <c r="U1183" s="568"/>
      <c r="V1183" s="568"/>
      <c r="W1183" s="568"/>
      <c r="X1183" s="568"/>
      <c r="Y1183" s="568"/>
      <c r="Z1183" s="568"/>
      <c r="AA1183" s="568"/>
      <c r="AB1183" s="568"/>
      <c r="AC1183" s="568"/>
      <c r="AD1183" s="568"/>
      <c r="AE1183" s="568"/>
      <c r="AR1183" s="651" t="s">
        <v>133</v>
      </c>
      <c r="AT1183" s="651" t="s">
        <v>128</v>
      </c>
      <c r="AU1183" s="651" t="s">
        <v>82</v>
      </c>
      <c r="AY1183" s="561" t="s">
        <v>125</v>
      </c>
      <c r="BE1183" s="652">
        <f>IF(N1183="základní",J1183,0)</f>
        <v>0</v>
      </c>
      <c r="BF1183" s="652">
        <f>IF(N1183="snížená",J1183,0)</f>
        <v>0</v>
      </c>
      <c r="BG1183" s="652">
        <f>IF(N1183="zákl. přenesená",J1183,0)</f>
        <v>0</v>
      </c>
      <c r="BH1183" s="652">
        <f>IF(N1183="sníž. přenesená",J1183,0)</f>
        <v>0</v>
      </c>
      <c r="BI1183" s="652">
        <f>IF(N1183="nulová",J1183,0)</f>
        <v>0</v>
      </c>
      <c r="BJ1183" s="561" t="s">
        <v>80</v>
      </c>
      <c r="BK1183" s="652">
        <f>ROUND(I1183*H1183,2)</f>
        <v>0</v>
      </c>
      <c r="BL1183" s="561" t="s">
        <v>133</v>
      </c>
      <c r="BM1183" s="651" t="s">
        <v>1989</v>
      </c>
    </row>
    <row r="1184" spans="2:51" s="658" customFormat="1" ht="12">
      <c r="B1184" s="659"/>
      <c r="D1184" s="653" t="s">
        <v>137</v>
      </c>
      <c r="E1184" s="660" t="s">
        <v>3</v>
      </c>
      <c r="F1184" s="661" t="s">
        <v>948</v>
      </c>
      <c r="H1184" s="662">
        <v>2</v>
      </c>
      <c r="L1184" s="659"/>
      <c r="M1184" s="663"/>
      <c r="N1184" s="664"/>
      <c r="O1184" s="664"/>
      <c r="P1184" s="664"/>
      <c r="Q1184" s="664"/>
      <c r="R1184" s="664"/>
      <c r="S1184" s="664"/>
      <c r="T1184" s="665"/>
      <c r="AT1184" s="660" t="s">
        <v>137</v>
      </c>
      <c r="AU1184" s="660" t="s">
        <v>82</v>
      </c>
      <c r="AV1184" s="658" t="s">
        <v>82</v>
      </c>
      <c r="AW1184" s="658" t="s">
        <v>33</v>
      </c>
      <c r="AX1184" s="658" t="s">
        <v>72</v>
      </c>
      <c r="AY1184" s="660" t="s">
        <v>125</v>
      </c>
    </row>
    <row r="1185" spans="2:51" s="658" customFormat="1" ht="12">
      <c r="B1185" s="659"/>
      <c r="D1185" s="653" t="s">
        <v>137</v>
      </c>
      <c r="E1185" s="660" t="s">
        <v>3</v>
      </c>
      <c r="F1185" s="661" t="s">
        <v>911</v>
      </c>
      <c r="H1185" s="662">
        <v>2</v>
      </c>
      <c r="L1185" s="659"/>
      <c r="M1185" s="663"/>
      <c r="N1185" s="664"/>
      <c r="O1185" s="664"/>
      <c r="P1185" s="664"/>
      <c r="Q1185" s="664"/>
      <c r="R1185" s="664"/>
      <c r="S1185" s="664"/>
      <c r="T1185" s="665"/>
      <c r="AT1185" s="660" t="s">
        <v>137</v>
      </c>
      <c r="AU1185" s="660" t="s">
        <v>82</v>
      </c>
      <c r="AV1185" s="658" t="s">
        <v>82</v>
      </c>
      <c r="AW1185" s="658" t="s">
        <v>33</v>
      </c>
      <c r="AX1185" s="658" t="s">
        <v>72</v>
      </c>
      <c r="AY1185" s="660" t="s">
        <v>125</v>
      </c>
    </row>
    <row r="1186" spans="2:51" s="687" customFormat="1" ht="12">
      <c r="B1186" s="688"/>
      <c r="D1186" s="653" t="s">
        <v>137</v>
      </c>
      <c r="E1186" s="689" t="s">
        <v>3</v>
      </c>
      <c r="F1186" s="690" t="s">
        <v>532</v>
      </c>
      <c r="H1186" s="691">
        <v>4</v>
      </c>
      <c r="L1186" s="688"/>
      <c r="M1186" s="692"/>
      <c r="N1186" s="693"/>
      <c r="O1186" s="693"/>
      <c r="P1186" s="693"/>
      <c r="Q1186" s="693"/>
      <c r="R1186" s="693"/>
      <c r="S1186" s="693"/>
      <c r="T1186" s="694"/>
      <c r="AT1186" s="689" t="s">
        <v>137</v>
      </c>
      <c r="AU1186" s="689" t="s">
        <v>82</v>
      </c>
      <c r="AV1186" s="687" t="s">
        <v>133</v>
      </c>
      <c r="AW1186" s="687" t="s">
        <v>33</v>
      </c>
      <c r="AX1186" s="687" t="s">
        <v>80</v>
      </c>
      <c r="AY1186" s="689" t="s">
        <v>125</v>
      </c>
    </row>
    <row r="1187" spans="1:65" s="571" customFormat="1" ht="24.2" customHeight="1">
      <c r="A1187" s="568"/>
      <c r="B1187" s="569"/>
      <c r="C1187" s="671" t="s">
        <v>1990</v>
      </c>
      <c r="D1187" s="671" t="s">
        <v>239</v>
      </c>
      <c r="E1187" s="672" t="s">
        <v>1991</v>
      </c>
      <c r="F1187" s="673" t="s">
        <v>1992</v>
      </c>
      <c r="G1187" s="674" t="s">
        <v>173</v>
      </c>
      <c r="H1187" s="675">
        <v>4</v>
      </c>
      <c r="I1187" s="80"/>
      <c r="J1187" s="676">
        <f>ROUND(I1187*H1187,2)</f>
        <v>0</v>
      </c>
      <c r="K1187" s="673" t="s">
        <v>132</v>
      </c>
      <c r="L1187" s="677"/>
      <c r="M1187" s="678" t="s">
        <v>3</v>
      </c>
      <c r="N1187" s="679" t="s">
        <v>43</v>
      </c>
      <c r="O1187" s="648"/>
      <c r="P1187" s="649">
        <f>O1187*H1187</f>
        <v>0</v>
      </c>
      <c r="Q1187" s="649">
        <v>0.00021</v>
      </c>
      <c r="R1187" s="649">
        <f>Q1187*H1187</f>
        <v>0.00084</v>
      </c>
      <c r="S1187" s="649">
        <v>0</v>
      </c>
      <c r="T1187" s="650">
        <f>S1187*H1187</f>
        <v>0</v>
      </c>
      <c r="U1187" s="568"/>
      <c r="V1187" s="568"/>
      <c r="W1187" s="568"/>
      <c r="X1187" s="568"/>
      <c r="Y1187" s="568"/>
      <c r="Z1187" s="568"/>
      <c r="AA1187" s="568"/>
      <c r="AB1187" s="568"/>
      <c r="AC1187" s="568"/>
      <c r="AD1187" s="568"/>
      <c r="AE1187" s="568"/>
      <c r="AR1187" s="651" t="s">
        <v>197</v>
      </c>
      <c r="AT1187" s="651" t="s">
        <v>239</v>
      </c>
      <c r="AU1187" s="651" t="s">
        <v>82</v>
      </c>
      <c r="AY1187" s="561" t="s">
        <v>125</v>
      </c>
      <c r="BE1187" s="652">
        <f>IF(N1187="základní",J1187,0)</f>
        <v>0</v>
      </c>
      <c r="BF1187" s="652">
        <f>IF(N1187="snížená",J1187,0)</f>
        <v>0</v>
      </c>
      <c r="BG1187" s="652">
        <f>IF(N1187="zákl. přenesená",J1187,0)</f>
        <v>0</v>
      </c>
      <c r="BH1187" s="652">
        <f>IF(N1187="sníž. přenesená",J1187,0)</f>
        <v>0</v>
      </c>
      <c r="BI1187" s="652">
        <f>IF(N1187="nulová",J1187,0)</f>
        <v>0</v>
      </c>
      <c r="BJ1187" s="561" t="s">
        <v>80</v>
      </c>
      <c r="BK1187" s="652">
        <f>ROUND(I1187*H1187,2)</f>
        <v>0</v>
      </c>
      <c r="BL1187" s="561" t="s">
        <v>133</v>
      </c>
      <c r="BM1187" s="651" t="s">
        <v>1993</v>
      </c>
    </row>
    <row r="1188" spans="1:65" s="571" customFormat="1" ht="24.2" customHeight="1">
      <c r="A1188" s="568"/>
      <c r="B1188" s="569"/>
      <c r="C1188" s="640" t="s">
        <v>1994</v>
      </c>
      <c r="D1188" s="640" t="s">
        <v>128</v>
      </c>
      <c r="E1188" s="641" t="s">
        <v>1995</v>
      </c>
      <c r="F1188" s="642" t="s">
        <v>1996</v>
      </c>
      <c r="G1188" s="643" t="s">
        <v>180</v>
      </c>
      <c r="H1188" s="644">
        <v>177.394</v>
      </c>
      <c r="I1188" s="77"/>
      <c r="J1188" s="645">
        <f>ROUND(I1188*H1188,2)</f>
        <v>0</v>
      </c>
      <c r="K1188" s="642" t="s">
        <v>132</v>
      </c>
      <c r="L1188" s="569"/>
      <c r="M1188" s="646" t="s">
        <v>3</v>
      </c>
      <c r="N1188" s="647" t="s">
        <v>43</v>
      </c>
      <c r="O1188" s="648"/>
      <c r="P1188" s="649">
        <f>O1188*H1188</f>
        <v>0</v>
      </c>
      <c r="Q1188" s="649">
        <v>0.00121</v>
      </c>
      <c r="R1188" s="649">
        <f>Q1188*H1188</f>
        <v>0.21464674</v>
      </c>
      <c r="S1188" s="649">
        <v>0</v>
      </c>
      <c r="T1188" s="650">
        <f>S1188*H1188</f>
        <v>0</v>
      </c>
      <c r="U1188" s="568"/>
      <c r="V1188" s="568"/>
      <c r="W1188" s="568"/>
      <c r="X1188" s="568"/>
      <c r="Y1188" s="568"/>
      <c r="Z1188" s="568"/>
      <c r="AA1188" s="568"/>
      <c r="AB1188" s="568"/>
      <c r="AC1188" s="568"/>
      <c r="AD1188" s="568"/>
      <c r="AE1188" s="568"/>
      <c r="AR1188" s="651" t="s">
        <v>133</v>
      </c>
      <c r="AT1188" s="651" t="s">
        <v>128</v>
      </c>
      <c r="AU1188" s="651" t="s">
        <v>82</v>
      </c>
      <c r="AY1188" s="561" t="s">
        <v>125</v>
      </c>
      <c r="BE1188" s="652">
        <f>IF(N1188="základní",J1188,0)</f>
        <v>0</v>
      </c>
      <c r="BF1188" s="652">
        <f>IF(N1188="snížená",J1188,0)</f>
        <v>0</v>
      </c>
      <c r="BG1188" s="652">
        <f>IF(N1188="zákl. přenesená",J1188,0)</f>
        <v>0</v>
      </c>
      <c r="BH1188" s="652">
        <f>IF(N1188="sníž. přenesená",J1188,0)</f>
        <v>0</v>
      </c>
      <c r="BI1188" s="652">
        <f>IF(N1188="nulová",J1188,0)</f>
        <v>0</v>
      </c>
      <c r="BJ1188" s="561" t="s">
        <v>80</v>
      </c>
      <c r="BK1188" s="652">
        <f>ROUND(I1188*H1188,2)</f>
        <v>0</v>
      </c>
      <c r="BL1188" s="561" t="s">
        <v>133</v>
      </c>
      <c r="BM1188" s="651" t="s">
        <v>1997</v>
      </c>
    </row>
    <row r="1189" spans="2:51" s="680" customFormat="1" ht="12">
      <c r="B1189" s="681"/>
      <c r="D1189" s="653" t="s">
        <v>137</v>
      </c>
      <c r="E1189" s="682" t="s">
        <v>3</v>
      </c>
      <c r="F1189" s="683" t="s">
        <v>1998</v>
      </c>
      <c r="H1189" s="682" t="s">
        <v>3</v>
      </c>
      <c r="L1189" s="681"/>
      <c r="M1189" s="684"/>
      <c r="N1189" s="685"/>
      <c r="O1189" s="685"/>
      <c r="P1189" s="685"/>
      <c r="Q1189" s="685"/>
      <c r="R1189" s="685"/>
      <c r="S1189" s="685"/>
      <c r="T1189" s="686"/>
      <c r="AT1189" s="682" t="s">
        <v>137</v>
      </c>
      <c r="AU1189" s="682" t="s">
        <v>82</v>
      </c>
      <c r="AV1189" s="680" t="s">
        <v>80</v>
      </c>
      <c r="AW1189" s="680" t="s">
        <v>33</v>
      </c>
      <c r="AX1189" s="680" t="s">
        <v>72</v>
      </c>
      <c r="AY1189" s="682" t="s">
        <v>125</v>
      </c>
    </row>
    <row r="1190" spans="2:51" s="658" customFormat="1" ht="12">
      <c r="B1190" s="659"/>
      <c r="D1190" s="653" t="s">
        <v>137</v>
      </c>
      <c r="E1190" s="660" t="s">
        <v>3</v>
      </c>
      <c r="F1190" s="661" t="s">
        <v>1999</v>
      </c>
      <c r="H1190" s="662">
        <v>73.06</v>
      </c>
      <c r="L1190" s="659"/>
      <c r="M1190" s="663"/>
      <c r="N1190" s="664"/>
      <c r="O1190" s="664"/>
      <c r="P1190" s="664"/>
      <c r="Q1190" s="664"/>
      <c r="R1190" s="664"/>
      <c r="S1190" s="664"/>
      <c r="T1190" s="665"/>
      <c r="AT1190" s="660" t="s">
        <v>137</v>
      </c>
      <c r="AU1190" s="660" t="s">
        <v>82</v>
      </c>
      <c r="AV1190" s="658" t="s">
        <v>82</v>
      </c>
      <c r="AW1190" s="658" t="s">
        <v>33</v>
      </c>
      <c r="AX1190" s="658" t="s">
        <v>72</v>
      </c>
      <c r="AY1190" s="660" t="s">
        <v>125</v>
      </c>
    </row>
    <row r="1191" spans="2:51" s="680" customFormat="1" ht="12">
      <c r="B1191" s="681"/>
      <c r="D1191" s="653" t="s">
        <v>137</v>
      </c>
      <c r="E1191" s="682" t="s">
        <v>3</v>
      </c>
      <c r="F1191" s="683" t="s">
        <v>1157</v>
      </c>
      <c r="H1191" s="682" t="s">
        <v>3</v>
      </c>
      <c r="L1191" s="681"/>
      <c r="M1191" s="684"/>
      <c r="N1191" s="685"/>
      <c r="O1191" s="685"/>
      <c r="P1191" s="685"/>
      <c r="Q1191" s="685"/>
      <c r="R1191" s="685"/>
      <c r="S1191" s="685"/>
      <c r="T1191" s="686"/>
      <c r="AT1191" s="682" t="s">
        <v>137</v>
      </c>
      <c r="AU1191" s="682" t="s">
        <v>82</v>
      </c>
      <c r="AV1191" s="680" t="s">
        <v>80</v>
      </c>
      <c r="AW1191" s="680" t="s">
        <v>33</v>
      </c>
      <c r="AX1191" s="680" t="s">
        <v>72</v>
      </c>
      <c r="AY1191" s="682" t="s">
        <v>125</v>
      </c>
    </row>
    <row r="1192" spans="2:51" s="658" customFormat="1" ht="12">
      <c r="B1192" s="659"/>
      <c r="D1192" s="653" t="s">
        <v>137</v>
      </c>
      <c r="E1192" s="660" t="s">
        <v>3</v>
      </c>
      <c r="F1192" s="661" t="s">
        <v>2000</v>
      </c>
      <c r="H1192" s="662">
        <v>104.334</v>
      </c>
      <c r="L1192" s="659"/>
      <c r="M1192" s="663"/>
      <c r="N1192" s="664"/>
      <c r="O1192" s="664"/>
      <c r="P1192" s="664"/>
      <c r="Q1192" s="664"/>
      <c r="R1192" s="664"/>
      <c r="S1192" s="664"/>
      <c r="T1192" s="665"/>
      <c r="AT1192" s="660" t="s">
        <v>137</v>
      </c>
      <c r="AU1192" s="660" t="s">
        <v>82</v>
      </c>
      <c r="AV1192" s="658" t="s">
        <v>82</v>
      </c>
      <c r="AW1192" s="658" t="s">
        <v>33</v>
      </c>
      <c r="AX1192" s="658" t="s">
        <v>72</v>
      </c>
      <c r="AY1192" s="660" t="s">
        <v>125</v>
      </c>
    </row>
    <row r="1193" spans="2:51" s="687" customFormat="1" ht="12">
      <c r="B1193" s="688"/>
      <c r="D1193" s="653" t="s">
        <v>137</v>
      </c>
      <c r="E1193" s="689" t="s">
        <v>3</v>
      </c>
      <c r="F1193" s="690" t="s">
        <v>532</v>
      </c>
      <c r="H1193" s="691">
        <v>177.394</v>
      </c>
      <c r="L1193" s="688"/>
      <c r="M1193" s="692"/>
      <c r="N1193" s="693"/>
      <c r="O1193" s="693"/>
      <c r="P1193" s="693"/>
      <c r="Q1193" s="693"/>
      <c r="R1193" s="693"/>
      <c r="S1193" s="693"/>
      <c r="T1193" s="694"/>
      <c r="AT1193" s="689" t="s">
        <v>137</v>
      </c>
      <c r="AU1193" s="689" t="s">
        <v>82</v>
      </c>
      <c r="AV1193" s="687" t="s">
        <v>133</v>
      </c>
      <c r="AW1193" s="687" t="s">
        <v>33</v>
      </c>
      <c r="AX1193" s="687" t="s">
        <v>80</v>
      </c>
      <c r="AY1193" s="689" t="s">
        <v>125</v>
      </c>
    </row>
    <row r="1194" spans="1:65" s="571" customFormat="1" ht="24.2" customHeight="1">
      <c r="A1194" s="568"/>
      <c r="B1194" s="569"/>
      <c r="C1194" s="640" t="s">
        <v>2001</v>
      </c>
      <c r="D1194" s="640" t="s">
        <v>128</v>
      </c>
      <c r="E1194" s="641" t="s">
        <v>2002</v>
      </c>
      <c r="F1194" s="642" t="s">
        <v>2003</v>
      </c>
      <c r="G1194" s="643" t="s">
        <v>286</v>
      </c>
      <c r="H1194" s="644">
        <v>25</v>
      </c>
      <c r="I1194" s="77"/>
      <c r="J1194" s="645">
        <f>ROUND(I1194*H1194,2)</f>
        <v>0</v>
      </c>
      <c r="K1194" s="642" t="s">
        <v>259</v>
      </c>
      <c r="L1194" s="569"/>
      <c r="M1194" s="646" t="s">
        <v>3</v>
      </c>
      <c r="N1194" s="647" t="s">
        <v>43</v>
      </c>
      <c r="O1194" s="648"/>
      <c r="P1194" s="649">
        <f>O1194*H1194</f>
        <v>0</v>
      </c>
      <c r="Q1194" s="649">
        <v>0.00242</v>
      </c>
      <c r="R1194" s="649">
        <f>Q1194*H1194</f>
        <v>0.0605</v>
      </c>
      <c r="S1194" s="649">
        <v>0</v>
      </c>
      <c r="T1194" s="650">
        <f>S1194*H1194</f>
        <v>0</v>
      </c>
      <c r="U1194" s="568"/>
      <c r="V1194" s="568"/>
      <c r="W1194" s="568"/>
      <c r="X1194" s="568"/>
      <c r="Y1194" s="568"/>
      <c r="Z1194" s="568"/>
      <c r="AA1194" s="568"/>
      <c r="AB1194" s="568"/>
      <c r="AC1194" s="568"/>
      <c r="AD1194" s="568"/>
      <c r="AE1194" s="568"/>
      <c r="AR1194" s="651" t="s">
        <v>133</v>
      </c>
      <c r="AT1194" s="651" t="s">
        <v>128</v>
      </c>
      <c r="AU1194" s="651" t="s">
        <v>82</v>
      </c>
      <c r="AY1194" s="561" t="s">
        <v>125</v>
      </c>
      <c r="BE1194" s="652">
        <f>IF(N1194="základní",J1194,0)</f>
        <v>0</v>
      </c>
      <c r="BF1194" s="652">
        <f>IF(N1194="snížená",J1194,0)</f>
        <v>0</v>
      </c>
      <c r="BG1194" s="652">
        <f>IF(N1194="zákl. přenesená",J1194,0)</f>
        <v>0</v>
      </c>
      <c r="BH1194" s="652">
        <f>IF(N1194="sníž. přenesená",J1194,0)</f>
        <v>0</v>
      </c>
      <c r="BI1194" s="652">
        <f>IF(N1194="nulová",J1194,0)</f>
        <v>0</v>
      </c>
      <c r="BJ1194" s="561" t="s">
        <v>80</v>
      </c>
      <c r="BK1194" s="652">
        <f>ROUND(I1194*H1194,2)</f>
        <v>0</v>
      </c>
      <c r="BL1194" s="561" t="s">
        <v>133</v>
      </c>
      <c r="BM1194" s="651" t="s">
        <v>2004</v>
      </c>
    </row>
    <row r="1195" spans="1:47" s="571" customFormat="1" ht="19.5">
      <c r="A1195" s="568"/>
      <c r="B1195" s="569"/>
      <c r="C1195" s="568"/>
      <c r="D1195" s="653" t="s">
        <v>135</v>
      </c>
      <c r="E1195" s="568"/>
      <c r="F1195" s="654" t="s">
        <v>2005</v>
      </c>
      <c r="G1195" s="568"/>
      <c r="H1195" s="568"/>
      <c r="I1195" s="568"/>
      <c r="J1195" s="568"/>
      <c r="K1195" s="568"/>
      <c r="L1195" s="569"/>
      <c r="M1195" s="655"/>
      <c r="N1195" s="656"/>
      <c r="O1195" s="648"/>
      <c r="P1195" s="648"/>
      <c r="Q1195" s="648"/>
      <c r="R1195" s="648"/>
      <c r="S1195" s="648"/>
      <c r="T1195" s="657"/>
      <c r="U1195" s="568"/>
      <c r="V1195" s="568"/>
      <c r="W1195" s="568"/>
      <c r="X1195" s="568"/>
      <c r="Y1195" s="568"/>
      <c r="Z1195" s="568"/>
      <c r="AA1195" s="568"/>
      <c r="AB1195" s="568"/>
      <c r="AC1195" s="568"/>
      <c r="AD1195" s="568"/>
      <c r="AE1195" s="568"/>
      <c r="AT1195" s="561" t="s">
        <v>135</v>
      </c>
      <c r="AU1195" s="561" t="s">
        <v>82</v>
      </c>
    </row>
    <row r="1196" spans="2:51" s="658" customFormat="1" ht="12">
      <c r="B1196" s="659"/>
      <c r="D1196" s="653" t="s">
        <v>137</v>
      </c>
      <c r="E1196" s="660" t="s">
        <v>3</v>
      </c>
      <c r="F1196" s="661" t="s">
        <v>2006</v>
      </c>
      <c r="H1196" s="662">
        <v>25</v>
      </c>
      <c r="L1196" s="659"/>
      <c r="M1196" s="663"/>
      <c r="N1196" s="664"/>
      <c r="O1196" s="664"/>
      <c r="P1196" s="664"/>
      <c r="Q1196" s="664"/>
      <c r="R1196" s="664"/>
      <c r="S1196" s="664"/>
      <c r="T1196" s="665"/>
      <c r="AT1196" s="660" t="s">
        <v>137</v>
      </c>
      <c r="AU1196" s="660" t="s">
        <v>82</v>
      </c>
      <c r="AV1196" s="658" t="s">
        <v>82</v>
      </c>
      <c r="AW1196" s="658" t="s">
        <v>33</v>
      </c>
      <c r="AX1196" s="658" t="s">
        <v>80</v>
      </c>
      <c r="AY1196" s="660" t="s">
        <v>125</v>
      </c>
    </row>
    <row r="1197" spans="1:65" s="571" customFormat="1" ht="24.2" customHeight="1">
      <c r="A1197" s="568"/>
      <c r="B1197" s="569"/>
      <c r="C1197" s="640" t="s">
        <v>2007</v>
      </c>
      <c r="D1197" s="640" t="s">
        <v>128</v>
      </c>
      <c r="E1197" s="641" t="s">
        <v>2008</v>
      </c>
      <c r="F1197" s="642" t="s">
        <v>2009</v>
      </c>
      <c r="G1197" s="643" t="s">
        <v>286</v>
      </c>
      <c r="H1197" s="644">
        <v>12.1</v>
      </c>
      <c r="I1197" s="77"/>
      <c r="J1197" s="645">
        <f>ROUND(I1197*H1197,2)</f>
        <v>0</v>
      </c>
      <c r="K1197" s="642" t="s">
        <v>132</v>
      </c>
      <c r="L1197" s="569"/>
      <c r="M1197" s="646" t="s">
        <v>3</v>
      </c>
      <c r="N1197" s="647" t="s">
        <v>43</v>
      </c>
      <c r="O1197" s="648"/>
      <c r="P1197" s="649">
        <f>O1197*H1197</f>
        <v>0</v>
      </c>
      <c r="Q1197" s="649">
        <v>0.00651</v>
      </c>
      <c r="R1197" s="649">
        <f>Q1197*H1197</f>
        <v>0.078771</v>
      </c>
      <c r="S1197" s="649">
        <v>0</v>
      </c>
      <c r="T1197" s="650">
        <f>S1197*H1197</f>
        <v>0</v>
      </c>
      <c r="U1197" s="568"/>
      <c r="V1197" s="568"/>
      <c r="W1197" s="568"/>
      <c r="X1197" s="568"/>
      <c r="Y1197" s="568"/>
      <c r="Z1197" s="568"/>
      <c r="AA1197" s="568"/>
      <c r="AB1197" s="568"/>
      <c r="AC1197" s="568"/>
      <c r="AD1197" s="568"/>
      <c r="AE1197" s="568"/>
      <c r="AR1197" s="651" t="s">
        <v>133</v>
      </c>
      <c r="AT1197" s="651" t="s">
        <v>128</v>
      </c>
      <c r="AU1197" s="651" t="s">
        <v>82</v>
      </c>
      <c r="AY1197" s="561" t="s">
        <v>125</v>
      </c>
      <c r="BE1197" s="652">
        <f>IF(N1197="základní",J1197,0)</f>
        <v>0</v>
      </c>
      <c r="BF1197" s="652">
        <f>IF(N1197="snížená",J1197,0)</f>
        <v>0</v>
      </c>
      <c r="BG1197" s="652">
        <f>IF(N1197="zákl. přenesená",J1197,0)</f>
        <v>0</v>
      </c>
      <c r="BH1197" s="652">
        <f>IF(N1197="sníž. přenesená",J1197,0)</f>
        <v>0</v>
      </c>
      <c r="BI1197" s="652">
        <f>IF(N1197="nulová",J1197,0)</f>
        <v>0</v>
      </c>
      <c r="BJ1197" s="561" t="s">
        <v>80</v>
      </c>
      <c r="BK1197" s="652">
        <f>ROUND(I1197*H1197,2)</f>
        <v>0</v>
      </c>
      <c r="BL1197" s="561" t="s">
        <v>133</v>
      </c>
      <c r="BM1197" s="651" t="s">
        <v>2010</v>
      </c>
    </row>
    <row r="1198" spans="2:51" s="658" customFormat="1" ht="12">
      <c r="B1198" s="659"/>
      <c r="D1198" s="653" t="s">
        <v>137</v>
      </c>
      <c r="E1198" s="660" t="s">
        <v>3</v>
      </c>
      <c r="F1198" s="661" t="s">
        <v>2011</v>
      </c>
      <c r="H1198" s="662">
        <v>12.1</v>
      </c>
      <c r="L1198" s="659"/>
      <c r="M1198" s="663"/>
      <c r="N1198" s="664"/>
      <c r="O1198" s="664"/>
      <c r="P1198" s="664"/>
      <c r="Q1198" s="664"/>
      <c r="R1198" s="664"/>
      <c r="S1198" s="664"/>
      <c r="T1198" s="665"/>
      <c r="AT1198" s="660" t="s">
        <v>137</v>
      </c>
      <c r="AU1198" s="660" t="s">
        <v>82</v>
      </c>
      <c r="AV1198" s="658" t="s">
        <v>82</v>
      </c>
      <c r="AW1198" s="658" t="s">
        <v>33</v>
      </c>
      <c r="AX1198" s="658" t="s">
        <v>80</v>
      </c>
      <c r="AY1198" s="660" t="s">
        <v>125</v>
      </c>
    </row>
    <row r="1199" spans="1:65" s="571" customFormat="1" ht="14.45" customHeight="1">
      <c r="A1199" s="568"/>
      <c r="B1199" s="569"/>
      <c r="C1199" s="640" t="s">
        <v>2012</v>
      </c>
      <c r="D1199" s="640" t="s">
        <v>128</v>
      </c>
      <c r="E1199" s="641" t="s">
        <v>2013</v>
      </c>
      <c r="F1199" s="642" t="s">
        <v>2014</v>
      </c>
      <c r="G1199" s="643" t="s">
        <v>173</v>
      </c>
      <c r="H1199" s="644">
        <v>1</v>
      </c>
      <c r="I1199" s="77"/>
      <c r="J1199" s="645">
        <f>ROUND(I1199*H1199,2)</f>
        <v>0</v>
      </c>
      <c r="K1199" s="642" t="s">
        <v>132</v>
      </c>
      <c r="L1199" s="569"/>
      <c r="M1199" s="646" t="s">
        <v>3</v>
      </c>
      <c r="N1199" s="647" t="s">
        <v>43</v>
      </c>
      <c r="O1199" s="648"/>
      <c r="P1199" s="649">
        <f>O1199*H1199</f>
        <v>0</v>
      </c>
      <c r="Q1199" s="649">
        <v>0</v>
      </c>
      <c r="R1199" s="649">
        <f>Q1199*H1199</f>
        <v>0</v>
      </c>
      <c r="S1199" s="649">
        <v>0</v>
      </c>
      <c r="T1199" s="650">
        <f>S1199*H1199</f>
        <v>0</v>
      </c>
      <c r="U1199" s="568"/>
      <c r="V1199" s="568"/>
      <c r="W1199" s="568"/>
      <c r="X1199" s="568"/>
      <c r="Y1199" s="568"/>
      <c r="Z1199" s="568"/>
      <c r="AA1199" s="568"/>
      <c r="AB1199" s="568"/>
      <c r="AC1199" s="568"/>
      <c r="AD1199" s="568"/>
      <c r="AE1199" s="568"/>
      <c r="AR1199" s="651" t="s">
        <v>133</v>
      </c>
      <c r="AT1199" s="651" t="s">
        <v>128</v>
      </c>
      <c r="AU1199" s="651" t="s">
        <v>82</v>
      </c>
      <c r="AY1199" s="561" t="s">
        <v>125</v>
      </c>
      <c r="BE1199" s="652">
        <f>IF(N1199="základní",J1199,0)</f>
        <v>0</v>
      </c>
      <c r="BF1199" s="652">
        <f>IF(N1199="snížená",J1199,0)</f>
        <v>0</v>
      </c>
      <c r="BG1199" s="652">
        <f>IF(N1199="zákl. přenesená",J1199,0)</f>
        <v>0</v>
      </c>
      <c r="BH1199" s="652">
        <f>IF(N1199="sníž. přenesená",J1199,0)</f>
        <v>0</v>
      </c>
      <c r="BI1199" s="652">
        <f>IF(N1199="nulová",J1199,0)</f>
        <v>0</v>
      </c>
      <c r="BJ1199" s="561" t="s">
        <v>80</v>
      </c>
      <c r="BK1199" s="652">
        <f>ROUND(I1199*H1199,2)</f>
        <v>0</v>
      </c>
      <c r="BL1199" s="561" t="s">
        <v>133</v>
      </c>
      <c r="BM1199" s="651" t="s">
        <v>2015</v>
      </c>
    </row>
    <row r="1200" spans="1:65" s="571" customFormat="1" ht="14.45" customHeight="1">
      <c r="A1200" s="568"/>
      <c r="B1200" s="569"/>
      <c r="C1200" s="671" t="s">
        <v>2016</v>
      </c>
      <c r="D1200" s="671" t="s">
        <v>239</v>
      </c>
      <c r="E1200" s="672" t="s">
        <v>2017</v>
      </c>
      <c r="F1200" s="673" t="s">
        <v>2018</v>
      </c>
      <c r="G1200" s="674" t="s">
        <v>173</v>
      </c>
      <c r="H1200" s="675">
        <v>1</v>
      </c>
      <c r="I1200" s="80"/>
      <c r="J1200" s="676">
        <f>ROUND(I1200*H1200,2)</f>
        <v>0</v>
      </c>
      <c r="K1200" s="673" t="s">
        <v>259</v>
      </c>
      <c r="L1200" s="677"/>
      <c r="M1200" s="678" t="s">
        <v>3</v>
      </c>
      <c r="N1200" s="679" t="s">
        <v>43</v>
      </c>
      <c r="O1200" s="648"/>
      <c r="P1200" s="649">
        <f>O1200*H1200</f>
        <v>0</v>
      </c>
      <c r="Q1200" s="649">
        <v>0.00028</v>
      </c>
      <c r="R1200" s="649">
        <f>Q1200*H1200</f>
        <v>0.00028</v>
      </c>
      <c r="S1200" s="649">
        <v>0</v>
      </c>
      <c r="T1200" s="650">
        <f>S1200*H1200</f>
        <v>0</v>
      </c>
      <c r="U1200" s="568"/>
      <c r="V1200" s="568"/>
      <c r="W1200" s="568"/>
      <c r="X1200" s="568"/>
      <c r="Y1200" s="568"/>
      <c r="Z1200" s="568"/>
      <c r="AA1200" s="568"/>
      <c r="AB1200" s="568"/>
      <c r="AC1200" s="568"/>
      <c r="AD1200" s="568"/>
      <c r="AE1200" s="568"/>
      <c r="AR1200" s="651" t="s">
        <v>197</v>
      </c>
      <c r="AT1200" s="651" t="s">
        <v>239</v>
      </c>
      <c r="AU1200" s="651" t="s">
        <v>82</v>
      </c>
      <c r="AY1200" s="561" t="s">
        <v>125</v>
      </c>
      <c r="BE1200" s="652">
        <f>IF(N1200="základní",J1200,0)</f>
        <v>0</v>
      </c>
      <c r="BF1200" s="652">
        <f>IF(N1200="snížená",J1200,0)</f>
        <v>0</v>
      </c>
      <c r="BG1200" s="652">
        <f>IF(N1200="zákl. přenesená",J1200,0)</f>
        <v>0</v>
      </c>
      <c r="BH1200" s="652">
        <f>IF(N1200="sníž. přenesená",J1200,0)</f>
        <v>0</v>
      </c>
      <c r="BI1200" s="652">
        <f>IF(N1200="nulová",J1200,0)</f>
        <v>0</v>
      </c>
      <c r="BJ1200" s="561" t="s">
        <v>80</v>
      </c>
      <c r="BK1200" s="652">
        <f>ROUND(I1200*H1200,2)</f>
        <v>0</v>
      </c>
      <c r="BL1200" s="561" t="s">
        <v>133</v>
      </c>
      <c r="BM1200" s="651" t="s">
        <v>2019</v>
      </c>
    </row>
    <row r="1201" spans="1:65" s="571" customFormat="1" ht="14.45" customHeight="1">
      <c r="A1201" s="568"/>
      <c r="B1201" s="569"/>
      <c r="C1201" s="640" t="s">
        <v>2020</v>
      </c>
      <c r="D1201" s="640" t="s">
        <v>128</v>
      </c>
      <c r="E1201" s="641" t="s">
        <v>2021</v>
      </c>
      <c r="F1201" s="642" t="s">
        <v>2022</v>
      </c>
      <c r="G1201" s="643" t="s">
        <v>173</v>
      </c>
      <c r="H1201" s="644">
        <v>21</v>
      </c>
      <c r="I1201" s="77"/>
      <c r="J1201" s="645">
        <f>ROUND(I1201*H1201,2)</f>
        <v>0</v>
      </c>
      <c r="K1201" s="642" t="s">
        <v>132</v>
      </c>
      <c r="L1201" s="569"/>
      <c r="M1201" s="646" t="s">
        <v>3</v>
      </c>
      <c r="N1201" s="647" t="s">
        <v>43</v>
      </c>
      <c r="O1201" s="648"/>
      <c r="P1201" s="649">
        <f>O1201*H1201</f>
        <v>0</v>
      </c>
      <c r="Q1201" s="649">
        <v>0.01547</v>
      </c>
      <c r="R1201" s="649">
        <f>Q1201*H1201</f>
        <v>0.32487</v>
      </c>
      <c r="S1201" s="649">
        <v>0</v>
      </c>
      <c r="T1201" s="650">
        <f>S1201*H1201</f>
        <v>0</v>
      </c>
      <c r="U1201" s="568"/>
      <c r="V1201" s="568"/>
      <c r="W1201" s="568"/>
      <c r="X1201" s="568"/>
      <c r="Y1201" s="568"/>
      <c r="Z1201" s="568"/>
      <c r="AA1201" s="568"/>
      <c r="AB1201" s="568"/>
      <c r="AC1201" s="568"/>
      <c r="AD1201" s="568"/>
      <c r="AE1201" s="568"/>
      <c r="AR1201" s="651" t="s">
        <v>133</v>
      </c>
      <c r="AT1201" s="651" t="s">
        <v>128</v>
      </c>
      <c r="AU1201" s="651" t="s">
        <v>82</v>
      </c>
      <c r="AY1201" s="561" t="s">
        <v>125</v>
      </c>
      <c r="BE1201" s="652">
        <f>IF(N1201="základní",J1201,0)</f>
        <v>0</v>
      </c>
      <c r="BF1201" s="652">
        <f>IF(N1201="snížená",J1201,0)</f>
        <v>0</v>
      </c>
      <c r="BG1201" s="652">
        <f>IF(N1201="zákl. přenesená",J1201,0)</f>
        <v>0</v>
      </c>
      <c r="BH1201" s="652">
        <f>IF(N1201="sníž. přenesená",J1201,0)</f>
        <v>0</v>
      </c>
      <c r="BI1201" s="652">
        <f>IF(N1201="nulová",J1201,0)</f>
        <v>0</v>
      </c>
      <c r="BJ1201" s="561" t="s">
        <v>80</v>
      </c>
      <c r="BK1201" s="652">
        <f>ROUND(I1201*H1201,2)</f>
        <v>0</v>
      </c>
      <c r="BL1201" s="561" t="s">
        <v>133</v>
      </c>
      <c r="BM1201" s="651" t="s">
        <v>2023</v>
      </c>
    </row>
    <row r="1202" spans="2:51" s="658" customFormat="1" ht="12">
      <c r="B1202" s="659"/>
      <c r="D1202" s="653" t="s">
        <v>137</v>
      </c>
      <c r="E1202" s="660" t="s">
        <v>3</v>
      </c>
      <c r="F1202" s="661" t="s">
        <v>2024</v>
      </c>
      <c r="H1202" s="662">
        <v>9</v>
      </c>
      <c r="L1202" s="659"/>
      <c r="M1202" s="663"/>
      <c r="N1202" s="664"/>
      <c r="O1202" s="664"/>
      <c r="P1202" s="664"/>
      <c r="Q1202" s="664"/>
      <c r="R1202" s="664"/>
      <c r="S1202" s="664"/>
      <c r="T1202" s="665"/>
      <c r="AT1202" s="660" t="s">
        <v>137</v>
      </c>
      <c r="AU1202" s="660" t="s">
        <v>82</v>
      </c>
      <c r="AV1202" s="658" t="s">
        <v>82</v>
      </c>
      <c r="AW1202" s="658" t="s">
        <v>33</v>
      </c>
      <c r="AX1202" s="658" t="s">
        <v>72</v>
      </c>
      <c r="AY1202" s="660" t="s">
        <v>125</v>
      </c>
    </row>
    <row r="1203" spans="2:51" s="658" customFormat="1" ht="12">
      <c r="B1203" s="659"/>
      <c r="D1203" s="653" t="s">
        <v>137</v>
      </c>
      <c r="E1203" s="660" t="s">
        <v>3</v>
      </c>
      <c r="F1203" s="661" t="s">
        <v>2025</v>
      </c>
      <c r="H1203" s="662">
        <v>3</v>
      </c>
      <c r="L1203" s="659"/>
      <c r="M1203" s="663"/>
      <c r="N1203" s="664"/>
      <c r="O1203" s="664"/>
      <c r="P1203" s="664"/>
      <c r="Q1203" s="664"/>
      <c r="R1203" s="664"/>
      <c r="S1203" s="664"/>
      <c r="T1203" s="665"/>
      <c r="AT1203" s="660" t="s">
        <v>137</v>
      </c>
      <c r="AU1203" s="660" t="s">
        <v>82</v>
      </c>
      <c r="AV1203" s="658" t="s">
        <v>82</v>
      </c>
      <c r="AW1203" s="658" t="s">
        <v>33</v>
      </c>
      <c r="AX1203" s="658" t="s">
        <v>72</v>
      </c>
      <c r="AY1203" s="660" t="s">
        <v>125</v>
      </c>
    </row>
    <row r="1204" spans="2:51" s="658" customFormat="1" ht="12">
      <c r="B1204" s="659"/>
      <c r="D1204" s="653" t="s">
        <v>137</v>
      </c>
      <c r="E1204" s="660" t="s">
        <v>3</v>
      </c>
      <c r="F1204" s="661" t="s">
        <v>2026</v>
      </c>
      <c r="H1204" s="662">
        <v>9</v>
      </c>
      <c r="L1204" s="659"/>
      <c r="M1204" s="663"/>
      <c r="N1204" s="664"/>
      <c r="O1204" s="664"/>
      <c r="P1204" s="664"/>
      <c r="Q1204" s="664"/>
      <c r="R1204" s="664"/>
      <c r="S1204" s="664"/>
      <c r="T1204" s="665"/>
      <c r="AT1204" s="660" t="s">
        <v>137</v>
      </c>
      <c r="AU1204" s="660" t="s">
        <v>82</v>
      </c>
      <c r="AV1204" s="658" t="s">
        <v>82</v>
      </c>
      <c r="AW1204" s="658" t="s">
        <v>33</v>
      </c>
      <c r="AX1204" s="658" t="s">
        <v>72</v>
      </c>
      <c r="AY1204" s="660" t="s">
        <v>125</v>
      </c>
    </row>
    <row r="1205" spans="2:51" s="687" customFormat="1" ht="12">
      <c r="B1205" s="688"/>
      <c r="D1205" s="653" t="s">
        <v>137</v>
      </c>
      <c r="E1205" s="689" t="s">
        <v>3</v>
      </c>
      <c r="F1205" s="690" t="s">
        <v>532</v>
      </c>
      <c r="H1205" s="691">
        <v>21</v>
      </c>
      <c r="L1205" s="688"/>
      <c r="M1205" s="692"/>
      <c r="N1205" s="693"/>
      <c r="O1205" s="693"/>
      <c r="P1205" s="693"/>
      <c r="Q1205" s="693"/>
      <c r="R1205" s="693"/>
      <c r="S1205" s="693"/>
      <c r="T1205" s="694"/>
      <c r="AT1205" s="689" t="s">
        <v>137</v>
      </c>
      <c r="AU1205" s="689" t="s">
        <v>82</v>
      </c>
      <c r="AV1205" s="687" t="s">
        <v>133</v>
      </c>
      <c r="AW1205" s="687" t="s">
        <v>33</v>
      </c>
      <c r="AX1205" s="687" t="s">
        <v>80</v>
      </c>
      <c r="AY1205" s="689" t="s">
        <v>125</v>
      </c>
    </row>
    <row r="1206" spans="1:65" s="571" customFormat="1" ht="14.45" customHeight="1">
      <c r="A1206" s="568"/>
      <c r="B1206" s="569"/>
      <c r="C1206" s="671" t="s">
        <v>2027</v>
      </c>
      <c r="D1206" s="671" t="s">
        <v>239</v>
      </c>
      <c r="E1206" s="672" t="s">
        <v>2028</v>
      </c>
      <c r="F1206" s="673" t="s">
        <v>2029</v>
      </c>
      <c r="G1206" s="674" t="s">
        <v>173</v>
      </c>
      <c r="H1206" s="675">
        <v>9</v>
      </c>
      <c r="I1206" s="80"/>
      <c r="J1206" s="676">
        <f>ROUND(I1206*H1206,2)</f>
        <v>0</v>
      </c>
      <c r="K1206" s="673" t="s">
        <v>259</v>
      </c>
      <c r="L1206" s="677"/>
      <c r="M1206" s="678" t="s">
        <v>3</v>
      </c>
      <c r="N1206" s="679" t="s">
        <v>43</v>
      </c>
      <c r="O1206" s="648"/>
      <c r="P1206" s="649">
        <f>O1206*H1206</f>
        <v>0</v>
      </c>
      <c r="Q1206" s="649">
        <v>0.001</v>
      </c>
      <c r="R1206" s="649">
        <f>Q1206*H1206</f>
        <v>0.009000000000000001</v>
      </c>
      <c r="S1206" s="649">
        <v>0</v>
      </c>
      <c r="T1206" s="650">
        <f>S1206*H1206</f>
        <v>0</v>
      </c>
      <c r="U1206" s="568"/>
      <c r="V1206" s="568"/>
      <c r="W1206" s="568"/>
      <c r="X1206" s="568"/>
      <c r="Y1206" s="568"/>
      <c r="Z1206" s="568"/>
      <c r="AA1206" s="568"/>
      <c r="AB1206" s="568"/>
      <c r="AC1206" s="568"/>
      <c r="AD1206" s="568"/>
      <c r="AE1206" s="568"/>
      <c r="AR1206" s="651" t="s">
        <v>197</v>
      </c>
      <c r="AT1206" s="651" t="s">
        <v>239</v>
      </c>
      <c r="AU1206" s="651" t="s">
        <v>82</v>
      </c>
      <c r="AY1206" s="561" t="s">
        <v>125</v>
      </c>
      <c r="BE1206" s="652">
        <f>IF(N1206="základní",J1206,0)</f>
        <v>0</v>
      </c>
      <c r="BF1206" s="652">
        <f>IF(N1206="snížená",J1206,0)</f>
        <v>0</v>
      </c>
      <c r="BG1206" s="652">
        <f>IF(N1206="zákl. přenesená",J1206,0)</f>
        <v>0</v>
      </c>
      <c r="BH1206" s="652">
        <f>IF(N1206="sníž. přenesená",J1206,0)</f>
        <v>0</v>
      </c>
      <c r="BI1206" s="652">
        <f>IF(N1206="nulová",J1206,0)</f>
        <v>0</v>
      </c>
      <c r="BJ1206" s="561" t="s">
        <v>80</v>
      </c>
      <c r="BK1206" s="652">
        <f>ROUND(I1206*H1206,2)</f>
        <v>0</v>
      </c>
      <c r="BL1206" s="561" t="s">
        <v>133</v>
      </c>
      <c r="BM1206" s="651" t="s">
        <v>2030</v>
      </c>
    </row>
    <row r="1207" spans="1:47" s="571" customFormat="1" ht="19.5">
      <c r="A1207" s="568"/>
      <c r="B1207" s="569"/>
      <c r="C1207" s="568"/>
      <c r="D1207" s="653" t="s">
        <v>135</v>
      </c>
      <c r="E1207" s="568"/>
      <c r="F1207" s="654" t="s">
        <v>2005</v>
      </c>
      <c r="G1207" s="568"/>
      <c r="H1207" s="568"/>
      <c r="I1207" s="568"/>
      <c r="J1207" s="568"/>
      <c r="K1207" s="568"/>
      <c r="L1207" s="569"/>
      <c r="M1207" s="655"/>
      <c r="N1207" s="656"/>
      <c r="O1207" s="648"/>
      <c r="P1207" s="648"/>
      <c r="Q1207" s="648"/>
      <c r="R1207" s="648"/>
      <c r="S1207" s="648"/>
      <c r="T1207" s="657"/>
      <c r="U1207" s="568"/>
      <c r="V1207" s="568"/>
      <c r="W1207" s="568"/>
      <c r="X1207" s="568"/>
      <c r="Y1207" s="568"/>
      <c r="Z1207" s="568"/>
      <c r="AA1207" s="568"/>
      <c r="AB1207" s="568"/>
      <c r="AC1207" s="568"/>
      <c r="AD1207" s="568"/>
      <c r="AE1207" s="568"/>
      <c r="AT1207" s="561" t="s">
        <v>135</v>
      </c>
      <c r="AU1207" s="561" t="s">
        <v>82</v>
      </c>
    </row>
    <row r="1208" spans="1:65" s="571" customFormat="1" ht="14.45" customHeight="1">
      <c r="A1208" s="568"/>
      <c r="B1208" s="569"/>
      <c r="C1208" s="671" t="s">
        <v>2031</v>
      </c>
      <c r="D1208" s="671" t="s">
        <v>239</v>
      </c>
      <c r="E1208" s="672" t="s">
        <v>2032</v>
      </c>
      <c r="F1208" s="673" t="s">
        <v>2029</v>
      </c>
      <c r="G1208" s="674" t="s">
        <v>173</v>
      </c>
      <c r="H1208" s="675">
        <v>3</v>
      </c>
      <c r="I1208" s="80"/>
      <c r="J1208" s="676">
        <f>ROUND(I1208*H1208,2)</f>
        <v>0</v>
      </c>
      <c r="K1208" s="673" t="s">
        <v>259</v>
      </c>
      <c r="L1208" s="677"/>
      <c r="M1208" s="678" t="s">
        <v>3</v>
      </c>
      <c r="N1208" s="679" t="s">
        <v>43</v>
      </c>
      <c r="O1208" s="648"/>
      <c r="P1208" s="649">
        <f>O1208*H1208</f>
        <v>0</v>
      </c>
      <c r="Q1208" s="649">
        <v>0.001</v>
      </c>
      <c r="R1208" s="649">
        <f>Q1208*H1208</f>
        <v>0.003</v>
      </c>
      <c r="S1208" s="649">
        <v>0</v>
      </c>
      <c r="T1208" s="650">
        <f>S1208*H1208</f>
        <v>0</v>
      </c>
      <c r="U1208" s="568"/>
      <c r="V1208" s="568"/>
      <c r="W1208" s="568"/>
      <c r="X1208" s="568"/>
      <c r="Y1208" s="568"/>
      <c r="Z1208" s="568"/>
      <c r="AA1208" s="568"/>
      <c r="AB1208" s="568"/>
      <c r="AC1208" s="568"/>
      <c r="AD1208" s="568"/>
      <c r="AE1208" s="568"/>
      <c r="AR1208" s="651" t="s">
        <v>197</v>
      </c>
      <c r="AT1208" s="651" t="s">
        <v>239</v>
      </c>
      <c r="AU1208" s="651" t="s">
        <v>82</v>
      </c>
      <c r="AY1208" s="561" t="s">
        <v>125</v>
      </c>
      <c r="BE1208" s="652">
        <f>IF(N1208="základní",J1208,0)</f>
        <v>0</v>
      </c>
      <c r="BF1208" s="652">
        <f>IF(N1208="snížená",J1208,0)</f>
        <v>0</v>
      </c>
      <c r="BG1208" s="652">
        <f>IF(N1208="zákl. přenesená",J1208,0)</f>
        <v>0</v>
      </c>
      <c r="BH1208" s="652">
        <f>IF(N1208="sníž. přenesená",J1208,0)</f>
        <v>0</v>
      </c>
      <c r="BI1208" s="652">
        <f>IF(N1208="nulová",J1208,0)</f>
        <v>0</v>
      </c>
      <c r="BJ1208" s="561" t="s">
        <v>80</v>
      </c>
      <c r="BK1208" s="652">
        <f>ROUND(I1208*H1208,2)</f>
        <v>0</v>
      </c>
      <c r="BL1208" s="561" t="s">
        <v>133</v>
      </c>
      <c r="BM1208" s="651" t="s">
        <v>2033</v>
      </c>
    </row>
    <row r="1209" spans="1:47" s="571" customFormat="1" ht="19.5">
      <c r="A1209" s="568"/>
      <c r="B1209" s="569"/>
      <c r="C1209" s="568"/>
      <c r="D1209" s="653" t="s">
        <v>135</v>
      </c>
      <c r="E1209" s="568"/>
      <c r="F1209" s="654" t="s">
        <v>2005</v>
      </c>
      <c r="G1209" s="568"/>
      <c r="H1209" s="568"/>
      <c r="I1209" s="568"/>
      <c r="J1209" s="568"/>
      <c r="K1209" s="568"/>
      <c r="L1209" s="569"/>
      <c r="M1209" s="655"/>
      <c r="N1209" s="656"/>
      <c r="O1209" s="648"/>
      <c r="P1209" s="648"/>
      <c r="Q1209" s="648"/>
      <c r="R1209" s="648"/>
      <c r="S1209" s="648"/>
      <c r="T1209" s="657"/>
      <c r="U1209" s="568"/>
      <c r="V1209" s="568"/>
      <c r="W1209" s="568"/>
      <c r="X1209" s="568"/>
      <c r="Y1209" s="568"/>
      <c r="Z1209" s="568"/>
      <c r="AA1209" s="568"/>
      <c r="AB1209" s="568"/>
      <c r="AC1209" s="568"/>
      <c r="AD1209" s="568"/>
      <c r="AE1209" s="568"/>
      <c r="AT1209" s="561" t="s">
        <v>135</v>
      </c>
      <c r="AU1209" s="561" t="s">
        <v>82</v>
      </c>
    </row>
    <row r="1210" spans="1:65" s="571" customFormat="1" ht="14.45" customHeight="1">
      <c r="A1210" s="568"/>
      <c r="B1210" s="569"/>
      <c r="C1210" s="671" t="s">
        <v>2034</v>
      </c>
      <c r="D1210" s="671" t="s">
        <v>239</v>
      </c>
      <c r="E1210" s="672" t="s">
        <v>2035</v>
      </c>
      <c r="F1210" s="673" t="s">
        <v>2036</v>
      </c>
      <c r="G1210" s="674" t="s">
        <v>173</v>
      </c>
      <c r="H1210" s="675">
        <v>9</v>
      </c>
      <c r="I1210" s="80"/>
      <c r="J1210" s="676">
        <f>ROUND(I1210*H1210,2)</f>
        <v>0</v>
      </c>
      <c r="K1210" s="673" t="s">
        <v>259</v>
      </c>
      <c r="L1210" s="677"/>
      <c r="M1210" s="678" t="s">
        <v>3</v>
      </c>
      <c r="N1210" s="679" t="s">
        <v>43</v>
      </c>
      <c r="O1210" s="648"/>
      <c r="P1210" s="649">
        <f>O1210*H1210</f>
        <v>0</v>
      </c>
      <c r="Q1210" s="649">
        <v>0.001</v>
      </c>
      <c r="R1210" s="649">
        <f>Q1210*H1210</f>
        <v>0.009000000000000001</v>
      </c>
      <c r="S1210" s="649">
        <v>0</v>
      </c>
      <c r="T1210" s="650">
        <f>S1210*H1210</f>
        <v>0</v>
      </c>
      <c r="U1210" s="568"/>
      <c r="V1210" s="568"/>
      <c r="W1210" s="568"/>
      <c r="X1210" s="568"/>
      <c r="Y1210" s="568"/>
      <c r="Z1210" s="568"/>
      <c r="AA1210" s="568"/>
      <c r="AB1210" s="568"/>
      <c r="AC1210" s="568"/>
      <c r="AD1210" s="568"/>
      <c r="AE1210" s="568"/>
      <c r="AR1210" s="651" t="s">
        <v>197</v>
      </c>
      <c r="AT1210" s="651" t="s">
        <v>239</v>
      </c>
      <c r="AU1210" s="651" t="s">
        <v>82</v>
      </c>
      <c r="AY1210" s="561" t="s">
        <v>125</v>
      </c>
      <c r="BE1210" s="652">
        <f>IF(N1210="základní",J1210,0)</f>
        <v>0</v>
      </c>
      <c r="BF1210" s="652">
        <f>IF(N1210="snížená",J1210,0)</f>
        <v>0</v>
      </c>
      <c r="BG1210" s="652">
        <f>IF(N1210="zákl. přenesená",J1210,0)</f>
        <v>0</v>
      </c>
      <c r="BH1210" s="652">
        <f>IF(N1210="sníž. přenesená",J1210,0)</f>
        <v>0</v>
      </c>
      <c r="BI1210" s="652">
        <f>IF(N1210="nulová",J1210,0)</f>
        <v>0</v>
      </c>
      <c r="BJ1210" s="561" t="s">
        <v>80</v>
      </c>
      <c r="BK1210" s="652">
        <f>ROUND(I1210*H1210,2)</f>
        <v>0</v>
      </c>
      <c r="BL1210" s="561" t="s">
        <v>133</v>
      </c>
      <c r="BM1210" s="651" t="s">
        <v>2037</v>
      </c>
    </row>
    <row r="1211" spans="1:65" s="571" customFormat="1" ht="14.45" customHeight="1">
      <c r="A1211" s="568"/>
      <c r="B1211" s="569"/>
      <c r="C1211" s="640" t="s">
        <v>2038</v>
      </c>
      <c r="D1211" s="640" t="s">
        <v>128</v>
      </c>
      <c r="E1211" s="641" t="s">
        <v>2039</v>
      </c>
      <c r="F1211" s="642" t="s">
        <v>2040</v>
      </c>
      <c r="G1211" s="643" t="s">
        <v>173</v>
      </c>
      <c r="H1211" s="644">
        <v>10</v>
      </c>
      <c r="I1211" s="77"/>
      <c r="J1211" s="645">
        <f>ROUND(I1211*H1211,2)</f>
        <v>0</v>
      </c>
      <c r="K1211" s="642" t="s">
        <v>132</v>
      </c>
      <c r="L1211" s="569"/>
      <c r="M1211" s="646" t="s">
        <v>3</v>
      </c>
      <c r="N1211" s="647" t="s">
        <v>43</v>
      </c>
      <c r="O1211" s="648"/>
      <c r="P1211" s="649">
        <f>O1211*H1211</f>
        <v>0</v>
      </c>
      <c r="Q1211" s="649">
        <v>0.00018</v>
      </c>
      <c r="R1211" s="649">
        <f>Q1211*H1211</f>
        <v>0.0018000000000000002</v>
      </c>
      <c r="S1211" s="649">
        <v>0</v>
      </c>
      <c r="T1211" s="650">
        <f>S1211*H1211</f>
        <v>0</v>
      </c>
      <c r="U1211" s="568"/>
      <c r="V1211" s="568"/>
      <c r="W1211" s="568"/>
      <c r="X1211" s="568"/>
      <c r="Y1211" s="568"/>
      <c r="Z1211" s="568"/>
      <c r="AA1211" s="568"/>
      <c r="AB1211" s="568"/>
      <c r="AC1211" s="568"/>
      <c r="AD1211" s="568"/>
      <c r="AE1211" s="568"/>
      <c r="AR1211" s="651" t="s">
        <v>133</v>
      </c>
      <c r="AT1211" s="651" t="s">
        <v>128</v>
      </c>
      <c r="AU1211" s="651" t="s">
        <v>82</v>
      </c>
      <c r="AY1211" s="561" t="s">
        <v>125</v>
      </c>
      <c r="BE1211" s="652">
        <f>IF(N1211="základní",J1211,0)</f>
        <v>0</v>
      </c>
      <c r="BF1211" s="652">
        <f>IF(N1211="snížená",J1211,0)</f>
        <v>0</v>
      </c>
      <c r="BG1211" s="652">
        <f>IF(N1211="zákl. přenesená",J1211,0)</f>
        <v>0</v>
      </c>
      <c r="BH1211" s="652">
        <f>IF(N1211="sníž. přenesená",J1211,0)</f>
        <v>0</v>
      </c>
      <c r="BI1211" s="652">
        <f>IF(N1211="nulová",J1211,0)</f>
        <v>0</v>
      </c>
      <c r="BJ1211" s="561" t="s">
        <v>80</v>
      </c>
      <c r="BK1211" s="652">
        <f>ROUND(I1211*H1211,2)</f>
        <v>0</v>
      </c>
      <c r="BL1211" s="561" t="s">
        <v>133</v>
      </c>
      <c r="BM1211" s="651" t="s">
        <v>2041</v>
      </c>
    </row>
    <row r="1212" spans="2:51" s="658" customFormat="1" ht="12">
      <c r="B1212" s="659"/>
      <c r="D1212" s="653" t="s">
        <v>137</v>
      </c>
      <c r="E1212" s="660" t="s">
        <v>3</v>
      </c>
      <c r="F1212" s="661" t="s">
        <v>2042</v>
      </c>
      <c r="H1212" s="662">
        <v>3</v>
      </c>
      <c r="L1212" s="659"/>
      <c r="M1212" s="663"/>
      <c r="N1212" s="664"/>
      <c r="O1212" s="664"/>
      <c r="P1212" s="664"/>
      <c r="Q1212" s="664"/>
      <c r="R1212" s="664"/>
      <c r="S1212" s="664"/>
      <c r="T1212" s="665"/>
      <c r="AT1212" s="660" t="s">
        <v>137</v>
      </c>
      <c r="AU1212" s="660" t="s">
        <v>82</v>
      </c>
      <c r="AV1212" s="658" t="s">
        <v>82</v>
      </c>
      <c r="AW1212" s="658" t="s">
        <v>33</v>
      </c>
      <c r="AX1212" s="658" t="s">
        <v>72</v>
      </c>
      <c r="AY1212" s="660" t="s">
        <v>125</v>
      </c>
    </row>
    <row r="1213" spans="2:51" s="658" customFormat="1" ht="12">
      <c r="B1213" s="659"/>
      <c r="D1213" s="653" t="s">
        <v>137</v>
      </c>
      <c r="E1213" s="660" t="s">
        <v>3</v>
      </c>
      <c r="F1213" s="661" t="s">
        <v>2043</v>
      </c>
      <c r="H1213" s="662">
        <v>6</v>
      </c>
      <c r="L1213" s="659"/>
      <c r="M1213" s="663"/>
      <c r="N1213" s="664"/>
      <c r="O1213" s="664"/>
      <c r="P1213" s="664"/>
      <c r="Q1213" s="664"/>
      <c r="R1213" s="664"/>
      <c r="S1213" s="664"/>
      <c r="T1213" s="665"/>
      <c r="AT1213" s="660" t="s">
        <v>137</v>
      </c>
      <c r="AU1213" s="660" t="s">
        <v>82</v>
      </c>
      <c r="AV1213" s="658" t="s">
        <v>82</v>
      </c>
      <c r="AW1213" s="658" t="s">
        <v>33</v>
      </c>
      <c r="AX1213" s="658" t="s">
        <v>72</v>
      </c>
      <c r="AY1213" s="660" t="s">
        <v>125</v>
      </c>
    </row>
    <row r="1214" spans="2:51" s="658" customFormat="1" ht="12">
      <c r="B1214" s="659"/>
      <c r="D1214" s="653" t="s">
        <v>137</v>
      </c>
      <c r="E1214" s="660" t="s">
        <v>3</v>
      </c>
      <c r="F1214" s="661" t="s">
        <v>2044</v>
      </c>
      <c r="H1214" s="662">
        <v>1</v>
      </c>
      <c r="L1214" s="659"/>
      <c r="M1214" s="663"/>
      <c r="N1214" s="664"/>
      <c r="O1214" s="664"/>
      <c r="P1214" s="664"/>
      <c r="Q1214" s="664"/>
      <c r="R1214" s="664"/>
      <c r="S1214" s="664"/>
      <c r="T1214" s="665"/>
      <c r="AT1214" s="660" t="s">
        <v>137</v>
      </c>
      <c r="AU1214" s="660" t="s">
        <v>82</v>
      </c>
      <c r="AV1214" s="658" t="s">
        <v>82</v>
      </c>
      <c r="AW1214" s="658" t="s">
        <v>33</v>
      </c>
      <c r="AX1214" s="658" t="s">
        <v>72</v>
      </c>
      <c r="AY1214" s="660" t="s">
        <v>125</v>
      </c>
    </row>
    <row r="1215" spans="2:51" s="687" customFormat="1" ht="12">
      <c r="B1215" s="688"/>
      <c r="D1215" s="653" t="s">
        <v>137</v>
      </c>
      <c r="E1215" s="689" t="s">
        <v>3</v>
      </c>
      <c r="F1215" s="690" t="s">
        <v>532</v>
      </c>
      <c r="H1215" s="691">
        <v>10</v>
      </c>
      <c r="L1215" s="688"/>
      <c r="M1215" s="692"/>
      <c r="N1215" s="693"/>
      <c r="O1215" s="693"/>
      <c r="P1215" s="693"/>
      <c r="Q1215" s="693"/>
      <c r="R1215" s="693"/>
      <c r="S1215" s="693"/>
      <c r="T1215" s="694"/>
      <c r="AT1215" s="689" t="s">
        <v>137</v>
      </c>
      <c r="AU1215" s="689" t="s">
        <v>82</v>
      </c>
      <c r="AV1215" s="687" t="s">
        <v>133</v>
      </c>
      <c r="AW1215" s="687" t="s">
        <v>33</v>
      </c>
      <c r="AX1215" s="687" t="s">
        <v>80</v>
      </c>
      <c r="AY1215" s="689" t="s">
        <v>125</v>
      </c>
    </row>
    <row r="1216" spans="1:65" s="571" customFormat="1" ht="14.45" customHeight="1">
      <c r="A1216" s="568"/>
      <c r="B1216" s="569"/>
      <c r="C1216" s="671" t="s">
        <v>2045</v>
      </c>
      <c r="D1216" s="671" t="s">
        <v>239</v>
      </c>
      <c r="E1216" s="672" t="s">
        <v>2046</v>
      </c>
      <c r="F1216" s="673" t="s">
        <v>2047</v>
      </c>
      <c r="G1216" s="674" t="s">
        <v>173</v>
      </c>
      <c r="H1216" s="675">
        <v>10</v>
      </c>
      <c r="I1216" s="80"/>
      <c r="J1216" s="676">
        <f>ROUND(I1216*H1216,2)</f>
        <v>0</v>
      </c>
      <c r="K1216" s="673" t="s">
        <v>132</v>
      </c>
      <c r="L1216" s="677"/>
      <c r="M1216" s="678" t="s">
        <v>3</v>
      </c>
      <c r="N1216" s="679" t="s">
        <v>43</v>
      </c>
      <c r="O1216" s="648"/>
      <c r="P1216" s="649">
        <f>O1216*H1216</f>
        <v>0</v>
      </c>
      <c r="Q1216" s="649">
        <v>0.012</v>
      </c>
      <c r="R1216" s="649">
        <f>Q1216*H1216</f>
        <v>0.12</v>
      </c>
      <c r="S1216" s="649">
        <v>0</v>
      </c>
      <c r="T1216" s="650">
        <f>S1216*H1216</f>
        <v>0</v>
      </c>
      <c r="U1216" s="568"/>
      <c r="V1216" s="568"/>
      <c r="W1216" s="568"/>
      <c r="X1216" s="568"/>
      <c r="Y1216" s="568"/>
      <c r="Z1216" s="568"/>
      <c r="AA1216" s="568"/>
      <c r="AB1216" s="568"/>
      <c r="AC1216" s="568"/>
      <c r="AD1216" s="568"/>
      <c r="AE1216" s="568"/>
      <c r="AR1216" s="651" t="s">
        <v>197</v>
      </c>
      <c r="AT1216" s="651" t="s">
        <v>239</v>
      </c>
      <c r="AU1216" s="651" t="s">
        <v>82</v>
      </c>
      <c r="AY1216" s="561" t="s">
        <v>125</v>
      </c>
      <c r="BE1216" s="652">
        <f>IF(N1216="základní",J1216,0)</f>
        <v>0</v>
      </c>
      <c r="BF1216" s="652">
        <f>IF(N1216="snížená",J1216,0)</f>
        <v>0</v>
      </c>
      <c r="BG1216" s="652">
        <f>IF(N1216="zákl. přenesená",J1216,0)</f>
        <v>0</v>
      </c>
      <c r="BH1216" s="652">
        <f>IF(N1216="sníž. přenesená",J1216,0)</f>
        <v>0</v>
      </c>
      <c r="BI1216" s="652">
        <f>IF(N1216="nulová",J1216,0)</f>
        <v>0</v>
      </c>
      <c r="BJ1216" s="561" t="s">
        <v>80</v>
      </c>
      <c r="BK1216" s="652">
        <f>ROUND(I1216*H1216,2)</f>
        <v>0</v>
      </c>
      <c r="BL1216" s="561" t="s">
        <v>133</v>
      </c>
      <c r="BM1216" s="651" t="s">
        <v>2048</v>
      </c>
    </row>
    <row r="1217" spans="2:51" s="658" customFormat="1" ht="12">
      <c r="B1217" s="659"/>
      <c r="D1217" s="653" t="s">
        <v>137</v>
      </c>
      <c r="E1217" s="660" t="s">
        <v>3</v>
      </c>
      <c r="F1217" s="661" t="s">
        <v>2042</v>
      </c>
      <c r="H1217" s="662">
        <v>3</v>
      </c>
      <c r="L1217" s="659"/>
      <c r="M1217" s="663"/>
      <c r="N1217" s="664"/>
      <c r="O1217" s="664"/>
      <c r="P1217" s="664"/>
      <c r="Q1217" s="664"/>
      <c r="R1217" s="664"/>
      <c r="S1217" s="664"/>
      <c r="T1217" s="665"/>
      <c r="AT1217" s="660" t="s">
        <v>137</v>
      </c>
      <c r="AU1217" s="660" t="s">
        <v>82</v>
      </c>
      <c r="AV1217" s="658" t="s">
        <v>82</v>
      </c>
      <c r="AW1217" s="658" t="s">
        <v>33</v>
      </c>
      <c r="AX1217" s="658" t="s">
        <v>72</v>
      </c>
      <c r="AY1217" s="660" t="s">
        <v>125</v>
      </c>
    </row>
    <row r="1218" spans="2:51" s="658" customFormat="1" ht="12">
      <c r="B1218" s="659"/>
      <c r="D1218" s="653" t="s">
        <v>137</v>
      </c>
      <c r="E1218" s="660" t="s">
        <v>3</v>
      </c>
      <c r="F1218" s="661" t="s">
        <v>2043</v>
      </c>
      <c r="H1218" s="662">
        <v>6</v>
      </c>
      <c r="L1218" s="659"/>
      <c r="M1218" s="663"/>
      <c r="N1218" s="664"/>
      <c r="O1218" s="664"/>
      <c r="P1218" s="664"/>
      <c r="Q1218" s="664"/>
      <c r="R1218" s="664"/>
      <c r="S1218" s="664"/>
      <c r="T1218" s="665"/>
      <c r="AT1218" s="660" t="s">
        <v>137</v>
      </c>
      <c r="AU1218" s="660" t="s">
        <v>82</v>
      </c>
      <c r="AV1218" s="658" t="s">
        <v>82</v>
      </c>
      <c r="AW1218" s="658" t="s">
        <v>33</v>
      </c>
      <c r="AX1218" s="658" t="s">
        <v>72</v>
      </c>
      <c r="AY1218" s="660" t="s">
        <v>125</v>
      </c>
    </row>
    <row r="1219" spans="2:51" s="658" customFormat="1" ht="12">
      <c r="B1219" s="659"/>
      <c r="D1219" s="653" t="s">
        <v>137</v>
      </c>
      <c r="E1219" s="660" t="s">
        <v>3</v>
      </c>
      <c r="F1219" s="661" t="s">
        <v>2044</v>
      </c>
      <c r="H1219" s="662">
        <v>1</v>
      </c>
      <c r="L1219" s="659"/>
      <c r="M1219" s="663"/>
      <c r="N1219" s="664"/>
      <c r="O1219" s="664"/>
      <c r="P1219" s="664"/>
      <c r="Q1219" s="664"/>
      <c r="R1219" s="664"/>
      <c r="S1219" s="664"/>
      <c r="T1219" s="665"/>
      <c r="AT1219" s="660" t="s">
        <v>137</v>
      </c>
      <c r="AU1219" s="660" t="s">
        <v>82</v>
      </c>
      <c r="AV1219" s="658" t="s">
        <v>82</v>
      </c>
      <c r="AW1219" s="658" t="s">
        <v>33</v>
      </c>
      <c r="AX1219" s="658" t="s">
        <v>72</v>
      </c>
      <c r="AY1219" s="660" t="s">
        <v>125</v>
      </c>
    </row>
    <row r="1220" spans="2:51" s="687" customFormat="1" ht="12">
      <c r="B1220" s="688"/>
      <c r="D1220" s="653" t="s">
        <v>137</v>
      </c>
      <c r="E1220" s="689" t="s">
        <v>3</v>
      </c>
      <c r="F1220" s="690" t="s">
        <v>532</v>
      </c>
      <c r="H1220" s="691">
        <v>10</v>
      </c>
      <c r="L1220" s="688"/>
      <c r="M1220" s="692"/>
      <c r="N1220" s="693"/>
      <c r="O1220" s="693"/>
      <c r="P1220" s="693"/>
      <c r="Q1220" s="693"/>
      <c r="R1220" s="693"/>
      <c r="S1220" s="693"/>
      <c r="T1220" s="694"/>
      <c r="AT1220" s="689" t="s">
        <v>137</v>
      </c>
      <c r="AU1220" s="689" t="s">
        <v>82</v>
      </c>
      <c r="AV1220" s="687" t="s">
        <v>133</v>
      </c>
      <c r="AW1220" s="687" t="s">
        <v>33</v>
      </c>
      <c r="AX1220" s="687" t="s">
        <v>80</v>
      </c>
      <c r="AY1220" s="689" t="s">
        <v>125</v>
      </c>
    </row>
    <row r="1221" spans="1:65" s="571" customFormat="1" ht="24.2" customHeight="1">
      <c r="A1221" s="568"/>
      <c r="B1221" s="569"/>
      <c r="C1221" s="640" t="s">
        <v>2049</v>
      </c>
      <c r="D1221" s="640" t="s">
        <v>128</v>
      </c>
      <c r="E1221" s="641" t="s">
        <v>2050</v>
      </c>
      <c r="F1221" s="642" t="s">
        <v>2051</v>
      </c>
      <c r="G1221" s="643" t="s">
        <v>173</v>
      </c>
      <c r="H1221" s="644">
        <v>16</v>
      </c>
      <c r="I1221" s="77"/>
      <c r="J1221" s="645">
        <f>ROUND(I1221*H1221,2)</f>
        <v>0</v>
      </c>
      <c r="K1221" s="642" t="s">
        <v>132</v>
      </c>
      <c r="L1221" s="569"/>
      <c r="M1221" s="646" t="s">
        <v>3</v>
      </c>
      <c r="N1221" s="647" t="s">
        <v>43</v>
      </c>
      <c r="O1221" s="648"/>
      <c r="P1221" s="649">
        <f>O1221*H1221</f>
        <v>0</v>
      </c>
      <c r="Q1221" s="649">
        <v>4E-05</v>
      </c>
      <c r="R1221" s="649">
        <f>Q1221*H1221</f>
        <v>0.00064</v>
      </c>
      <c r="S1221" s="649">
        <v>0</v>
      </c>
      <c r="T1221" s="650">
        <f>S1221*H1221</f>
        <v>0</v>
      </c>
      <c r="U1221" s="568"/>
      <c r="V1221" s="568"/>
      <c r="W1221" s="568"/>
      <c r="X1221" s="568"/>
      <c r="Y1221" s="568"/>
      <c r="Z1221" s="568"/>
      <c r="AA1221" s="568"/>
      <c r="AB1221" s="568"/>
      <c r="AC1221" s="568"/>
      <c r="AD1221" s="568"/>
      <c r="AE1221" s="568"/>
      <c r="AR1221" s="651" t="s">
        <v>133</v>
      </c>
      <c r="AT1221" s="651" t="s">
        <v>128</v>
      </c>
      <c r="AU1221" s="651" t="s">
        <v>82</v>
      </c>
      <c r="AY1221" s="561" t="s">
        <v>125</v>
      </c>
      <c r="BE1221" s="652">
        <f>IF(N1221="základní",J1221,0)</f>
        <v>0</v>
      </c>
      <c r="BF1221" s="652">
        <f>IF(N1221="snížená",J1221,0)</f>
        <v>0</v>
      </c>
      <c r="BG1221" s="652">
        <f>IF(N1221="zákl. přenesená",J1221,0)</f>
        <v>0</v>
      </c>
      <c r="BH1221" s="652">
        <f>IF(N1221="sníž. přenesená",J1221,0)</f>
        <v>0</v>
      </c>
      <c r="BI1221" s="652">
        <f>IF(N1221="nulová",J1221,0)</f>
        <v>0</v>
      </c>
      <c r="BJ1221" s="561" t="s">
        <v>80</v>
      </c>
      <c r="BK1221" s="652">
        <f>ROUND(I1221*H1221,2)</f>
        <v>0</v>
      </c>
      <c r="BL1221" s="561" t="s">
        <v>133</v>
      </c>
      <c r="BM1221" s="651" t="s">
        <v>2052</v>
      </c>
    </row>
    <row r="1222" spans="2:51" s="680" customFormat="1" ht="12">
      <c r="B1222" s="681"/>
      <c r="D1222" s="653" t="s">
        <v>137</v>
      </c>
      <c r="E1222" s="682" t="s">
        <v>3</v>
      </c>
      <c r="F1222" s="683" t="s">
        <v>2053</v>
      </c>
      <c r="H1222" s="682" t="s">
        <v>3</v>
      </c>
      <c r="L1222" s="681"/>
      <c r="M1222" s="684"/>
      <c r="N1222" s="685"/>
      <c r="O1222" s="685"/>
      <c r="P1222" s="685"/>
      <c r="Q1222" s="685"/>
      <c r="R1222" s="685"/>
      <c r="S1222" s="685"/>
      <c r="T1222" s="686"/>
      <c r="AT1222" s="682" t="s">
        <v>137</v>
      </c>
      <c r="AU1222" s="682" t="s">
        <v>82</v>
      </c>
      <c r="AV1222" s="680" t="s">
        <v>80</v>
      </c>
      <c r="AW1222" s="680" t="s">
        <v>33</v>
      </c>
      <c r="AX1222" s="680" t="s">
        <v>72</v>
      </c>
      <c r="AY1222" s="682" t="s">
        <v>125</v>
      </c>
    </row>
    <row r="1223" spans="2:51" s="658" customFormat="1" ht="12">
      <c r="B1223" s="659"/>
      <c r="D1223" s="653" t="s">
        <v>137</v>
      </c>
      <c r="E1223" s="660" t="s">
        <v>3</v>
      </c>
      <c r="F1223" s="661" t="s">
        <v>2054</v>
      </c>
      <c r="H1223" s="662">
        <v>16</v>
      </c>
      <c r="L1223" s="659"/>
      <c r="M1223" s="663"/>
      <c r="N1223" s="664"/>
      <c r="O1223" s="664"/>
      <c r="P1223" s="664"/>
      <c r="Q1223" s="664"/>
      <c r="R1223" s="664"/>
      <c r="S1223" s="664"/>
      <c r="T1223" s="665"/>
      <c r="AT1223" s="660" t="s">
        <v>137</v>
      </c>
      <c r="AU1223" s="660" t="s">
        <v>82</v>
      </c>
      <c r="AV1223" s="658" t="s">
        <v>82</v>
      </c>
      <c r="AW1223" s="658" t="s">
        <v>33</v>
      </c>
      <c r="AX1223" s="658" t="s">
        <v>80</v>
      </c>
      <c r="AY1223" s="660" t="s">
        <v>125</v>
      </c>
    </row>
    <row r="1224" spans="1:65" s="571" customFormat="1" ht="24.2" customHeight="1">
      <c r="A1224" s="568"/>
      <c r="B1224" s="569"/>
      <c r="C1224" s="640" t="s">
        <v>2055</v>
      </c>
      <c r="D1224" s="640" t="s">
        <v>128</v>
      </c>
      <c r="E1224" s="641" t="s">
        <v>2056</v>
      </c>
      <c r="F1224" s="642" t="s">
        <v>2057</v>
      </c>
      <c r="G1224" s="643" t="s">
        <v>173</v>
      </c>
      <c r="H1224" s="644">
        <v>8</v>
      </c>
      <c r="I1224" s="77"/>
      <c r="J1224" s="645">
        <f>ROUND(I1224*H1224,2)</f>
        <v>0</v>
      </c>
      <c r="K1224" s="642" t="s">
        <v>259</v>
      </c>
      <c r="L1224" s="569"/>
      <c r="M1224" s="646" t="s">
        <v>3</v>
      </c>
      <c r="N1224" s="647" t="s">
        <v>43</v>
      </c>
      <c r="O1224" s="648"/>
      <c r="P1224" s="649">
        <f>O1224*H1224</f>
        <v>0</v>
      </c>
      <c r="Q1224" s="649">
        <v>8E-05</v>
      </c>
      <c r="R1224" s="649">
        <f>Q1224*H1224</f>
        <v>0.00064</v>
      </c>
      <c r="S1224" s="649">
        <v>0</v>
      </c>
      <c r="T1224" s="650">
        <f>S1224*H1224</f>
        <v>0</v>
      </c>
      <c r="U1224" s="568"/>
      <c r="V1224" s="568"/>
      <c r="W1224" s="568"/>
      <c r="X1224" s="568"/>
      <c r="Y1224" s="568"/>
      <c r="Z1224" s="568"/>
      <c r="AA1224" s="568"/>
      <c r="AB1224" s="568"/>
      <c r="AC1224" s="568"/>
      <c r="AD1224" s="568"/>
      <c r="AE1224" s="568"/>
      <c r="AR1224" s="651" t="s">
        <v>133</v>
      </c>
      <c r="AT1224" s="651" t="s">
        <v>128</v>
      </c>
      <c r="AU1224" s="651" t="s">
        <v>82</v>
      </c>
      <c r="AY1224" s="561" t="s">
        <v>125</v>
      </c>
      <c r="BE1224" s="652">
        <f>IF(N1224="základní",J1224,0)</f>
        <v>0</v>
      </c>
      <c r="BF1224" s="652">
        <f>IF(N1224="snížená",J1224,0)</f>
        <v>0</v>
      </c>
      <c r="BG1224" s="652">
        <f>IF(N1224="zákl. přenesená",J1224,0)</f>
        <v>0</v>
      </c>
      <c r="BH1224" s="652">
        <f>IF(N1224="sníž. přenesená",J1224,0)</f>
        <v>0</v>
      </c>
      <c r="BI1224" s="652">
        <f>IF(N1224="nulová",J1224,0)</f>
        <v>0</v>
      </c>
      <c r="BJ1224" s="561" t="s">
        <v>80</v>
      </c>
      <c r="BK1224" s="652">
        <f>ROUND(I1224*H1224,2)</f>
        <v>0</v>
      </c>
      <c r="BL1224" s="561" t="s">
        <v>133</v>
      </c>
      <c r="BM1224" s="651" t="s">
        <v>2058</v>
      </c>
    </row>
    <row r="1225" spans="2:51" s="658" customFormat="1" ht="12">
      <c r="B1225" s="659"/>
      <c r="D1225" s="653" t="s">
        <v>137</v>
      </c>
      <c r="E1225" s="660" t="s">
        <v>3</v>
      </c>
      <c r="F1225" s="661" t="s">
        <v>2059</v>
      </c>
      <c r="H1225" s="662">
        <v>8</v>
      </c>
      <c r="L1225" s="659"/>
      <c r="M1225" s="663"/>
      <c r="N1225" s="664"/>
      <c r="O1225" s="664"/>
      <c r="P1225" s="664"/>
      <c r="Q1225" s="664"/>
      <c r="R1225" s="664"/>
      <c r="S1225" s="664"/>
      <c r="T1225" s="665"/>
      <c r="AT1225" s="660" t="s">
        <v>137</v>
      </c>
      <c r="AU1225" s="660" t="s">
        <v>82</v>
      </c>
      <c r="AV1225" s="658" t="s">
        <v>82</v>
      </c>
      <c r="AW1225" s="658" t="s">
        <v>33</v>
      </c>
      <c r="AX1225" s="658" t="s">
        <v>80</v>
      </c>
      <c r="AY1225" s="660" t="s">
        <v>125</v>
      </c>
    </row>
    <row r="1226" spans="1:65" s="571" customFormat="1" ht="14.45" customHeight="1">
      <c r="A1226" s="568"/>
      <c r="B1226" s="569"/>
      <c r="C1226" s="640" t="s">
        <v>2060</v>
      </c>
      <c r="D1226" s="640" t="s">
        <v>128</v>
      </c>
      <c r="E1226" s="641" t="s">
        <v>2061</v>
      </c>
      <c r="F1226" s="642" t="s">
        <v>2062</v>
      </c>
      <c r="G1226" s="643" t="s">
        <v>173</v>
      </c>
      <c r="H1226" s="644">
        <v>16</v>
      </c>
      <c r="I1226" s="77"/>
      <c r="J1226" s="645">
        <f>ROUND(I1226*H1226,2)</f>
        <v>0</v>
      </c>
      <c r="K1226" s="642" t="s">
        <v>132</v>
      </c>
      <c r="L1226" s="569"/>
      <c r="M1226" s="646" t="s">
        <v>3</v>
      </c>
      <c r="N1226" s="647" t="s">
        <v>43</v>
      </c>
      <c r="O1226" s="648"/>
      <c r="P1226" s="649">
        <f>O1226*H1226</f>
        <v>0</v>
      </c>
      <c r="Q1226" s="649">
        <v>0.00018</v>
      </c>
      <c r="R1226" s="649">
        <f>Q1226*H1226</f>
        <v>0.00288</v>
      </c>
      <c r="S1226" s="649">
        <v>0</v>
      </c>
      <c r="T1226" s="650">
        <f>S1226*H1226</f>
        <v>0</v>
      </c>
      <c r="U1226" s="568"/>
      <c r="V1226" s="568"/>
      <c r="W1226" s="568"/>
      <c r="X1226" s="568"/>
      <c r="Y1226" s="568"/>
      <c r="Z1226" s="568"/>
      <c r="AA1226" s="568"/>
      <c r="AB1226" s="568"/>
      <c r="AC1226" s="568"/>
      <c r="AD1226" s="568"/>
      <c r="AE1226" s="568"/>
      <c r="AR1226" s="651" t="s">
        <v>133</v>
      </c>
      <c r="AT1226" s="651" t="s">
        <v>128</v>
      </c>
      <c r="AU1226" s="651" t="s">
        <v>82</v>
      </c>
      <c r="AY1226" s="561" t="s">
        <v>125</v>
      </c>
      <c r="BE1226" s="652">
        <f>IF(N1226="základní",J1226,0)</f>
        <v>0</v>
      </c>
      <c r="BF1226" s="652">
        <f>IF(N1226="snížená",J1226,0)</f>
        <v>0</v>
      </c>
      <c r="BG1226" s="652">
        <f>IF(N1226="zákl. přenesená",J1226,0)</f>
        <v>0</v>
      </c>
      <c r="BH1226" s="652">
        <f>IF(N1226="sníž. přenesená",J1226,0)</f>
        <v>0</v>
      </c>
      <c r="BI1226" s="652">
        <f>IF(N1226="nulová",J1226,0)</f>
        <v>0</v>
      </c>
      <c r="BJ1226" s="561" t="s">
        <v>80</v>
      </c>
      <c r="BK1226" s="652">
        <f>ROUND(I1226*H1226,2)</f>
        <v>0</v>
      </c>
      <c r="BL1226" s="561" t="s">
        <v>133</v>
      </c>
      <c r="BM1226" s="651" t="s">
        <v>2063</v>
      </c>
    </row>
    <row r="1227" spans="2:51" s="680" customFormat="1" ht="12">
      <c r="B1227" s="681"/>
      <c r="D1227" s="653" t="s">
        <v>137</v>
      </c>
      <c r="E1227" s="682" t="s">
        <v>3</v>
      </c>
      <c r="F1227" s="683" t="s">
        <v>2053</v>
      </c>
      <c r="H1227" s="682" t="s">
        <v>3</v>
      </c>
      <c r="L1227" s="681"/>
      <c r="M1227" s="684"/>
      <c r="N1227" s="685"/>
      <c r="O1227" s="685"/>
      <c r="P1227" s="685"/>
      <c r="Q1227" s="685"/>
      <c r="R1227" s="685"/>
      <c r="S1227" s="685"/>
      <c r="T1227" s="686"/>
      <c r="AT1227" s="682" t="s">
        <v>137</v>
      </c>
      <c r="AU1227" s="682" t="s">
        <v>82</v>
      </c>
      <c r="AV1227" s="680" t="s">
        <v>80</v>
      </c>
      <c r="AW1227" s="680" t="s">
        <v>33</v>
      </c>
      <c r="AX1227" s="680" t="s">
        <v>72</v>
      </c>
      <c r="AY1227" s="682" t="s">
        <v>125</v>
      </c>
    </row>
    <row r="1228" spans="2:51" s="658" customFormat="1" ht="12">
      <c r="B1228" s="659"/>
      <c r="D1228" s="653" t="s">
        <v>137</v>
      </c>
      <c r="E1228" s="660" t="s">
        <v>3</v>
      </c>
      <c r="F1228" s="661" t="s">
        <v>2054</v>
      </c>
      <c r="H1228" s="662">
        <v>16</v>
      </c>
      <c r="L1228" s="659"/>
      <c r="M1228" s="663"/>
      <c r="N1228" s="664"/>
      <c r="O1228" s="664"/>
      <c r="P1228" s="664"/>
      <c r="Q1228" s="664"/>
      <c r="R1228" s="664"/>
      <c r="S1228" s="664"/>
      <c r="T1228" s="665"/>
      <c r="AT1228" s="660" t="s">
        <v>137</v>
      </c>
      <c r="AU1228" s="660" t="s">
        <v>82</v>
      </c>
      <c r="AV1228" s="658" t="s">
        <v>82</v>
      </c>
      <c r="AW1228" s="658" t="s">
        <v>33</v>
      </c>
      <c r="AX1228" s="658" t="s">
        <v>80</v>
      </c>
      <c r="AY1228" s="660" t="s">
        <v>125</v>
      </c>
    </row>
    <row r="1229" spans="1:65" s="839" customFormat="1" ht="14.45" customHeight="1">
      <c r="A1229" s="826"/>
      <c r="B1229" s="827"/>
      <c r="C1229" s="828" t="s">
        <v>2064</v>
      </c>
      <c r="D1229" s="828" t="s">
        <v>128</v>
      </c>
      <c r="E1229" s="829" t="s">
        <v>2065</v>
      </c>
      <c r="F1229" s="830" t="s">
        <v>2066</v>
      </c>
      <c r="G1229" s="831" t="s">
        <v>173</v>
      </c>
      <c r="H1229" s="832">
        <v>53</v>
      </c>
      <c r="I1229" s="77"/>
      <c r="J1229" s="833">
        <f>ROUND(I1229*H1229,2)</f>
        <v>0</v>
      </c>
      <c r="K1229" s="830" t="s">
        <v>259</v>
      </c>
      <c r="L1229" s="827"/>
      <c r="M1229" s="834" t="s">
        <v>3</v>
      </c>
      <c r="N1229" s="835" t="s">
        <v>43</v>
      </c>
      <c r="O1229" s="836"/>
      <c r="P1229" s="837">
        <f>O1229*H1229</f>
        <v>0</v>
      </c>
      <c r="Q1229" s="837">
        <v>0.0015</v>
      </c>
      <c r="R1229" s="837">
        <f>Q1229*H1229</f>
        <v>0.0795</v>
      </c>
      <c r="S1229" s="837">
        <v>0</v>
      </c>
      <c r="T1229" s="838">
        <f>S1229*H1229</f>
        <v>0</v>
      </c>
      <c r="U1229" s="826"/>
      <c r="V1229" s="826"/>
      <c r="W1229" s="826"/>
      <c r="X1229" s="826"/>
      <c r="Y1229" s="826"/>
      <c r="Z1229" s="826"/>
      <c r="AA1229" s="826"/>
      <c r="AB1229" s="826"/>
      <c r="AC1229" s="826"/>
      <c r="AD1229" s="826"/>
      <c r="AE1229" s="826"/>
      <c r="AR1229" s="840" t="s">
        <v>133</v>
      </c>
      <c r="AT1229" s="840" t="s">
        <v>128</v>
      </c>
      <c r="AU1229" s="840" t="s">
        <v>82</v>
      </c>
      <c r="AY1229" s="841" t="s">
        <v>125</v>
      </c>
      <c r="BE1229" s="842">
        <f>IF(N1229="základní",J1229,0)</f>
        <v>0</v>
      </c>
      <c r="BF1229" s="842">
        <f>IF(N1229="snížená",J1229,0)</f>
        <v>0</v>
      </c>
      <c r="BG1229" s="842">
        <f>IF(N1229="zákl. přenesená",J1229,0)</f>
        <v>0</v>
      </c>
      <c r="BH1229" s="842">
        <f>IF(N1229="sníž. přenesená",J1229,0)</f>
        <v>0</v>
      </c>
      <c r="BI1229" s="842">
        <f>IF(N1229="nulová",J1229,0)</f>
        <v>0</v>
      </c>
      <c r="BJ1229" s="841" t="s">
        <v>80</v>
      </c>
      <c r="BK1229" s="842">
        <f>ROUND(I1229*H1229,2)</f>
        <v>0</v>
      </c>
      <c r="BL1229" s="841" t="s">
        <v>133</v>
      </c>
      <c r="BM1229" s="840" t="s">
        <v>2067</v>
      </c>
    </row>
    <row r="1230" spans="2:51" s="658" customFormat="1" ht="12">
      <c r="B1230" s="659"/>
      <c r="D1230" s="653" t="s">
        <v>137</v>
      </c>
      <c r="E1230" s="660" t="s">
        <v>3</v>
      </c>
      <c r="F1230" s="661" t="s">
        <v>939</v>
      </c>
      <c r="H1230" s="662">
        <v>7</v>
      </c>
      <c r="L1230" s="659"/>
      <c r="M1230" s="663"/>
      <c r="N1230" s="664"/>
      <c r="O1230" s="664"/>
      <c r="P1230" s="664"/>
      <c r="Q1230" s="664"/>
      <c r="R1230" s="664"/>
      <c r="S1230" s="664"/>
      <c r="T1230" s="665"/>
      <c r="AT1230" s="660" t="s">
        <v>137</v>
      </c>
      <c r="AU1230" s="660" t="s">
        <v>82</v>
      </c>
      <c r="AV1230" s="658" t="s">
        <v>82</v>
      </c>
      <c r="AW1230" s="658" t="s">
        <v>33</v>
      </c>
      <c r="AX1230" s="658" t="s">
        <v>72</v>
      </c>
      <c r="AY1230" s="660" t="s">
        <v>125</v>
      </c>
    </row>
    <row r="1231" spans="2:51" s="658" customFormat="1" ht="12">
      <c r="B1231" s="659"/>
      <c r="D1231" s="653" t="s">
        <v>137</v>
      </c>
      <c r="E1231" s="660" t="s">
        <v>3</v>
      </c>
      <c r="F1231" s="661" t="s">
        <v>2068</v>
      </c>
      <c r="H1231" s="662">
        <v>46</v>
      </c>
      <c r="L1231" s="659"/>
      <c r="M1231" s="663"/>
      <c r="N1231" s="664"/>
      <c r="O1231" s="664"/>
      <c r="P1231" s="664"/>
      <c r="Q1231" s="664"/>
      <c r="R1231" s="664"/>
      <c r="S1231" s="664"/>
      <c r="T1231" s="665"/>
      <c r="AT1231" s="660" t="s">
        <v>137</v>
      </c>
      <c r="AU1231" s="660" t="s">
        <v>82</v>
      </c>
      <c r="AV1231" s="658" t="s">
        <v>82</v>
      </c>
      <c r="AW1231" s="658" t="s">
        <v>33</v>
      </c>
      <c r="AX1231" s="658" t="s">
        <v>72</v>
      </c>
      <c r="AY1231" s="660" t="s">
        <v>125</v>
      </c>
    </row>
    <row r="1232" spans="2:51" s="687" customFormat="1" ht="12">
      <c r="B1232" s="688"/>
      <c r="D1232" s="653" t="s">
        <v>137</v>
      </c>
      <c r="E1232" s="689" t="s">
        <v>3</v>
      </c>
      <c r="F1232" s="690" t="s">
        <v>532</v>
      </c>
      <c r="H1232" s="691">
        <v>53</v>
      </c>
      <c r="L1232" s="688"/>
      <c r="M1232" s="692"/>
      <c r="N1232" s="693"/>
      <c r="O1232" s="693"/>
      <c r="P1232" s="693"/>
      <c r="Q1232" s="693"/>
      <c r="R1232" s="693"/>
      <c r="S1232" s="693"/>
      <c r="T1232" s="694"/>
      <c r="AT1232" s="689" t="s">
        <v>137</v>
      </c>
      <c r="AU1232" s="689" t="s">
        <v>82</v>
      </c>
      <c r="AV1232" s="687" t="s">
        <v>133</v>
      </c>
      <c r="AW1232" s="687" t="s">
        <v>33</v>
      </c>
      <c r="AX1232" s="687" t="s">
        <v>80</v>
      </c>
      <c r="AY1232" s="689" t="s">
        <v>125</v>
      </c>
    </row>
    <row r="1233" spans="1:65" s="839" customFormat="1" ht="14.45" customHeight="1">
      <c r="A1233" s="826"/>
      <c r="B1233" s="827"/>
      <c r="C1233" s="828" t="s">
        <v>2069</v>
      </c>
      <c r="D1233" s="828" t="s">
        <v>128</v>
      </c>
      <c r="E1233" s="829" t="s">
        <v>2070</v>
      </c>
      <c r="F1233" s="830" t="s">
        <v>2071</v>
      </c>
      <c r="G1233" s="831" t="s">
        <v>173</v>
      </c>
      <c r="H1233" s="832">
        <v>86</v>
      </c>
      <c r="I1233" s="77"/>
      <c r="J1233" s="833">
        <f>ROUND(I1233*H1233,2)</f>
        <v>0</v>
      </c>
      <c r="K1233" s="830" t="s">
        <v>259</v>
      </c>
      <c r="L1233" s="827"/>
      <c r="M1233" s="834" t="s">
        <v>3</v>
      </c>
      <c r="N1233" s="835" t="s">
        <v>43</v>
      </c>
      <c r="O1233" s="836"/>
      <c r="P1233" s="837">
        <f>O1233*H1233</f>
        <v>0</v>
      </c>
      <c r="Q1233" s="837">
        <v>0.002</v>
      </c>
      <c r="R1233" s="837">
        <f>Q1233*H1233</f>
        <v>0.17200000000000001</v>
      </c>
      <c r="S1233" s="837">
        <v>0</v>
      </c>
      <c r="T1233" s="838">
        <f>S1233*H1233</f>
        <v>0</v>
      </c>
      <c r="U1233" s="826"/>
      <c r="V1233" s="826"/>
      <c r="W1233" s="826"/>
      <c r="X1233" s="826"/>
      <c r="Y1233" s="826"/>
      <c r="Z1233" s="826"/>
      <c r="AA1233" s="826"/>
      <c r="AB1233" s="826"/>
      <c r="AC1233" s="826"/>
      <c r="AD1233" s="826"/>
      <c r="AE1233" s="826"/>
      <c r="AR1233" s="840" t="s">
        <v>133</v>
      </c>
      <c r="AT1233" s="840" t="s">
        <v>128</v>
      </c>
      <c r="AU1233" s="840" t="s">
        <v>82</v>
      </c>
      <c r="AY1233" s="841" t="s">
        <v>125</v>
      </c>
      <c r="BE1233" s="842">
        <f>IF(N1233="základní",J1233,0)</f>
        <v>0</v>
      </c>
      <c r="BF1233" s="842">
        <f>IF(N1233="snížená",J1233,0)</f>
        <v>0</v>
      </c>
      <c r="BG1233" s="842">
        <f>IF(N1233="zákl. přenesená",J1233,0)</f>
        <v>0</v>
      </c>
      <c r="BH1233" s="842">
        <f>IF(N1233="sníž. přenesená",J1233,0)</f>
        <v>0</v>
      </c>
      <c r="BI1233" s="842">
        <f>IF(N1233="nulová",J1233,0)</f>
        <v>0</v>
      </c>
      <c r="BJ1233" s="841" t="s">
        <v>80</v>
      </c>
      <c r="BK1233" s="842">
        <f>ROUND(I1233*H1233,2)</f>
        <v>0</v>
      </c>
      <c r="BL1233" s="841" t="s">
        <v>133</v>
      </c>
      <c r="BM1233" s="840" t="s">
        <v>2072</v>
      </c>
    </row>
    <row r="1234" spans="2:51" s="658" customFormat="1" ht="12">
      <c r="B1234" s="659"/>
      <c r="D1234" s="653" t="s">
        <v>137</v>
      </c>
      <c r="E1234" s="660" t="s">
        <v>3</v>
      </c>
      <c r="F1234" s="661" t="s">
        <v>2073</v>
      </c>
      <c r="H1234" s="662">
        <v>26</v>
      </c>
      <c r="L1234" s="659"/>
      <c r="M1234" s="663"/>
      <c r="N1234" s="664"/>
      <c r="O1234" s="664"/>
      <c r="P1234" s="664"/>
      <c r="Q1234" s="664"/>
      <c r="R1234" s="664"/>
      <c r="S1234" s="664"/>
      <c r="T1234" s="665"/>
      <c r="AT1234" s="660" t="s">
        <v>137</v>
      </c>
      <c r="AU1234" s="660" t="s">
        <v>82</v>
      </c>
      <c r="AV1234" s="658" t="s">
        <v>82</v>
      </c>
      <c r="AW1234" s="658" t="s">
        <v>33</v>
      </c>
      <c r="AX1234" s="658" t="s">
        <v>72</v>
      </c>
      <c r="AY1234" s="660" t="s">
        <v>125</v>
      </c>
    </row>
    <row r="1235" spans="2:51" s="658" customFormat="1" ht="12">
      <c r="B1235" s="659"/>
      <c r="D1235" s="653" t="s">
        <v>137</v>
      </c>
      <c r="E1235" s="660" t="s">
        <v>3</v>
      </c>
      <c r="F1235" s="661" t="s">
        <v>2074</v>
      </c>
      <c r="H1235" s="662">
        <v>60</v>
      </c>
      <c r="L1235" s="659"/>
      <c r="M1235" s="663"/>
      <c r="N1235" s="664"/>
      <c r="O1235" s="664"/>
      <c r="P1235" s="664"/>
      <c r="Q1235" s="664"/>
      <c r="R1235" s="664"/>
      <c r="S1235" s="664"/>
      <c r="T1235" s="665"/>
      <c r="AT1235" s="660" t="s">
        <v>137</v>
      </c>
      <c r="AU1235" s="660" t="s">
        <v>82</v>
      </c>
      <c r="AV1235" s="658" t="s">
        <v>82</v>
      </c>
      <c r="AW1235" s="658" t="s">
        <v>33</v>
      </c>
      <c r="AX1235" s="658" t="s">
        <v>72</v>
      </c>
      <c r="AY1235" s="660" t="s">
        <v>125</v>
      </c>
    </row>
    <row r="1236" spans="2:51" s="687" customFormat="1" ht="12">
      <c r="B1236" s="688"/>
      <c r="D1236" s="653" t="s">
        <v>137</v>
      </c>
      <c r="E1236" s="689" t="s">
        <v>3</v>
      </c>
      <c r="F1236" s="690" t="s">
        <v>532</v>
      </c>
      <c r="H1236" s="691">
        <v>86</v>
      </c>
      <c r="L1236" s="688"/>
      <c r="M1236" s="692"/>
      <c r="N1236" s="693"/>
      <c r="O1236" s="693"/>
      <c r="P1236" s="693"/>
      <c r="Q1236" s="693"/>
      <c r="R1236" s="693"/>
      <c r="S1236" s="693"/>
      <c r="T1236" s="694"/>
      <c r="AT1236" s="689" t="s">
        <v>137</v>
      </c>
      <c r="AU1236" s="689" t="s">
        <v>82</v>
      </c>
      <c r="AV1236" s="687" t="s">
        <v>133</v>
      </c>
      <c r="AW1236" s="687" t="s">
        <v>33</v>
      </c>
      <c r="AX1236" s="687" t="s">
        <v>80</v>
      </c>
      <c r="AY1236" s="689" t="s">
        <v>125</v>
      </c>
    </row>
    <row r="1237" spans="1:65" s="571" customFormat="1" ht="14.45" customHeight="1">
      <c r="A1237" s="568"/>
      <c r="B1237" s="569"/>
      <c r="C1237" s="640" t="s">
        <v>2075</v>
      </c>
      <c r="D1237" s="640" t="s">
        <v>128</v>
      </c>
      <c r="E1237" s="641" t="s">
        <v>2076</v>
      </c>
      <c r="F1237" s="642" t="s">
        <v>2077</v>
      </c>
      <c r="G1237" s="643" t="s">
        <v>173</v>
      </c>
      <c r="H1237" s="644">
        <v>4</v>
      </c>
      <c r="I1237" s="77"/>
      <c r="J1237" s="645">
        <f>ROUND(I1237*H1237,2)</f>
        <v>0</v>
      </c>
      <c r="K1237" s="642" t="s">
        <v>259</v>
      </c>
      <c r="L1237" s="569"/>
      <c r="M1237" s="646" t="s">
        <v>3</v>
      </c>
      <c r="N1237" s="647" t="s">
        <v>43</v>
      </c>
      <c r="O1237" s="648"/>
      <c r="P1237" s="649">
        <f>O1237*H1237</f>
        <v>0</v>
      </c>
      <c r="Q1237" s="649">
        <v>1.07</v>
      </c>
      <c r="R1237" s="649">
        <f>Q1237*H1237</f>
        <v>4.28</v>
      </c>
      <c r="S1237" s="649">
        <v>0</v>
      </c>
      <c r="T1237" s="650">
        <f>S1237*H1237</f>
        <v>0</v>
      </c>
      <c r="U1237" s="568"/>
      <c r="V1237" s="568"/>
      <c r="W1237" s="568"/>
      <c r="X1237" s="568"/>
      <c r="Y1237" s="568"/>
      <c r="Z1237" s="568"/>
      <c r="AA1237" s="568"/>
      <c r="AB1237" s="568"/>
      <c r="AC1237" s="568"/>
      <c r="AD1237" s="568"/>
      <c r="AE1237" s="568"/>
      <c r="AR1237" s="651" t="s">
        <v>133</v>
      </c>
      <c r="AT1237" s="651" t="s">
        <v>128</v>
      </c>
      <c r="AU1237" s="651" t="s">
        <v>82</v>
      </c>
      <c r="AY1237" s="561" t="s">
        <v>125</v>
      </c>
      <c r="BE1237" s="652">
        <f>IF(N1237="základní",J1237,0)</f>
        <v>0</v>
      </c>
      <c r="BF1237" s="652">
        <f>IF(N1237="snížená",J1237,0)</f>
        <v>0</v>
      </c>
      <c r="BG1237" s="652">
        <f>IF(N1237="zákl. přenesená",J1237,0)</f>
        <v>0</v>
      </c>
      <c r="BH1237" s="652">
        <f>IF(N1237="sníž. přenesená",J1237,0)</f>
        <v>0</v>
      </c>
      <c r="BI1237" s="652">
        <f>IF(N1237="nulová",J1237,0)</f>
        <v>0</v>
      </c>
      <c r="BJ1237" s="561" t="s">
        <v>80</v>
      </c>
      <c r="BK1237" s="652">
        <f>ROUND(I1237*H1237,2)</f>
        <v>0</v>
      </c>
      <c r="BL1237" s="561" t="s">
        <v>133</v>
      </c>
      <c r="BM1237" s="651" t="s">
        <v>2078</v>
      </c>
    </row>
    <row r="1238" spans="2:51" s="658" customFormat="1" ht="12">
      <c r="B1238" s="659"/>
      <c r="D1238" s="653" t="s">
        <v>137</v>
      </c>
      <c r="E1238" s="660" t="s">
        <v>3</v>
      </c>
      <c r="F1238" s="661" t="s">
        <v>2079</v>
      </c>
      <c r="H1238" s="662">
        <v>4</v>
      </c>
      <c r="L1238" s="659"/>
      <c r="M1238" s="663"/>
      <c r="N1238" s="664"/>
      <c r="O1238" s="664"/>
      <c r="P1238" s="664"/>
      <c r="Q1238" s="664"/>
      <c r="R1238" s="664"/>
      <c r="S1238" s="664"/>
      <c r="T1238" s="665"/>
      <c r="AT1238" s="660" t="s">
        <v>137</v>
      </c>
      <c r="AU1238" s="660" t="s">
        <v>82</v>
      </c>
      <c r="AV1238" s="658" t="s">
        <v>82</v>
      </c>
      <c r="AW1238" s="658" t="s">
        <v>33</v>
      </c>
      <c r="AX1238" s="658" t="s">
        <v>80</v>
      </c>
      <c r="AY1238" s="660" t="s">
        <v>125</v>
      </c>
    </row>
    <row r="1239" spans="1:65" s="571" customFormat="1" ht="14.45" customHeight="1">
      <c r="A1239" s="568"/>
      <c r="B1239" s="569"/>
      <c r="C1239" s="640" t="s">
        <v>2080</v>
      </c>
      <c r="D1239" s="640" t="s">
        <v>128</v>
      </c>
      <c r="E1239" s="641" t="s">
        <v>2081</v>
      </c>
      <c r="F1239" s="642" t="s">
        <v>2082</v>
      </c>
      <c r="G1239" s="643" t="s">
        <v>173</v>
      </c>
      <c r="H1239" s="644">
        <v>4</v>
      </c>
      <c r="I1239" s="77"/>
      <c r="J1239" s="645">
        <f>ROUND(I1239*H1239,2)</f>
        <v>0</v>
      </c>
      <c r="K1239" s="642" t="s">
        <v>259</v>
      </c>
      <c r="L1239" s="569"/>
      <c r="M1239" s="646" t="s">
        <v>3</v>
      </c>
      <c r="N1239" s="647" t="s">
        <v>43</v>
      </c>
      <c r="O1239" s="648"/>
      <c r="P1239" s="649">
        <f>O1239*H1239</f>
        <v>0</v>
      </c>
      <c r="Q1239" s="649">
        <v>0.97</v>
      </c>
      <c r="R1239" s="649">
        <f>Q1239*H1239</f>
        <v>3.88</v>
      </c>
      <c r="S1239" s="649">
        <v>0</v>
      </c>
      <c r="T1239" s="650">
        <f>S1239*H1239</f>
        <v>0</v>
      </c>
      <c r="U1239" s="568"/>
      <c r="V1239" s="568"/>
      <c r="W1239" s="568"/>
      <c r="X1239" s="568"/>
      <c r="Y1239" s="568"/>
      <c r="Z1239" s="568"/>
      <c r="AA1239" s="568"/>
      <c r="AB1239" s="568"/>
      <c r="AC1239" s="568"/>
      <c r="AD1239" s="568"/>
      <c r="AE1239" s="568"/>
      <c r="AR1239" s="651" t="s">
        <v>133</v>
      </c>
      <c r="AT1239" s="651" t="s">
        <v>128</v>
      </c>
      <c r="AU1239" s="651" t="s">
        <v>82</v>
      </c>
      <c r="AY1239" s="561" t="s">
        <v>125</v>
      </c>
      <c r="BE1239" s="652">
        <f>IF(N1239="základní",J1239,0)</f>
        <v>0</v>
      </c>
      <c r="BF1239" s="652">
        <f>IF(N1239="snížená",J1239,0)</f>
        <v>0</v>
      </c>
      <c r="BG1239" s="652">
        <f>IF(N1239="zákl. přenesená",J1239,0)</f>
        <v>0</v>
      </c>
      <c r="BH1239" s="652">
        <f>IF(N1239="sníž. přenesená",J1239,0)</f>
        <v>0</v>
      </c>
      <c r="BI1239" s="652">
        <f>IF(N1239="nulová",J1239,0)</f>
        <v>0</v>
      </c>
      <c r="BJ1239" s="561" t="s">
        <v>80</v>
      </c>
      <c r="BK1239" s="652">
        <f>ROUND(I1239*H1239,2)</f>
        <v>0</v>
      </c>
      <c r="BL1239" s="561" t="s">
        <v>133</v>
      </c>
      <c r="BM1239" s="651" t="s">
        <v>2083</v>
      </c>
    </row>
    <row r="1240" spans="2:51" s="658" customFormat="1" ht="12">
      <c r="B1240" s="659"/>
      <c r="D1240" s="653" t="s">
        <v>137</v>
      </c>
      <c r="E1240" s="660" t="s">
        <v>3</v>
      </c>
      <c r="F1240" s="661" t="s">
        <v>2084</v>
      </c>
      <c r="H1240" s="662">
        <v>4</v>
      </c>
      <c r="L1240" s="659"/>
      <c r="M1240" s="663"/>
      <c r="N1240" s="664"/>
      <c r="O1240" s="664"/>
      <c r="P1240" s="664"/>
      <c r="Q1240" s="664"/>
      <c r="R1240" s="664"/>
      <c r="S1240" s="664"/>
      <c r="T1240" s="665"/>
      <c r="AT1240" s="660" t="s">
        <v>137</v>
      </c>
      <c r="AU1240" s="660" t="s">
        <v>82</v>
      </c>
      <c r="AV1240" s="658" t="s">
        <v>82</v>
      </c>
      <c r="AW1240" s="658" t="s">
        <v>33</v>
      </c>
      <c r="AX1240" s="658" t="s">
        <v>80</v>
      </c>
      <c r="AY1240" s="660" t="s">
        <v>125</v>
      </c>
    </row>
    <row r="1241" spans="1:65" s="571" customFormat="1" ht="14.45" customHeight="1">
      <c r="A1241" s="568"/>
      <c r="B1241" s="569"/>
      <c r="C1241" s="640" t="s">
        <v>2085</v>
      </c>
      <c r="D1241" s="640" t="s">
        <v>128</v>
      </c>
      <c r="E1241" s="641" t="s">
        <v>2086</v>
      </c>
      <c r="F1241" s="642" t="s">
        <v>2087</v>
      </c>
      <c r="G1241" s="643" t="s">
        <v>173</v>
      </c>
      <c r="H1241" s="644">
        <v>1</v>
      </c>
      <c r="I1241" s="77"/>
      <c r="J1241" s="645">
        <f>ROUND(I1241*H1241,2)</f>
        <v>0</v>
      </c>
      <c r="K1241" s="642" t="s">
        <v>259</v>
      </c>
      <c r="L1241" s="569"/>
      <c r="M1241" s="646" t="s">
        <v>3</v>
      </c>
      <c r="N1241" s="647" t="s">
        <v>43</v>
      </c>
      <c r="O1241" s="648"/>
      <c r="P1241" s="649">
        <f>O1241*H1241</f>
        <v>0</v>
      </c>
      <c r="Q1241" s="649">
        <v>4.95</v>
      </c>
      <c r="R1241" s="649">
        <f>Q1241*H1241</f>
        <v>4.95</v>
      </c>
      <c r="S1241" s="649">
        <v>0</v>
      </c>
      <c r="T1241" s="650">
        <f>S1241*H1241</f>
        <v>0</v>
      </c>
      <c r="U1241" s="568"/>
      <c r="V1241" s="568"/>
      <c r="W1241" s="568"/>
      <c r="X1241" s="568"/>
      <c r="Y1241" s="568"/>
      <c r="Z1241" s="568"/>
      <c r="AA1241" s="568"/>
      <c r="AB1241" s="568"/>
      <c r="AC1241" s="568"/>
      <c r="AD1241" s="568"/>
      <c r="AE1241" s="568"/>
      <c r="AR1241" s="651" t="s">
        <v>133</v>
      </c>
      <c r="AT1241" s="651" t="s">
        <v>128</v>
      </c>
      <c r="AU1241" s="651" t="s">
        <v>82</v>
      </c>
      <c r="AY1241" s="561" t="s">
        <v>125</v>
      </c>
      <c r="BE1241" s="652">
        <f>IF(N1241="základní",J1241,0)</f>
        <v>0</v>
      </c>
      <c r="BF1241" s="652">
        <f>IF(N1241="snížená",J1241,0)</f>
        <v>0</v>
      </c>
      <c r="BG1241" s="652">
        <f>IF(N1241="zákl. přenesená",J1241,0)</f>
        <v>0</v>
      </c>
      <c r="BH1241" s="652">
        <f>IF(N1241="sníž. přenesená",J1241,0)</f>
        <v>0</v>
      </c>
      <c r="BI1241" s="652">
        <f>IF(N1241="nulová",J1241,0)</f>
        <v>0</v>
      </c>
      <c r="BJ1241" s="561" t="s">
        <v>80</v>
      </c>
      <c r="BK1241" s="652">
        <f>ROUND(I1241*H1241,2)</f>
        <v>0</v>
      </c>
      <c r="BL1241" s="561" t="s">
        <v>133</v>
      </c>
      <c r="BM1241" s="651" t="s">
        <v>2088</v>
      </c>
    </row>
    <row r="1242" spans="2:51" s="658" customFormat="1" ht="12">
      <c r="B1242" s="659"/>
      <c r="D1242" s="653" t="s">
        <v>137</v>
      </c>
      <c r="E1242" s="660" t="s">
        <v>3</v>
      </c>
      <c r="F1242" s="661" t="s">
        <v>2089</v>
      </c>
      <c r="H1242" s="662">
        <v>1</v>
      </c>
      <c r="L1242" s="659"/>
      <c r="M1242" s="663"/>
      <c r="N1242" s="664"/>
      <c r="O1242" s="664"/>
      <c r="P1242" s="664"/>
      <c r="Q1242" s="664"/>
      <c r="R1242" s="664"/>
      <c r="S1242" s="664"/>
      <c r="T1242" s="665"/>
      <c r="AT1242" s="660" t="s">
        <v>137</v>
      </c>
      <c r="AU1242" s="660" t="s">
        <v>82</v>
      </c>
      <c r="AV1242" s="658" t="s">
        <v>82</v>
      </c>
      <c r="AW1242" s="658" t="s">
        <v>33</v>
      </c>
      <c r="AX1242" s="658" t="s">
        <v>80</v>
      </c>
      <c r="AY1242" s="660" t="s">
        <v>125</v>
      </c>
    </row>
    <row r="1243" spans="1:65" s="571" customFormat="1" ht="14.45" customHeight="1">
      <c r="A1243" s="568"/>
      <c r="B1243" s="569"/>
      <c r="C1243" s="640" t="s">
        <v>2090</v>
      </c>
      <c r="D1243" s="640" t="s">
        <v>128</v>
      </c>
      <c r="E1243" s="641" t="s">
        <v>2091</v>
      </c>
      <c r="F1243" s="642" t="s">
        <v>2092</v>
      </c>
      <c r="G1243" s="643" t="s">
        <v>173</v>
      </c>
      <c r="H1243" s="644">
        <v>1</v>
      </c>
      <c r="I1243" s="77"/>
      <c r="J1243" s="645">
        <f>ROUND(I1243*H1243,2)</f>
        <v>0</v>
      </c>
      <c r="K1243" s="642" t="s">
        <v>259</v>
      </c>
      <c r="L1243" s="569"/>
      <c r="M1243" s="646" t="s">
        <v>3</v>
      </c>
      <c r="N1243" s="647" t="s">
        <v>43</v>
      </c>
      <c r="O1243" s="648"/>
      <c r="P1243" s="649">
        <f>O1243*H1243</f>
        <v>0</v>
      </c>
      <c r="Q1243" s="649">
        <v>0.095</v>
      </c>
      <c r="R1243" s="649">
        <f>Q1243*H1243</f>
        <v>0.095</v>
      </c>
      <c r="S1243" s="649">
        <v>0</v>
      </c>
      <c r="T1243" s="650">
        <f>S1243*H1243</f>
        <v>0</v>
      </c>
      <c r="U1243" s="568"/>
      <c r="V1243" s="568"/>
      <c r="W1243" s="568"/>
      <c r="X1243" s="568"/>
      <c r="Y1243" s="568"/>
      <c r="Z1243" s="568"/>
      <c r="AA1243" s="568"/>
      <c r="AB1243" s="568"/>
      <c r="AC1243" s="568"/>
      <c r="AD1243" s="568"/>
      <c r="AE1243" s="568"/>
      <c r="AR1243" s="651" t="s">
        <v>133</v>
      </c>
      <c r="AT1243" s="651" t="s">
        <v>128</v>
      </c>
      <c r="AU1243" s="651" t="s">
        <v>82</v>
      </c>
      <c r="AY1243" s="561" t="s">
        <v>125</v>
      </c>
      <c r="BE1243" s="652">
        <f>IF(N1243="základní",J1243,0)</f>
        <v>0</v>
      </c>
      <c r="BF1243" s="652">
        <f>IF(N1243="snížená",J1243,0)</f>
        <v>0</v>
      </c>
      <c r="BG1243" s="652">
        <f>IF(N1243="zákl. přenesená",J1243,0)</f>
        <v>0</v>
      </c>
      <c r="BH1243" s="652">
        <f>IF(N1243="sníž. přenesená",J1243,0)</f>
        <v>0</v>
      </c>
      <c r="BI1243" s="652">
        <f>IF(N1243="nulová",J1243,0)</f>
        <v>0</v>
      </c>
      <c r="BJ1243" s="561" t="s">
        <v>80</v>
      </c>
      <c r="BK1243" s="652">
        <f>ROUND(I1243*H1243,2)</f>
        <v>0</v>
      </c>
      <c r="BL1243" s="561" t="s">
        <v>133</v>
      </c>
      <c r="BM1243" s="651" t="s">
        <v>2093</v>
      </c>
    </row>
    <row r="1244" spans="1:47" s="571" customFormat="1" ht="78">
      <c r="A1244" s="568"/>
      <c r="B1244" s="569"/>
      <c r="C1244" s="568"/>
      <c r="D1244" s="653" t="s">
        <v>135</v>
      </c>
      <c r="E1244" s="568"/>
      <c r="F1244" s="654" t="s">
        <v>2094</v>
      </c>
      <c r="G1244" s="568"/>
      <c r="H1244" s="568"/>
      <c r="I1244" s="568"/>
      <c r="J1244" s="568"/>
      <c r="K1244" s="568"/>
      <c r="L1244" s="569"/>
      <c r="M1244" s="655"/>
      <c r="N1244" s="656"/>
      <c r="O1244" s="648"/>
      <c r="P1244" s="648"/>
      <c r="Q1244" s="648"/>
      <c r="R1244" s="648"/>
      <c r="S1244" s="648"/>
      <c r="T1244" s="657"/>
      <c r="U1244" s="568"/>
      <c r="V1244" s="568"/>
      <c r="W1244" s="568"/>
      <c r="X1244" s="568"/>
      <c r="Y1244" s="568"/>
      <c r="Z1244" s="568"/>
      <c r="AA1244" s="568"/>
      <c r="AB1244" s="568"/>
      <c r="AC1244" s="568"/>
      <c r="AD1244" s="568"/>
      <c r="AE1244" s="568"/>
      <c r="AT1244" s="561" t="s">
        <v>135</v>
      </c>
      <c r="AU1244" s="561" t="s">
        <v>82</v>
      </c>
    </row>
    <row r="1245" spans="2:51" s="658" customFormat="1" ht="12">
      <c r="B1245" s="659"/>
      <c r="D1245" s="653" t="s">
        <v>137</v>
      </c>
      <c r="E1245" s="660" t="s">
        <v>3</v>
      </c>
      <c r="F1245" s="661" t="s">
        <v>2095</v>
      </c>
      <c r="H1245" s="662">
        <v>1</v>
      </c>
      <c r="L1245" s="659"/>
      <c r="M1245" s="663"/>
      <c r="N1245" s="664"/>
      <c r="O1245" s="664"/>
      <c r="P1245" s="664"/>
      <c r="Q1245" s="664"/>
      <c r="R1245" s="664"/>
      <c r="S1245" s="664"/>
      <c r="T1245" s="665"/>
      <c r="AT1245" s="660" t="s">
        <v>137</v>
      </c>
      <c r="AU1245" s="660" t="s">
        <v>82</v>
      </c>
      <c r="AV1245" s="658" t="s">
        <v>82</v>
      </c>
      <c r="AW1245" s="658" t="s">
        <v>33</v>
      </c>
      <c r="AX1245" s="658" t="s">
        <v>80</v>
      </c>
      <c r="AY1245" s="660" t="s">
        <v>125</v>
      </c>
    </row>
    <row r="1246" spans="1:65" s="571" customFormat="1" ht="14.45" customHeight="1">
      <c r="A1246" s="568"/>
      <c r="B1246" s="569"/>
      <c r="C1246" s="640" t="s">
        <v>2096</v>
      </c>
      <c r="D1246" s="640" t="s">
        <v>128</v>
      </c>
      <c r="E1246" s="641" t="s">
        <v>2097</v>
      </c>
      <c r="F1246" s="642" t="s">
        <v>2098</v>
      </c>
      <c r="G1246" s="643" t="s">
        <v>173</v>
      </c>
      <c r="H1246" s="644">
        <v>1</v>
      </c>
      <c r="I1246" s="77"/>
      <c r="J1246" s="645">
        <f>ROUND(I1246*H1246,2)</f>
        <v>0</v>
      </c>
      <c r="K1246" s="642" t="s">
        <v>259</v>
      </c>
      <c r="L1246" s="569"/>
      <c r="M1246" s="646" t="s">
        <v>3</v>
      </c>
      <c r="N1246" s="647" t="s">
        <v>43</v>
      </c>
      <c r="O1246" s="648"/>
      <c r="P1246" s="649">
        <f>O1246*H1246</f>
        <v>0</v>
      </c>
      <c r="Q1246" s="649">
        <v>0.05</v>
      </c>
      <c r="R1246" s="649">
        <f>Q1246*H1246</f>
        <v>0.05</v>
      </c>
      <c r="S1246" s="649">
        <v>0</v>
      </c>
      <c r="T1246" s="650">
        <f>S1246*H1246</f>
        <v>0</v>
      </c>
      <c r="U1246" s="568"/>
      <c r="V1246" s="568"/>
      <c r="W1246" s="568"/>
      <c r="X1246" s="568"/>
      <c r="Y1246" s="568"/>
      <c r="Z1246" s="568"/>
      <c r="AA1246" s="568"/>
      <c r="AB1246" s="568"/>
      <c r="AC1246" s="568"/>
      <c r="AD1246" s="568"/>
      <c r="AE1246" s="568"/>
      <c r="AR1246" s="651" t="s">
        <v>133</v>
      </c>
      <c r="AT1246" s="651" t="s">
        <v>128</v>
      </c>
      <c r="AU1246" s="651" t="s">
        <v>82</v>
      </c>
      <c r="AY1246" s="561" t="s">
        <v>125</v>
      </c>
      <c r="BE1246" s="652">
        <f>IF(N1246="základní",J1246,0)</f>
        <v>0</v>
      </c>
      <c r="BF1246" s="652">
        <f>IF(N1246="snížená",J1246,0)</f>
        <v>0</v>
      </c>
      <c r="BG1246" s="652">
        <f>IF(N1246="zákl. přenesená",J1246,0)</f>
        <v>0</v>
      </c>
      <c r="BH1246" s="652">
        <f>IF(N1246="sníž. přenesená",J1246,0)</f>
        <v>0</v>
      </c>
      <c r="BI1246" s="652">
        <f>IF(N1246="nulová",J1246,0)</f>
        <v>0</v>
      </c>
      <c r="BJ1246" s="561" t="s">
        <v>80</v>
      </c>
      <c r="BK1246" s="652">
        <f>ROUND(I1246*H1246,2)</f>
        <v>0</v>
      </c>
      <c r="BL1246" s="561" t="s">
        <v>133</v>
      </c>
      <c r="BM1246" s="651" t="s">
        <v>2099</v>
      </c>
    </row>
    <row r="1247" spans="1:47" s="571" customFormat="1" ht="48.75">
      <c r="A1247" s="568"/>
      <c r="B1247" s="569"/>
      <c r="C1247" s="568"/>
      <c r="D1247" s="653" t="s">
        <v>135</v>
      </c>
      <c r="E1247" s="568"/>
      <c r="F1247" s="654" t="s">
        <v>2100</v>
      </c>
      <c r="G1247" s="568"/>
      <c r="H1247" s="568"/>
      <c r="I1247" s="568"/>
      <c r="J1247" s="568"/>
      <c r="K1247" s="568"/>
      <c r="L1247" s="569"/>
      <c r="M1247" s="655"/>
      <c r="N1247" s="656"/>
      <c r="O1247" s="648"/>
      <c r="P1247" s="648"/>
      <c r="Q1247" s="648"/>
      <c r="R1247" s="648"/>
      <c r="S1247" s="648"/>
      <c r="T1247" s="657"/>
      <c r="U1247" s="568"/>
      <c r="V1247" s="568"/>
      <c r="W1247" s="568"/>
      <c r="X1247" s="568"/>
      <c r="Y1247" s="568"/>
      <c r="Z1247" s="568"/>
      <c r="AA1247" s="568"/>
      <c r="AB1247" s="568"/>
      <c r="AC1247" s="568"/>
      <c r="AD1247" s="568"/>
      <c r="AE1247" s="568"/>
      <c r="AT1247" s="561" t="s">
        <v>135</v>
      </c>
      <c r="AU1247" s="561" t="s">
        <v>82</v>
      </c>
    </row>
    <row r="1248" spans="2:51" s="658" customFormat="1" ht="12">
      <c r="B1248" s="659"/>
      <c r="D1248" s="653" t="s">
        <v>137</v>
      </c>
      <c r="E1248" s="660" t="s">
        <v>3</v>
      </c>
      <c r="F1248" s="661" t="s">
        <v>2101</v>
      </c>
      <c r="H1248" s="662">
        <v>1</v>
      </c>
      <c r="L1248" s="659"/>
      <c r="M1248" s="663"/>
      <c r="N1248" s="664"/>
      <c r="O1248" s="664"/>
      <c r="P1248" s="664"/>
      <c r="Q1248" s="664"/>
      <c r="R1248" s="664"/>
      <c r="S1248" s="664"/>
      <c r="T1248" s="665"/>
      <c r="AT1248" s="660" t="s">
        <v>137</v>
      </c>
      <c r="AU1248" s="660" t="s">
        <v>82</v>
      </c>
      <c r="AV1248" s="658" t="s">
        <v>82</v>
      </c>
      <c r="AW1248" s="658" t="s">
        <v>33</v>
      </c>
      <c r="AX1248" s="658" t="s">
        <v>80</v>
      </c>
      <c r="AY1248" s="660" t="s">
        <v>125</v>
      </c>
    </row>
    <row r="1249" spans="1:65" s="571" customFormat="1" ht="14.45" customHeight="1">
      <c r="A1249" s="568"/>
      <c r="B1249" s="569"/>
      <c r="C1249" s="640" t="s">
        <v>2102</v>
      </c>
      <c r="D1249" s="640" t="s">
        <v>128</v>
      </c>
      <c r="E1249" s="641" t="s">
        <v>2103</v>
      </c>
      <c r="F1249" s="642" t="s">
        <v>2104</v>
      </c>
      <c r="G1249" s="643" t="s">
        <v>173</v>
      </c>
      <c r="H1249" s="644">
        <v>2</v>
      </c>
      <c r="I1249" s="77"/>
      <c r="J1249" s="645">
        <f>ROUND(I1249*H1249,2)</f>
        <v>0</v>
      </c>
      <c r="K1249" s="642" t="s">
        <v>259</v>
      </c>
      <c r="L1249" s="569"/>
      <c r="M1249" s="646" t="s">
        <v>3</v>
      </c>
      <c r="N1249" s="647" t="s">
        <v>43</v>
      </c>
      <c r="O1249" s="648"/>
      <c r="P1249" s="649">
        <f>O1249*H1249</f>
        <v>0</v>
      </c>
      <c r="Q1249" s="649">
        <v>0.005</v>
      </c>
      <c r="R1249" s="649">
        <f>Q1249*H1249</f>
        <v>0.01</v>
      </c>
      <c r="S1249" s="649">
        <v>0</v>
      </c>
      <c r="T1249" s="650">
        <f>S1249*H1249</f>
        <v>0</v>
      </c>
      <c r="U1249" s="568"/>
      <c r="V1249" s="568"/>
      <c r="W1249" s="568"/>
      <c r="X1249" s="568"/>
      <c r="Y1249" s="568"/>
      <c r="Z1249" s="568"/>
      <c r="AA1249" s="568"/>
      <c r="AB1249" s="568"/>
      <c r="AC1249" s="568"/>
      <c r="AD1249" s="568"/>
      <c r="AE1249" s="568"/>
      <c r="AR1249" s="651" t="s">
        <v>133</v>
      </c>
      <c r="AT1249" s="651" t="s">
        <v>128</v>
      </c>
      <c r="AU1249" s="651" t="s">
        <v>82</v>
      </c>
      <c r="AY1249" s="561" t="s">
        <v>125</v>
      </c>
      <c r="BE1249" s="652">
        <f>IF(N1249="základní",J1249,0)</f>
        <v>0</v>
      </c>
      <c r="BF1249" s="652">
        <f>IF(N1249="snížená",J1249,0)</f>
        <v>0</v>
      </c>
      <c r="BG1249" s="652">
        <f>IF(N1249="zákl. přenesená",J1249,0)</f>
        <v>0</v>
      </c>
      <c r="BH1249" s="652">
        <f>IF(N1249="sníž. přenesená",J1249,0)</f>
        <v>0</v>
      </c>
      <c r="BI1249" s="652">
        <f>IF(N1249="nulová",J1249,0)</f>
        <v>0</v>
      </c>
      <c r="BJ1249" s="561" t="s">
        <v>80</v>
      </c>
      <c r="BK1249" s="652">
        <f>ROUND(I1249*H1249,2)</f>
        <v>0</v>
      </c>
      <c r="BL1249" s="561" t="s">
        <v>133</v>
      </c>
      <c r="BM1249" s="651" t="s">
        <v>2105</v>
      </c>
    </row>
    <row r="1250" spans="1:47" s="571" customFormat="1" ht="19.5">
      <c r="A1250" s="568"/>
      <c r="B1250" s="569"/>
      <c r="C1250" s="568"/>
      <c r="D1250" s="653" t="s">
        <v>135</v>
      </c>
      <c r="E1250" s="568"/>
      <c r="F1250" s="654" t="s">
        <v>2005</v>
      </c>
      <c r="G1250" s="568"/>
      <c r="H1250" s="568"/>
      <c r="I1250" s="568"/>
      <c r="J1250" s="568"/>
      <c r="K1250" s="568"/>
      <c r="L1250" s="569"/>
      <c r="M1250" s="655"/>
      <c r="N1250" s="656"/>
      <c r="O1250" s="648"/>
      <c r="P1250" s="648"/>
      <c r="Q1250" s="648"/>
      <c r="R1250" s="648"/>
      <c r="S1250" s="648"/>
      <c r="T1250" s="657"/>
      <c r="U1250" s="568"/>
      <c r="V1250" s="568"/>
      <c r="W1250" s="568"/>
      <c r="X1250" s="568"/>
      <c r="Y1250" s="568"/>
      <c r="Z1250" s="568"/>
      <c r="AA1250" s="568"/>
      <c r="AB1250" s="568"/>
      <c r="AC1250" s="568"/>
      <c r="AD1250" s="568"/>
      <c r="AE1250" s="568"/>
      <c r="AT1250" s="561" t="s">
        <v>135</v>
      </c>
      <c r="AU1250" s="561" t="s">
        <v>82</v>
      </c>
    </row>
    <row r="1251" spans="2:51" s="658" customFormat="1" ht="12">
      <c r="B1251" s="659"/>
      <c r="D1251" s="653" t="s">
        <v>137</v>
      </c>
      <c r="E1251" s="660" t="s">
        <v>3</v>
      </c>
      <c r="F1251" s="661" t="s">
        <v>2106</v>
      </c>
      <c r="H1251" s="662">
        <v>2</v>
      </c>
      <c r="L1251" s="659"/>
      <c r="M1251" s="663"/>
      <c r="N1251" s="664"/>
      <c r="O1251" s="664"/>
      <c r="P1251" s="664"/>
      <c r="Q1251" s="664"/>
      <c r="R1251" s="664"/>
      <c r="S1251" s="664"/>
      <c r="T1251" s="665"/>
      <c r="AT1251" s="660" t="s">
        <v>137</v>
      </c>
      <c r="AU1251" s="660" t="s">
        <v>82</v>
      </c>
      <c r="AV1251" s="658" t="s">
        <v>82</v>
      </c>
      <c r="AW1251" s="658" t="s">
        <v>33</v>
      </c>
      <c r="AX1251" s="658" t="s">
        <v>80</v>
      </c>
      <c r="AY1251" s="660" t="s">
        <v>125</v>
      </c>
    </row>
    <row r="1252" spans="1:65" s="571" customFormat="1" ht="14.45" customHeight="1">
      <c r="A1252" s="568"/>
      <c r="B1252" s="569"/>
      <c r="C1252" s="640" t="s">
        <v>2107</v>
      </c>
      <c r="D1252" s="640" t="s">
        <v>128</v>
      </c>
      <c r="E1252" s="641" t="s">
        <v>2108</v>
      </c>
      <c r="F1252" s="642" t="s">
        <v>2109</v>
      </c>
      <c r="G1252" s="643" t="s">
        <v>173</v>
      </c>
      <c r="H1252" s="644">
        <v>1</v>
      </c>
      <c r="I1252" s="77"/>
      <c r="J1252" s="645">
        <f>ROUND(I1252*H1252,2)</f>
        <v>0</v>
      </c>
      <c r="K1252" s="642" t="s">
        <v>259</v>
      </c>
      <c r="L1252" s="569"/>
      <c r="M1252" s="646" t="s">
        <v>3</v>
      </c>
      <c r="N1252" s="647" t="s">
        <v>43</v>
      </c>
      <c r="O1252" s="648"/>
      <c r="P1252" s="649">
        <f>O1252*H1252</f>
        <v>0</v>
      </c>
      <c r="Q1252" s="649">
        <v>0.015</v>
      </c>
      <c r="R1252" s="649">
        <f>Q1252*H1252</f>
        <v>0.015</v>
      </c>
      <c r="S1252" s="649">
        <v>0</v>
      </c>
      <c r="T1252" s="650">
        <f>S1252*H1252</f>
        <v>0</v>
      </c>
      <c r="U1252" s="568"/>
      <c r="V1252" s="568"/>
      <c r="W1252" s="568"/>
      <c r="X1252" s="568"/>
      <c r="Y1252" s="568"/>
      <c r="Z1252" s="568"/>
      <c r="AA1252" s="568"/>
      <c r="AB1252" s="568"/>
      <c r="AC1252" s="568"/>
      <c r="AD1252" s="568"/>
      <c r="AE1252" s="568"/>
      <c r="AR1252" s="651" t="s">
        <v>133</v>
      </c>
      <c r="AT1252" s="651" t="s">
        <v>128</v>
      </c>
      <c r="AU1252" s="651" t="s">
        <v>82</v>
      </c>
      <c r="AY1252" s="561" t="s">
        <v>125</v>
      </c>
      <c r="BE1252" s="652">
        <f>IF(N1252="základní",J1252,0)</f>
        <v>0</v>
      </c>
      <c r="BF1252" s="652">
        <f>IF(N1252="snížená",J1252,0)</f>
        <v>0</v>
      </c>
      <c r="BG1252" s="652">
        <f>IF(N1252="zákl. přenesená",J1252,0)</f>
        <v>0</v>
      </c>
      <c r="BH1252" s="652">
        <f>IF(N1252="sníž. přenesená",J1252,0)</f>
        <v>0</v>
      </c>
      <c r="BI1252" s="652">
        <f>IF(N1252="nulová",J1252,0)</f>
        <v>0</v>
      </c>
      <c r="BJ1252" s="561" t="s">
        <v>80</v>
      </c>
      <c r="BK1252" s="652">
        <f>ROUND(I1252*H1252,2)</f>
        <v>0</v>
      </c>
      <c r="BL1252" s="561" t="s">
        <v>133</v>
      </c>
      <c r="BM1252" s="651" t="s">
        <v>2110</v>
      </c>
    </row>
    <row r="1253" spans="1:47" s="571" customFormat="1" ht="19.5">
      <c r="A1253" s="568"/>
      <c r="B1253" s="569"/>
      <c r="C1253" s="568"/>
      <c r="D1253" s="653" t="s">
        <v>135</v>
      </c>
      <c r="E1253" s="568"/>
      <c r="F1253" s="654" t="s">
        <v>2005</v>
      </c>
      <c r="G1253" s="568"/>
      <c r="H1253" s="568"/>
      <c r="I1253" s="568"/>
      <c r="J1253" s="568"/>
      <c r="K1253" s="568"/>
      <c r="L1253" s="569"/>
      <c r="M1253" s="655"/>
      <c r="N1253" s="656"/>
      <c r="O1253" s="648"/>
      <c r="P1253" s="648"/>
      <c r="Q1253" s="648"/>
      <c r="R1253" s="648"/>
      <c r="S1253" s="648"/>
      <c r="T1253" s="657"/>
      <c r="U1253" s="568"/>
      <c r="V1253" s="568"/>
      <c r="W1253" s="568"/>
      <c r="X1253" s="568"/>
      <c r="Y1253" s="568"/>
      <c r="Z1253" s="568"/>
      <c r="AA1253" s="568"/>
      <c r="AB1253" s="568"/>
      <c r="AC1253" s="568"/>
      <c r="AD1253" s="568"/>
      <c r="AE1253" s="568"/>
      <c r="AT1253" s="561" t="s">
        <v>135</v>
      </c>
      <c r="AU1253" s="561" t="s">
        <v>82</v>
      </c>
    </row>
    <row r="1254" spans="2:51" s="658" customFormat="1" ht="12">
      <c r="B1254" s="659"/>
      <c r="D1254" s="653" t="s">
        <v>137</v>
      </c>
      <c r="E1254" s="660" t="s">
        <v>3</v>
      </c>
      <c r="F1254" s="661" t="s">
        <v>2111</v>
      </c>
      <c r="H1254" s="662">
        <v>1</v>
      </c>
      <c r="L1254" s="659"/>
      <c r="M1254" s="663"/>
      <c r="N1254" s="664"/>
      <c r="O1254" s="664"/>
      <c r="P1254" s="664"/>
      <c r="Q1254" s="664"/>
      <c r="R1254" s="664"/>
      <c r="S1254" s="664"/>
      <c r="T1254" s="665"/>
      <c r="AT1254" s="660" t="s">
        <v>137</v>
      </c>
      <c r="AU1254" s="660" t="s">
        <v>82</v>
      </c>
      <c r="AV1254" s="658" t="s">
        <v>82</v>
      </c>
      <c r="AW1254" s="658" t="s">
        <v>33</v>
      </c>
      <c r="AX1254" s="658" t="s">
        <v>80</v>
      </c>
      <c r="AY1254" s="660" t="s">
        <v>125</v>
      </c>
    </row>
    <row r="1255" spans="1:65" s="571" customFormat="1" ht="14.45" customHeight="1">
      <c r="A1255" s="568"/>
      <c r="B1255" s="569"/>
      <c r="C1255" s="640" t="s">
        <v>2112</v>
      </c>
      <c r="D1255" s="640" t="s">
        <v>128</v>
      </c>
      <c r="E1255" s="641" t="s">
        <v>2113</v>
      </c>
      <c r="F1255" s="642" t="s">
        <v>2114</v>
      </c>
      <c r="G1255" s="643" t="s">
        <v>173</v>
      </c>
      <c r="H1255" s="644">
        <v>1</v>
      </c>
      <c r="I1255" s="77"/>
      <c r="J1255" s="645">
        <f>ROUND(I1255*H1255,2)</f>
        <v>0</v>
      </c>
      <c r="K1255" s="642" t="s">
        <v>259</v>
      </c>
      <c r="L1255" s="569"/>
      <c r="M1255" s="646" t="s">
        <v>3</v>
      </c>
      <c r="N1255" s="647" t="s">
        <v>43</v>
      </c>
      <c r="O1255" s="648"/>
      <c r="P1255" s="649">
        <f>O1255*H1255</f>
        <v>0</v>
      </c>
      <c r="Q1255" s="649">
        <v>0.0093</v>
      </c>
      <c r="R1255" s="649">
        <f>Q1255*H1255</f>
        <v>0.0093</v>
      </c>
      <c r="S1255" s="649">
        <v>0</v>
      </c>
      <c r="T1255" s="650">
        <f>S1255*H1255</f>
        <v>0</v>
      </c>
      <c r="U1255" s="568"/>
      <c r="V1255" s="568"/>
      <c r="W1255" s="568"/>
      <c r="X1255" s="568"/>
      <c r="Y1255" s="568"/>
      <c r="Z1255" s="568"/>
      <c r="AA1255" s="568"/>
      <c r="AB1255" s="568"/>
      <c r="AC1255" s="568"/>
      <c r="AD1255" s="568"/>
      <c r="AE1255" s="568"/>
      <c r="AR1255" s="651" t="s">
        <v>133</v>
      </c>
      <c r="AT1255" s="651" t="s">
        <v>128</v>
      </c>
      <c r="AU1255" s="651" t="s">
        <v>82</v>
      </c>
      <c r="AY1255" s="561" t="s">
        <v>125</v>
      </c>
      <c r="BE1255" s="652">
        <f>IF(N1255="základní",J1255,0)</f>
        <v>0</v>
      </c>
      <c r="BF1255" s="652">
        <f>IF(N1255="snížená",J1255,0)</f>
        <v>0</v>
      </c>
      <c r="BG1255" s="652">
        <f>IF(N1255="zákl. přenesená",J1255,0)</f>
        <v>0</v>
      </c>
      <c r="BH1255" s="652">
        <f>IF(N1255="sníž. přenesená",J1255,0)</f>
        <v>0</v>
      </c>
      <c r="BI1255" s="652">
        <f>IF(N1255="nulová",J1255,0)</f>
        <v>0</v>
      </c>
      <c r="BJ1255" s="561" t="s">
        <v>80</v>
      </c>
      <c r="BK1255" s="652">
        <f>ROUND(I1255*H1255,2)</f>
        <v>0</v>
      </c>
      <c r="BL1255" s="561" t="s">
        <v>133</v>
      </c>
      <c r="BM1255" s="651" t="s">
        <v>2115</v>
      </c>
    </row>
    <row r="1256" spans="1:47" s="571" customFormat="1" ht="19.5">
      <c r="A1256" s="568"/>
      <c r="B1256" s="569"/>
      <c r="C1256" s="568"/>
      <c r="D1256" s="653" t="s">
        <v>135</v>
      </c>
      <c r="E1256" s="568"/>
      <c r="F1256" s="654" t="s">
        <v>2005</v>
      </c>
      <c r="G1256" s="568"/>
      <c r="H1256" s="568"/>
      <c r="I1256" s="568"/>
      <c r="J1256" s="568"/>
      <c r="K1256" s="568"/>
      <c r="L1256" s="569"/>
      <c r="M1256" s="655"/>
      <c r="N1256" s="656"/>
      <c r="O1256" s="648"/>
      <c r="P1256" s="648"/>
      <c r="Q1256" s="648"/>
      <c r="R1256" s="648"/>
      <c r="S1256" s="648"/>
      <c r="T1256" s="657"/>
      <c r="U1256" s="568"/>
      <c r="V1256" s="568"/>
      <c r="W1256" s="568"/>
      <c r="X1256" s="568"/>
      <c r="Y1256" s="568"/>
      <c r="Z1256" s="568"/>
      <c r="AA1256" s="568"/>
      <c r="AB1256" s="568"/>
      <c r="AC1256" s="568"/>
      <c r="AD1256" s="568"/>
      <c r="AE1256" s="568"/>
      <c r="AT1256" s="561" t="s">
        <v>135</v>
      </c>
      <c r="AU1256" s="561" t="s">
        <v>82</v>
      </c>
    </row>
    <row r="1257" spans="2:51" s="658" customFormat="1" ht="12">
      <c r="B1257" s="659"/>
      <c r="D1257" s="653" t="s">
        <v>137</v>
      </c>
      <c r="E1257" s="660" t="s">
        <v>3</v>
      </c>
      <c r="F1257" s="661" t="s">
        <v>2116</v>
      </c>
      <c r="H1257" s="662">
        <v>1</v>
      </c>
      <c r="L1257" s="659"/>
      <c r="M1257" s="663"/>
      <c r="N1257" s="664"/>
      <c r="O1257" s="664"/>
      <c r="P1257" s="664"/>
      <c r="Q1257" s="664"/>
      <c r="R1257" s="664"/>
      <c r="S1257" s="664"/>
      <c r="T1257" s="665"/>
      <c r="AT1257" s="660" t="s">
        <v>137</v>
      </c>
      <c r="AU1257" s="660" t="s">
        <v>82</v>
      </c>
      <c r="AV1257" s="658" t="s">
        <v>82</v>
      </c>
      <c r="AW1257" s="658" t="s">
        <v>33</v>
      </c>
      <c r="AX1257" s="658" t="s">
        <v>80</v>
      </c>
      <c r="AY1257" s="660" t="s">
        <v>125</v>
      </c>
    </row>
    <row r="1258" spans="1:65" s="571" customFormat="1" ht="14.45" customHeight="1">
      <c r="A1258" s="568"/>
      <c r="B1258" s="569"/>
      <c r="C1258" s="640" t="s">
        <v>2117</v>
      </c>
      <c r="D1258" s="640" t="s">
        <v>128</v>
      </c>
      <c r="E1258" s="641" t="s">
        <v>2118</v>
      </c>
      <c r="F1258" s="642" t="s">
        <v>2119</v>
      </c>
      <c r="G1258" s="643" t="s">
        <v>173</v>
      </c>
      <c r="H1258" s="644">
        <v>1</v>
      </c>
      <c r="I1258" s="77"/>
      <c r="J1258" s="645">
        <f>ROUND(I1258*H1258,2)</f>
        <v>0</v>
      </c>
      <c r="K1258" s="642" t="s">
        <v>259</v>
      </c>
      <c r="L1258" s="569"/>
      <c r="M1258" s="646" t="s">
        <v>3</v>
      </c>
      <c r="N1258" s="647" t="s">
        <v>43</v>
      </c>
      <c r="O1258" s="648"/>
      <c r="P1258" s="649">
        <f>O1258*H1258</f>
        <v>0</v>
      </c>
      <c r="Q1258" s="649">
        <v>1.25</v>
      </c>
      <c r="R1258" s="649">
        <f>Q1258*H1258</f>
        <v>1.25</v>
      </c>
      <c r="S1258" s="649">
        <v>0</v>
      </c>
      <c r="T1258" s="650">
        <f>S1258*H1258</f>
        <v>0</v>
      </c>
      <c r="U1258" s="568"/>
      <c r="V1258" s="568"/>
      <c r="W1258" s="568"/>
      <c r="X1258" s="568"/>
      <c r="Y1258" s="568"/>
      <c r="Z1258" s="568"/>
      <c r="AA1258" s="568"/>
      <c r="AB1258" s="568"/>
      <c r="AC1258" s="568"/>
      <c r="AD1258" s="568"/>
      <c r="AE1258" s="568"/>
      <c r="AR1258" s="651" t="s">
        <v>133</v>
      </c>
      <c r="AT1258" s="651" t="s">
        <v>128</v>
      </c>
      <c r="AU1258" s="651" t="s">
        <v>82</v>
      </c>
      <c r="AY1258" s="561" t="s">
        <v>125</v>
      </c>
      <c r="BE1258" s="652">
        <f>IF(N1258="základní",J1258,0)</f>
        <v>0</v>
      </c>
      <c r="BF1258" s="652">
        <f>IF(N1258="snížená",J1258,0)</f>
        <v>0</v>
      </c>
      <c r="BG1258" s="652">
        <f>IF(N1258="zákl. přenesená",J1258,0)</f>
        <v>0</v>
      </c>
      <c r="BH1258" s="652">
        <f>IF(N1258="sníž. přenesená",J1258,0)</f>
        <v>0</v>
      </c>
      <c r="BI1258" s="652">
        <f>IF(N1258="nulová",J1258,0)</f>
        <v>0</v>
      </c>
      <c r="BJ1258" s="561" t="s">
        <v>80</v>
      </c>
      <c r="BK1258" s="652">
        <f>ROUND(I1258*H1258,2)</f>
        <v>0</v>
      </c>
      <c r="BL1258" s="561" t="s">
        <v>133</v>
      </c>
      <c r="BM1258" s="651" t="s">
        <v>2120</v>
      </c>
    </row>
    <row r="1259" spans="1:47" s="571" customFormat="1" ht="39">
      <c r="A1259" s="568"/>
      <c r="B1259" s="569"/>
      <c r="C1259" s="568"/>
      <c r="D1259" s="653" t="s">
        <v>135</v>
      </c>
      <c r="E1259" s="568"/>
      <c r="F1259" s="654" t="s">
        <v>2121</v>
      </c>
      <c r="G1259" s="568"/>
      <c r="H1259" s="568"/>
      <c r="I1259" s="568"/>
      <c r="J1259" s="568"/>
      <c r="K1259" s="568"/>
      <c r="L1259" s="569"/>
      <c r="M1259" s="655"/>
      <c r="N1259" s="656"/>
      <c r="O1259" s="648"/>
      <c r="P1259" s="648"/>
      <c r="Q1259" s="648"/>
      <c r="R1259" s="648"/>
      <c r="S1259" s="648"/>
      <c r="T1259" s="657"/>
      <c r="U1259" s="568"/>
      <c r="V1259" s="568"/>
      <c r="W1259" s="568"/>
      <c r="X1259" s="568"/>
      <c r="Y1259" s="568"/>
      <c r="Z1259" s="568"/>
      <c r="AA1259" s="568"/>
      <c r="AB1259" s="568"/>
      <c r="AC1259" s="568"/>
      <c r="AD1259" s="568"/>
      <c r="AE1259" s="568"/>
      <c r="AT1259" s="561" t="s">
        <v>135</v>
      </c>
      <c r="AU1259" s="561" t="s">
        <v>82</v>
      </c>
    </row>
    <row r="1260" spans="1:65" s="571" customFormat="1" ht="14.45" customHeight="1">
      <c r="A1260" s="568"/>
      <c r="B1260" s="569"/>
      <c r="C1260" s="640" t="s">
        <v>2122</v>
      </c>
      <c r="D1260" s="640" t="s">
        <v>128</v>
      </c>
      <c r="E1260" s="641" t="s">
        <v>310</v>
      </c>
      <c r="F1260" s="642" t="s">
        <v>311</v>
      </c>
      <c r="G1260" s="643" t="s">
        <v>131</v>
      </c>
      <c r="H1260" s="644">
        <v>36.8</v>
      </c>
      <c r="I1260" s="77"/>
      <c r="J1260" s="645">
        <f>ROUND(I1260*H1260,2)</f>
        <v>0</v>
      </c>
      <c r="K1260" s="642" t="s">
        <v>132</v>
      </c>
      <c r="L1260" s="569"/>
      <c r="M1260" s="646" t="s">
        <v>3</v>
      </c>
      <c r="N1260" s="647" t="s">
        <v>43</v>
      </c>
      <c r="O1260" s="648"/>
      <c r="P1260" s="649">
        <f>O1260*H1260</f>
        <v>0</v>
      </c>
      <c r="Q1260" s="649">
        <v>0</v>
      </c>
      <c r="R1260" s="649">
        <f>Q1260*H1260</f>
        <v>0</v>
      </c>
      <c r="S1260" s="649">
        <v>2</v>
      </c>
      <c r="T1260" s="650">
        <f>S1260*H1260</f>
        <v>73.6</v>
      </c>
      <c r="U1260" s="568"/>
      <c r="V1260" s="568"/>
      <c r="W1260" s="568"/>
      <c r="X1260" s="568"/>
      <c r="Y1260" s="568"/>
      <c r="Z1260" s="568"/>
      <c r="AA1260" s="568"/>
      <c r="AB1260" s="568"/>
      <c r="AC1260" s="568"/>
      <c r="AD1260" s="568"/>
      <c r="AE1260" s="568"/>
      <c r="AR1260" s="651" t="s">
        <v>133</v>
      </c>
      <c r="AT1260" s="651" t="s">
        <v>128</v>
      </c>
      <c r="AU1260" s="651" t="s">
        <v>82</v>
      </c>
      <c r="AY1260" s="561" t="s">
        <v>125</v>
      </c>
      <c r="BE1260" s="652">
        <f>IF(N1260="základní",J1260,0)</f>
        <v>0</v>
      </c>
      <c r="BF1260" s="652">
        <f>IF(N1260="snížená",J1260,0)</f>
        <v>0</v>
      </c>
      <c r="BG1260" s="652">
        <f>IF(N1260="zákl. přenesená",J1260,0)</f>
        <v>0</v>
      </c>
      <c r="BH1260" s="652">
        <f>IF(N1260="sníž. přenesená",J1260,0)</f>
        <v>0</v>
      </c>
      <c r="BI1260" s="652">
        <f>IF(N1260="nulová",J1260,0)</f>
        <v>0</v>
      </c>
      <c r="BJ1260" s="561" t="s">
        <v>80</v>
      </c>
      <c r="BK1260" s="652">
        <f>ROUND(I1260*H1260,2)</f>
        <v>0</v>
      </c>
      <c r="BL1260" s="561" t="s">
        <v>133</v>
      </c>
      <c r="BM1260" s="651" t="s">
        <v>2123</v>
      </c>
    </row>
    <row r="1261" spans="2:51" s="680" customFormat="1" ht="12">
      <c r="B1261" s="681"/>
      <c r="D1261" s="653" t="s">
        <v>137</v>
      </c>
      <c r="E1261" s="682" t="s">
        <v>3</v>
      </c>
      <c r="F1261" s="683" t="s">
        <v>2124</v>
      </c>
      <c r="H1261" s="682" t="s">
        <v>3</v>
      </c>
      <c r="L1261" s="681"/>
      <c r="M1261" s="684"/>
      <c r="N1261" s="685"/>
      <c r="O1261" s="685"/>
      <c r="P1261" s="685"/>
      <c r="Q1261" s="685"/>
      <c r="R1261" s="685"/>
      <c r="S1261" s="685"/>
      <c r="T1261" s="686"/>
      <c r="AT1261" s="682" t="s">
        <v>137</v>
      </c>
      <c r="AU1261" s="682" t="s">
        <v>82</v>
      </c>
      <c r="AV1261" s="680" t="s">
        <v>80</v>
      </c>
      <c r="AW1261" s="680" t="s">
        <v>33</v>
      </c>
      <c r="AX1261" s="680" t="s">
        <v>72</v>
      </c>
      <c r="AY1261" s="682" t="s">
        <v>125</v>
      </c>
    </row>
    <row r="1262" spans="2:51" s="658" customFormat="1" ht="12">
      <c r="B1262" s="659"/>
      <c r="D1262" s="653" t="s">
        <v>137</v>
      </c>
      <c r="E1262" s="660" t="s">
        <v>3</v>
      </c>
      <c r="F1262" s="661" t="s">
        <v>2125</v>
      </c>
      <c r="H1262" s="662">
        <v>36.8</v>
      </c>
      <c r="L1262" s="659"/>
      <c r="M1262" s="663"/>
      <c r="N1262" s="664"/>
      <c r="O1262" s="664"/>
      <c r="P1262" s="664"/>
      <c r="Q1262" s="664"/>
      <c r="R1262" s="664"/>
      <c r="S1262" s="664"/>
      <c r="T1262" s="665"/>
      <c r="AT1262" s="660" t="s">
        <v>137</v>
      </c>
      <c r="AU1262" s="660" t="s">
        <v>82</v>
      </c>
      <c r="AV1262" s="658" t="s">
        <v>82</v>
      </c>
      <c r="AW1262" s="658" t="s">
        <v>33</v>
      </c>
      <c r="AX1262" s="658" t="s">
        <v>80</v>
      </c>
      <c r="AY1262" s="660" t="s">
        <v>125</v>
      </c>
    </row>
    <row r="1263" spans="1:65" s="571" customFormat="1" ht="24.2" customHeight="1">
      <c r="A1263" s="568"/>
      <c r="B1263" s="569"/>
      <c r="C1263" s="640" t="s">
        <v>2126</v>
      </c>
      <c r="D1263" s="640" t="s">
        <v>128</v>
      </c>
      <c r="E1263" s="641" t="s">
        <v>2127</v>
      </c>
      <c r="F1263" s="642" t="s">
        <v>2128</v>
      </c>
      <c r="G1263" s="643" t="s">
        <v>180</v>
      </c>
      <c r="H1263" s="644">
        <v>28.604</v>
      </c>
      <c r="I1263" s="77"/>
      <c r="J1263" s="645">
        <f>ROUND(I1263*H1263,2)</f>
        <v>0</v>
      </c>
      <c r="K1263" s="642" t="s">
        <v>132</v>
      </c>
      <c r="L1263" s="569"/>
      <c r="M1263" s="646" t="s">
        <v>3</v>
      </c>
      <c r="N1263" s="647" t="s">
        <v>43</v>
      </c>
      <c r="O1263" s="648"/>
      <c r="P1263" s="649">
        <f>O1263*H1263</f>
        <v>0</v>
      </c>
      <c r="Q1263" s="649">
        <v>0</v>
      </c>
      <c r="R1263" s="649">
        <f>Q1263*H1263</f>
        <v>0</v>
      </c>
      <c r="S1263" s="649">
        <v>0.261</v>
      </c>
      <c r="T1263" s="650">
        <f>S1263*H1263</f>
        <v>7.465644</v>
      </c>
      <c r="U1263" s="568"/>
      <c r="V1263" s="568"/>
      <c r="W1263" s="568"/>
      <c r="X1263" s="568"/>
      <c r="Y1263" s="568"/>
      <c r="Z1263" s="568"/>
      <c r="AA1263" s="568"/>
      <c r="AB1263" s="568"/>
      <c r="AC1263" s="568"/>
      <c r="AD1263" s="568"/>
      <c r="AE1263" s="568"/>
      <c r="AR1263" s="651" t="s">
        <v>133</v>
      </c>
      <c r="AT1263" s="651" t="s">
        <v>128</v>
      </c>
      <c r="AU1263" s="651" t="s">
        <v>82</v>
      </c>
      <c r="AY1263" s="561" t="s">
        <v>125</v>
      </c>
      <c r="BE1263" s="652">
        <f>IF(N1263="základní",J1263,0)</f>
        <v>0</v>
      </c>
      <c r="BF1263" s="652">
        <f>IF(N1263="snížená",J1263,0)</f>
        <v>0</v>
      </c>
      <c r="BG1263" s="652">
        <f>IF(N1263="zákl. přenesená",J1263,0)</f>
        <v>0</v>
      </c>
      <c r="BH1263" s="652">
        <f>IF(N1263="sníž. přenesená",J1263,0)</f>
        <v>0</v>
      </c>
      <c r="BI1263" s="652">
        <f>IF(N1263="nulová",J1263,0)</f>
        <v>0</v>
      </c>
      <c r="BJ1263" s="561" t="s">
        <v>80</v>
      </c>
      <c r="BK1263" s="652">
        <f>ROUND(I1263*H1263,2)</f>
        <v>0</v>
      </c>
      <c r="BL1263" s="561" t="s">
        <v>133</v>
      </c>
      <c r="BM1263" s="651" t="s">
        <v>2129</v>
      </c>
    </row>
    <row r="1264" spans="2:51" s="680" customFormat="1" ht="12">
      <c r="B1264" s="681"/>
      <c r="D1264" s="653" t="s">
        <v>137</v>
      </c>
      <c r="E1264" s="682" t="s">
        <v>3</v>
      </c>
      <c r="F1264" s="683" t="s">
        <v>1089</v>
      </c>
      <c r="H1264" s="682" t="s">
        <v>3</v>
      </c>
      <c r="L1264" s="681"/>
      <c r="M1264" s="684"/>
      <c r="N1264" s="685"/>
      <c r="O1264" s="685"/>
      <c r="P1264" s="685"/>
      <c r="Q1264" s="685"/>
      <c r="R1264" s="685"/>
      <c r="S1264" s="685"/>
      <c r="T1264" s="686"/>
      <c r="AT1264" s="682" t="s">
        <v>137</v>
      </c>
      <c r="AU1264" s="682" t="s">
        <v>82</v>
      </c>
      <c r="AV1264" s="680" t="s">
        <v>80</v>
      </c>
      <c r="AW1264" s="680" t="s">
        <v>33</v>
      </c>
      <c r="AX1264" s="680" t="s">
        <v>72</v>
      </c>
      <c r="AY1264" s="682" t="s">
        <v>125</v>
      </c>
    </row>
    <row r="1265" spans="2:51" s="658" customFormat="1" ht="12">
      <c r="B1265" s="659"/>
      <c r="D1265" s="653" t="s">
        <v>137</v>
      </c>
      <c r="E1265" s="660" t="s">
        <v>3</v>
      </c>
      <c r="F1265" s="661" t="s">
        <v>2130</v>
      </c>
      <c r="H1265" s="662">
        <v>28.604</v>
      </c>
      <c r="L1265" s="659"/>
      <c r="M1265" s="663"/>
      <c r="N1265" s="664"/>
      <c r="O1265" s="664"/>
      <c r="P1265" s="664"/>
      <c r="Q1265" s="664"/>
      <c r="R1265" s="664"/>
      <c r="S1265" s="664"/>
      <c r="T1265" s="665"/>
      <c r="AT1265" s="660" t="s">
        <v>137</v>
      </c>
      <c r="AU1265" s="660" t="s">
        <v>82</v>
      </c>
      <c r="AV1265" s="658" t="s">
        <v>82</v>
      </c>
      <c r="AW1265" s="658" t="s">
        <v>33</v>
      </c>
      <c r="AX1265" s="658" t="s">
        <v>80</v>
      </c>
      <c r="AY1265" s="660" t="s">
        <v>125</v>
      </c>
    </row>
    <row r="1266" spans="1:65" s="571" customFormat="1" ht="14.45" customHeight="1">
      <c r="A1266" s="568"/>
      <c r="B1266" s="569"/>
      <c r="C1266" s="640" t="s">
        <v>2131</v>
      </c>
      <c r="D1266" s="640" t="s">
        <v>128</v>
      </c>
      <c r="E1266" s="641" t="s">
        <v>2132</v>
      </c>
      <c r="F1266" s="642" t="s">
        <v>2133</v>
      </c>
      <c r="G1266" s="643" t="s">
        <v>180</v>
      </c>
      <c r="H1266" s="644">
        <v>5.75</v>
      </c>
      <c r="I1266" s="77"/>
      <c r="J1266" s="645">
        <f>ROUND(I1266*H1266,2)</f>
        <v>0</v>
      </c>
      <c r="K1266" s="642" t="s">
        <v>259</v>
      </c>
      <c r="L1266" s="569"/>
      <c r="M1266" s="646" t="s">
        <v>3</v>
      </c>
      <c r="N1266" s="647" t="s">
        <v>43</v>
      </c>
      <c r="O1266" s="648"/>
      <c r="P1266" s="649">
        <f>O1266*H1266</f>
        <v>0</v>
      </c>
      <c r="Q1266" s="649">
        <v>0</v>
      </c>
      <c r="R1266" s="649">
        <f>Q1266*H1266</f>
        <v>0</v>
      </c>
      <c r="S1266" s="649">
        <v>0.054</v>
      </c>
      <c r="T1266" s="650">
        <f>S1266*H1266</f>
        <v>0.3105</v>
      </c>
      <c r="U1266" s="568"/>
      <c r="V1266" s="568"/>
      <c r="W1266" s="568"/>
      <c r="X1266" s="568"/>
      <c r="Y1266" s="568"/>
      <c r="Z1266" s="568"/>
      <c r="AA1266" s="568"/>
      <c r="AB1266" s="568"/>
      <c r="AC1266" s="568"/>
      <c r="AD1266" s="568"/>
      <c r="AE1266" s="568"/>
      <c r="AR1266" s="651" t="s">
        <v>133</v>
      </c>
      <c r="AT1266" s="651" t="s">
        <v>128</v>
      </c>
      <c r="AU1266" s="651" t="s">
        <v>82</v>
      </c>
      <c r="AY1266" s="561" t="s">
        <v>125</v>
      </c>
      <c r="BE1266" s="652">
        <f>IF(N1266="základní",J1266,0)</f>
        <v>0</v>
      </c>
      <c r="BF1266" s="652">
        <f>IF(N1266="snížená",J1266,0)</f>
        <v>0</v>
      </c>
      <c r="BG1266" s="652">
        <f>IF(N1266="zákl. přenesená",J1266,0)</f>
        <v>0</v>
      </c>
      <c r="BH1266" s="652">
        <f>IF(N1266="sníž. přenesená",J1266,0)</f>
        <v>0</v>
      </c>
      <c r="BI1266" s="652">
        <f>IF(N1266="nulová",J1266,0)</f>
        <v>0</v>
      </c>
      <c r="BJ1266" s="561" t="s">
        <v>80</v>
      </c>
      <c r="BK1266" s="652">
        <f>ROUND(I1266*H1266,2)</f>
        <v>0</v>
      </c>
      <c r="BL1266" s="561" t="s">
        <v>133</v>
      </c>
      <c r="BM1266" s="651" t="s">
        <v>2134</v>
      </c>
    </row>
    <row r="1267" spans="2:51" s="680" customFormat="1" ht="12">
      <c r="B1267" s="681"/>
      <c r="D1267" s="653" t="s">
        <v>137</v>
      </c>
      <c r="E1267" s="682" t="s">
        <v>3</v>
      </c>
      <c r="F1267" s="683" t="s">
        <v>2135</v>
      </c>
      <c r="H1267" s="682" t="s">
        <v>3</v>
      </c>
      <c r="L1267" s="681"/>
      <c r="M1267" s="684"/>
      <c r="N1267" s="685"/>
      <c r="O1267" s="685"/>
      <c r="P1267" s="685"/>
      <c r="Q1267" s="685"/>
      <c r="R1267" s="685"/>
      <c r="S1267" s="685"/>
      <c r="T1267" s="686"/>
      <c r="AT1267" s="682" t="s">
        <v>137</v>
      </c>
      <c r="AU1267" s="682" t="s">
        <v>82</v>
      </c>
      <c r="AV1267" s="680" t="s">
        <v>80</v>
      </c>
      <c r="AW1267" s="680" t="s">
        <v>33</v>
      </c>
      <c r="AX1267" s="680" t="s">
        <v>72</v>
      </c>
      <c r="AY1267" s="682" t="s">
        <v>125</v>
      </c>
    </row>
    <row r="1268" spans="2:51" s="658" customFormat="1" ht="12">
      <c r="B1268" s="659"/>
      <c r="D1268" s="653" t="s">
        <v>137</v>
      </c>
      <c r="E1268" s="660" t="s">
        <v>3</v>
      </c>
      <c r="F1268" s="661" t="s">
        <v>1184</v>
      </c>
      <c r="H1268" s="662">
        <v>5.75</v>
      </c>
      <c r="L1268" s="659"/>
      <c r="M1268" s="663"/>
      <c r="N1268" s="664"/>
      <c r="O1268" s="664"/>
      <c r="P1268" s="664"/>
      <c r="Q1268" s="664"/>
      <c r="R1268" s="664"/>
      <c r="S1268" s="664"/>
      <c r="T1268" s="665"/>
      <c r="AT1268" s="660" t="s">
        <v>137</v>
      </c>
      <c r="AU1268" s="660" t="s">
        <v>82</v>
      </c>
      <c r="AV1268" s="658" t="s">
        <v>82</v>
      </c>
      <c r="AW1268" s="658" t="s">
        <v>33</v>
      </c>
      <c r="AX1268" s="658" t="s">
        <v>80</v>
      </c>
      <c r="AY1268" s="660" t="s">
        <v>125</v>
      </c>
    </row>
    <row r="1269" spans="1:65" s="571" customFormat="1" ht="14.45" customHeight="1">
      <c r="A1269" s="568"/>
      <c r="B1269" s="569"/>
      <c r="C1269" s="640" t="s">
        <v>2136</v>
      </c>
      <c r="D1269" s="640" t="s">
        <v>128</v>
      </c>
      <c r="E1269" s="641" t="s">
        <v>2137</v>
      </c>
      <c r="F1269" s="642" t="s">
        <v>2138</v>
      </c>
      <c r="G1269" s="643" t="s">
        <v>286</v>
      </c>
      <c r="H1269" s="644">
        <v>2.4</v>
      </c>
      <c r="I1269" s="77"/>
      <c r="J1269" s="645">
        <f>ROUND(I1269*H1269,2)</f>
        <v>0</v>
      </c>
      <c r="K1269" s="642" t="s">
        <v>132</v>
      </c>
      <c r="L1269" s="569"/>
      <c r="M1269" s="646" t="s">
        <v>3</v>
      </c>
      <c r="N1269" s="647" t="s">
        <v>43</v>
      </c>
      <c r="O1269" s="648"/>
      <c r="P1269" s="649">
        <f>O1269*H1269</f>
        <v>0</v>
      </c>
      <c r="Q1269" s="649">
        <v>0</v>
      </c>
      <c r="R1269" s="649">
        <f>Q1269*H1269</f>
        <v>0</v>
      </c>
      <c r="S1269" s="649">
        <v>0.07</v>
      </c>
      <c r="T1269" s="650">
        <f>S1269*H1269</f>
        <v>0.168</v>
      </c>
      <c r="U1269" s="568"/>
      <c r="V1269" s="568"/>
      <c r="W1269" s="568"/>
      <c r="X1269" s="568"/>
      <c r="Y1269" s="568"/>
      <c r="Z1269" s="568"/>
      <c r="AA1269" s="568"/>
      <c r="AB1269" s="568"/>
      <c r="AC1269" s="568"/>
      <c r="AD1269" s="568"/>
      <c r="AE1269" s="568"/>
      <c r="AR1269" s="651" t="s">
        <v>133</v>
      </c>
      <c r="AT1269" s="651" t="s">
        <v>128</v>
      </c>
      <c r="AU1269" s="651" t="s">
        <v>82</v>
      </c>
      <c r="AY1269" s="561" t="s">
        <v>125</v>
      </c>
      <c r="BE1269" s="652">
        <f>IF(N1269="základní",J1269,0)</f>
        <v>0</v>
      </c>
      <c r="BF1269" s="652">
        <f>IF(N1269="snížená",J1269,0)</f>
        <v>0</v>
      </c>
      <c r="BG1269" s="652">
        <f>IF(N1269="zákl. přenesená",J1269,0)</f>
        <v>0</v>
      </c>
      <c r="BH1269" s="652">
        <f>IF(N1269="sníž. přenesená",J1269,0)</f>
        <v>0</v>
      </c>
      <c r="BI1269" s="652">
        <f>IF(N1269="nulová",J1269,0)</f>
        <v>0</v>
      </c>
      <c r="BJ1269" s="561" t="s">
        <v>80</v>
      </c>
      <c r="BK1269" s="652">
        <f>ROUND(I1269*H1269,2)</f>
        <v>0</v>
      </c>
      <c r="BL1269" s="561" t="s">
        <v>133</v>
      </c>
      <c r="BM1269" s="651" t="s">
        <v>2139</v>
      </c>
    </row>
    <row r="1270" spans="2:51" s="658" customFormat="1" ht="12">
      <c r="B1270" s="659"/>
      <c r="D1270" s="653" t="s">
        <v>137</v>
      </c>
      <c r="E1270" s="660" t="s">
        <v>3</v>
      </c>
      <c r="F1270" s="661" t="s">
        <v>2140</v>
      </c>
      <c r="H1270" s="662">
        <v>2.4</v>
      </c>
      <c r="L1270" s="659"/>
      <c r="M1270" s="663"/>
      <c r="N1270" s="664"/>
      <c r="O1270" s="664"/>
      <c r="P1270" s="664"/>
      <c r="Q1270" s="664"/>
      <c r="R1270" s="664"/>
      <c r="S1270" s="664"/>
      <c r="T1270" s="665"/>
      <c r="AT1270" s="660" t="s">
        <v>137</v>
      </c>
      <c r="AU1270" s="660" t="s">
        <v>82</v>
      </c>
      <c r="AV1270" s="658" t="s">
        <v>82</v>
      </c>
      <c r="AW1270" s="658" t="s">
        <v>33</v>
      </c>
      <c r="AX1270" s="658" t="s">
        <v>80</v>
      </c>
      <c r="AY1270" s="660" t="s">
        <v>125</v>
      </c>
    </row>
    <row r="1271" spans="1:65" s="571" customFormat="1" ht="14.45" customHeight="1">
      <c r="A1271" s="568"/>
      <c r="B1271" s="569"/>
      <c r="C1271" s="640" t="s">
        <v>2141</v>
      </c>
      <c r="D1271" s="640" t="s">
        <v>128</v>
      </c>
      <c r="E1271" s="641" t="s">
        <v>2142</v>
      </c>
      <c r="F1271" s="642" t="s">
        <v>2143</v>
      </c>
      <c r="G1271" s="643" t="s">
        <v>131</v>
      </c>
      <c r="H1271" s="644">
        <v>0.188</v>
      </c>
      <c r="I1271" s="77"/>
      <c r="J1271" s="645">
        <f>ROUND(I1271*H1271,2)</f>
        <v>0</v>
      </c>
      <c r="K1271" s="642" t="s">
        <v>132</v>
      </c>
      <c r="L1271" s="569"/>
      <c r="M1271" s="646" t="s">
        <v>3</v>
      </c>
      <c r="N1271" s="647" t="s">
        <v>43</v>
      </c>
      <c r="O1271" s="648"/>
      <c r="P1271" s="649">
        <f>O1271*H1271</f>
        <v>0</v>
      </c>
      <c r="Q1271" s="649">
        <v>0</v>
      </c>
      <c r="R1271" s="649">
        <f>Q1271*H1271</f>
        <v>0</v>
      </c>
      <c r="S1271" s="649">
        <v>2.2</v>
      </c>
      <c r="T1271" s="650">
        <f>S1271*H1271</f>
        <v>0.4136</v>
      </c>
      <c r="U1271" s="568"/>
      <c r="V1271" s="568"/>
      <c r="W1271" s="568"/>
      <c r="X1271" s="568"/>
      <c r="Y1271" s="568"/>
      <c r="Z1271" s="568"/>
      <c r="AA1271" s="568"/>
      <c r="AB1271" s="568"/>
      <c r="AC1271" s="568"/>
      <c r="AD1271" s="568"/>
      <c r="AE1271" s="568"/>
      <c r="AR1271" s="651" t="s">
        <v>133</v>
      </c>
      <c r="AT1271" s="651" t="s">
        <v>128</v>
      </c>
      <c r="AU1271" s="651" t="s">
        <v>82</v>
      </c>
      <c r="AY1271" s="561" t="s">
        <v>125</v>
      </c>
      <c r="BE1271" s="652">
        <f>IF(N1271="základní",J1271,0)</f>
        <v>0</v>
      </c>
      <c r="BF1271" s="652">
        <f>IF(N1271="snížená",J1271,0)</f>
        <v>0</v>
      </c>
      <c r="BG1271" s="652">
        <f>IF(N1271="zákl. přenesená",J1271,0)</f>
        <v>0</v>
      </c>
      <c r="BH1271" s="652">
        <f>IF(N1271="sníž. přenesená",J1271,0)</f>
        <v>0</v>
      </c>
      <c r="BI1271" s="652">
        <f>IF(N1271="nulová",J1271,0)</f>
        <v>0</v>
      </c>
      <c r="BJ1271" s="561" t="s">
        <v>80</v>
      </c>
      <c r="BK1271" s="652">
        <f>ROUND(I1271*H1271,2)</f>
        <v>0</v>
      </c>
      <c r="BL1271" s="561" t="s">
        <v>133</v>
      </c>
      <c r="BM1271" s="651" t="s">
        <v>2144</v>
      </c>
    </row>
    <row r="1272" spans="2:51" s="658" customFormat="1" ht="12">
      <c r="B1272" s="659"/>
      <c r="D1272" s="653" t="s">
        <v>137</v>
      </c>
      <c r="E1272" s="660" t="s">
        <v>3</v>
      </c>
      <c r="F1272" s="661" t="s">
        <v>1715</v>
      </c>
      <c r="H1272" s="662">
        <v>0.188</v>
      </c>
      <c r="L1272" s="659"/>
      <c r="M1272" s="663"/>
      <c r="N1272" s="664"/>
      <c r="O1272" s="664"/>
      <c r="P1272" s="664"/>
      <c r="Q1272" s="664"/>
      <c r="R1272" s="664"/>
      <c r="S1272" s="664"/>
      <c r="T1272" s="665"/>
      <c r="AT1272" s="660" t="s">
        <v>137</v>
      </c>
      <c r="AU1272" s="660" t="s">
        <v>82</v>
      </c>
      <c r="AV1272" s="658" t="s">
        <v>82</v>
      </c>
      <c r="AW1272" s="658" t="s">
        <v>33</v>
      </c>
      <c r="AX1272" s="658" t="s">
        <v>80</v>
      </c>
      <c r="AY1272" s="660" t="s">
        <v>125</v>
      </c>
    </row>
    <row r="1273" spans="1:65" s="571" customFormat="1" ht="14.45" customHeight="1">
      <c r="A1273" s="568"/>
      <c r="B1273" s="569"/>
      <c r="C1273" s="640" t="s">
        <v>2145</v>
      </c>
      <c r="D1273" s="640" t="s">
        <v>128</v>
      </c>
      <c r="E1273" s="641" t="s">
        <v>2146</v>
      </c>
      <c r="F1273" s="642" t="s">
        <v>2147</v>
      </c>
      <c r="G1273" s="643" t="s">
        <v>131</v>
      </c>
      <c r="H1273" s="644">
        <v>0.863</v>
      </c>
      <c r="I1273" s="77"/>
      <c r="J1273" s="645">
        <f>ROUND(I1273*H1273,2)</f>
        <v>0</v>
      </c>
      <c r="K1273" s="642" t="s">
        <v>132</v>
      </c>
      <c r="L1273" s="569"/>
      <c r="M1273" s="646" t="s">
        <v>3</v>
      </c>
      <c r="N1273" s="647" t="s">
        <v>43</v>
      </c>
      <c r="O1273" s="648"/>
      <c r="P1273" s="649">
        <f>O1273*H1273</f>
        <v>0</v>
      </c>
      <c r="Q1273" s="649">
        <v>0</v>
      </c>
      <c r="R1273" s="649">
        <f>Q1273*H1273</f>
        <v>0</v>
      </c>
      <c r="S1273" s="649">
        <v>2.2</v>
      </c>
      <c r="T1273" s="650">
        <f>S1273*H1273</f>
        <v>1.8986</v>
      </c>
      <c r="U1273" s="568"/>
      <c r="V1273" s="568"/>
      <c r="W1273" s="568"/>
      <c r="X1273" s="568"/>
      <c r="Y1273" s="568"/>
      <c r="Z1273" s="568"/>
      <c r="AA1273" s="568"/>
      <c r="AB1273" s="568"/>
      <c r="AC1273" s="568"/>
      <c r="AD1273" s="568"/>
      <c r="AE1273" s="568"/>
      <c r="AR1273" s="651" t="s">
        <v>133</v>
      </c>
      <c r="AT1273" s="651" t="s">
        <v>128</v>
      </c>
      <c r="AU1273" s="651" t="s">
        <v>82</v>
      </c>
      <c r="AY1273" s="561" t="s">
        <v>125</v>
      </c>
      <c r="BE1273" s="652">
        <f>IF(N1273="základní",J1273,0)</f>
        <v>0</v>
      </c>
      <c r="BF1273" s="652">
        <f>IF(N1273="snížená",J1273,0)</f>
        <v>0</v>
      </c>
      <c r="BG1273" s="652">
        <f>IF(N1273="zákl. přenesená",J1273,0)</f>
        <v>0</v>
      </c>
      <c r="BH1273" s="652">
        <f>IF(N1273="sníž. přenesená",J1273,0)</f>
        <v>0</v>
      </c>
      <c r="BI1273" s="652">
        <f>IF(N1273="nulová",J1273,0)</f>
        <v>0</v>
      </c>
      <c r="BJ1273" s="561" t="s">
        <v>80</v>
      </c>
      <c r="BK1273" s="652">
        <f>ROUND(I1273*H1273,2)</f>
        <v>0</v>
      </c>
      <c r="BL1273" s="561" t="s">
        <v>133</v>
      </c>
      <c r="BM1273" s="651" t="s">
        <v>2148</v>
      </c>
    </row>
    <row r="1274" spans="2:51" s="680" customFormat="1" ht="12">
      <c r="B1274" s="681"/>
      <c r="D1274" s="653" t="s">
        <v>137</v>
      </c>
      <c r="E1274" s="682" t="s">
        <v>3</v>
      </c>
      <c r="F1274" s="683" t="s">
        <v>2135</v>
      </c>
      <c r="H1274" s="682" t="s">
        <v>3</v>
      </c>
      <c r="L1274" s="681"/>
      <c r="M1274" s="684"/>
      <c r="N1274" s="685"/>
      <c r="O1274" s="685"/>
      <c r="P1274" s="685"/>
      <c r="Q1274" s="685"/>
      <c r="R1274" s="685"/>
      <c r="S1274" s="685"/>
      <c r="T1274" s="686"/>
      <c r="AT1274" s="682" t="s">
        <v>137</v>
      </c>
      <c r="AU1274" s="682" t="s">
        <v>82</v>
      </c>
      <c r="AV1274" s="680" t="s">
        <v>80</v>
      </c>
      <c r="AW1274" s="680" t="s">
        <v>33</v>
      </c>
      <c r="AX1274" s="680" t="s">
        <v>72</v>
      </c>
      <c r="AY1274" s="682" t="s">
        <v>125</v>
      </c>
    </row>
    <row r="1275" spans="2:51" s="658" customFormat="1" ht="12">
      <c r="B1275" s="659"/>
      <c r="D1275" s="653" t="s">
        <v>137</v>
      </c>
      <c r="E1275" s="660" t="s">
        <v>3</v>
      </c>
      <c r="F1275" s="661" t="s">
        <v>2149</v>
      </c>
      <c r="H1275" s="662">
        <v>0.863</v>
      </c>
      <c r="L1275" s="659"/>
      <c r="M1275" s="663"/>
      <c r="N1275" s="664"/>
      <c r="O1275" s="664"/>
      <c r="P1275" s="664"/>
      <c r="Q1275" s="664"/>
      <c r="R1275" s="664"/>
      <c r="S1275" s="664"/>
      <c r="T1275" s="665"/>
      <c r="AT1275" s="660" t="s">
        <v>137</v>
      </c>
      <c r="AU1275" s="660" t="s">
        <v>82</v>
      </c>
      <c r="AV1275" s="658" t="s">
        <v>82</v>
      </c>
      <c r="AW1275" s="658" t="s">
        <v>33</v>
      </c>
      <c r="AX1275" s="658" t="s">
        <v>80</v>
      </c>
      <c r="AY1275" s="660" t="s">
        <v>125</v>
      </c>
    </row>
    <row r="1276" spans="1:65" s="571" customFormat="1" ht="14.45" customHeight="1">
      <c r="A1276" s="568"/>
      <c r="B1276" s="569"/>
      <c r="C1276" s="640" t="s">
        <v>2150</v>
      </c>
      <c r="D1276" s="640" t="s">
        <v>128</v>
      </c>
      <c r="E1276" s="641" t="s">
        <v>2151</v>
      </c>
      <c r="F1276" s="642" t="s">
        <v>2152</v>
      </c>
      <c r="G1276" s="643" t="s">
        <v>180</v>
      </c>
      <c r="H1276" s="644">
        <v>21.1</v>
      </c>
      <c r="I1276" s="77"/>
      <c r="J1276" s="645">
        <f>ROUND(I1276*H1276,2)</f>
        <v>0</v>
      </c>
      <c r="K1276" s="642" t="s">
        <v>132</v>
      </c>
      <c r="L1276" s="569"/>
      <c r="M1276" s="646" t="s">
        <v>3</v>
      </c>
      <c r="N1276" s="647" t="s">
        <v>43</v>
      </c>
      <c r="O1276" s="648"/>
      <c r="P1276" s="649">
        <f>O1276*H1276</f>
        <v>0</v>
      </c>
      <c r="Q1276" s="649">
        <v>0</v>
      </c>
      <c r="R1276" s="649">
        <f>Q1276*H1276</f>
        <v>0</v>
      </c>
      <c r="S1276" s="649">
        <v>0</v>
      </c>
      <c r="T1276" s="650">
        <f>S1276*H1276</f>
        <v>0</v>
      </c>
      <c r="U1276" s="568"/>
      <c r="V1276" s="568"/>
      <c r="W1276" s="568"/>
      <c r="X1276" s="568"/>
      <c r="Y1276" s="568"/>
      <c r="Z1276" s="568"/>
      <c r="AA1276" s="568"/>
      <c r="AB1276" s="568"/>
      <c r="AC1276" s="568"/>
      <c r="AD1276" s="568"/>
      <c r="AE1276" s="568"/>
      <c r="AR1276" s="651" t="s">
        <v>133</v>
      </c>
      <c r="AT1276" s="651" t="s">
        <v>128</v>
      </c>
      <c r="AU1276" s="651" t="s">
        <v>82</v>
      </c>
      <c r="AY1276" s="561" t="s">
        <v>125</v>
      </c>
      <c r="BE1276" s="652">
        <f>IF(N1276="základní",J1276,0)</f>
        <v>0</v>
      </c>
      <c r="BF1276" s="652">
        <f>IF(N1276="snížená",J1276,0)</f>
        <v>0</v>
      </c>
      <c r="BG1276" s="652">
        <f>IF(N1276="zákl. přenesená",J1276,0)</f>
        <v>0</v>
      </c>
      <c r="BH1276" s="652">
        <f>IF(N1276="sníž. přenesená",J1276,0)</f>
        <v>0</v>
      </c>
      <c r="BI1276" s="652">
        <f>IF(N1276="nulová",J1276,0)</f>
        <v>0</v>
      </c>
      <c r="BJ1276" s="561" t="s">
        <v>80</v>
      </c>
      <c r="BK1276" s="652">
        <f>ROUND(I1276*H1276,2)</f>
        <v>0</v>
      </c>
      <c r="BL1276" s="561" t="s">
        <v>133</v>
      </c>
      <c r="BM1276" s="651" t="s">
        <v>2153</v>
      </c>
    </row>
    <row r="1277" spans="2:51" s="680" customFormat="1" ht="12">
      <c r="B1277" s="681"/>
      <c r="D1277" s="653" t="s">
        <v>137</v>
      </c>
      <c r="E1277" s="682" t="s">
        <v>3</v>
      </c>
      <c r="F1277" s="683" t="s">
        <v>2154</v>
      </c>
      <c r="H1277" s="682" t="s">
        <v>3</v>
      </c>
      <c r="L1277" s="681"/>
      <c r="M1277" s="684"/>
      <c r="N1277" s="685"/>
      <c r="O1277" s="685"/>
      <c r="P1277" s="685"/>
      <c r="Q1277" s="685"/>
      <c r="R1277" s="685"/>
      <c r="S1277" s="685"/>
      <c r="T1277" s="686"/>
      <c r="AT1277" s="682" t="s">
        <v>137</v>
      </c>
      <c r="AU1277" s="682" t="s">
        <v>82</v>
      </c>
      <c r="AV1277" s="680" t="s">
        <v>80</v>
      </c>
      <c r="AW1277" s="680" t="s">
        <v>33</v>
      </c>
      <c r="AX1277" s="680" t="s">
        <v>72</v>
      </c>
      <c r="AY1277" s="682" t="s">
        <v>125</v>
      </c>
    </row>
    <row r="1278" spans="2:51" s="658" customFormat="1" ht="12">
      <c r="B1278" s="659"/>
      <c r="D1278" s="653" t="s">
        <v>137</v>
      </c>
      <c r="E1278" s="660" t="s">
        <v>3</v>
      </c>
      <c r="F1278" s="661" t="s">
        <v>2155</v>
      </c>
      <c r="H1278" s="662">
        <v>21.1</v>
      </c>
      <c r="L1278" s="659"/>
      <c r="M1278" s="663"/>
      <c r="N1278" s="664"/>
      <c r="O1278" s="664"/>
      <c r="P1278" s="664"/>
      <c r="Q1278" s="664"/>
      <c r="R1278" s="664"/>
      <c r="S1278" s="664"/>
      <c r="T1278" s="665"/>
      <c r="AT1278" s="660" t="s">
        <v>137</v>
      </c>
      <c r="AU1278" s="660" t="s">
        <v>82</v>
      </c>
      <c r="AV1278" s="658" t="s">
        <v>82</v>
      </c>
      <c r="AW1278" s="658" t="s">
        <v>33</v>
      </c>
      <c r="AX1278" s="658" t="s">
        <v>80</v>
      </c>
      <c r="AY1278" s="660" t="s">
        <v>125</v>
      </c>
    </row>
    <row r="1279" spans="1:65" s="571" customFormat="1" ht="24.2" customHeight="1">
      <c r="A1279" s="568"/>
      <c r="B1279" s="569"/>
      <c r="C1279" s="640" t="s">
        <v>2156</v>
      </c>
      <c r="D1279" s="640" t="s">
        <v>128</v>
      </c>
      <c r="E1279" s="641" t="s">
        <v>2157</v>
      </c>
      <c r="F1279" s="642" t="s">
        <v>2158</v>
      </c>
      <c r="G1279" s="643" t="s">
        <v>180</v>
      </c>
      <c r="H1279" s="644">
        <v>46.7</v>
      </c>
      <c r="I1279" s="77"/>
      <c r="J1279" s="645">
        <f>ROUND(I1279*H1279,2)</f>
        <v>0</v>
      </c>
      <c r="K1279" s="642" t="s">
        <v>132</v>
      </c>
      <c r="L1279" s="569"/>
      <c r="M1279" s="646" t="s">
        <v>3</v>
      </c>
      <c r="N1279" s="647" t="s">
        <v>43</v>
      </c>
      <c r="O1279" s="648"/>
      <c r="P1279" s="649">
        <f>O1279*H1279</f>
        <v>0</v>
      </c>
      <c r="Q1279" s="649">
        <v>0</v>
      </c>
      <c r="R1279" s="649">
        <f>Q1279*H1279</f>
        <v>0</v>
      </c>
      <c r="S1279" s="649">
        <v>0.035</v>
      </c>
      <c r="T1279" s="650">
        <f>S1279*H1279</f>
        <v>1.6345000000000003</v>
      </c>
      <c r="U1279" s="568"/>
      <c r="V1279" s="568"/>
      <c r="W1279" s="568"/>
      <c r="X1279" s="568"/>
      <c r="Y1279" s="568"/>
      <c r="Z1279" s="568"/>
      <c r="AA1279" s="568"/>
      <c r="AB1279" s="568"/>
      <c r="AC1279" s="568"/>
      <c r="AD1279" s="568"/>
      <c r="AE1279" s="568"/>
      <c r="AR1279" s="651" t="s">
        <v>133</v>
      </c>
      <c r="AT1279" s="651" t="s">
        <v>128</v>
      </c>
      <c r="AU1279" s="651" t="s">
        <v>82</v>
      </c>
      <c r="AY1279" s="561" t="s">
        <v>125</v>
      </c>
      <c r="BE1279" s="652">
        <f>IF(N1279="základní",J1279,0)</f>
        <v>0</v>
      </c>
      <c r="BF1279" s="652">
        <f>IF(N1279="snížená",J1279,0)</f>
        <v>0</v>
      </c>
      <c r="BG1279" s="652">
        <f>IF(N1279="zákl. přenesená",J1279,0)</f>
        <v>0</v>
      </c>
      <c r="BH1279" s="652">
        <f>IF(N1279="sníž. přenesená",J1279,0)</f>
        <v>0</v>
      </c>
      <c r="BI1279" s="652">
        <f>IF(N1279="nulová",J1279,0)</f>
        <v>0</v>
      </c>
      <c r="BJ1279" s="561" t="s">
        <v>80</v>
      </c>
      <c r="BK1279" s="652">
        <f>ROUND(I1279*H1279,2)</f>
        <v>0</v>
      </c>
      <c r="BL1279" s="561" t="s">
        <v>133</v>
      </c>
      <c r="BM1279" s="651" t="s">
        <v>2159</v>
      </c>
    </row>
    <row r="1280" spans="2:51" s="680" customFormat="1" ht="12">
      <c r="B1280" s="681"/>
      <c r="D1280" s="653" t="s">
        <v>137</v>
      </c>
      <c r="E1280" s="682" t="s">
        <v>3</v>
      </c>
      <c r="F1280" s="683" t="s">
        <v>1089</v>
      </c>
      <c r="H1280" s="682" t="s">
        <v>3</v>
      </c>
      <c r="L1280" s="681"/>
      <c r="M1280" s="684"/>
      <c r="N1280" s="685"/>
      <c r="O1280" s="685"/>
      <c r="P1280" s="685"/>
      <c r="Q1280" s="685"/>
      <c r="R1280" s="685"/>
      <c r="S1280" s="685"/>
      <c r="T1280" s="686"/>
      <c r="AT1280" s="682" t="s">
        <v>137</v>
      </c>
      <c r="AU1280" s="682" t="s">
        <v>82</v>
      </c>
      <c r="AV1280" s="680" t="s">
        <v>80</v>
      </c>
      <c r="AW1280" s="680" t="s">
        <v>33</v>
      </c>
      <c r="AX1280" s="680" t="s">
        <v>72</v>
      </c>
      <c r="AY1280" s="682" t="s">
        <v>125</v>
      </c>
    </row>
    <row r="1281" spans="2:51" s="658" customFormat="1" ht="12">
      <c r="B1281" s="659"/>
      <c r="D1281" s="653" t="s">
        <v>137</v>
      </c>
      <c r="E1281" s="660" t="s">
        <v>3</v>
      </c>
      <c r="F1281" s="661" t="s">
        <v>2160</v>
      </c>
      <c r="H1281" s="662">
        <v>46.7</v>
      </c>
      <c r="L1281" s="659"/>
      <c r="M1281" s="663"/>
      <c r="N1281" s="664"/>
      <c r="O1281" s="664"/>
      <c r="P1281" s="664"/>
      <c r="Q1281" s="664"/>
      <c r="R1281" s="664"/>
      <c r="S1281" s="664"/>
      <c r="T1281" s="665"/>
      <c r="AT1281" s="660" t="s">
        <v>137</v>
      </c>
      <c r="AU1281" s="660" t="s">
        <v>82</v>
      </c>
      <c r="AV1281" s="658" t="s">
        <v>82</v>
      </c>
      <c r="AW1281" s="658" t="s">
        <v>33</v>
      </c>
      <c r="AX1281" s="658" t="s">
        <v>80</v>
      </c>
      <c r="AY1281" s="660" t="s">
        <v>125</v>
      </c>
    </row>
    <row r="1282" spans="1:65" s="571" customFormat="1" ht="24.2" customHeight="1">
      <c r="A1282" s="568"/>
      <c r="B1282" s="569"/>
      <c r="C1282" s="640" t="s">
        <v>2161</v>
      </c>
      <c r="D1282" s="640" t="s">
        <v>128</v>
      </c>
      <c r="E1282" s="641" t="s">
        <v>2162</v>
      </c>
      <c r="F1282" s="642" t="s">
        <v>2163</v>
      </c>
      <c r="G1282" s="643" t="s">
        <v>180</v>
      </c>
      <c r="H1282" s="644">
        <v>1.8</v>
      </c>
      <c r="I1282" s="77"/>
      <c r="J1282" s="645">
        <f>ROUND(I1282*H1282,2)</f>
        <v>0</v>
      </c>
      <c r="K1282" s="642" t="s">
        <v>132</v>
      </c>
      <c r="L1282" s="569"/>
      <c r="M1282" s="646" t="s">
        <v>3</v>
      </c>
      <c r="N1282" s="647" t="s">
        <v>43</v>
      </c>
      <c r="O1282" s="648"/>
      <c r="P1282" s="649">
        <f>O1282*H1282</f>
        <v>0</v>
      </c>
      <c r="Q1282" s="649">
        <v>0</v>
      </c>
      <c r="R1282" s="649">
        <f>Q1282*H1282</f>
        <v>0</v>
      </c>
      <c r="S1282" s="649">
        <v>0.055</v>
      </c>
      <c r="T1282" s="650">
        <f>S1282*H1282</f>
        <v>0.099</v>
      </c>
      <c r="U1282" s="568"/>
      <c r="V1282" s="568"/>
      <c r="W1282" s="568"/>
      <c r="X1282" s="568"/>
      <c r="Y1282" s="568"/>
      <c r="Z1282" s="568"/>
      <c r="AA1282" s="568"/>
      <c r="AB1282" s="568"/>
      <c r="AC1282" s="568"/>
      <c r="AD1282" s="568"/>
      <c r="AE1282" s="568"/>
      <c r="AR1282" s="651" t="s">
        <v>133</v>
      </c>
      <c r="AT1282" s="651" t="s">
        <v>128</v>
      </c>
      <c r="AU1282" s="651" t="s">
        <v>82</v>
      </c>
      <c r="AY1282" s="561" t="s">
        <v>125</v>
      </c>
      <c r="BE1282" s="652">
        <f>IF(N1282="základní",J1282,0)</f>
        <v>0</v>
      </c>
      <c r="BF1282" s="652">
        <f>IF(N1282="snížená",J1282,0)</f>
        <v>0</v>
      </c>
      <c r="BG1282" s="652">
        <f>IF(N1282="zákl. přenesená",J1282,0)</f>
        <v>0</v>
      </c>
      <c r="BH1282" s="652">
        <f>IF(N1282="sníž. přenesená",J1282,0)</f>
        <v>0</v>
      </c>
      <c r="BI1282" s="652">
        <f>IF(N1282="nulová",J1282,0)</f>
        <v>0</v>
      </c>
      <c r="BJ1282" s="561" t="s">
        <v>80</v>
      </c>
      <c r="BK1282" s="652">
        <f>ROUND(I1282*H1282,2)</f>
        <v>0</v>
      </c>
      <c r="BL1282" s="561" t="s">
        <v>133</v>
      </c>
      <c r="BM1282" s="651" t="s">
        <v>2164</v>
      </c>
    </row>
    <row r="1283" spans="2:51" s="680" customFormat="1" ht="12">
      <c r="B1283" s="681"/>
      <c r="D1283" s="653" t="s">
        <v>137</v>
      </c>
      <c r="E1283" s="682" t="s">
        <v>3</v>
      </c>
      <c r="F1283" s="683" t="s">
        <v>1089</v>
      </c>
      <c r="H1283" s="682" t="s">
        <v>3</v>
      </c>
      <c r="L1283" s="681"/>
      <c r="M1283" s="684"/>
      <c r="N1283" s="685"/>
      <c r="O1283" s="685"/>
      <c r="P1283" s="685"/>
      <c r="Q1283" s="685"/>
      <c r="R1283" s="685"/>
      <c r="S1283" s="685"/>
      <c r="T1283" s="686"/>
      <c r="AT1283" s="682" t="s">
        <v>137</v>
      </c>
      <c r="AU1283" s="682" t="s">
        <v>82</v>
      </c>
      <c r="AV1283" s="680" t="s">
        <v>80</v>
      </c>
      <c r="AW1283" s="680" t="s">
        <v>33</v>
      </c>
      <c r="AX1283" s="680" t="s">
        <v>72</v>
      </c>
      <c r="AY1283" s="682" t="s">
        <v>125</v>
      </c>
    </row>
    <row r="1284" spans="2:51" s="658" customFormat="1" ht="12">
      <c r="B1284" s="659"/>
      <c r="D1284" s="653" t="s">
        <v>137</v>
      </c>
      <c r="E1284" s="660" t="s">
        <v>3</v>
      </c>
      <c r="F1284" s="661" t="s">
        <v>2165</v>
      </c>
      <c r="H1284" s="662">
        <v>1.8</v>
      </c>
      <c r="L1284" s="659"/>
      <c r="M1284" s="663"/>
      <c r="N1284" s="664"/>
      <c r="O1284" s="664"/>
      <c r="P1284" s="664"/>
      <c r="Q1284" s="664"/>
      <c r="R1284" s="664"/>
      <c r="S1284" s="664"/>
      <c r="T1284" s="665"/>
      <c r="AT1284" s="660" t="s">
        <v>137</v>
      </c>
      <c r="AU1284" s="660" t="s">
        <v>82</v>
      </c>
      <c r="AV1284" s="658" t="s">
        <v>82</v>
      </c>
      <c r="AW1284" s="658" t="s">
        <v>33</v>
      </c>
      <c r="AX1284" s="658" t="s">
        <v>80</v>
      </c>
      <c r="AY1284" s="660" t="s">
        <v>125</v>
      </c>
    </row>
    <row r="1285" spans="1:65" s="571" customFormat="1" ht="24.2" customHeight="1">
      <c r="A1285" s="568"/>
      <c r="B1285" s="569"/>
      <c r="C1285" s="640" t="s">
        <v>2166</v>
      </c>
      <c r="D1285" s="640" t="s">
        <v>128</v>
      </c>
      <c r="E1285" s="641" t="s">
        <v>2167</v>
      </c>
      <c r="F1285" s="642" t="s">
        <v>2168</v>
      </c>
      <c r="G1285" s="643" t="s">
        <v>180</v>
      </c>
      <c r="H1285" s="644">
        <v>32.4</v>
      </c>
      <c r="I1285" s="77"/>
      <c r="J1285" s="645">
        <f>ROUND(I1285*H1285,2)</f>
        <v>0</v>
      </c>
      <c r="K1285" s="642" t="s">
        <v>132</v>
      </c>
      <c r="L1285" s="569"/>
      <c r="M1285" s="646" t="s">
        <v>3</v>
      </c>
      <c r="N1285" s="647" t="s">
        <v>43</v>
      </c>
      <c r="O1285" s="648"/>
      <c r="P1285" s="649">
        <f>O1285*H1285</f>
        <v>0</v>
      </c>
      <c r="Q1285" s="649">
        <v>0</v>
      </c>
      <c r="R1285" s="649">
        <f>Q1285*H1285</f>
        <v>0</v>
      </c>
      <c r="S1285" s="649">
        <v>0.047</v>
      </c>
      <c r="T1285" s="650">
        <f>S1285*H1285</f>
        <v>1.5228</v>
      </c>
      <c r="U1285" s="568"/>
      <c r="V1285" s="568"/>
      <c r="W1285" s="568"/>
      <c r="X1285" s="568"/>
      <c r="Y1285" s="568"/>
      <c r="Z1285" s="568"/>
      <c r="AA1285" s="568"/>
      <c r="AB1285" s="568"/>
      <c r="AC1285" s="568"/>
      <c r="AD1285" s="568"/>
      <c r="AE1285" s="568"/>
      <c r="AR1285" s="651" t="s">
        <v>133</v>
      </c>
      <c r="AT1285" s="651" t="s">
        <v>128</v>
      </c>
      <c r="AU1285" s="651" t="s">
        <v>82</v>
      </c>
      <c r="AY1285" s="561" t="s">
        <v>125</v>
      </c>
      <c r="BE1285" s="652">
        <f>IF(N1285="základní",J1285,0)</f>
        <v>0</v>
      </c>
      <c r="BF1285" s="652">
        <f>IF(N1285="snížená",J1285,0)</f>
        <v>0</v>
      </c>
      <c r="BG1285" s="652">
        <f>IF(N1285="zákl. přenesená",J1285,0)</f>
        <v>0</v>
      </c>
      <c r="BH1285" s="652">
        <f>IF(N1285="sníž. přenesená",J1285,0)</f>
        <v>0</v>
      </c>
      <c r="BI1285" s="652">
        <f>IF(N1285="nulová",J1285,0)</f>
        <v>0</v>
      </c>
      <c r="BJ1285" s="561" t="s">
        <v>80</v>
      </c>
      <c r="BK1285" s="652">
        <f>ROUND(I1285*H1285,2)</f>
        <v>0</v>
      </c>
      <c r="BL1285" s="561" t="s">
        <v>133</v>
      </c>
      <c r="BM1285" s="651" t="s">
        <v>2169</v>
      </c>
    </row>
    <row r="1286" spans="2:51" s="680" customFormat="1" ht="12">
      <c r="B1286" s="681"/>
      <c r="D1286" s="653" t="s">
        <v>137</v>
      </c>
      <c r="E1286" s="682" t="s">
        <v>3</v>
      </c>
      <c r="F1286" s="683" t="s">
        <v>825</v>
      </c>
      <c r="H1286" s="682" t="s">
        <v>3</v>
      </c>
      <c r="L1286" s="681"/>
      <c r="M1286" s="684"/>
      <c r="N1286" s="685"/>
      <c r="O1286" s="685"/>
      <c r="P1286" s="685"/>
      <c r="Q1286" s="685"/>
      <c r="R1286" s="685"/>
      <c r="S1286" s="685"/>
      <c r="T1286" s="686"/>
      <c r="AT1286" s="682" t="s">
        <v>137</v>
      </c>
      <c r="AU1286" s="682" t="s">
        <v>82</v>
      </c>
      <c r="AV1286" s="680" t="s">
        <v>80</v>
      </c>
      <c r="AW1286" s="680" t="s">
        <v>33</v>
      </c>
      <c r="AX1286" s="680" t="s">
        <v>72</v>
      </c>
      <c r="AY1286" s="682" t="s">
        <v>125</v>
      </c>
    </row>
    <row r="1287" spans="2:51" s="658" customFormat="1" ht="12">
      <c r="B1287" s="659"/>
      <c r="D1287" s="653" t="s">
        <v>137</v>
      </c>
      <c r="E1287" s="660" t="s">
        <v>3</v>
      </c>
      <c r="F1287" s="661" t="s">
        <v>857</v>
      </c>
      <c r="H1287" s="662">
        <v>32.4</v>
      </c>
      <c r="L1287" s="659"/>
      <c r="M1287" s="663"/>
      <c r="N1287" s="664"/>
      <c r="O1287" s="664"/>
      <c r="P1287" s="664"/>
      <c r="Q1287" s="664"/>
      <c r="R1287" s="664"/>
      <c r="S1287" s="664"/>
      <c r="T1287" s="665"/>
      <c r="AT1287" s="660" t="s">
        <v>137</v>
      </c>
      <c r="AU1287" s="660" t="s">
        <v>82</v>
      </c>
      <c r="AV1287" s="658" t="s">
        <v>82</v>
      </c>
      <c r="AW1287" s="658" t="s">
        <v>33</v>
      </c>
      <c r="AX1287" s="658" t="s">
        <v>80</v>
      </c>
      <c r="AY1287" s="660" t="s">
        <v>125</v>
      </c>
    </row>
    <row r="1288" spans="1:65" s="571" customFormat="1" ht="24.2" customHeight="1">
      <c r="A1288" s="568"/>
      <c r="B1288" s="569"/>
      <c r="C1288" s="640" t="s">
        <v>2170</v>
      </c>
      <c r="D1288" s="640" t="s">
        <v>128</v>
      </c>
      <c r="E1288" s="641" t="s">
        <v>2171</v>
      </c>
      <c r="F1288" s="642" t="s">
        <v>2172</v>
      </c>
      <c r="G1288" s="643" t="s">
        <v>180</v>
      </c>
      <c r="H1288" s="644">
        <v>4.728</v>
      </c>
      <c r="I1288" s="77"/>
      <c r="J1288" s="645">
        <f>ROUND(I1288*H1288,2)</f>
        <v>0</v>
      </c>
      <c r="K1288" s="642" t="s">
        <v>132</v>
      </c>
      <c r="L1288" s="569"/>
      <c r="M1288" s="646" t="s">
        <v>3</v>
      </c>
      <c r="N1288" s="647" t="s">
        <v>43</v>
      </c>
      <c r="O1288" s="648"/>
      <c r="P1288" s="649">
        <f>O1288*H1288</f>
        <v>0</v>
      </c>
      <c r="Q1288" s="649">
        <v>0</v>
      </c>
      <c r="R1288" s="649">
        <f>Q1288*H1288</f>
        <v>0</v>
      </c>
      <c r="S1288" s="649">
        <v>0.076</v>
      </c>
      <c r="T1288" s="650">
        <f>S1288*H1288</f>
        <v>0.359328</v>
      </c>
      <c r="U1288" s="568"/>
      <c r="V1288" s="568"/>
      <c r="W1288" s="568"/>
      <c r="X1288" s="568"/>
      <c r="Y1288" s="568"/>
      <c r="Z1288" s="568"/>
      <c r="AA1288" s="568"/>
      <c r="AB1288" s="568"/>
      <c r="AC1288" s="568"/>
      <c r="AD1288" s="568"/>
      <c r="AE1288" s="568"/>
      <c r="AR1288" s="651" t="s">
        <v>133</v>
      </c>
      <c r="AT1288" s="651" t="s">
        <v>128</v>
      </c>
      <c r="AU1288" s="651" t="s">
        <v>82</v>
      </c>
      <c r="AY1288" s="561" t="s">
        <v>125</v>
      </c>
      <c r="BE1288" s="652">
        <f>IF(N1288="základní",J1288,0)</f>
        <v>0</v>
      </c>
      <c r="BF1288" s="652">
        <f>IF(N1288="snížená",J1288,0)</f>
        <v>0</v>
      </c>
      <c r="BG1288" s="652">
        <f>IF(N1288="zákl. přenesená",J1288,0)</f>
        <v>0</v>
      </c>
      <c r="BH1288" s="652">
        <f>IF(N1288="sníž. přenesená",J1288,0)</f>
        <v>0</v>
      </c>
      <c r="BI1288" s="652">
        <f>IF(N1288="nulová",J1288,0)</f>
        <v>0</v>
      </c>
      <c r="BJ1288" s="561" t="s">
        <v>80</v>
      </c>
      <c r="BK1288" s="652">
        <f>ROUND(I1288*H1288,2)</f>
        <v>0</v>
      </c>
      <c r="BL1288" s="561" t="s">
        <v>133</v>
      </c>
      <c r="BM1288" s="651" t="s">
        <v>2173</v>
      </c>
    </row>
    <row r="1289" spans="2:51" s="680" customFormat="1" ht="12">
      <c r="B1289" s="681"/>
      <c r="D1289" s="653" t="s">
        <v>137</v>
      </c>
      <c r="E1289" s="682" t="s">
        <v>3</v>
      </c>
      <c r="F1289" s="683" t="s">
        <v>1089</v>
      </c>
      <c r="H1289" s="682" t="s">
        <v>3</v>
      </c>
      <c r="L1289" s="681"/>
      <c r="M1289" s="684"/>
      <c r="N1289" s="685"/>
      <c r="O1289" s="685"/>
      <c r="P1289" s="685"/>
      <c r="Q1289" s="685"/>
      <c r="R1289" s="685"/>
      <c r="S1289" s="685"/>
      <c r="T1289" s="686"/>
      <c r="AT1289" s="682" t="s">
        <v>137</v>
      </c>
      <c r="AU1289" s="682" t="s">
        <v>82</v>
      </c>
      <c r="AV1289" s="680" t="s">
        <v>80</v>
      </c>
      <c r="AW1289" s="680" t="s">
        <v>33</v>
      </c>
      <c r="AX1289" s="680" t="s">
        <v>72</v>
      </c>
      <c r="AY1289" s="682" t="s">
        <v>125</v>
      </c>
    </row>
    <row r="1290" spans="2:51" s="658" customFormat="1" ht="12">
      <c r="B1290" s="659"/>
      <c r="D1290" s="653" t="s">
        <v>137</v>
      </c>
      <c r="E1290" s="660" t="s">
        <v>3</v>
      </c>
      <c r="F1290" s="661" t="s">
        <v>2174</v>
      </c>
      <c r="H1290" s="662">
        <v>4.728</v>
      </c>
      <c r="L1290" s="659"/>
      <c r="M1290" s="663"/>
      <c r="N1290" s="664"/>
      <c r="O1290" s="664"/>
      <c r="P1290" s="664"/>
      <c r="Q1290" s="664"/>
      <c r="R1290" s="664"/>
      <c r="S1290" s="664"/>
      <c r="T1290" s="665"/>
      <c r="AT1290" s="660" t="s">
        <v>137</v>
      </c>
      <c r="AU1290" s="660" t="s">
        <v>82</v>
      </c>
      <c r="AV1290" s="658" t="s">
        <v>82</v>
      </c>
      <c r="AW1290" s="658" t="s">
        <v>33</v>
      </c>
      <c r="AX1290" s="658" t="s">
        <v>80</v>
      </c>
      <c r="AY1290" s="660" t="s">
        <v>125</v>
      </c>
    </row>
    <row r="1291" spans="1:65" s="571" customFormat="1" ht="24.2" customHeight="1">
      <c r="A1291" s="568"/>
      <c r="B1291" s="569"/>
      <c r="C1291" s="640" t="s">
        <v>2175</v>
      </c>
      <c r="D1291" s="640" t="s">
        <v>128</v>
      </c>
      <c r="E1291" s="641" t="s">
        <v>2176</v>
      </c>
      <c r="F1291" s="642" t="s">
        <v>2177</v>
      </c>
      <c r="G1291" s="643" t="s">
        <v>180</v>
      </c>
      <c r="H1291" s="644">
        <v>4.4</v>
      </c>
      <c r="I1291" s="77"/>
      <c r="J1291" s="645">
        <f>ROUND(I1291*H1291,2)</f>
        <v>0</v>
      </c>
      <c r="K1291" s="642" t="s">
        <v>132</v>
      </c>
      <c r="L1291" s="569"/>
      <c r="M1291" s="646" t="s">
        <v>3</v>
      </c>
      <c r="N1291" s="647" t="s">
        <v>43</v>
      </c>
      <c r="O1291" s="648"/>
      <c r="P1291" s="649">
        <f>O1291*H1291</f>
        <v>0</v>
      </c>
      <c r="Q1291" s="649">
        <v>0</v>
      </c>
      <c r="R1291" s="649">
        <f>Q1291*H1291</f>
        <v>0</v>
      </c>
      <c r="S1291" s="649">
        <v>0.063</v>
      </c>
      <c r="T1291" s="650">
        <f>S1291*H1291</f>
        <v>0.2772</v>
      </c>
      <c r="U1291" s="568"/>
      <c r="V1291" s="568"/>
      <c r="W1291" s="568"/>
      <c r="X1291" s="568"/>
      <c r="Y1291" s="568"/>
      <c r="Z1291" s="568"/>
      <c r="AA1291" s="568"/>
      <c r="AB1291" s="568"/>
      <c r="AC1291" s="568"/>
      <c r="AD1291" s="568"/>
      <c r="AE1291" s="568"/>
      <c r="AR1291" s="651" t="s">
        <v>133</v>
      </c>
      <c r="AT1291" s="651" t="s">
        <v>128</v>
      </c>
      <c r="AU1291" s="651" t="s">
        <v>82</v>
      </c>
      <c r="AY1291" s="561" t="s">
        <v>125</v>
      </c>
      <c r="BE1291" s="652">
        <f>IF(N1291="základní",J1291,0)</f>
        <v>0</v>
      </c>
      <c r="BF1291" s="652">
        <f>IF(N1291="snížená",J1291,0)</f>
        <v>0</v>
      </c>
      <c r="BG1291" s="652">
        <f>IF(N1291="zákl. přenesená",J1291,0)</f>
        <v>0</v>
      </c>
      <c r="BH1291" s="652">
        <f>IF(N1291="sníž. přenesená",J1291,0)</f>
        <v>0</v>
      </c>
      <c r="BI1291" s="652">
        <f>IF(N1291="nulová",J1291,0)</f>
        <v>0</v>
      </c>
      <c r="BJ1291" s="561" t="s">
        <v>80</v>
      </c>
      <c r="BK1291" s="652">
        <f>ROUND(I1291*H1291,2)</f>
        <v>0</v>
      </c>
      <c r="BL1291" s="561" t="s">
        <v>133</v>
      </c>
      <c r="BM1291" s="651" t="s">
        <v>2178</v>
      </c>
    </row>
    <row r="1292" spans="2:51" s="680" customFormat="1" ht="12">
      <c r="B1292" s="681"/>
      <c r="D1292" s="653" t="s">
        <v>137</v>
      </c>
      <c r="E1292" s="682" t="s">
        <v>3</v>
      </c>
      <c r="F1292" s="683" t="s">
        <v>825</v>
      </c>
      <c r="H1292" s="682" t="s">
        <v>3</v>
      </c>
      <c r="L1292" s="681"/>
      <c r="M1292" s="684"/>
      <c r="N1292" s="685"/>
      <c r="O1292" s="685"/>
      <c r="P1292" s="685"/>
      <c r="Q1292" s="685"/>
      <c r="R1292" s="685"/>
      <c r="S1292" s="685"/>
      <c r="T1292" s="686"/>
      <c r="AT1292" s="682" t="s">
        <v>137</v>
      </c>
      <c r="AU1292" s="682" t="s">
        <v>82</v>
      </c>
      <c r="AV1292" s="680" t="s">
        <v>80</v>
      </c>
      <c r="AW1292" s="680" t="s">
        <v>33</v>
      </c>
      <c r="AX1292" s="680" t="s">
        <v>72</v>
      </c>
      <c r="AY1292" s="682" t="s">
        <v>125</v>
      </c>
    </row>
    <row r="1293" spans="2:51" s="658" customFormat="1" ht="12">
      <c r="B1293" s="659"/>
      <c r="D1293" s="653" t="s">
        <v>137</v>
      </c>
      <c r="E1293" s="660" t="s">
        <v>3</v>
      </c>
      <c r="F1293" s="661" t="s">
        <v>2179</v>
      </c>
      <c r="H1293" s="662">
        <v>4.4</v>
      </c>
      <c r="L1293" s="659"/>
      <c r="M1293" s="663"/>
      <c r="N1293" s="664"/>
      <c r="O1293" s="664"/>
      <c r="P1293" s="664"/>
      <c r="Q1293" s="664"/>
      <c r="R1293" s="664"/>
      <c r="S1293" s="664"/>
      <c r="T1293" s="665"/>
      <c r="AT1293" s="660" t="s">
        <v>137</v>
      </c>
      <c r="AU1293" s="660" t="s">
        <v>82</v>
      </c>
      <c r="AV1293" s="658" t="s">
        <v>82</v>
      </c>
      <c r="AW1293" s="658" t="s">
        <v>33</v>
      </c>
      <c r="AX1293" s="658" t="s">
        <v>80</v>
      </c>
      <c r="AY1293" s="660" t="s">
        <v>125</v>
      </c>
    </row>
    <row r="1294" spans="1:65" s="571" customFormat="1" ht="24.2" customHeight="1">
      <c r="A1294" s="568"/>
      <c r="B1294" s="569"/>
      <c r="C1294" s="640" t="s">
        <v>2180</v>
      </c>
      <c r="D1294" s="640" t="s">
        <v>128</v>
      </c>
      <c r="E1294" s="641" t="s">
        <v>2181</v>
      </c>
      <c r="F1294" s="642" t="s">
        <v>2182</v>
      </c>
      <c r="G1294" s="643" t="s">
        <v>173</v>
      </c>
      <c r="H1294" s="644">
        <v>17</v>
      </c>
      <c r="I1294" s="77"/>
      <c r="J1294" s="645">
        <f>ROUND(I1294*H1294,2)</f>
        <v>0</v>
      </c>
      <c r="K1294" s="642" t="s">
        <v>132</v>
      </c>
      <c r="L1294" s="569"/>
      <c r="M1294" s="646" t="s">
        <v>3</v>
      </c>
      <c r="N1294" s="647" t="s">
        <v>43</v>
      </c>
      <c r="O1294" s="648"/>
      <c r="P1294" s="649">
        <f>O1294*H1294</f>
        <v>0</v>
      </c>
      <c r="Q1294" s="649">
        <v>0</v>
      </c>
      <c r="R1294" s="649">
        <f>Q1294*H1294</f>
        <v>0</v>
      </c>
      <c r="S1294" s="649">
        <v>0.016</v>
      </c>
      <c r="T1294" s="650">
        <f>S1294*H1294</f>
        <v>0.272</v>
      </c>
      <c r="U1294" s="568"/>
      <c r="V1294" s="568"/>
      <c r="W1294" s="568"/>
      <c r="X1294" s="568"/>
      <c r="Y1294" s="568"/>
      <c r="Z1294" s="568"/>
      <c r="AA1294" s="568"/>
      <c r="AB1294" s="568"/>
      <c r="AC1294" s="568"/>
      <c r="AD1294" s="568"/>
      <c r="AE1294" s="568"/>
      <c r="AR1294" s="651" t="s">
        <v>133</v>
      </c>
      <c r="AT1294" s="651" t="s">
        <v>128</v>
      </c>
      <c r="AU1294" s="651" t="s">
        <v>82</v>
      </c>
      <c r="AY1294" s="561" t="s">
        <v>125</v>
      </c>
      <c r="BE1294" s="652">
        <f>IF(N1294="základní",J1294,0)</f>
        <v>0</v>
      </c>
      <c r="BF1294" s="652">
        <f>IF(N1294="snížená",J1294,0)</f>
        <v>0</v>
      </c>
      <c r="BG1294" s="652">
        <f>IF(N1294="zákl. přenesená",J1294,0)</f>
        <v>0</v>
      </c>
      <c r="BH1294" s="652">
        <f>IF(N1294="sníž. přenesená",J1294,0)</f>
        <v>0</v>
      </c>
      <c r="BI1294" s="652">
        <f>IF(N1294="nulová",J1294,0)</f>
        <v>0</v>
      </c>
      <c r="BJ1294" s="561" t="s">
        <v>80</v>
      </c>
      <c r="BK1294" s="652">
        <f>ROUND(I1294*H1294,2)</f>
        <v>0</v>
      </c>
      <c r="BL1294" s="561" t="s">
        <v>133</v>
      </c>
      <c r="BM1294" s="651" t="s">
        <v>2183</v>
      </c>
    </row>
    <row r="1295" spans="2:51" s="658" customFormat="1" ht="12">
      <c r="B1295" s="659"/>
      <c r="D1295" s="653" t="s">
        <v>137</v>
      </c>
      <c r="E1295" s="660" t="s">
        <v>3</v>
      </c>
      <c r="F1295" s="661" t="s">
        <v>2184</v>
      </c>
      <c r="H1295" s="662">
        <v>14</v>
      </c>
      <c r="L1295" s="659"/>
      <c r="M1295" s="663"/>
      <c r="N1295" s="664"/>
      <c r="O1295" s="664"/>
      <c r="P1295" s="664"/>
      <c r="Q1295" s="664"/>
      <c r="R1295" s="664"/>
      <c r="S1295" s="664"/>
      <c r="T1295" s="665"/>
      <c r="AT1295" s="660" t="s">
        <v>137</v>
      </c>
      <c r="AU1295" s="660" t="s">
        <v>82</v>
      </c>
      <c r="AV1295" s="658" t="s">
        <v>82</v>
      </c>
      <c r="AW1295" s="658" t="s">
        <v>33</v>
      </c>
      <c r="AX1295" s="658" t="s">
        <v>72</v>
      </c>
      <c r="AY1295" s="660" t="s">
        <v>125</v>
      </c>
    </row>
    <row r="1296" spans="2:51" s="658" customFormat="1" ht="12">
      <c r="B1296" s="659"/>
      <c r="D1296" s="653" t="s">
        <v>137</v>
      </c>
      <c r="E1296" s="660" t="s">
        <v>3</v>
      </c>
      <c r="F1296" s="661" t="s">
        <v>2185</v>
      </c>
      <c r="H1296" s="662">
        <v>3</v>
      </c>
      <c r="L1296" s="659"/>
      <c r="M1296" s="663"/>
      <c r="N1296" s="664"/>
      <c r="O1296" s="664"/>
      <c r="P1296" s="664"/>
      <c r="Q1296" s="664"/>
      <c r="R1296" s="664"/>
      <c r="S1296" s="664"/>
      <c r="T1296" s="665"/>
      <c r="AT1296" s="660" t="s">
        <v>137</v>
      </c>
      <c r="AU1296" s="660" t="s">
        <v>82</v>
      </c>
      <c r="AV1296" s="658" t="s">
        <v>82</v>
      </c>
      <c r="AW1296" s="658" t="s">
        <v>33</v>
      </c>
      <c r="AX1296" s="658" t="s">
        <v>72</v>
      </c>
      <c r="AY1296" s="660" t="s">
        <v>125</v>
      </c>
    </row>
    <row r="1297" spans="2:51" s="687" customFormat="1" ht="12">
      <c r="B1297" s="688"/>
      <c r="D1297" s="653" t="s">
        <v>137</v>
      </c>
      <c r="E1297" s="689" t="s">
        <v>3</v>
      </c>
      <c r="F1297" s="690" t="s">
        <v>532</v>
      </c>
      <c r="H1297" s="691">
        <v>17</v>
      </c>
      <c r="L1297" s="688"/>
      <c r="M1297" s="692"/>
      <c r="N1297" s="693"/>
      <c r="O1297" s="693"/>
      <c r="P1297" s="693"/>
      <c r="Q1297" s="693"/>
      <c r="R1297" s="693"/>
      <c r="S1297" s="693"/>
      <c r="T1297" s="694"/>
      <c r="AT1297" s="689" t="s">
        <v>137</v>
      </c>
      <c r="AU1297" s="689" t="s">
        <v>82</v>
      </c>
      <c r="AV1297" s="687" t="s">
        <v>133</v>
      </c>
      <c r="AW1297" s="687" t="s">
        <v>33</v>
      </c>
      <c r="AX1297" s="687" t="s">
        <v>80</v>
      </c>
      <c r="AY1297" s="689" t="s">
        <v>125</v>
      </c>
    </row>
    <row r="1298" spans="1:65" s="571" customFormat="1" ht="24.2" customHeight="1">
      <c r="A1298" s="568"/>
      <c r="B1298" s="569"/>
      <c r="C1298" s="640" t="s">
        <v>2186</v>
      </c>
      <c r="D1298" s="640" t="s">
        <v>128</v>
      </c>
      <c r="E1298" s="641" t="s">
        <v>2187</v>
      </c>
      <c r="F1298" s="642" t="s">
        <v>2188</v>
      </c>
      <c r="G1298" s="643" t="s">
        <v>173</v>
      </c>
      <c r="H1298" s="644">
        <v>10</v>
      </c>
      <c r="I1298" s="77"/>
      <c r="J1298" s="645">
        <f>ROUND(I1298*H1298,2)</f>
        <v>0</v>
      </c>
      <c r="K1298" s="642" t="s">
        <v>132</v>
      </c>
      <c r="L1298" s="569"/>
      <c r="M1298" s="646" t="s">
        <v>3</v>
      </c>
      <c r="N1298" s="647" t="s">
        <v>43</v>
      </c>
      <c r="O1298" s="648"/>
      <c r="P1298" s="649">
        <f>O1298*H1298</f>
        <v>0</v>
      </c>
      <c r="Q1298" s="649">
        <v>0</v>
      </c>
      <c r="R1298" s="649">
        <f>Q1298*H1298</f>
        <v>0</v>
      </c>
      <c r="S1298" s="649">
        <v>0.031</v>
      </c>
      <c r="T1298" s="650">
        <f>S1298*H1298</f>
        <v>0.31</v>
      </c>
      <c r="U1298" s="568"/>
      <c r="V1298" s="568"/>
      <c r="W1298" s="568"/>
      <c r="X1298" s="568"/>
      <c r="Y1298" s="568"/>
      <c r="Z1298" s="568"/>
      <c r="AA1298" s="568"/>
      <c r="AB1298" s="568"/>
      <c r="AC1298" s="568"/>
      <c r="AD1298" s="568"/>
      <c r="AE1298" s="568"/>
      <c r="AR1298" s="651" t="s">
        <v>133</v>
      </c>
      <c r="AT1298" s="651" t="s">
        <v>128</v>
      </c>
      <c r="AU1298" s="651" t="s">
        <v>82</v>
      </c>
      <c r="AY1298" s="561" t="s">
        <v>125</v>
      </c>
      <c r="BE1298" s="652">
        <f>IF(N1298="základní",J1298,0)</f>
        <v>0</v>
      </c>
      <c r="BF1298" s="652">
        <f>IF(N1298="snížená",J1298,0)</f>
        <v>0</v>
      </c>
      <c r="BG1298" s="652">
        <f>IF(N1298="zákl. přenesená",J1298,0)</f>
        <v>0</v>
      </c>
      <c r="BH1298" s="652">
        <f>IF(N1298="sníž. přenesená",J1298,0)</f>
        <v>0</v>
      </c>
      <c r="BI1298" s="652">
        <f>IF(N1298="nulová",J1298,0)</f>
        <v>0</v>
      </c>
      <c r="BJ1298" s="561" t="s">
        <v>80</v>
      </c>
      <c r="BK1298" s="652">
        <f>ROUND(I1298*H1298,2)</f>
        <v>0</v>
      </c>
      <c r="BL1298" s="561" t="s">
        <v>133</v>
      </c>
      <c r="BM1298" s="651" t="s">
        <v>2189</v>
      </c>
    </row>
    <row r="1299" spans="2:51" s="658" customFormat="1" ht="12">
      <c r="B1299" s="659"/>
      <c r="D1299" s="653" t="s">
        <v>137</v>
      </c>
      <c r="E1299" s="660" t="s">
        <v>3</v>
      </c>
      <c r="F1299" s="661" t="s">
        <v>2190</v>
      </c>
      <c r="H1299" s="662">
        <v>10</v>
      </c>
      <c r="L1299" s="659"/>
      <c r="M1299" s="663"/>
      <c r="N1299" s="664"/>
      <c r="O1299" s="664"/>
      <c r="P1299" s="664"/>
      <c r="Q1299" s="664"/>
      <c r="R1299" s="664"/>
      <c r="S1299" s="664"/>
      <c r="T1299" s="665"/>
      <c r="AT1299" s="660" t="s">
        <v>137</v>
      </c>
      <c r="AU1299" s="660" t="s">
        <v>82</v>
      </c>
      <c r="AV1299" s="658" t="s">
        <v>82</v>
      </c>
      <c r="AW1299" s="658" t="s">
        <v>33</v>
      </c>
      <c r="AX1299" s="658" t="s">
        <v>80</v>
      </c>
      <c r="AY1299" s="660" t="s">
        <v>125</v>
      </c>
    </row>
    <row r="1300" spans="1:65" s="571" customFormat="1" ht="24.2" customHeight="1">
      <c r="A1300" s="568"/>
      <c r="B1300" s="569"/>
      <c r="C1300" s="640" t="s">
        <v>2191</v>
      </c>
      <c r="D1300" s="640" t="s">
        <v>128</v>
      </c>
      <c r="E1300" s="641" t="s">
        <v>2192</v>
      </c>
      <c r="F1300" s="642" t="s">
        <v>2193</v>
      </c>
      <c r="G1300" s="643" t="s">
        <v>173</v>
      </c>
      <c r="H1300" s="644">
        <v>13</v>
      </c>
      <c r="I1300" s="77"/>
      <c r="J1300" s="645">
        <f>ROUND(I1300*H1300,2)</f>
        <v>0</v>
      </c>
      <c r="K1300" s="642" t="s">
        <v>132</v>
      </c>
      <c r="L1300" s="569"/>
      <c r="M1300" s="646" t="s">
        <v>3</v>
      </c>
      <c r="N1300" s="647" t="s">
        <v>43</v>
      </c>
      <c r="O1300" s="648"/>
      <c r="P1300" s="649">
        <f>O1300*H1300</f>
        <v>0</v>
      </c>
      <c r="Q1300" s="649">
        <v>0</v>
      </c>
      <c r="R1300" s="649">
        <f>Q1300*H1300</f>
        <v>0</v>
      </c>
      <c r="S1300" s="649">
        <v>0.043</v>
      </c>
      <c r="T1300" s="650">
        <f>S1300*H1300</f>
        <v>0.5589999999999999</v>
      </c>
      <c r="U1300" s="568"/>
      <c r="V1300" s="568"/>
      <c r="W1300" s="568"/>
      <c r="X1300" s="568"/>
      <c r="Y1300" s="568"/>
      <c r="Z1300" s="568"/>
      <c r="AA1300" s="568"/>
      <c r="AB1300" s="568"/>
      <c r="AC1300" s="568"/>
      <c r="AD1300" s="568"/>
      <c r="AE1300" s="568"/>
      <c r="AR1300" s="651" t="s">
        <v>133</v>
      </c>
      <c r="AT1300" s="651" t="s">
        <v>128</v>
      </c>
      <c r="AU1300" s="651" t="s">
        <v>82</v>
      </c>
      <c r="AY1300" s="561" t="s">
        <v>125</v>
      </c>
      <c r="BE1300" s="652">
        <f>IF(N1300="základní",J1300,0)</f>
        <v>0</v>
      </c>
      <c r="BF1300" s="652">
        <f>IF(N1300="snížená",J1300,0)</f>
        <v>0</v>
      </c>
      <c r="BG1300" s="652">
        <f>IF(N1300="zákl. přenesená",J1300,0)</f>
        <v>0</v>
      </c>
      <c r="BH1300" s="652">
        <f>IF(N1300="sníž. přenesená",J1300,0)</f>
        <v>0</v>
      </c>
      <c r="BI1300" s="652">
        <f>IF(N1300="nulová",J1300,0)</f>
        <v>0</v>
      </c>
      <c r="BJ1300" s="561" t="s">
        <v>80</v>
      </c>
      <c r="BK1300" s="652">
        <f>ROUND(I1300*H1300,2)</f>
        <v>0</v>
      </c>
      <c r="BL1300" s="561" t="s">
        <v>133</v>
      </c>
      <c r="BM1300" s="651" t="s">
        <v>2194</v>
      </c>
    </row>
    <row r="1301" spans="2:51" s="658" customFormat="1" ht="12">
      <c r="B1301" s="659"/>
      <c r="D1301" s="653" t="s">
        <v>137</v>
      </c>
      <c r="E1301" s="660" t="s">
        <v>3</v>
      </c>
      <c r="F1301" s="661" t="s">
        <v>2195</v>
      </c>
      <c r="H1301" s="662">
        <v>11</v>
      </c>
      <c r="L1301" s="659"/>
      <c r="M1301" s="663"/>
      <c r="N1301" s="664"/>
      <c r="O1301" s="664"/>
      <c r="P1301" s="664"/>
      <c r="Q1301" s="664"/>
      <c r="R1301" s="664"/>
      <c r="S1301" s="664"/>
      <c r="T1301" s="665"/>
      <c r="AT1301" s="660" t="s">
        <v>137</v>
      </c>
      <c r="AU1301" s="660" t="s">
        <v>82</v>
      </c>
      <c r="AV1301" s="658" t="s">
        <v>82</v>
      </c>
      <c r="AW1301" s="658" t="s">
        <v>33</v>
      </c>
      <c r="AX1301" s="658" t="s">
        <v>72</v>
      </c>
      <c r="AY1301" s="660" t="s">
        <v>125</v>
      </c>
    </row>
    <row r="1302" spans="2:51" s="658" customFormat="1" ht="12">
      <c r="B1302" s="659"/>
      <c r="D1302" s="653" t="s">
        <v>137</v>
      </c>
      <c r="E1302" s="660" t="s">
        <v>3</v>
      </c>
      <c r="F1302" s="661" t="s">
        <v>2196</v>
      </c>
      <c r="H1302" s="662">
        <v>2</v>
      </c>
      <c r="L1302" s="659"/>
      <c r="M1302" s="663"/>
      <c r="N1302" s="664"/>
      <c r="O1302" s="664"/>
      <c r="P1302" s="664"/>
      <c r="Q1302" s="664"/>
      <c r="R1302" s="664"/>
      <c r="S1302" s="664"/>
      <c r="T1302" s="665"/>
      <c r="AT1302" s="660" t="s">
        <v>137</v>
      </c>
      <c r="AU1302" s="660" t="s">
        <v>82</v>
      </c>
      <c r="AV1302" s="658" t="s">
        <v>82</v>
      </c>
      <c r="AW1302" s="658" t="s">
        <v>33</v>
      </c>
      <c r="AX1302" s="658" t="s">
        <v>72</v>
      </c>
      <c r="AY1302" s="660" t="s">
        <v>125</v>
      </c>
    </row>
    <row r="1303" spans="2:51" s="687" customFormat="1" ht="12">
      <c r="B1303" s="688"/>
      <c r="D1303" s="653" t="s">
        <v>137</v>
      </c>
      <c r="E1303" s="689" t="s">
        <v>3</v>
      </c>
      <c r="F1303" s="690" t="s">
        <v>532</v>
      </c>
      <c r="H1303" s="691">
        <v>13</v>
      </c>
      <c r="L1303" s="688"/>
      <c r="M1303" s="692"/>
      <c r="N1303" s="693"/>
      <c r="O1303" s="693"/>
      <c r="P1303" s="693"/>
      <c r="Q1303" s="693"/>
      <c r="R1303" s="693"/>
      <c r="S1303" s="693"/>
      <c r="T1303" s="694"/>
      <c r="AT1303" s="689" t="s">
        <v>137</v>
      </c>
      <c r="AU1303" s="689" t="s">
        <v>82</v>
      </c>
      <c r="AV1303" s="687" t="s">
        <v>133</v>
      </c>
      <c r="AW1303" s="687" t="s">
        <v>33</v>
      </c>
      <c r="AX1303" s="687" t="s">
        <v>80</v>
      </c>
      <c r="AY1303" s="689" t="s">
        <v>125</v>
      </c>
    </row>
    <row r="1304" spans="1:65" s="571" customFormat="1" ht="24.2" customHeight="1">
      <c r="A1304" s="568"/>
      <c r="B1304" s="569"/>
      <c r="C1304" s="640" t="s">
        <v>2197</v>
      </c>
      <c r="D1304" s="640" t="s">
        <v>128</v>
      </c>
      <c r="E1304" s="641" t="s">
        <v>2198</v>
      </c>
      <c r="F1304" s="642" t="s">
        <v>2199</v>
      </c>
      <c r="G1304" s="643" t="s">
        <v>173</v>
      </c>
      <c r="H1304" s="644">
        <v>7</v>
      </c>
      <c r="I1304" s="77"/>
      <c r="J1304" s="645">
        <f>ROUND(I1304*H1304,2)</f>
        <v>0</v>
      </c>
      <c r="K1304" s="642" t="s">
        <v>132</v>
      </c>
      <c r="L1304" s="569"/>
      <c r="M1304" s="646" t="s">
        <v>3</v>
      </c>
      <c r="N1304" s="647" t="s">
        <v>43</v>
      </c>
      <c r="O1304" s="648"/>
      <c r="P1304" s="649">
        <f>O1304*H1304</f>
        <v>0</v>
      </c>
      <c r="Q1304" s="649">
        <v>0</v>
      </c>
      <c r="R1304" s="649">
        <f>Q1304*H1304</f>
        <v>0</v>
      </c>
      <c r="S1304" s="649">
        <v>0.086</v>
      </c>
      <c r="T1304" s="650">
        <f>S1304*H1304</f>
        <v>0.602</v>
      </c>
      <c r="U1304" s="568"/>
      <c r="V1304" s="568"/>
      <c r="W1304" s="568"/>
      <c r="X1304" s="568"/>
      <c r="Y1304" s="568"/>
      <c r="Z1304" s="568"/>
      <c r="AA1304" s="568"/>
      <c r="AB1304" s="568"/>
      <c r="AC1304" s="568"/>
      <c r="AD1304" s="568"/>
      <c r="AE1304" s="568"/>
      <c r="AR1304" s="651" t="s">
        <v>133</v>
      </c>
      <c r="AT1304" s="651" t="s">
        <v>128</v>
      </c>
      <c r="AU1304" s="651" t="s">
        <v>82</v>
      </c>
      <c r="AY1304" s="561" t="s">
        <v>125</v>
      </c>
      <c r="BE1304" s="652">
        <f>IF(N1304="základní",J1304,0)</f>
        <v>0</v>
      </c>
      <c r="BF1304" s="652">
        <f>IF(N1304="snížená",J1304,0)</f>
        <v>0</v>
      </c>
      <c r="BG1304" s="652">
        <f>IF(N1304="zákl. přenesená",J1304,0)</f>
        <v>0</v>
      </c>
      <c r="BH1304" s="652">
        <f>IF(N1304="sníž. přenesená",J1304,0)</f>
        <v>0</v>
      </c>
      <c r="BI1304" s="652">
        <f>IF(N1304="nulová",J1304,0)</f>
        <v>0</v>
      </c>
      <c r="BJ1304" s="561" t="s">
        <v>80</v>
      </c>
      <c r="BK1304" s="652">
        <f>ROUND(I1304*H1304,2)</f>
        <v>0</v>
      </c>
      <c r="BL1304" s="561" t="s">
        <v>133</v>
      </c>
      <c r="BM1304" s="651" t="s">
        <v>2200</v>
      </c>
    </row>
    <row r="1305" spans="2:51" s="658" customFormat="1" ht="12">
      <c r="B1305" s="659"/>
      <c r="D1305" s="653" t="s">
        <v>137</v>
      </c>
      <c r="E1305" s="660" t="s">
        <v>3</v>
      </c>
      <c r="F1305" s="661" t="s">
        <v>2201</v>
      </c>
      <c r="H1305" s="662">
        <v>7</v>
      </c>
      <c r="L1305" s="659"/>
      <c r="M1305" s="663"/>
      <c r="N1305" s="664"/>
      <c r="O1305" s="664"/>
      <c r="P1305" s="664"/>
      <c r="Q1305" s="664"/>
      <c r="R1305" s="664"/>
      <c r="S1305" s="664"/>
      <c r="T1305" s="665"/>
      <c r="AT1305" s="660" t="s">
        <v>137</v>
      </c>
      <c r="AU1305" s="660" t="s">
        <v>82</v>
      </c>
      <c r="AV1305" s="658" t="s">
        <v>82</v>
      </c>
      <c r="AW1305" s="658" t="s">
        <v>33</v>
      </c>
      <c r="AX1305" s="658" t="s">
        <v>80</v>
      </c>
      <c r="AY1305" s="660" t="s">
        <v>125</v>
      </c>
    </row>
    <row r="1306" spans="1:65" s="571" customFormat="1" ht="24.2" customHeight="1">
      <c r="A1306" s="568"/>
      <c r="B1306" s="569"/>
      <c r="C1306" s="640" t="s">
        <v>2202</v>
      </c>
      <c r="D1306" s="640" t="s">
        <v>128</v>
      </c>
      <c r="E1306" s="641" t="s">
        <v>2203</v>
      </c>
      <c r="F1306" s="642" t="s">
        <v>2204</v>
      </c>
      <c r="G1306" s="643" t="s">
        <v>173</v>
      </c>
      <c r="H1306" s="644">
        <v>15</v>
      </c>
      <c r="I1306" s="77"/>
      <c r="J1306" s="645">
        <f>ROUND(I1306*H1306,2)</f>
        <v>0</v>
      </c>
      <c r="K1306" s="642" t="s">
        <v>132</v>
      </c>
      <c r="L1306" s="569"/>
      <c r="M1306" s="646" t="s">
        <v>3</v>
      </c>
      <c r="N1306" s="647" t="s">
        <v>43</v>
      </c>
      <c r="O1306" s="648"/>
      <c r="P1306" s="649">
        <f>O1306*H1306</f>
        <v>0</v>
      </c>
      <c r="Q1306" s="649">
        <v>0</v>
      </c>
      <c r="R1306" s="649">
        <f>Q1306*H1306</f>
        <v>0</v>
      </c>
      <c r="S1306" s="649">
        <v>0.031</v>
      </c>
      <c r="T1306" s="650">
        <f>S1306*H1306</f>
        <v>0.46499999999999997</v>
      </c>
      <c r="U1306" s="568"/>
      <c r="V1306" s="568"/>
      <c r="W1306" s="568"/>
      <c r="X1306" s="568"/>
      <c r="Y1306" s="568"/>
      <c r="Z1306" s="568"/>
      <c r="AA1306" s="568"/>
      <c r="AB1306" s="568"/>
      <c r="AC1306" s="568"/>
      <c r="AD1306" s="568"/>
      <c r="AE1306" s="568"/>
      <c r="AR1306" s="651" t="s">
        <v>133</v>
      </c>
      <c r="AT1306" s="651" t="s">
        <v>128</v>
      </c>
      <c r="AU1306" s="651" t="s">
        <v>82</v>
      </c>
      <c r="AY1306" s="561" t="s">
        <v>125</v>
      </c>
      <c r="BE1306" s="652">
        <f>IF(N1306="základní",J1306,0)</f>
        <v>0</v>
      </c>
      <c r="BF1306" s="652">
        <f>IF(N1306="snížená",J1306,0)</f>
        <v>0</v>
      </c>
      <c r="BG1306" s="652">
        <f>IF(N1306="zákl. přenesená",J1306,0)</f>
        <v>0</v>
      </c>
      <c r="BH1306" s="652">
        <f>IF(N1306="sníž. přenesená",J1306,0)</f>
        <v>0</v>
      </c>
      <c r="BI1306" s="652">
        <f>IF(N1306="nulová",J1306,0)</f>
        <v>0</v>
      </c>
      <c r="BJ1306" s="561" t="s">
        <v>80</v>
      </c>
      <c r="BK1306" s="652">
        <f>ROUND(I1306*H1306,2)</f>
        <v>0</v>
      </c>
      <c r="BL1306" s="561" t="s">
        <v>133</v>
      </c>
      <c r="BM1306" s="651" t="s">
        <v>2205</v>
      </c>
    </row>
    <row r="1307" spans="1:65" s="571" customFormat="1" ht="24.2" customHeight="1">
      <c r="A1307" s="568"/>
      <c r="B1307" s="569"/>
      <c r="C1307" s="640" t="s">
        <v>2206</v>
      </c>
      <c r="D1307" s="640" t="s">
        <v>128</v>
      </c>
      <c r="E1307" s="641" t="s">
        <v>2207</v>
      </c>
      <c r="F1307" s="642" t="s">
        <v>2208</v>
      </c>
      <c r="G1307" s="643" t="s">
        <v>173</v>
      </c>
      <c r="H1307" s="644">
        <v>12</v>
      </c>
      <c r="I1307" s="77"/>
      <c r="J1307" s="645">
        <f>ROUND(I1307*H1307,2)</f>
        <v>0</v>
      </c>
      <c r="K1307" s="642" t="s">
        <v>132</v>
      </c>
      <c r="L1307" s="569"/>
      <c r="M1307" s="646" t="s">
        <v>3</v>
      </c>
      <c r="N1307" s="647" t="s">
        <v>43</v>
      </c>
      <c r="O1307" s="648"/>
      <c r="P1307" s="649">
        <f>O1307*H1307</f>
        <v>0</v>
      </c>
      <c r="Q1307" s="649">
        <v>0</v>
      </c>
      <c r="R1307" s="649">
        <f>Q1307*H1307</f>
        <v>0</v>
      </c>
      <c r="S1307" s="649">
        <v>0.062</v>
      </c>
      <c r="T1307" s="650">
        <f>S1307*H1307</f>
        <v>0.744</v>
      </c>
      <c r="U1307" s="568"/>
      <c r="V1307" s="568"/>
      <c r="W1307" s="568"/>
      <c r="X1307" s="568"/>
      <c r="Y1307" s="568"/>
      <c r="Z1307" s="568"/>
      <c r="AA1307" s="568"/>
      <c r="AB1307" s="568"/>
      <c r="AC1307" s="568"/>
      <c r="AD1307" s="568"/>
      <c r="AE1307" s="568"/>
      <c r="AR1307" s="651" t="s">
        <v>133</v>
      </c>
      <c r="AT1307" s="651" t="s">
        <v>128</v>
      </c>
      <c r="AU1307" s="651" t="s">
        <v>82</v>
      </c>
      <c r="AY1307" s="561" t="s">
        <v>125</v>
      </c>
      <c r="BE1307" s="652">
        <f>IF(N1307="základní",J1307,0)</f>
        <v>0</v>
      </c>
      <c r="BF1307" s="652">
        <f>IF(N1307="snížená",J1307,0)</f>
        <v>0</v>
      </c>
      <c r="BG1307" s="652">
        <f>IF(N1307="zákl. přenesená",J1307,0)</f>
        <v>0</v>
      </c>
      <c r="BH1307" s="652">
        <f>IF(N1307="sníž. přenesená",J1307,0)</f>
        <v>0</v>
      </c>
      <c r="BI1307" s="652">
        <f>IF(N1307="nulová",J1307,0)</f>
        <v>0</v>
      </c>
      <c r="BJ1307" s="561" t="s">
        <v>80</v>
      </c>
      <c r="BK1307" s="652">
        <f>ROUND(I1307*H1307,2)</f>
        <v>0</v>
      </c>
      <c r="BL1307" s="561" t="s">
        <v>133</v>
      </c>
      <c r="BM1307" s="651" t="s">
        <v>2209</v>
      </c>
    </row>
    <row r="1308" spans="1:65" s="571" customFormat="1" ht="24.2" customHeight="1">
      <c r="A1308" s="568"/>
      <c r="B1308" s="569"/>
      <c r="C1308" s="640" t="s">
        <v>2210</v>
      </c>
      <c r="D1308" s="640" t="s">
        <v>128</v>
      </c>
      <c r="E1308" s="641" t="s">
        <v>2211</v>
      </c>
      <c r="F1308" s="642" t="s">
        <v>2212</v>
      </c>
      <c r="G1308" s="643" t="s">
        <v>173</v>
      </c>
      <c r="H1308" s="644">
        <v>8</v>
      </c>
      <c r="I1308" s="77"/>
      <c r="J1308" s="645">
        <f>ROUND(I1308*H1308,2)</f>
        <v>0</v>
      </c>
      <c r="K1308" s="642" t="s">
        <v>132</v>
      </c>
      <c r="L1308" s="569"/>
      <c r="M1308" s="646" t="s">
        <v>3</v>
      </c>
      <c r="N1308" s="647" t="s">
        <v>43</v>
      </c>
      <c r="O1308" s="648"/>
      <c r="P1308" s="649">
        <f>O1308*H1308</f>
        <v>0</v>
      </c>
      <c r="Q1308" s="649">
        <v>0</v>
      </c>
      <c r="R1308" s="649">
        <f>Q1308*H1308</f>
        <v>0</v>
      </c>
      <c r="S1308" s="649">
        <v>0.097</v>
      </c>
      <c r="T1308" s="650">
        <f>S1308*H1308</f>
        <v>0.776</v>
      </c>
      <c r="U1308" s="568"/>
      <c r="V1308" s="568"/>
      <c r="W1308" s="568"/>
      <c r="X1308" s="568"/>
      <c r="Y1308" s="568"/>
      <c r="Z1308" s="568"/>
      <c r="AA1308" s="568"/>
      <c r="AB1308" s="568"/>
      <c r="AC1308" s="568"/>
      <c r="AD1308" s="568"/>
      <c r="AE1308" s="568"/>
      <c r="AR1308" s="651" t="s">
        <v>133</v>
      </c>
      <c r="AT1308" s="651" t="s">
        <v>128</v>
      </c>
      <c r="AU1308" s="651" t="s">
        <v>82</v>
      </c>
      <c r="AY1308" s="561" t="s">
        <v>125</v>
      </c>
      <c r="BE1308" s="652">
        <f>IF(N1308="základní",J1308,0)</f>
        <v>0</v>
      </c>
      <c r="BF1308" s="652">
        <f>IF(N1308="snížená",J1308,0)</f>
        <v>0</v>
      </c>
      <c r="BG1308" s="652">
        <f>IF(N1308="zákl. přenesená",J1308,0)</f>
        <v>0</v>
      </c>
      <c r="BH1308" s="652">
        <f>IF(N1308="sníž. přenesená",J1308,0)</f>
        <v>0</v>
      </c>
      <c r="BI1308" s="652">
        <f>IF(N1308="nulová",J1308,0)</f>
        <v>0</v>
      </c>
      <c r="BJ1308" s="561" t="s">
        <v>80</v>
      </c>
      <c r="BK1308" s="652">
        <f>ROUND(I1308*H1308,2)</f>
        <v>0</v>
      </c>
      <c r="BL1308" s="561" t="s">
        <v>133</v>
      </c>
      <c r="BM1308" s="651" t="s">
        <v>2213</v>
      </c>
    </row>
    <row r="1309" spans="1:65" s="571" customFormat="1" ht="14.45" customHeight="1">
      <c r="A1309" s="568"/>
      <c r="B1309" s="569"/>
      <c r="C1309" s="640" t="s">
        <v>2214</v>
      </c>
      <c r="D1309" s="640" t="s">
        <v>128</v>
      </c>
      <c r="E1309" s="641" t="s">
        <v>2215</v>
      </c>
      <c r="F1309" s="642" t="s">
        <v>2216</v>
      </c>
      <c r="G1309" s="643" t="s">
        <v>286</v>
      </c>
      <c r="H1309" s="644">
        <v>276</v>
      </c>
      <c r="I1309" s="77"/>
      <c r="J1309" s="645">
        <f>ROUND(I1309*H1309,2)</f>
        <v>0</v>
      </c>
      <c r="K1309" s="642" t="s">
        <v>132</v>
      </c>
      <c r="L1309" s="569"/>
      <c r="M1309" s="646" t="s">
        <v>3</v>
      </c>
      <c r="N1309" s="647" t="s">
        <v>43</v>
      </c>
      <c r="O1309" s="648"/>
      <c r="P1309" s="649">
        <f>O1309*H1309</f>
        <v>0</v>
      </c>
      <c r="Q1309" s="649">
        <v>0</v>
      </c>
      <c r="R1309" s="649">
        <f>Q1309*H1309</f>
        <v>0</v>
      </c>
      <c r="S1309" s="649">
        <v>0.004</v>
      </c>
      <c r="T1309" s="650">
        <f>S1309*H1309</f>
        <v>1.104</v>
      </c>
      <c r="U1309" s="568"/>
      <c r="V1309" s="568"/>
      <c r="W1309" s="568"/>
      <c r="X1309" s="568"/>
      <c r="Y1309" s="568"/>
      <c r="Z1309" s="568"/>
      <c r="AA1309" s="568"/>
      <c r="AB1309" s="568"/>
      <c r="AC1309" s="568"/>
      <c r="AD1309" s="568"/>
      <c r="AE1309" s="568"/>
      <c r="AR1309" s="651" t="s">
        <v>133</v>
      </c>
      <c r="AT1309" s="651" t="s">
        <v>128</v>
      </c>
      <c r="AU1309" s="651" t="s">
        <v>82</v>
      </c>
      <c r="AY1309" s="561" t="s">
        <v>125</v>
      </c>
      <c r="BE1309" s="652">
        <f>IF(N1309="základní",J1309,0)</f>
        <v>0</v>
      </c>
      <c r="BF1309" s="652">
        <f>IF(N1309="snížená",J1309,0)</f>
        <v>0</v>
      </c>
      <c r="BG1309" s="652">
        <f>IF(N1309="zákl. přenesená",J1309,0)</f>
        <v>0</v>
      </c>
      <c r="BH1309" s="652">
        <f>IF(N1309="sníž. přenesená",J1309,0)</f>
        <v>0</v>
      </c>
      <c r="BI1309" s="652">
        <f>IF(N1309="nulová",J1309,0)</f>
        <v>0</v>
      </c>
      <c r="BJ1309" s="561" t="s">
        <v>80</v>
      </c>
      <c r="BK1309" s="652">
        <f>ROUND(I1309*H1309,2)</f>
        <v>0</v>
      </c>
      <c r="BL1309" s="561" t="s">
        <v>133</v>
      </c>
      <c r="BM1309" s="651" t="s">
        <v>2217</v>
      </c>
    </row>
    <row r="1310" spans="2:51" s="658" customFormat="1" ht="12">
      <c r="B1310" s="659"/>
      <c r="D1310" s="653" t="s">
        <v>137</v>
      </c>
      <c r="E1310" s="660" t="s">
        <v>3</v>
      </c>
      <c r="F1310" s="661" t="s">
        <v>2218</v>
      </c>
      <c r="H1310" s="662">
        <v>250</v>
      </c>
      <c r="L1310" s="659"/>
      <c r="M1310" s="663"/>
      <c r="N1310" s="664"/>
      <c r="O1310" s="664"/>
      <c r="P1310" s="664"/>
      <c r="Q1310" s="664"/>
      <c r="R1310" s="664"/>
      <c r="S1310" s="664"/>
      <c r="T1310" s="665"/>
      <c r="AT1310" s="660" t="s">
        <v>137</v>
      </c>
      <c r="AU1310" s="660" t="s">
        <v>82</v>
      </c>
      <c r="AV1310" s="658" t="s">
        <v>82</v>
      </c>
      <c r="AW1310" s="658" t="s">
        <v>33</v>
      </c>
      <c r="AX1310" s="658" t="s">
        <v>72</v>
      </c>
      <c r="AY1310" s="660" t="s">
        <v>125</v>
      </c>
    </row>
    <row r="1311" spans="2:51" s="658" customFormat="1" ht="12">
      <c r="B1311" s="659"/>
      <c r="D1311" s="653" t="s">
        <v>137</v>
      </c>
      <c r="E1311" s="660" t="s">
        <v>3</v>
      </c>
      <c r="F1311" s="661" t="s">
        <v>2219</v>
      </c>
      <c r="H1311" s="662">
        <v>26</v>
      </c>
      <c r="L1311" s="659"/>
      <c r="M1311" s="663"/>
      <c r="N1311" s="664"/>
      <c r="O1311" s="664"/>
      <c r="P1311" s="664"/>
      <c r="Q1311" s="664"/>
      <c r="R1311" s="664"/>
      <c r="S1311" s="664"/>
      <c r="T1311" s="665"/>
      <c r="AT1311" s="660" t="s">
        <v>137</v>
      </c>
      <c r="AU1311" s="660" t="s">
        <v>82</v>
      </c>
      <c r="AV1311" s="658" t="s">
        <v>82</v>
      </c>
      <c r="AW1311" s="658" t="s">
        <v>33</v>
      </c>
      <c r="AX1311" s="658" t="s">
        <v>72</v>
      </c>
      <c r="AY1311" s="660" t="s">
        <v>125</v>
      </c>
    </row>
    <row r="1312" spans="2:51" s="687" customFormat="1" ht="12">
      <c r="B1312" s="688"/>
      <c r="D1312" s="653" t="s">
        <v>137</v>
      </c>
      <c r="E1312" s="689" t="s">
        <v>3</v>
      </c>
      <c r="F1312" s="690" t="s">
        <v>532</v>
      </c>
      <c r="H1312" s="691">
        <v>276</v>
      </c>
      <c r="L1312" s="688"/>
      <c r="M1312" s="692"/>
      <c r="N1312" s="693"/>
      <c r="O1312" s="693"/>
      <c r="P1312" s="693"/>
      <c r="Q1312" s="693"/>
      <c r="R1312" s="693"/>
      <c r="S1312" s="693"/>
      <c r="T1312" s="694"/>
      <c r="AT1312" s="689" t="s">
        <v>137</v>
      </c>
      <c r="AU1312" s="689" t="s">
        <v>82</v>
      </c>
      <c r="AV1312" s="687" t="s">
        <v>133</v>
      </c>
      <c r="AW1312" s="687" t="s">
        <v>33</v>
      </c>
      <c r="AX1312" s="687" t="s">
        <v>80</v>
      </c>
      <c r="AY1312" s="689" t="s">
        <v>125</v>
      </c>
    </row>
    <row r="1313" spans="1:65" s="571" customFormat="1" ht="14.45" customHeight="1">
      <c r="A1313" s="568"/>
      <c r="B1313" s="569"/>
      <c r="C1313" s="640" t="s">
        <v>2220</v>
      </c>
      <c r="D1313" s="640" t="s">
        <v>128</v>
      </c>
      <c r="E1313" s="641" t="s">
        <v>2221</v>
      </c>
      <c r="F1313" s="642" t="s">
        <v>2222</v>
      </c>
      <c r="G1313" s="643" t="s">
        <v>286</v>
      </c>
      <c r="H1313" s="644">
        <v>164</v>
      </c>
      <c r="I1313" s="77"/>
      <c r="J1313" s="645">
        <f>ROUND(I1313*H1313,2)</f>
        <v>0</v>
      </c>
      <c r="K1313" s="642" t="s">
        <v>132</v>
      </c>
      <c r="L1313" s="569"/>
      <c r="M1313" s="646" t="s">
        <v>3</v>
      </c>
      <c r="N1313" s="647" t="s">
        <v>43</v>
      </c>
      <c r="O1313" s="648"/>
      <c r="P1313" s="649">
        <f>O1313*H1313</f>
        <v>0</v>
      </c>
      <c r="Q1313" s="649">
        <v>0</v>
      </c>
      <c r="R1313" s="649">
        <f>Q1313*H1313</f>
        <v>0</v>
      </c>
      <c r="S1313" s="649">
        <v>0.009</v>
      </c>
      <c r="T1313" s="650">
        <f>S1313*H1313</f>
        <v>1.476</v>
      </c>
      <c r="U1313" s="568"/>
      <c r="V1313" s="568"/>
      <c r="W1313" s="568"/>
      <c r="X1313" s="568"/>
      <c r="Y1313" s="568"/>
      <c r="Z1313" s="568"/>
      <c r="AA1313" s="568"/>
      <c r="AB1313" s="568"/>
      <c r="AC1313" s="568"/>
      <c r="AD1313" s="568"/>
      <c r="AE1313" s="568"/>
      <c r="AR1313" s="651" t="s">
        <v>133</v>
      </c>
      <c r="AT1313" s="651" t="s">
        <v>128</v>
      </c>
      <c r="AU1313" s="651" t="s">
        <v>82</v>
      </c>
      <c r="AY1313" s="561" t="s">
        <v>125</v>
      </c>
      <c r="BE1313" s="652">
        <f>IF(N1313="základní",J1313,0)</f>
        <v>0</v>
      </c>
      <c r="BF1313" s="652">
        <f>IF(N1313="snížená",J1313,0)</f>
        <v>0</v>
      </c>
      <c r="BG1313" s="652">
        <f>IF(N1313="zákl. přenesená",J1313,0)</f>
        <v>0</v>
      </c>
      <c r="BH1313" s="652">
        <f>IF(N1313="sníž. přenesená",J1313,0)</f>
        <v>0</v>
      </c>
      <c r="BI1313" s="652">
        <f>IF(N1313="nulová",J1313,0)</f>
        <v>0</v>
      </c>
      <c r="BJ1313" s="561" t="s">
        <v>80</v>
      </c>
      <c r="BK1313" s="652">
        <f>ROUND(I1313*H1313,2)</f>
        <v>0</v>
      </c>
      <c r="BL1313" s="561" t="s">
        <v>133</v>
      </c>
      <c r="BM1313" s="651" t="s">
        <v>2223</v>
      </c>
    </row>
    <row r="1314" spans="2:51" s="658" customFormat="1" ht="12">
      <c r="B1314" s="659"/>
      <c r="D1314" s="653" t="s">
        <v>137</v>
      </c>
      <c r="E1314" s="660" t="s">
        <v>3</v>
      </c>
      <c r="F1314" s="661" t="s">
        <v>2224</v>
      </c>
      <c r="H1314" s="662">
        <v>150</v>
      </c>
      <c r="L1314" s="659"/>
      <c r="M1314" s="663"/>
      <c r="N1314" s="664"/>
      <c r="O1314" s="664"/>
      <c r="P1314" s="664"/>
      <c r="Q1314" s="664"/>
      <c r="R1314" s="664"/>
      <c r="S1314" s="664"/>
      <c r="T1314" s="665"/>
      <c r="AT1314" s="660" t="s">
        <v>137</v>
      </c>
      <c r="AU1314" s="660" t="s">
        <v>82</v>
      </c>
      <c r="AV1314" s="658" t="s">
        <v>82</v>
      </c>
      <c r="AW1314" s="658" t="s">
        <v>33</v>
      </c>
      <c r="AX1314" s="658" t="s">
        <v>72</v>
      </c>
      <c r="AY1314" s="660" t="s">
        <v>125</v>
      </c>
    </row>
    <row r="1315" spans="2:51" s="658" customFormat="1" ht="12">
      <c r="B1315" s="659"/>
      <c r="D1315" s="653" t="s">
        <v>137</v>
      </c>
      <c r="E1315" s="660" t="s">
        <v>3</v>
      </c>
      <c r="F1315" s="661" t="s">
        <v>2225</v>
      </c>
      <c r="H1315" s="662">
        <v>14</v>
      </c>
      <c r="L1315" s="659"/>
      <c r="M1315" s="663"/>
      <c r="N1315" s="664"/>
      <c r="O1315" s="664"/>
      <c r="P1315" s="664"/>
      <c r="Q1315" s="664"/>
      <c r="R1315" s="664"/>
      <c r="S1315" s="664"/>
      <c r="T1315" s="665"/>
      <c r="AT1315" s="660" t="s">
        <v>137</v>
      </c>
      <c r="AU1315" s="660" t="s">
        <v>82</v>
      </c>
      <c r="AV1315" s="658" t="s">
        <v>82</v>
      </c>
      <c r="AW1315" s="658" t="s">
        <v>33</v>
      </c>
      <c r="AX1315" s="658" t="s">
        <v>72</v>
      </c>
      <c r="AY1315" s="660" t="s">
        <v>125</v>
      </c>
    </row>
    <row r="1316" spans="2:51" s="687" customFormat="1" ht="12">
      <c r="B1316" s="688"/>
      <c r="D1316" s="653" t="s">
        <v>137</v>
      </c>
      <c r="E1316" s="689" t="s">
        <v>3</v>
      </c>
      <c r="F1316" s="690" t="s">
        <v>532</v>
      </c>
      <c r="H1316" s="691">
        <v>164</v>
      </c>
      <c r="L1316" s="688"/>
      <c r="M1316" s="692"/>
      <c r="N1316" s="693"/>
      <c r="O1316" s="693"/>
      <c r="P1316" s="693"/>
      <c r="Q1316" s="693"/>
      <c r="R1316" s="693"/>
      <c r="S1316" s="693"/>
      <c r="T1316" s="694"/>
      <c r="AT1316" s="689" t="s">
        <v>137</v>
      </c>
      <c r="AU1316" s="689" t="s">
        <v>82</v>
      </c>
      <c r="AV1316" s="687" t="s">
        <v>133</v>
      </c>
      <c r="AW1316" s="687" t="s">
        <v>33</v>
      </c>
      <c r="AX1316" s="687" t="s">
        <v>80</v>
      </c>
      <c r="AY1316" s="689" t="s">
        <v>125</v>
      </c>
    </row>
    <row r="1317" spans="1:65" s="571" customFormat="1" ht="24.2" customHeight="1">
      <c r="A1317" s="568"/>
      <c r="B1317" s="569"/>
      <c r="C1317" s="640" t="s">
        <v>2226</v>
      </c>
      <c r="D1317" s="640" t="s">
        <v>128</v>
      </c>
      <c r="E1317" s="641" t="s">
        <v>2227</v>
      </c>
      <c r="F1317" s="642" t="s">
        <v>2228</v>
      </c>
      <c r="G1317" s="643" t="s">
        <v>286</v>
      </c>
      <c r="H1317" s="644">
        <v>67</v>
      </c>
      <c r="I1317" s="77"/>
      <c r="J1317" s="645">
        <f>ROUND(I1317*H1317,2)</f>
        <v>0</v>
      </c>
      <c r="K1317" s="642" t="s">
        <v>132</v>
      </c>
      <c r="L1317" s="569"/>
      <c r="M1317" s="646" t="s">
        <v>3</v>
      </c>
      <c r="N1317" s="647" t="s">
        <v>43</v>
      </c>
      <c r="O1317" s="648"/>
      <c r="P1317" s="649">
        <f>O1317*H1317</f>
        <v>0</v>
      </c>
      <c r="Q1317" s="649">
        <v>0</v>
      </c>
      <c r="R1317" s="649">
        <f>Q1317*H1317</f>
        <v>0</v>
      </c>
      <c r="S1317" s="649">
        <v>0.054</v>
      </c>
      <c r="T1317" s="650">
        <f>S1317*H1317</f>
        <v>3.618</v>
      </c>
      <c r="U1317" s="568"/>
      <c r="V1317" s="568"/>
      <c r="W1317" s="568"/>
      <c r="X1317" s="568"/>
      <c r="Y1317" s="568"/>
      <c r="Z1317" s="568"/>
      <c r="AA1317" s="568"/>
      <c r="AB1317" s="568"/>
      <c r="AC1317" s="568"/>
      <c r="AD1317" s="568"/>
      <c r="AE1317" s="568"/>
      <c r="AR1317" s="651" t="s">
        <v>133</v>
      </c>
      <c r="AT1317" s="651" t="s">
        <v>128</v>
      </c>
      <c r="AU1317" s="651" t="s">
        <v>82</v>
      </c>
      <c r="AY1317" s="561" t="s">
        <v>125</v>
      </c>
      <c r="BE1317" s="652">
        <f>IF(N1317="základní",J1317,0)</f>
        <v>0</v>
      </c>
      <c r="BF1317" s="652">
        <f>IF(N1317="snížená",J1317,0)</f>
        <v>0</v>
      </c>
      <c r="BG1317" s="652">
        <f>IF(N1317="zákl. přenesená",J1317,0)</f>
        <v>0</v>
      </c>
      <c r="BH1317" s="652">
        <f>IF(N1317="sníž. přenesená",J1317,0)</f>
        <v>0</v>
      </c>
      <c r="BI1317" s="652">
        <f>IF(N1317="nulová",J1317,0)</f>
        <v>0</v>
      </c>
      <c r="BJ1317" s="561" t="s">
        <v>80</v>
      </c>
      <c r="BK1317" s="652">
        <f>ROUND(I1317*H1317,2)</f>
        <v>0</v>
      </c>
      <c r="BL1317" s="561" t="s">
        <v>133</v>
      </c>
      <c r="BM1317" s="651" t="s">
        <v>2229</v>
      </c>
    </row>
    <row r="1318" spans="2:51" s="658" customFormat="1" ht="12">
      <c r="B1318" s="659"/>
      <c r="D1318" s="653" t="s">
        <v>137</v>
      </c>
      <c r="E1318" s="660" t="s">
        <v>3</v>
      </c>
      <c r="F1318" s="661" t="s">
        <v>2230</v>
      </c>
      <c r="H1318" s="662">
        <v>60</v>
      </c>
      <c r="L1318" s="659"/>
      <c r="M1318" s="663"/>
      <c r="N1318" s="664"/>
      <c r="O1318" s="664"/>
      <c r="P1318" s="664"/>
      <c r="Q1318" s="664"/>
      <c r="R1318" s="664"/>
      <c r="S1318" s="664"/>
      <c r="T1318" s="665"/>
      <c r="AT1318" s="660" t="s">
        <v>137</v>
      </c>
      <c r="AU1318" s="660" t="s">
        <v>82</v>
      </c>
      <c r="AV1318" s="658" t="s">
        <v>82</v>
      </c>
      <c r="AW1318" s="658" t="s">
        <v>33</v>
      </c>
      <c r="AX1318" s="658" t="s">
        <v>72</v>
      </c>
      <c r="AY1318" s="660" t="s">
        <v>125</v>
      </c>
    </row>
    <row r="1319" spans="2:51" s="658" customFormat="1" ht="12">
      <c r="B1319" s="659"/>
      <c r="D1319" s="653" t="s">
        <v>137</v>
      </c>
      <c r="E1319" s="660" t="s">
        <v>3</v>
      </c>
      <c r="F1319" s="661" t="s">
        <v>2231</v>
      </c>
      <c r="H1319" s="662">
        <v>7</v>
      </c>
      <c r="L1319" s="659"/>
      <c r="M1319" s="663"/>
      <c r="N1319" s="664"/>
      <c r="O1319" s="664"/>
      <c r="P1319" s="664"/>
      <c r="Q1319" s="664"/>
      <c r="R1319" s="664"/>
      <c r="S1319" s="664"/>
      <c r="T1319" s="665"/>
      <c r="AT1319" s="660" t="s">
        <v>137</v>
      </c>
      <c r="AU1319" s="660" t="s">
        <v>82</v>
      </c>
      <c r="AV1319" s="658" t="s">
        <v>82</v>
      </c>
      <c r="AW1319" s="658" t="s">
        <v>33</v>
      </c>
      <c r="AX1319" s="658" t="s">
        <v>72</v>
      </c>
      <c r="AY1319" s="660" t="s">
        <v>125</v>
      </c>
    </row>
    <row r="1320" spans="2:51" s="687" customFormat="1" ht="12">
      <c r="B1320" s="688"/>
      <c r="D1320" s="653" t="s">
        <v>137</v>
      </c>
      <c r="E1320" s="689" t="s">
        <v>3</v>
      </c>
      <c r="F1320" s="690" t="s">
        <v>532</v>
      </c>
      <c r="H1320" s="691">
        <v>67</v>
      </c>
      <c r="L1320" s="688"/>
      <c r="M1320" s="692"/>
      <c r="N1320" s="693"/>
      <c r="O1320" s="693"/>
      <c r="P1320" s="693"/>
      <c r="Q1320" s="693"/>
      <c r="R1320" s="693"/>
      <c r="S1320" s="693"/>
      <c r="T1320" s="694"/>
      <c r="AT1320" s="689" t="s">
        <v>137</v>
      </c>
      <c r="AU1320" s="689" t="s">
        <v>82</v>
      </c>
      <c r="AV1320" s="687" t="s">
        <v>133</v>
      </c>
      <c r="AW1320" s="687" t="s">
        <v>33</v>
      </c>
      <c r="AX1320" s="687" t="s">
        <v>80</v>
      </c>
      <c r="AY1320" s="689" t="s">
        <v>125</v>
      </c>
    </row>
    <row r="1321" spans="1:65" s="571" customFormat="1" ht="24.2" customHeight="1">
      <c r="A1321" s="568"/>
      <c r="B1321" s="569"/>
      <c r="C1321" s="640" t="s">
        <v>2232</v>
      </c>
      <c r="D1321" s="640" t="s">
        <v>128</v>
      </c>
      <c r="E1321" s="641" t="s">
        <v>2233</v>
      </c>
      <c r="F1321" s="642" t="s">
        <v>2234</v>
      </c>
      <c r="G1321" s="643" t="s">
        <v>286</v>
      </c>
      <c r="H1321" s="644">
        <v>4.5</v>
      </c>
      <c r="I1321" s="77"/>
      <c r="J1321" s="645">
        <f>ROUND(I1321*H1321,2)</f>
        <v>0</v>
      </c>
      <c r="K1321" s="642" t="s">
        <v>132</v>
      </c>
      <c r="L1321" s="569"/>
      <c r="M1321" s="646" t="s">
        <v>3</v>
      </c>
      <c r="N1321" s="647" t="s">
        <v>43</v>
      </c>
      <c r="O1321" s="648"/>
      <c r="P1321" s="649">
        <f>O1321*H1321</f>
        <v>0</v>
      </c>
      <c r="Q1321" s="649">
        <v>0.00082</v>
      </c>
      <c r="R1321" s="649">
        <f>Q1321*H1321</f>
        <v>0.0036899999999999997</v>
      </c>
      <c r="S1321" s="649">
        <v>0.011</v>
      </c>
      <c r="T1321" s="650">
        <f>S1321*H1321</f>
        <v>0.049499999999999995</v>
      </c>
      <c r="U1321" s="568"/>
      <c r="V1321" s="568"/>
      <c r="W1321" s="568"/>
      <c r="X1321" s="568"/>
      <c r="Y1321" s="568"/>
      <c r="Z1321" s="568"/>
      <c r="AA1321" s="568"/>
      <c r="AB1321" s="568"/>
      <c r="AC1321" s="568"/>
      <c r="AD1321" s="568"/>
      <c r="AE1321" s="568"/>
      <c r="AR1321" s="651" t="s">
        <v>133</v>
      </c>
      <c r="AT1321" s="651" t="s">
        <v>128</v>
      </c>
      <c r="AU1321" s="651" t="s">
        <v>82</v>
      </c>
      <c r="AY1321" s="561" t="s">
        <v>125</v>
      </c>
      <c r="BE1321" s="652">
        <f>IF(N1321="základní",J1321,0)</f>
        <v>0</v>
      </c>
      <c r="BF1321" s="652">
        <f>IF(N1321="snížená",J1321,0)</f>
        <v>0</v>
      </c>
      <c r="BG1321" s="652">
        <f>IF(N1321="zákl. přenesená",J1321,0)</f>
        <v>0</v>
      </c>
      <c r="BH1321" s="652">
        <f>IF(N1321="sníž. přenesená",J1321,0)</f>
        <v>0</v>
      </c>
      <c r="BI1321" s="652">
        <f>IF(N1321="nulová",J1321,0)</f>
        <v>0</v>
      </c>
      <c r="BJ1321" s="561" t="s">
        <v>80</v>
      </c>
      <c r="BK1321" s="652">
        <f>ROUND(I1321*H1321,2)</f>
        <v>0</v>
      </c>
      <c r="BL1321" s="561" t="s">
        <v>133</v>
      </c>
      <c r="BM1321" s="651" t="s">
        <v>2235</v>
      </c>
    </row>
    <row r="1322" spans="2:51" s="658" customFormat="1" ht="12">
      <c r="B1322" s="659"/>
      <c r="D1322" s="653" t="s">
        <v>137</v>
      </c>
      <c r="E1322" s="660" t="s">
        <v>3</v>
      </c>
      <c r="F1322" s="661" t="s">
        <v>2236</v>
      </c>
      <c r="H1322" s="662">
        <v>4.5</v>
      </c>
      <c r="L1322" s="659"/>
      <c r="M1322" s="663"/>
      <c r="N1322" s="664"/>
      <c r="O1322" s="664"/>
      <c r="P1322" s="664"/>
      <c r="Q1322" s="664"/>
      <c r="R1322" s="664"/>
      <c r="S1322" s="664"/>
      <c r="T1322" s="665"/>
      <c r="AT1322" s="660" t="s">
        <v>137</v>
      </c>
      <c r="AU1322" s="660" t="s">
        <v>82</v>
      </c>
      <c r="AV1322" s="658" t="s">
        <v>82</v>
      </c>
      <c r="AW1322" s="658" t="s">
        <v>33</v>
      </c>
      <c r="AX1322" s="658" t="s">
        <v>80</v>
      </c>
      <c r="AY1322" s="660" t="s">
        <v>125</v>
      </c>
    </row>
    <row r="1323" spans="1:65" s="571" customFormat="1" ht="24.2" customHeight="1">
      <c r="A1323" s="568"/>
      <c r="B1323" s="569"/>
      <c r="C1323" s="640" t="s">
        <v>2237</v>
      </c>
      <c r="D1323" s="640" t="s">
        <v>128</v>
      </c>
      <c r="E1323" s="641" t="s">
        <v>2238</v>
      </c>
      <c r="F1323" s="642" t="s">
        <v>2239</v>
      </c>
      <c r="G1323" s="643" t="s">
        <v>286</v>
      </c>
      <c r="H1323" s="644">
        <v>3.5</v>
      </c>
      <c r="I1323" s="77"/>
      <c r="J1323" s="645">
        <f>ROUND(I1323*H1323,2)</f>
        <v>0</v>
      </c>
      <c r="K1323" s="642" t="s">
        <v>132</v>
      </c>
      <c r="L1323" s="569"/>
      <c r="M1323" s="646" t="s">
        <v>3</v>
      </c>
      <c r="N1323" s="647" t="s">
        <v>43</v>
      </c>
      <c r="O1323" s="648"/>
      <c r="P1323" s="649">
        <f>O1323*H1323</f>
        <v>0</v>
      </c>
      <c r="Q1323" s="649">
        <v>0.00067</v>
      </c>
      <c r="R1323" s="649">
        <f>Q1323*H1323</f>
        <v>0.002345</v>
      </c>
      <c r="S1323" s="649">
        <v>0.02</v>
      </c>
      <c r="T1323" s="650">
        <f>S1323*H1323</f>
        <v>0.07</v>
      </c>
      <c r="U1323" s="568"/>
      <c r="V1323" s="568"/>
      <c r="W1323" s="568"/>
      <c r="X1323" s="568"/>
      <c r="Y1323" s="568"/>
      <c r="Z1323" s="568"/>
      <c r="AA1323" s="568"/>
      <c r="AB1323" s="568"/>
      <c r="AC1323" s="568"/>
      <c r="AD1323" s="568"/>
      <c r="AE1323" s="568"/>
      <c r="AR1323" s="651" t="s">
        <v>133</v>
      </c>
      <c r="AT1323" s="651" t="s">
        <v>128</v>
      </c>
      <c r="AU1323" s="651" t="s">
        <v>82</v>
      </c>
      <c r="AY1323" s="561" t="s">
        <v>125</v>
      </c>
      <c r="BE1323" s="652">
        <f>IF(N1323="základní",J1323,0)</f>
        <v>0</v>
      </c>
      <c r="BF1323" s="652">
        <f>IF(N1323="snížená",J1323,0)</f>
        <v>0</v>
      </c>
      <c r="BG1323" s="652">
        <f>IF(N1323="zákl. přenesená",J1323,0)</f>
        <v>0</v>
      </c>
      <c r="BH1323" s="652">
        <f>IF(N1323="sníž. přenesená",J1323,0)</f>
        <v>0</v>
      </c>
      <c r="BI1323" s="652">
        <f>IF(N1323="nulová",J1323,0)</f>
        <v>0</v>
      </c>
      <c r="BJ1323" s="561" t="s">
        <v>80</v>
      </c>
      <c r="BK1323" s="652">
        <f>ROUND(I1323*H1323,2)</f>
        <v>0</v>
      </c>
      <c r="BL1323" s="561" t="s">
        <v>133</v>
      </c>
      <c r="BM1323" s="651" t="s">
        <v>2240</v>
      </c>
    </row>
    <row r="1324" spans="2:51" s="658" customFormat="1" ht="12">
      <c r="B1324" s="659"/>
      <c r="D1324" s="653" t="s">
        <v>137</v>
      </c>
      <c r="E1324" s="660" t="s">
        <v>3</v>
      </c>
      <c r="F1324" s="661" t="s">
        <v>2241</v>
      </c>
      <c r="H1324" s="662">
        <v>3.5</v>
      </c>
      <c r="L1324" s="659"/>
      <c r="M1324" s="663"/>
      <c r="N1324" s="664"/>
      <c r="O1324" s="664"/>
      <c r="P1324" s="664"/>
      <c r="Q1324" s="664"/>
      <c r="R1324" s="664"/>
      <c r="S1324" s="664"/>
      <c r="T1324" s="665"/>
      <c r="AT1324" s="660" t="s">
        <v>137</v>
      </c>
      <c r="AU1324" s="660" t="s">
        <v>82</v>
      </c>
      <c r="AV1324" s="658" t="s">
        <v>82</v>
      </c>
      <c r="AW1324" s="658" t="s">
        <v>33</v>
      </c>
      <c r="AX1324" s="658" t="s">
        <v>80</v>
      </c>
      <c r="AY1324" s="660" t="s">
        <v>125</v>
      </c>
    </row>
    <row r="1325" spans="1:65" s="571" customFormat="1" ht="24.2" customHeight="1">
      <c r="A1325" s="568"/>
      <c r="B1325" s="569"/>
      <c r="C1325" s="640" t="s">
        <v>2242</v>
      </c>
      <c r="D1325" s="640" t="s">
        <v>128</v>
      </c>
      <c r="E1325" s="641" t="s">
        <v>2243</v>
      </c>
      <c r="F1325" s="642" t="s">
        <v>2244</v>
      </c>
      <c r="G1325" s="643" t="s">
        <v>286</v>
      </c>
      <c r="H1325" s="644">
        <v>2.5</v>
      </c>
      <c r="I1325" s="77"/>
      <c r="J1325" s="645">
        <f>ROUND(I1325*H1325,2)</f>
        <v>0</v>
      </c>
      <c r="K1325" s="642" t="s">
        <v>132</v>
      </c>
      <c r="L1325" s="569"/>
      <c r="M1325" s="646" t="s">
        <v>3</v>
      </c>
      <c r="N1325" s="647" t="s">
        <v>43</v>
      </c>
      <c r="O1325" s="648"/>
      <c r="P1325" s="649">
        <f>O1325*H1325</f>
        <v>0</v>
      </c>
      <c r="Q1325" s="649">
        <v>0.00067</v>
      </c>
      <c r="R1325" s="649">
        <f>Q1325*H1325</f>
        <v>0.001675</v>
      </c>
      <c r="S1325" s="649">
        <v>0.031</v>
      </c>
      <c r="T1325" s="650">
        <f>S1325*H1325</f>
        <v>0.0775</v>
      </c>
      <c r="U1325" s="568"/>
      <c r="V1325" s="568"/>
      <c r="W1325" s="568"/>
      <c r="X1325" s="568"/>
      <c r="Y1325" s="568"/>
      <c r="Z1325" s="568"/>
      <c r="AA1325" s="568"/>
      <c r="AB1325" s="568"/>
      <c r="AC1325" s="568"/>
      <c r="AD1325" s="568"/>
      <c r="AE1325" s="568"/>
      <c r="AR1325" s="651" t="s">
        <v>133</v>
      </c>
      <c r="AT1325" s="651" t="s">
        <v>128</v>
      </c>
      <c r="AU1325" s="651" t="s">
        <v>82</v>
      </c>
      <c r="AY1325" s="561" t="s">
        <v>125</v>
      </c>
      <c r="BE1325" s="652">
        <f>IF(N1325="základní",J1325,0)</f>
        <v>0</v>
      </c>
      <c r="BF1325" s="652">
        <f>IF(N1325="snížená",J1325,0)</f>
        <v>0</v>
      </c>
      <c r="BG1325" s="652">
        <f>IF(N1325="zákl. přenesená",J1325,0)</f>
        <v>0</v>
      </c>
      <c r="BH1325" s="652">
        <f>IF(N1325="sníž. přenesená",J1325,0)</f>
        <v>0</v>
      </c>
      <c r="BI1325" s="652">
        <f>IF(N1325="nulová",J1325,0)</f>
        <v>0</v>
      </c>
      <c r="BJ1325" s="561" t="s">
        <v>80</v>
      </c>
      <c r="BK1325" s="652">
        <f>ROUND(I1325*H1325,2)</f>
        <v>0</v>
      </c>
      <c r="BL1325" s="561" t="s">
        <v>133</v>
      </c>
      <c r="BM1325" s="651" t="s">
        <v>2245</v>
      </c>
    </row>
    <row r="1326" spans="2:51" s="658" customFormat="1" ht="12">
      <c r="B1326" s="659"/>
      <c r="D1326" s="653" t="s">
        <v>137</v>
      </c>
      <c r="E1326" s="660" t="s">
        <v>3</v>
      </c>
      <c r="F1326" s="661" t="s">
        <v>2246</v>
      </c>
      <c r="H1326" s="662">
        <v>2.5</v>
      </c>
      <c r="L1326" s="659"/>
      <c r="M1326" s="663"/>
      <c r="N1326" s="664"/>
      <c r="O1326" s="664"/>
      <c r="P1326" s="664"/>
      <c r="Q1326" s="664"/>
      <c r="R1326" s="664"/>
      <c r="S1326" s="664"/>
      <c r="T1326" s="665"/>
      <c r="AT1326" s="660" t="s">
        <v>137</v>
      </c>
      <c r="AU1326" s="660" t="s">
        <v>82</v>
      </c>
      <c r="AV1326" s="658" t="s">
        <v>82</v>
      </c>
      <c r="AW1326" s="658" t="s">
        <v>33</v>
      </c>
      <c r="AX1326" s="658" t="s">
        <v>80</v>
      </c>
      <c r="AY1326" s="660" t="s">
        <v>125</v>
      </c>
    </row>
    <row r="1327" spans="1:65" s="571" customFormat="1" ht="24.2" customHeight="1">
      <c r="A1327" s="568"/>
      <c r="B1327" s="569"/>
      <c r="C1327" s="640" t="s">
        <v>2247</v>
      </c>
      <c r="D1327" s="640" t="s">
        <v>128</v>
      </c>
      <c r="E1327" s="641" t="s">
        <v>2248</v>
      </c>
      <c r="F1327" s="642" t="s">
        <v>2249</v>
      </c>
      <c r="G1327" s="643" t="s">
        <v>286</v>
      </c>
      <c r="H1327" s="644">
        <v>0.75</v>
      </c>
      <c r="I1327" s="77"/>
      <c r="J1327" s="645">
        <f>ROUND(I1327*H1327,2)</f>
        <v>0</v>
      </c>
      <c r="K1327" s="642" t="s">
        <v>132</v>
      </c>
      <c r="L1327" s="569"/>
      <c r="M1327" s="646" t="s">
        <v>3</v>
      </c>
      <c r="N1327" s="647" t="s">
        <v>43</v>
      </c>
      <c r="O1327" s="648"/>
      <c r="P1327" s="649">
        <f>O1327*H1327</f>
        <v>0</v>
      </c>
      <c r="Q1327" s="649">
        <v>0.00079</v>
      </c>
      <c r="R1327" s="649">
        <f>Q1327*H1327</f>
        <v>0.0005925</v>
      </c>
      <c r="S1327" s="649">
        <v>0.053</v>
      </c>
      <c r="T1327" s="650">
        <f>S1327*H1327</f>
        <v>0.03975</v>
      </c>
      <c r="U1327" s="568"/>
      <c r="V1327" s="568"/>
      <c r="W1327" s="568"/>
      <c r="X1327" s="568"/>
      <c r="Y1327" s="568"/>
      <c r="Z1327" s="568"/>
      <c r="AA1327" s="568"/>
      <c r="AB1327" s="568"/>
      <c r="AC1327" s="568"/>
      <c r="AD1327" s="568"/>
      <c r="AE1327" s="568"/>
      <c r="AR1327" s="651" t="s">
        <v>133</v>
      </c>
      <c r="AT1327" s="651" t="s">
        <v>128</v>
      </c>
      <c r="AU1327" s="651" t="s">
        <v>82</v>
      </c>
      <c r="AY1327" s="561" t="s">
        <v>125</v>
      </c>
      <c r="BE1327" s="652">
        <f>IF(N1327="základní",J1327,0)</f>
        <v>0</v>
      </c>
      <c r="BF1327" s="652">
        <f>IF(N1327="snížená",J1327,0)</f>
        <v>0</v>
      </c>
      <c r="BG1327" s="652">
        <f>IF(N1327="zákl. přenesená",J1327,0)</f>
        <v>0</v>
      </c>
      <c r="BH1327" s="652">
        <f>IF(N1327="sníž. přenesená",J1327,0)</f>
        <v>0</v>
      </c>
      <c r="BI1327" s="652">
        <f>IF(N1327="nulová",J1327,0)</f>
        <v>0</v>
      </c>
      <c r="BJ1327" s="561" t="s">
        <v>80</v>
      </c>
      <c r="BK1327" s="652">
        <f>ROUND(I1327*H1327,2)</f>
        <v>0</v>
      </c>
      <c r="BL1327" s="561" t="s">
        <v>133</v>
      </c>
      <c r="BM1327" s="651" t="s">
        <v>2250</v>
      </c>
    </row>
    <row r="1328" spans="1:65" s="571" customFormat="1" ht="14.45" customHeight="1">
      <c r="A1328" s="568"/>
      <c r="B1328" s="569"/>
      <c r="C1328" s="640" t="s">
        <v>2251</v>
      </c>
      <c r="D1328" s="640" t="s">
        <v>128</v>
      </c>
      <c r="E1328" s="641" t="s">
        <v>2252</v>
      </c>
      <c r="F1328" s="642" t="s">
        <v>2253</v>
      </c>
      <c r="G1328" s="643" t="s">
        <v>286</v>
      </c>
      <c r="H1328" s="644">
        <v>37.4</v>
      </c>
      <c r="I1328" s="77"/>
      <c r="J1328" s="645">
        <f>ROUND(I1328*H1328,2)</f>
        <v>0</v>
      </c>
      <c r="K1328" s="642" t="s">
        <v>132</v>
      </c>
      <c r="L1328" s="569"/>
      <c r="M1328" s="646" t="s">
        <v>3</v>
      </c>
      <c r="N1328" s="647" t="s">
        <v>43</v>
      </c>
      <c r="O1328" s="648"/>
      <c r="P1328" s="649">
        <f>O1328*H1328</f>
        <v>0</v>
      </c>
      <c r="Q1328" s="649">
        <v>0</v>
      </c>
      <c r="R1328" s="649">
        <f>Q1328*H1328</f>
        <v>0</v>
      </c>
      <c r="S1328" s="649">
        <v>0</v>
      </c>
      <c r="T1328" s="650">
        <f>S1328*H1328</f>
        <v>0</v>
      </c>
      <c r="U1328" s="568"/>
      <c r="V1328" s="568"/>
      <c r="W1328" s="568"/>
      <c r="X1328" s="568"/>
      <c r="Y1328" s="568"/>
      <c r="Z1328" s="568"/>
      <c r="AA1328" s="568"/>
      <c r="AB1328" s="568"/>
      <c r="AC1328" s="568"/>
      <c r="AD1328" s="568"/>
      <c r="AE1328" s="568"/>
      <c r="AR1328" s="651" t="s">
        <v>133</v>
      </c>
      <c r="AT1328" s="651" t="s">
        <v>128</v>
      </c>
      <c r="AU1328" s="651" t="s">
        <v>82</v>
      </c>
      <c r="AY1328" s="561" t="s">
        <v>125</v>
      </c>
      <c r="BE1328" s="652">
        <f>IF(N1328="základní",J1328,0)</f>
        <v>0</v>
      </c>
      <c r="BF1328" s="652">
        <f>IF(N1328="snížená",J1328,0)</f>
        <v>0</v>
      </c>
      <c r="BG1328" s="652">
        <f>IF(N1328="zákl. přenesená",J1328,0)</f>
        <v>0</v>
      </c>
      <c r="BH1328" s="652">
        <f>IF(N1328="sníž. přenesená",J1328,0)</f>
        <v>0</v>
      </c>
      <c r="BI1328" s="652">
        <f>IF(N1328="nulová",J1328,0)</f>
        <v>0</v>
      </c>
      <c r="BJ1328" s="561" t="s">
        <v>80</v>
      </c>
      <c r="BK1328" s="652">
        <f>ROUND(I1328*H1328,2)</f>
        <v>0</v>
      </c>
      <c r="BL1328" s="561" t="s">
        <v>133</v>
      </c>
      <c r="BM1328" s="651" t="s">
        <v>2254</v>
      </c>
    </row>
    <row r="1329" spans="2:51" s="680" customFormat="1" ht="12">
      <c r="B1329" s="681"/>
      <c r="D1329" s="653" t="s">
        <v>137</v>
      </c>
      <c r="E1329" s="682" t="s">
        <v>3</v>
      </c>
      <c r="F1329" s="683" t="s">
        <v>1089</v>
      </c>
      <c r="H1329" s="682" t="s">
        <v>3</v>
      </c>
      <c r="L1329" s="681"/>
      <c r="M1329" s="684"/>
      <c r="N1329" s="685"/>
      <c r="O1329" s="685"/>
      <c r="P1329" s="685"/>
      <c r="Q1329" s="685"/>
      <c r="R1329" s="685"/>
      <c r="S1329" s="685"/>
      <c r="T1329" s="686"/>
      <c r="AT1329" s="682" t="s">
        <v>137</v>
      </c>
      <c r="AU1329" s="682" t="s">
        <v>82</v>
      </c>
      <c r="AV1329" s="680" t="s">
        <v>80</v>
      </c>
      <c r="AW1329" s="680" t="s">
        <v>33</v>
      </c>
      <c r="AX1329" s="680" t="s">
        <v>72</v>
      </c>
      <c r="AY1329" s="682" t="s">
        <v>125</v>
      </c>
    </row>
    <row r="1330" spans="2:51" s="658" customFormat="1" ht="12">
      <c r="B1330" s="659"/>
      <c r="D1330" s="653" t="s">
        <v>137</v>
      </c>
      <c r="E1330" s="660" t="s">
        <v>3</v>
      </c>
      <c r="F1330" s="661" t="s">
        <v>2255</v>
      </c>
      <c r="H1330" s="662">
        <v>13.4</v>
      </c>
      <c r="L1330" s="659"/>
      <c r="M1330" s="663"/>
      <c r="N1330" s="664"/>
      <c r="O1330" s="664"/>
      <c r="P1330" s="664"/>
      <c r="Q1330" s="664"/>
      <c r="R1330" s="664"/>
      <c r="S1330" s="664"/>
      <c r="T1330" s="665"/>
      <c r="AT1330" s="660" t="s">
        <v>137</v>
      </c>
      <c r="AU1330" s="660" t="s">
        <v>82</v>
      </c>
      <c r="AV1330" s="658" t="s">
        <v>82</v>
      </c>
      <c r="AW1330" s="658" t="s">
        <v>33</v>
      </c>
      <c r="AX1330" s="658" t="s">
        <v>72</v>
      </c>
      <c r="AY1330" s="660" t="s">
        <v>125</v>
      </c>
    </row>
    <row r="1331" spans="2:51" s="680" customFormat="1" ht="12">
      <c r="B1331" s="681"/>
      <c r="D1331" s="653" t="s">
        <v>137</v>
      </c>
      <c r="E1331" s="682" t="s">
        <v>3</v>
      </c>
      <c r="F1331" s="683" t="s">
        <v>2135</v>
      </c>
      <c r="H1331" s="682" t="s">
        <v>3</v>
      </c>
      <c r="L1331" s="681"/>
      <c r="M1331" s="684"/>
      <c r="N1331" s="685"/>
      <c r="O1331" s="685"/>
      <c r="P1331" s="685"/>
      <c r="Q1331" s="685"/>
      <c r="R1331" s="685"/>
      <c r="S1331" s="685"/>
      <c r="T1331" s="686"/>
      <c r="AT1331" s="682" t="s">
        <v>137</v>
      </c>
      <c r="AU1331" s="682" t="s">
        <v>82</v>
      </c>
      <c r="AV1331" s="680" t="s">
        <v>80</v>
      </c>
      <c r="AW1331" s="680" t="s">
        <v>33</v>
      </c>
      <c r="AX1331" s="680" t="s">
        <v>72</v>
      </c>
      <c r="AY1331" s="682" t="s">
        <v>125</v>
      </c>
    </row>
    <row r="1332" spans="2:51" s="658" customFormat="1" ht="12">
      <c r="B1332" s="659"/>
      <c r="D1332" s="653" t="s">
        <v>137</v>
      </c>
      <c r="E1332" s="660" t="s">
        <v>3</v>
      </c>
      <c r="F1332" s="661" t="s">
        <v>2256</v>
      </c>
      <c r="H1332" s="662">
        <v>24</v>
      </c>
      <c r="L1332" s="659"/>
      <c r="M1332" s="663"/>
      <c r="N1332" s="664"/>
      <c r="O1332" s="664"/>
      <c r="P1332" s="664"/>
      <c r="Q1332" s="664"/>
      <c r="R1332" s="664"/>
      <c r="S1332" s="664"/>
      <c r="T1332" s="665"/>
      <c r="AT1332" s="660" t="s">
        <v>137</v>
      </c>
      <c r="AU1332" s="660" t="s">
        <v>82</v>
      </c>
      <c r="AV1332" s="658" t="s">
        <v>82</v>
      </c>
      <c r="AW1332" s="658" t="s">
        <v>33</v>
      </c>
      <c r="AX1332" s="658" t="s">
        <v>72</v>
      </c>
      <c r="AY1332" s="660" t="s">
        <v>125</v>
      </c>
    </row>
    <row r="1333" spans="2:51" s="687" customFormat="1" ht="12">
      <c r="B1333" s="688"/>
      <c r="D1333" s="653" t="s">
        <v>137</v>
      </c>
      <c r="E1333" s="689" t="s">
        <v>3</v>
      </c>
      <c r="F1333" s="690" t="s">
        <v>532</v>
      </c>
      <c r="H1333" s="691">
        <v>37.4</v>
      </c>
      <c r="L1333" s="688"/>
      <c r="M1333" s="692"/>
      <c r="N1333" s="693"/>
      <c r="O1333" s="693"/>
      <c r="P1333" s="693"/>
      <c r="Q1333" s="693"/>
      <c r="R1333" s="693"/>
      <c r="S1333" s="693"/>
      <c r="T1333" s="694"/>
      <c r="AT1333" s="689" t="s">
        <v>137</v>
      </c>
      <c r="AU1333" s="689" t="s">
        <v>82</v>
      </c>
      <c r="AV1333" s="687" t="s">
        <v>133</v>
      </c>
      <c r="AW1333" s="687" t="s">
        <v>33</v>
      </c>
      <c r="AX1333" s="687" t="s">
        <v>80</v>
      </c>
      <c r="AY1333" s="689" t="s">
        <v>125</v>
      </c>
    </row>
    <row r="1334" spans="1:65" s="571" customFormat="1" ht="24.2" customHeight="1">
      <c r="A1334" s="568"/>
      <c r="B1334" s="569"/>
      <c r="C1334" s="640" t="s">
        <v>2257</v>
      </c>
      <c r="D1334" s="640" t="s">
        <v>128</v>
      </c>
      <c r="E1334" s="641" t="s">
        <v>2258</v>
      </c>
      <c r="F1334" s="642" t="s">
        <v>2259</v>
      </c>
      <c r="G1334" s="643" t="s">
        <v>180</v>
      </c>
      <c r="H1334" s="644">
        <v>105</v>
      </c>
      <c r="I1334" s="77"/>
      <c r="J1334" s="645">
        <f>ROUND(I1334*H1334,2)</f>
        <v>0</v>
      </c>
      <c r="K1334" s="642" t="s">
        <v>132</v>
      </c>
      <c r="L1334" s="569"/>
      <c r="M1334" s="646" t="s">
        <v>3</v>
      </c>
      <c r="N1334" s="647" t="s">
        <v>43</v>
      </c>
      <c r="O1334" s="648"/>
      <c r="P1334" s="649">
        <f>O1334*H1334</f>
        <v>0</v>
      </c>
      <c r="Q1334" s="649">
        <v>0</v>
      </c>
      <c r="R1334" s="649">
        <f>Q1334*H1334</f>
        <v>0</v>
      </c>
      <c r="S1334" s="649">
        <v>0.046</v>
      </c>
      <c r="T1334" s="650">
        <f>S1334*H1334</f>
        <v>4.83</v>
      </c>
      <c r="U1334" s="568"/>
      <c r="V1334" s="568"/>
      <c r="W1334" s="568"/>
      <c r="X1334" s="568"/>
      <c r="Y1334" s="568"/>
      <c r="Z1334" s="568"/>
      <c r="AA1334" s="568"/>
      <c r="AB1334" s="568"/>
      <c r="AC1334" s="568"/>
      <c r="AD1334" s="568"/>
      <c r="AE1334" s="568"/>
      <c r="AR1334" s="651" t="s">
        <v>133</v>
      </c>
      <c r="AT1334" s="651" t="s">
        <v>128</v>
      </c>
      <c r="AU1334" s="651" t="s">
        <v>82</v>
      </c>
      <c r="AY1334" s="561" t="s">
        <v>125</v>
      </c>
      <c r="BE1334" s="652">
        <f>IF(N1334="základní",J1334,0)</f>
        <v>0</v>
      </c>
      <c r="BF1334" s="652">
        <f>IF(N1334="snížená",J1334,0)</f>
        <v>0</v>
      </c>
      <c r="BG1334" s="652">
        <f>IF(N1334="zákl. přenesená",J1334,0)</f>
        <v>0</v>
      </c>
      <c r="BH1334" s="652">
        <f>IF(N1334="sníž. přenesená",J1334,0)</f>
        <v>0</v>
      </c>
      <c r="BI1334" s="652">
        <f>IF(N1334="nulová",J1334,0)</f>
        <v>0</v>
      </c>
      <c r="BJ1334" s="561" t="s">
        <v>80</v>
      </c>
      <c r="BK1334" s="652">
        <f>ROUND(I1334*H1334,2)</f>
        <v>0</v>
      </c>
      <c r="BL1334" s="561" t="s">
        <v>133</v>
      </c>
      <c r="BM1334" s="651" t="s">
        <v>2260</v>
      </c>
    </row>
    <row r="1335" spans="2:51" s="680" customFormat="1" ht="12">
      <c r="B1335" s="681"/>
      <c r="D1335" s="653" t="s">
        <v>137</v>
      </c>
      <c r="E1335" s="682" t="s">
        <v>3</v>
      </c>
      <c r="F1335" s="683" t="s">
        <v>1089</v>
      </c>
      <c r="H1335" s="682" t="s">
        <v>3</v>
      </c>
      <c r="L1335" s="681"/>
      <c r="M1335" s="684"/>
      <c r="N1335" s="685"/>
      <c r="O1335" s="685"/>
      <c r="P1335" s="685"/>
      <c r="Q1335" s="685"/>
      <c r="R1335" s="685"/>
      <c r="S1335" s="685"/>
      <c r="T1335" s="686"/>
      <c r="AT1335" s="682" t="s">
        <v>137</v>
      </c>
      <c r="AU1335" s="682" t="s">
        <v>82</v>
      </c>
      <c r="AV1335" s="680" t="s">
        <v>80</v>
      </c>
      <c r="AW1335" s="680" t="s">
        <v>33</v>
      </c>
      <c r="AX1335" s="680" t="s">
        <v>72</v>
      </c>
      <c r="AY1335" s="682" t="s">
        <v>125</v>
      </c>
    </row>
    <row r="1336" spans="2:51" s="658" customFormat="1" ht="12">
      <c r="B1336" s="659"/>
      <c r="D1336" s="653" t="s">
        <v>137</v>
      </c>
      <c r="E1336" s="660" t="s">
        <v>3</v>
      </c>
      <c r="F1336" s="661" t="s">
        <v>2261</v>
      </c>
      <c r="H1336" s="662">
        <v>105</v>
      </c>
      <c r="L1336" s="659"/>
      <c r="M1336" s="663"/>
      <c r="N1336" s="664"/>
      <c r="O1336" s="664"/>
      <c r="P1336" s="664"/>
      <c r="Q1336" s="664"/>
      <c r="R1336" s="664"/>
      <c r="S1336" s="664"/>
      <c r="T1336" s="665"/>
      <c r="AT1336" s="660" t="s">
        <v>137</v>
      </c>
      <c r="AU1336" s="660" t="s">
        <v>82</v>
      </c>
      <c r="AV1336" s="658" t="s">
        <v>82</v>
      </c>
      <c r="AW1336" s="658" t="s">
        <v>33</v>
      </c>
      <c r="AX1336" s="658" t="s">
        <v>80</v>
      </c>
      <c r="AY1336" s="660" t="s">
        <v>125</v>
      </c>
    </row>
    <row r="1337" spans="1:65" s="571" customFormat="1" ht="24.2" customHeight="1">
      <c r="A1337" s="568"/>
      <c r="B1337" s="569"/>
      <c r="C1337" s="640" t="s">
        <v>2262</v>
      </c>
      <c r="D1337" s="640" t="s">
        <v>128</v>
      </c>
      <c r="E1337" s="641" t="s">
        <v>2263</v>
      </c>
      <c r="F1337" s="642" t="s">
        <v>2264</v>
      </c>
      <c r="G1337" s="643" t="s">
        <v>180</v>
      </c>
      <c r="H1337" s="644">
        <v>30</v>
      </c>
      <c r="I1337" s="77"/>
      <c r="J1337" s="645">
        <f>ROUND(I1337*H1337,2)</f>
        <v>0</v>
      </c>
      <c r="K1337" s="642" t="s">
        <v>132</v>
      </c>
      <c r="L1337" s="569"/>
      <c r="M1337" s="646" t="s">
        <v>3</v>
      </c>
      <c r="N1337" s="647" t="s">
        <v>43</v>
      </c>
      <c r="O1337" s="648"/>
      <c r="P1337" s="649">
        <f>O1337*H1337</f>
        <v>0</v>
      </c>
      <c r="Q1337" s="649">
        <v>0</v>
      </c>
      <c r="R1337" s="649">
        <f>Q1337*H1337</f>
        <v>0</v>
      </c>
      <c r="S1337" s="649">
        <v>0.068</v>
      </c>
      <c r="T1337" s="650">
        <f>S1337*H1337</f>
        <v>2.04</v>
      </c>
      <c r="U1337" s="568"/>
      <c r="V1337" s="568"/>
      <c r="W1337" s="568"/>
      <c r="X1337" s="568"/>
      <c r="Y1337" s="568"/>
      <c r="Z1337" s="568"/>
      <c r="AA1337" s="568"/>
      <c r="AB1337" s="568"/>
      <c r="AC1337" s="568"/>
      <c r="AD1337" s="568"/>
      <c r="AE1337" s="568"/>
      <c r="AR1337" s="651" t="s">
        <v>133</v>
      </c>
      <c r="AT1337" s="651" t="s">
        <v>128</v>
      </c>
      <c r="AU1337" s="651" t="s">
        <v>82</v>
      </c>
      <c r="AY1337" s="561" t="s">
        <v>125</v>
      </c>
      <c r="BE1337" s="652">
        <f>IF(N1337="základní",J1337,0)</f>
        <v>0</v>
      </c>
      <c r="BF1337" s="652">
        <f>IF(N1337="snížená",J1337,0)</f>
        <v>0</v>
      </c>
      <c r="BG1337" s="652">
        <f>IF(N1337="zákl. přenesená",J1337,0)</f>
        <v>0</v>
      </c>
      <c r="BH1337" s="652">
        <f>IF(N1337="sníž. přenesená",J1337,0)</f>
        <v>0</v>
      </c>
      <c r="BI1337" s="652">
        <f>IF(N1337="nulová",J1337,0)</f>
        <v>0</v>
      </c>
      <c r="BJ1337" s="561" t="s">
        <v>80</v>
      </c>
      <c r="BK1337" s="652">
        <f>ROUND(I1337*H1337,2)</f>
        <v>0</v>
      </c>
      <c r="BL1337" s="561" t="s">
        <v>133</v>
      </c>
      <c r="BM1337" s="651" t="s">
        <v>2265</v>
      </c>
    </row>
    <row r="1338" spans="2:51" s="658" customFormat="1" ht="12">
      <c r="B1338" s="659"/>
      <c r="D1338" s="653" t="s">
        <v>137</v>
      </c>
      <c r="E1338" s="660" t="s">
        <v>3</v>
      </c>
      <c r="F1338" s="661" t="s">
        <v>2266</v>
      </c>
      <c r="H1338" s="662">
        <v>30</v>
      </c>
      <c r="L1338" s="659"/>
      <c r="M1338" s="663"/>
      <c r="N1338" s="664"/>
      <c r="O1338" s="664"/>
      <c r="P1338" s="664"/>
      <c r="Q1338" s="664"/>
      <c r="R1338" s="664"/>
      <c r="S1338" s="664"/>
      <c r="T1338" s="665"/>
      <c r="AT1338" s="660" t="s">
        <v>137</v>
      </c>
      <c r="AU1338" s="660" t="s">
        <v>82</v>
      </c>
      <c r="AV1338" s="658" t="s">
        <v>82</v>
      </c>
      <c r="AW1338" s="658" t="s">
        <v>33</v>
      </c>
      <c r="AX1338" s="658" t="s">
        <v>80</v>
      </c>
      <c r="AY1338" s="660" t="s">
        <v>125</v>
      </c>
    </row>
    <row r="1339" spans="2:63" s="627" customFormat="1" ht="22.9" customHeight="1">
      <c r="B1339" s="628"/>
      <c r="D1339" s="629" t="s">
        <v>71</v>
      </c>
      <c r="E1339" s="638" t="s">
        <v>139</v>
      </c>
      <c r="F1339" s="638" t="s">
        <v>140</v>
      </c>
      <c r="J1339" s="639">
        <f>BK1339</f>
        <v>0</v>
      </c>
      <c r="L1339" s="628"/>
      <c r="M1339" s="632"/>
      <c r="N1339" s="633"/>
      <c r="O1339" s="633"/>
      <c r="P1339" s="634">
        <f>SUM(P1340:P1349)</f>
        <v>0</v>
      </c>
      <c r="Q1339" s="633"/>
      <c r="R1339" s="634">
        <f>SUM(R1340:R1349)</f>
        <v>0</v>
      </c>
      <c r="S1339" s="633"/>
      <c r="T1339" s="635">
        <f>SUM(T1340:T1349)</f>
        <v>0</v>
      </c>
      <c r="AR1339" s="629" t="s">
        <v>80</v>
      </c>
      <c r="AT1339" s="636" t="s">
        <v>71</v>
      </c>
      <c r="AU1339" s="636" t="s">
        <v>80</v>
      </c>
      <c r="AY1339" s="629" t="s">
        <v>125</v>
      </c>
      <c r="BK1339" s="637">
        <f>SUM(BK1340:BK1349)</f>
        <v>0</v>
      </c>
    </row>
    <row r="1340" spans="1:65" s="571" customFormat="1" ht="24.2" customHeight="1">
      <c r="A1340" s="568"/>
      <c r="B1340" s="569"/>
      <c r="C1340" s="640" t="s">
        <v>2267</v>
      </c>
      <c r="D1340" s="640" t="s">
        <v>128</v>
      </c>
      <c r="E1340" s="641" t="s">
        <v>2268</v>
      </c>
      <c r="F1340" s="642" t="s">
        <v>2269</v>
      </c>
      <c r="G1340" s="643" t="s">
        <v>143</v>
      </c>
      <c r="H1340" s="644">
        <v>108.073</v>
      </c>
      <c r="I1340" s="77"/>
      <c r="J1340" s="645">
        <f>ROUND(I1340*H1340,2)</f>
        <v>0</v>
      </c>
      <c r="K1340" s="642" t="s">
        <v>132</v>
      </c>
      <c r="L1340" s="569"/>
      <c r="M1340" s="646" t="s">
        <v>3</v>
      </c>
      <c r="N1340" s="647" t="s">
        <v>43</v>
      </c>
      <c r="O1340" s="648"/>
      <c r="P1340" s="649">
        <f>O1340*H1340</f>
        <v>0</v>
      </c>
      <c r="Q1340" s="649">
        <v>0</v>
      </c>
      <c r="R1340" s="649">
        <f>Q1340*H1340</f>
        <v>0</v>
      </c>
      <c r="S1340" s="649">
        <v>0</v>
      </c>
      <c r="T1340" s="650">
        <f>S1340*H1340</f>
        <v>0</v>
      </c>
      <c r="U1340" s="568"/>
      <c r="V1340" s="568"/>
      <c r="W1340" s="568"/>
      <c r="X1340" s="568"/>
      <c r="Y1340" s="568"/>
      <c r="Z1340" s="568"/>
      <c r="AA1340" s="568"/>
      <c r="AB1340" s="568"/>
      <c r="AC1340" s="568"/>
      <c r="AD1340" s="568"/>
      <c r="AE1340" s="568"/>
      <c r="AR1340" s="651" t="s">
        <v>133</v>
      </c>
      <c r="AT1340" s="651" t="s">
        <v>128</v>
      </c>
      <c r="AU1340" s="651" t="s">
        <v>82</v>
      </c>
      <c r="AY1340" s="561" t="s">
        <v>125</v>
      </c>
      <c r="BE1340" s="652">
        <f>IF(N1340="základní",J1340,0)</f>
        <v>0</v>
      </c>
      <c r="BF1340" s="652">
        <f>IF(N1340="snížená",J1340,0)</f>
        <v>0</v>
      </c>
      <c r="BG1340" s="652">
        <f>IF(N1340="zákl. přenesená",J1340,0)</f>
        <v>0</v>
      </c>
      <c r="BH1340" s="652">
        <f>IF(N1340="sníž. přenesená",J1340,0)</f>
        <v>0</v>
      </c>
      <c r="BI1340" s="652">
        <f>IF(N1340="nulová",J1340,0)</f>
        <v>0</v>
      </c>
      <c r="BJ1340" s="561" t="s">
        <v>80</v>
      </c>
      <c r="BK1340" s="652">
        <f>ROUND(I1340*H1340,2)</f>
        <v>0</v>
      </c>
      <c r="BL1340" s="561" t="s">
        <v>133</v>
      </c>
      <c r="BM1340" s="651" t="s">
        <v>2270</v>
      </c>
    </row>
    <row r="1341" spans="1:65" s="571" customFormat="1" ht="14.45" customHeight="1">
      <c r="A1341" s="568"/>
      <c r="B1341" s="569"/>
      <c r="C1341" s="640" t="s">
        <v>2271</v>
      </c>
      <c r="D1341" s="640" t="s">
        <v>128</v>
      </c>
      <c r="E1341" s="641" t="s">
        <v>2272</v>
      </c>
      <c r="F1341" s="642" t="s">
        <v>2273</v>
      </c>
      <c r="G1341" s="643" t="s">
        <v>143</v>
      </c>
      <c r="H1341" s="644">
        <v>108.073</v>
      </c>
      <c r="I1341" s="77"/>
      <c r="J1341" s="645">
        <f>ROUND(I1341*H1341,2)</f>
        <v>0</v>
      </c>
      <c r="K1341" s="642" t="s">
        <v>132</v>
      </c>
      <c r="L1341" s="569"/>
      <c r="M1341" s="646" t="s">
        <v>3</v>
      </c>
      <c r="N1341" s="647" t="s">
        <v>43</v>
      </c>
      <c r="O1341" s="648"/>
      <c r="P1341" s="649">
        <f>O1341*H1341</f>
        <v>0</v>
      </c>
      <c r="Q1341" s="649">
        <v>0</v>
      </c>
      <c r="R1341" s="649">
        <f>Q1341*H1341</f>
        <v>0</v>
      </c>
      <c r="S1341" s="649">
        <v>0</v>
      </c>
      <c r="T1341" s="650">
        <f>S1341*H1341</f>
        <v>0</v>
      </c>
      <c r="U1341" s="568"/>
      <c r="V1341" s="568"/>
      <c r="W1341" s="568"/>
      <c r="X1341" s="568"/>
      <c r="Y1341" s="568"/>
      <c r="Z1341" s="568"/>
      <c r="AA1341" s="568"/>
      <c r="AB1341" s="568"/>
      <c r="AC1341" s="568"/>
      <c r="AD1341" s="568"/>
      <c r="AE1341" s="568"/>
      <c r="AR1341" s="651" t="s">
        <v>133</v>
      </c>
      <c r="AT1341" s="651" t="s">
        <v>128</v>
      </c>
      <c r="AU1341" s="651" t="s">
        <v>82</v>
      </c>
      <c r="AY1341" s="561" t="s">
        <v>125</v>
      </c>
      <c r="BE1341" s="652">
        <f>IF(N1341="základní",J1341,0)</f>
        <v>0</v>
      </c>
      <c r="BF1341" s="652">
        <f>IF(N1341="snížená",J1341,0)</f>
        <v>0</v>
      </c>
      <c r="BG1341" s="652">
        <f>IF(N1341="zákl. přenesená",J1341,0)</f>
        <v>0</v>
      </c>
      <c r="BH1341" s="652">
        <f>IF(N1341="sníž. přenesená",J1341,0)</f>
        <v>0</v>
      </c>
      <c r="BI1341" s="652">
        <f>IF(N1341="nulová",J1341,0)</f>
        <v>0</v>
      </c>
      <c r="BJ1341" s="561" t="s">
        <v>80</v>
      </c>
      <c r="BK1341" s="652">
        <f>ROUND(I1341*H1341,2)</f>
        <v>0</v>
      </c>
      <c r="BL1341" s="561" t="s">
        <v>133</v>
      </c>
      <c r="BM1341" s="651" t="s">
        <v>2274</v>
      </c>
    </row>
    <row r="1342" spans="1:65" s="571" customFormat="1" ht="24.2" customHeight="1">
      <c r="A1342" s="568"/>
      <c r="B1342" s="569"/>
      <c r="C1342" s="640" t="s">
        <v>2275</v>
      </c>
      <c r="D1342" s="640" t="s">
        <v>128</v>
      </c>
      <c r="E1342" s="641" t="s">
        <v>2276</v>
      </c>
      <c r="F1342" s="642" t="s">
        <v>2277</v>
      </c>
      <c r="G1342" s="643" t="s">
        <v>143</v>
      </c>
      <c r="H1342" s="644">
        <v>1080.73</v>
      </c>
      <c r="I1342" s="77"/>
      <c r="J1342" s="645">
        <f>ROUND(I1342*H1342,2)</f>
        <v>0</v>
      </c>
      <c r="K1342" s="642" t="s">
        <v>132</v>
      </c>
      <c r="L1342" s="569"/>
      <c r="M1342" s="646" t="s">
        <v>3</v>
      </c>
      <c r="N1342" s="647" t="s">
        <v>43</v>
      </c>
      <c r="O1342" s="648"/>
      <c r="P1342" s="649">
        <f>O1342*H1342</f>
        <v>0</v>
      </c>
      <c r="Q1342" s="649">
        <v>0</v>
      </c>
      <c r="R1342" s="649">
        <f>Q1342*H1342</f>
        <v>0</v>
      </c>
      <c r="S1342" s="649">
        <v>0</v>
      </c>
      <c r="T1342" s="650">
        <f>S1342*H1342</f>
        <v>0</v>
      </c>
      <c r="U1342" s="568"/>
      <c r="V1342" s="568"/>
      <c r="W1342" s="568"/>
      <c r="X1342" s="568"/>
      <c r="Y1342" s="568"/>
      <c r="Z1342" s="568"/>
      <c r="AA1342" s="568"/>
      <c r="AB1342" s="568"/>
      <c r="AC1342" s="568"/>
      <c r="AD1342" s="568"/>
      <c r="AE1342" s="568"/>
      <c r="AR1342" s="651" t="s">
        <v>133</v>
      </c>
      <c r="AT1342" s="651" t="s">
        <v>128</v>
      </c>
      <c r="AU1342" s="651" t="s">
        <v>82</v>
      </c>
      <c r="AY1342" s="561" t="s">
        <v>125</v>
      </c>
      <c r="BE1342" s="652">
        <f>IF(N1342="základní",J1342,0)</f>
        <v>0</v>
      </c>
      <c r="BF1342" s="652">
        <f>IF(N1342="snížená",J1342,0)</f>
        <v>0</v>
      </c>
      <c r="BG1342" s="652">
        <f>IF(N1342="zákl. přenesená",J1342,0)</f>
        <v>0</v>
      </c>
      <c r="BH1342" s="652">
        <f>IF(N1342="sníž. přenesená",J1342,0)</f>
        <v>0</v>
      </c>
      <c r="BI1342" s="652">
        <f>IF(N1342="nulová",J1342,0)</f>
        <v>0</v>
      </c>
      <c r="BJ1342" s="561" t="s">
        <v>80</v>
      </c>
      <c r="BK1342" s="652">
        <f>ROUND(I1342*H1342,2)</f>
        <v>0</v>
      </c>
      <c r="BL1342" s="561" t="s">
        <v>133</v>
      </c>
      <c r="BM1342" s="651" t="s">
        <v>2278</v>
      </c>
    </row>
    <row r="1343" spans="2:51" s="658" customFormat="1" ht="12">
      <c r="B1343" s="659"/>
      <c r="D1343" s="653" t="s">
        <v>137</v>
      </c>
      <c r="F1343" s="661" t="s">
        <v>2279</v>
      </c>
      <c r="H1343" s="662">
        <v>1080.73</v>
      </c>
      <c r="L1343" s="659"/>
      <c r="M1343" s="663"/>
      <c r="N1343" s="664"/>
      <c r="O1343" s="664"/>
      <c r="P1343" s="664"/>
      <c r="Q1343" s="664"/>
      <c r="R1343" s="664"/>
      <c r="S1343" s="664"/>
      <c r="T1343" s="665"/>
      <c r="AT1343" s="660" t="s">
        <v>137</v>
      </c>
      <c r="AU1343" s="660" t="s">
        <v>82</v>
      </c>
      <c r="AV1343" s="658" t="s">
        <v>82</v>
      </c>
      <c r="AW1343" s="658" t="s">
        <v>4</v>
      </c>
      <c r="AX1343" s="658" t="s">
        <v>80</v>
      </c>
      <c r="AY1343" s="660" t="s">
        <v>125</v>
      </c>
    </row>
    <row r="1344" spans="1:65" s="571" customFormat="1" ht="24.2" customHeight="1">
      <c r="A1344" s="568"/>
      <c r="B1344" s="569"/>
      <c r="C1344" s="640" t="s">
        <v>2280</v>
      </c>
      <c r="D1344" s="640" t="s">
        <v>128</v>
      </c>
      <c r="E1344" s="641" t="s">
        <v>2281</v>
      </c>
      <c r="F1344" s="642" t="s">
        <v>2282</v>
      </c>
      <c r="G1344" s="643" t="s">
        <v>143</v>
      </c>
      <c r="H1344" s="644">
        <v>76.392</v>
      </c>
      <c r="I1344" s="77"/>
      <c r="J1344" s="645">
        <f aca="true" t="shared" si="0" ref="J1344:J1349">ROUND(I1344*H1344,2)</f>
        <v>0</v>
      </c>
      <c r="K1344" s="642" t="s">
        <v>132</v>
      </c>
      <c r="L1344" s="569"/>
      <c r="M1344" s="646" t="s">
        <v>3</v>
      </c>
      <c r="N1344" s="647" t="s">
        <v>43</v>
      </c>
      <c r="O1344" s="648"/>
      <c r="P1344" s="649">
        <f aca="true" t="shared" si="1" ref="P1344:P1349">O1344*H1344</f>
        <v>0</v>
      </c>
      <c r="Q1344" s="649">
        <v>0</v>
      </c>
      <c r="R1344" s="649">
        <f aca="true" t="shared" si="2" ref="R1344:R1349">Q1344*H1344</f>
        <v>0</v>
      </c>
      <c r="S1344" s="649">
        <v>0</v>
      </c>
      <c r="T1344" s="650">
        <f aca="true" t="shared" si="3" ref="T1344:T1349">S1344*H1344</f>
        <v>0</v>
      </c>
      <c r="U1344" s="568"/>
      <c r="V1344" s="568"/>
      <c r="W1344" s="568"/>
      <c r="X1344" s="568"/>
      <c r="Y1344" s="568"/>
      <c r="Z1344" s="568"/>
      <c r="AA1344" s="568"/>
      <c r="AB1344" s="568"/>
      <c r="AC1344" s="568"/>
      <c r="AD1344" s="568"/>
      <c r="AE1344" s="568"/>
      <c r="AR1344" s="651" t="s">
        <v>133</v>
      </c>
      <c r="AT1344" s="651" t="s">
        <v>128</v>
      </c>
      <c r="AU1344" s="651" t="s">
        <v>82</v>
      </c>
      <c r="AY1344" s="561" t="s">
        <v>125</v>
      </c>
      <c r="BE1344" s="652">
        <f aca="true" t="shared" si="4" ref="BE1344:BE1349">IF(N1344="základní",J1344,0)</f>
        <v>0</v>
      </c>
      <c r="BF1344" s="652">
        <f aca="true" t="shared" si="5" ref="BF1344:BF1349">IF(N1344="snížená",J1344,0)</f>
        <v>0</v>
      </c>
      <c r="BG1344" s="652">
        <f aca="true" t="shared" si="6" ref="BG1344:BG1349">IF(N1344="zákl. přenesená",J1344,0)</f>
        <v>0</v>
      </c>
      <c r="BH1344" s="652">
        <f aca="true" t="shared" si="7" ref="BH1344:BH1349">IF(N1344="sníž. přenesená",J1344,0)</f>
        <v>0</v>
      </c>
      <c r="BI1344" s="652">
        <f aca="true" t="shared" si="8" ref="BI1344:BI1349">IF(N1344="nulová",J1344,0)</f>
        <v>0</v>
      </c>
      <c r="BJ1344" s="561" t="s">
        <v>80</v>
      </c>
      <c r="BK1344" s="652">
        <f aca="true" t="shared" si="9" ref="BK1344:BK1349">ROUND(I1344*H1344,2)</f>
        <v>0</v>
      </c>
      <c r="BL1344" s="561" t="s">
        <v>133</v>
      </c>
      <c r="BM1344" s="651" t="s">
        <v>2283</v>
      </c>
    </row>
    <row r="1345" spans="1:65" s="571" customFormat="1" ht="24.2" customHeight="1">
      <c r="A1345" s="568"/>
      <c r="B1345" s="569"/>
      <c r="C1345" s="640" t="s">
        <v>2284</v>
      </c>
      <c r="D1345" s="640" t="s">
        <v>128</v>
      </c>
      <c r="E1345" s="641" t="s">
        <v>2285</v>
      </c>
      <c r="F1345" s="642" t="s">
        <v>2286</v>
      </c>
      <c r="G1345" s="643" t="s">
        <v>143</v>
      </c>
      <c r="H1345" s="644">
        <v>0.04</v>
      </c>
      <c r="I1345" s="77"/>
      <c r="J1345" s="645">
        <f t="shared" si="0"/>
        <v>0</v>
      </c>
      <c r="K1345" s="642" t="s">
        <v>132</v>
      </c>
      <c r="L1345" s="569"/>
      <c r="M1345" s="646" t="s">
        <v>3</v>
      </c>
      <c r="N1345" s="647" t="s">
        <v>43</v>
      </c>
      <c r="O1345" s="648"/>
      <c r="P1345" s="649">
        <f t="shared" si="1"/>
        <v>0</v>
      </c>
      <c r="Q1345" s="649">
        <v>0</v>
      </c>
      <c r="R1345" s="649">
        <f t="shared" si="2"/>
        <v>0</v>
      </c>
      <c r="S1345" s="649">
        <v>0</v>
      </c>
      <c r="T1345" s="650">
        <f t="shared" si="3"/>
        <v>0</v>
      </c>
      <c r="U1345" s="568"/>
      <c r="V1345" s="568"/>
      <c r="W1345" s="568"/>
      <c r="X1345" s="568"/>
      <c r="Y1345" s="568"/>
      <c r="Z1345" s="568"/>
      <c r="AA1345" s="568"/>
      <c r="AB1345" s="568"/>
      <c r="AC1345" s="568"/>
      <c r="AD1345" s="568"/>
      <c r="AE1345" s="568"/>
      <c r="AR1345" s="651" t="s">
        <v>133</v>
      </c>
      <c r="AT1345" s="651" t="s">
        <v>128</v>
      </c>
      <c r="AU1345" s="651" t="s">
        <v>82</v>
      </c>
      <c r="AY1345" s="561" t="s">
        <v>125</v>
      </c>
      <c r="BE1345" s="652">
        <f t="shared" si="4"/>
        <v>0</v>
      </c>
      <c r="BF1345" s="652">
        <f t="shared" si="5"/>
        <v>0</v>
      </c>
      <c r="BG1345" s="652">
        <f t="shared" si="6"/>
        <v>0</v>
      </c>
      <c r="BH1345" s="652">
        <f t="shared" si="7"/>
        <v>0</v>
      </c>
      <c r="BI1345" s="652">
        <f t="shared" si="8"/>
        <v>0</v>
      </c>
      <c r="BJ1345" s="561" t="s">
        <v>80</v>
      </c>
      <c r="BK1345" s="652">
        <f t="shared" si="9"/>
        <v>0</v>
      </c>
      <c r="BL1345" s="561" t="s">
        <v>133</v>
      </c>
      <c r="BM1345" s="651" t="s">
        <v>2287</v>
      </c>
    </row>
    <row r="1346" spans="1:65" s="571" customFormat="1" ht="24.2" customHeight="1">
      <c r="A1346" s="568"/>
      <c r="B1346" s="569"/>
      <c r="C1346" s="640" t="s">
        <v>2288</v>
      </c>
      <c r="D1346" s="640" t="s">
        <v>128</v>
      </c>
      <c r="E1346" s="641" t="s">
        <v>2289</v>
      </c>
      <c r="F1346" s="642" t="s">
        <v>2290</v>
      </c>
      <c r="G1346" s="643" t="s">
        <v>143</v>
      </c>
      <c r="H1346" s="644">
        <v>17.689</v>
      </c>
      <c r="I1346" s="77"/>
      <c r="J1346" s="645">
        <f t="shared" si="0"/>
        <v>0</v>
      </c>
      <c r="K1346" s="642" t="s">
        <v>132</v>
      </c>
      <c r="L1346" s="569"/>
      <c r="M1346" s="646" t="s">
        <v>3</v>
      </c>
      <c r="N1346" s="647" t="s">
        <v>43</v>
      </c>
      <c r="O1346" s="648"/>
      <c r="P1346" s="649">
        <f t="shared" si="1"/>
        <v>0</v>
      </c>
      <c r="Q1346" s="649">
        <v>0</v>
      </c>
      <c r="R1346" s="649">
        <f t="shared" si="2"/>
        <v>0</v>
      </c>
      <c r="S1346" s="649">
        <v>0</v>
      </c>
      <c r="T1346" s="650">
        <f t="shared" si="3"/>
        <v>0</v>
      </c>
      <c r="U1346" s="568"/>
      <c r="V1346" s="568"/>
      <c r="W1346" s="568"/>
      <c r="X1346" s="568"/>
      <c r="Y1346" s="568"/>
      <c r="Z1346" s="568"/>
      <c r="AA1346" s="568"/>
      <c r="AB1346" s="568"/>
      <c r="AC1346" s="568"/>
      <c r="AD1346" s="568"/>
      <c r="AE1346" s="568"/>
      <c r="AR1346" s="651" t="s">
        <v>133</v>
      </c>
      <c r="AT1346" s="651" t="s">
        <v>128</v>
      </c>
      <c r="AU1346" s="651" t="s">
        <v>82</v>
      </c>
      <c r="AY1346" s="561" t="s">
        <v>125</v>
      </c>
      <c r="BE1346" s="652">
        <f t="shared" si="4"/>
        <v>0</v>
      </c>
      <c r="BF1346" s="652">
        <f t="shared" si="5"/>
        <v>0</v>
      </c>
      <c r="BG1346" s="652">
        <f t="shared" si="6"/>
        <v>0</v>
      </c>
      <c r="BH1346" s="652">
        <f t="shared" si="7"/>
        <v>0</v>
      </c>
      <c r="BI1346" s="652">
        <f t="shared" si="8"/>
        <v>0</v>
      </c>
      <c r="BJ1346" s="561" t="s">
        <v>80</v>
      </c>
      <c r="BK1346" s="652">
        <f t="shared" si="9"/>
        <v>0</v>
      </c>
      <c r="BL1346" s="561" t="s">
        <v>133</v>
      </c>
      <c r="BM1346" s="651" t="s">
        <v>2291</v>
      </c>
    </row>
    <row r="1347" spans="1:65" s="571" customFormat="1" ht="24.2" customHeight="1">
      <c r="A1347" s="568"/>
      <c r="B1347" s="569"/>
      <c r="C1347" s="640" t="s">
        <v>2292</v>
      </c>
      <c r="D1347" s="640" t="s">
        <v>128</v>
      </c>
      <c r="E1347" s="641" t="s">
        <v>332</v>
      </c>
      <c r="F1347" s="642" t="s">
        <v>333</v>
      </c>
      <c r="G1347" s="643" t="s">
        <v>143</v>
      </c>
      <c r="H1347" s="644">
        <v>11.515</v>
      </c>
      <c r="I1347" s="77"/>
      <c r="J1347" s="645">
        <f t="shared" si="0"/>
        <v>0</v>
      </c>
      <c r="K1347" s="642" t="s">
        <v>132</v>
      </c>
      <c r="L1347" s="569"/>
      <c r="M1347" s="646" t="s">
        <v>3</v>
      </c>
      <c r="N1347" s="647" t="s">
        <v>43</v>
      </c>
      <c r="O1347" s="648"/>
      <c r="P1347" s="649">
        <f t="shared" si="1"/>
        <v>0</v>
      </c>
      <c r="Q1347" s="649">
        <v>0</v>
      </c>
      <c r="R1347" s="649">
        <f t="shared" si="2"/>
        <v>0</v>
      </c>
      <c r="S1347" s="649">
        <v>0</v>
      </c>
      <c r="T1347" s="650">
        <f t="shared" si="3"/>
        <v>0</v>
      </c>
      <c r="U1347" s="568"/>
      <c r="V1347" s="568"/>
      <c r="W1347" s="568"/>
      <c r="X1347" s="568"/>
      <c r="Y1347" s="568"/>
      <c r="Z1347" s="568"/>
      <c r="AA1347" s="568"/>
      <c r="AB1347" s="568"/>
      <c r="AC1347" s="568"/>
      <c r="AD1347" s="568"/>
      <c r="AE1347" s="568"/>
      <c r="AR1347" s="651" t="s">
        <v>133</v>
      </c>
      <c r="AT1347" s="651" t="s">
        <v>128</v>
      </c>
      <c r="AU1347" s="651" t="s">
        <v>82</v>
      </c>
      <c r="AY1347" s="561" t="s">
        <v>125</v>
      </c>
      <c r="BE1347" s="652">
        <f t="shared" si="4"/>
        <v>0</v>
      </c>
      <c r="BF1347" s="652">
        <f t="shared" si="5"/>
        <v>0</v>
      </c>
      <c r="BG1347" s="652">
        <f t="shared" si="6"/>
        <v>0</v>
      </c>
      <c r="BH1347" s="652">
        <f t="shared" si="7"/>
        <v>0</v>
      </c>
      <c r="BI1347" s="652">
        <f t="shared" si="8"/>
        <v>0</v>
      </c>
      <c r="BJ1347" s="561" t="s">
        <v>80</v>
      </c>
      <c r="BK1347" s="652">
        <f t="shared" si="9"/>
        <v>0</v>
      </c>
      <c r="BL1347" s="561" t="s">
        <v>133</v>
      </c>
      <c r="BM1347" s="651" t="s">
        <v>2293</v>
      </c>
    </row>
    <row r="1348" spans="1:65" s="571" customFormat="1" ht="24.2" customHeight="1">
      <c r="A1348" s="568"/>
      <c r="B1348" s="569"/>
      <c r="C1348" s="640" t="s">
        <v>2294</v>
      </c>
      <c r="D1348" s="640" t="s">
        <v>128</v>
      </c>
      <c r="E1348" s="641" t="s">
        <v>2295</v>
      </c>
      <c r="F1348" s="642" t="s">
        <v>2296</v>
      </c>
      <c r="G1348" s="643" t="s">
        <v>143</v>
      </c>
      <c r="H1348" s="644">
        <v>2.42</v>
      </c>
      <c r="I1348" s="77"/>
      <c r="J1348" s="645">
        <f t="shared" si="0"/>
        <v>0</v>
      </c>
      <c r="K1348" s="642" t="s">
        <v>132</v>
      </c>
      <c r="L1348" s="569"/>
      <c r="M1348" s="646" t="s">
        <v>3</v>
      </c>
      <c r="N1348" s="647" t="s">
        <v>43</v>
      </c>
      <c r="O1348" s="648"/>
      <c r="P1348" s="649">
        <f t="shared" si="1"/>
        <v>0</v>
      </c>
      <c r="Q1348" s="649">
        <v>0</v>
      </c>
      <c r="R1348" s="649">
        <f t="shared" si="2"/>
        <v>0</v>
      </c>
      <c r="S1348" s="649">
        <v>0</v>
      </c>
      <c r="T1348" s="650">
        <f t="shared" si="3"/>
        <v>0</v>
      </c>
      <c r="U1348" s="568"/>
      <c r="V1348" s="568"/>
      <c r="W1348" s="568"/>
      <c r="X1348" s="568"/>
      <c r="Y1348" s="568"/>
      <c r="Z1348" s="568"/>
      <c r="AA1348" s="568"/>
      <c r="AB1348" s="568"/>
      <c r="AC1348" s="568"/>
      <c r="AD1348" s="568"/>
      <c r="AE1348" s="568"/>
      <c r="AR1348" s="651" t="s">
        <v>133</v>
      </c>
      <c r="AT1348" s="651" t="s">
        <v>128</v>
      </c>
      <c r="AU1348" s="651" t="s">
        <v>82</v>
      </c>
      <c r="AY1348" s="561" t="s">
        <v>125</v>
      </c>
      <c r="BE1348" s="652">
        <f t="shared" si="4"/>
        <v>0</v>
      </c>
      <c r="BF1348" s="652">
        <f t="shared" si="5"/>
        <v>0</v>
      </c>
      <c r="BG1348" s="652">
        <f t="shared" si="6"/>
        <v>0</v>
      </c>
      <c r="BH1348" s="652">
        <f t="shared" si="7"/>
        <v>0</v>
      </c>
      <c r="BI1348" s="652">
        <f t="shared" si="8"/>
        <v>0</v>
      </c>
      <c r="BJ1348" s="561" t="s">
        <v>80</v>
      </c>
      <c r="BK1348" s="652">
        <f t="shared" si="9"/>
        <v>0</v>
      </c>
      <c r="BL1348" s="561" t="s">
        <v>133</v>
      </c>
      <c r="BM1348" s="651" t="s">
        <v>2297</v>
      </c>
    </row>
    <row r="1349" spans="1:65" s="571" customFormat="1" ht="24.2" customHeight="1">
      <c r="A1349" s="568"/>
      <c r="B1349" s="569"/>
      <c r="C1349" s="640" t="s">
        <v>2298</v>
      </c>
      <c r="D1349" s="640" t="s">
        <v>128</v>
      </c>
      <c r="E1349" s="641" t="s">
        <v>2299</v>
      </c>
      <c r="F1349" s="642" t="s">
        <v>2300</v>
      </c>
      <c r="G1349" s="643" t="s">
        <v>143</v>
      </c>
      <c r="H1349" s="644">
        <v>0.017</v>
      </c>
      <c r="I1349" s="77"/>
      <c r="J1349" s="645">
        <f t="shared" si="0"/>
        <v>0</v>
      </c>
      <c r="K1349" s="642" t="s">
        <v>132</v>
      </c>
      <c r="L1349" s="569"/>
      <c r="M1349" s="646" t="s">
        <v>3</v>
      </c>
      <c r="N1349" s="647" t="s">
        <v>43</v>
      </c>
      <c r="O1349" s="648"/>
      <c r="P1349" s="649">
        <f t="shared" si="1"/>
        <v>0</v>
      </c>
      <c r="Q1349" s="649">
        <v>0</v>
      </c>
      <c r="R1349" s="649">
        <f t="shared" si="2"/>
        <v>0</v>
      </c>
      <c r="S1349" s="649">
        <v>0</v>
      </c>
      <c r="T1349" s="650">
        <f t="shared" si="3"/>
        <v>0</v>
      </c>
      <c r="U1349" s="568"/>
      <c r="V1349" s="568"/>
      <c r="W1349" s="568"/>
      <c r="X1349" s="568"/>
      <c r="Y1349" s="568"/>
      <c r="Z1349" s="568"/>
      <c r="AA1349" s="568"/>
      <c r="AB1349" s="568"/>
      <c r="AC1349" s="568"/>
      <c r="AD1349" s="568"/>
      <c r="AE1349" s="568"/>
      <c r="AR1349" s="651" t="s">
        <v>133</v>
      </c>
      <c r="AT1349" s="651" t="s">
        <v>128</v>
      </c>
      <c r="AU1349" s="651" t="s">
        <v>82</v>
      </c>
      <c r="AY1349" s="561" t="s">
        <v>125</v>
      </c>
      <c r="BE1349" s="652">
        <f t="shared" si="4"/>
        <v>0</v>
      </c>
      <c r="BF1349" s="652">
        <f t="shared" si="5"/>
        <v>0</v>
      </c>
      <c r="BG1349" s="652">
        <f t="shared" si="6"/>
        <v>0</v>
      </c>
      <c r="BH1349" s="652">
        <f t="shared" si="7"/>
        <v>0</v>
      </c>
      <c r="BI1349" s="652">
        <f t="shared" si="8"/>
        <v>0</v>
      </c>
      <c r="BJ1349" s="561" t="s">
        <v>80</v>
      </c>
      <c r="BK1349" s="652">
        <f t="shared" si="9"/>
        <v>0</v>
      </c>
      <c r="BL1349" s="561" t="s">
        <v>133</v>
      </c>
      <c r="BM1349" s="651" t="s">
        <v>2301</v>
      </c>
    </row>
    <row r="1350" spans="2:63" s="627" customFormat="1" ht="22.9" customHeight="1">
      <c r="B1350" s="628"/>
      <c r="D1350" s="629" t="s">
        <v>71</v>
      </c>
      <c r="E1350" s="638" t="s">
        <v>360</v>
      </c>
      <c r="F1350" s="638" t="s">
        <v>361</v>
      </c>
      <c r="J1350" s="639">
        <f>BK1350</f>
        <v>0</v>
      </c>
      <c r="L1350" s="628"/>
      <c r="M1350" s="632"/>
      <c r="N1350" s="633"/>
      <c r="O1350" s="633"/>
      <c r="P1350" s="634">
        <f>P1351</f>
        <v>0</v>
      </c>
      <c r="Q1350" s="633"/>
      <c r="R1350" s="634">
        <f>R1351</f>
        <v>0</v>
      </c>
      <c r="S1350" s="633"/>
      <c r="T1350" s="635">
        <f>T1351</f>
        <v>0</v>
      </c>
      <c r="AR1350" s="629" t="s">
        <v>80</v>
      </c>
      <c r="AT1350" s="636" t="s">
        <v>71</v>
      </c>
      <c r="AU1350" s="636" t="s">
        <v>80</v>
      </c>
      <c r="AY1350" s="629" t="s">
        <v>125</v>
      </c>
      <c r="BK1350" s="637">
        <f>BK1351</f>
        <v>0</v>
      </c>
    </row>
    <row r="1351" spans="1:65" s="571" customFormat="1" ht="24.2" customHeight="1">
      <c r="A1351" s="568"/>
      <c r="B1351" s="569"/>
      <c r="C1351" s="640" t="s">
        <v>2302</v>
      </c>
      <c r="D1351" s="640" t="s">
        <v>128</v>
      </c>
      <c r="E1351" s="641" t="s">
        <v>2303</v>
      </c>
      <c r="F1351" s="642" t="s">
        <v>2304</v>
      </c>
      <c r="G1351" s="643" t="s">
        <v>143</v>
      </c>
      <c r="H1351" s="644">
        <v>1912.43</v>
      </c>
      <c r="I1351" s="77"/>
      <c r="J1351" s="645">
        <f>ROUND(I1351*H1351,2)</f>
        <v>0</v>
      </c>
      <c r="K1351" s="642" t="s">
        <v>132</v>
      </c>
      <c r="L1351" s="569"/>
      <c r="M1351" s="646" t="s">
        <v>3</v>
      </c>
      <c r="N1351" s="647" t="s">
        <v>43</v>
      </c>
      <c r="O1351" s="648"/>
      <c r="P1351" s="649">
        <f>O1351*H1351</f>
        <v>0</v>
      </c>
      <c r="Q1351" s="649">
        <v>0</v>
      </c>
      <c r="R1351" s="649">
        <f>Q1351*H1351</f>
        <v>0</v>
      </c>
      <c r="S1351" s="649">
        <v>0</v>
      </c>
      <c r="T1351" s="650">
        <f>S1351*H1351</f>
        <v>0</v>
      </c>
      <c r="U1351" s="568"/>
      <c r="V1351" s="568"/>
      <c r="W1351" s="568"/>
      <c r="X1351" s="568"/>
      <c r="Y1351" s="568"/>
      <c r="Z1351" s="568"/>
      <c r="AA1351" s="568"/>
      <c r="AB1351" s="568"/>
      <c r="AC1351" s="568"/>
      <c r="AD1351" s="568"/>
      <c r="AE1351" s="568"/>
      <c r="AR1351" s="651" t="s">
        <v>133</v>
      </c>
      <c r="AT1351" s="651" t="s">
        <v>128</v>
      </c>
      <c r="AU1351" s="651" t="s">
        <v>82</v>
      </c>
      <c r="AY1351" s="561" t="s">
        <v>125</v>
      </c>
      <c r="BE1351" s="652">
        <f>IF(N1351="základní",J1351,0)</f>
        <v>0</v>
      </c>
      <c r="BF1351" s="652">
        <f>IF(N1351="snížená",J1351,0)</f>
        <v>0</v>
      </c>
      <c r="BG1351" s="652">
        <f>IF(N1351="zákl. přenesená",J1351,0)</f>
        <v>0</v>
      </c>
      <c r="BH1351" s="652">
        <f>IF(N1351="sníž. přenesená",J1351,0)</f>
        <v>0</v>
      </c>
      <c r="BI1351" s="652">
        <f>IF(N1351="nulová",J1351,0)</f>
        <v>0</v>
      </c>
      <c r="BJ1351" s="561" t="s">
        <v>80</v>
      </c>
      <c r="BK1351" s="652">
        <f>ROUND(I1351*H1351,2)</f>
        <v>0</v>
      </c>
      <c r="BL1351" s="561" t="s">
        <v>133</v>
      </c>
      <c r="BM1351" s="651" t="s">
        <v>2305</v>
      </c>
    </row>
    <row r="1352" spans="2:63" s="627" customFormat="1" ht="25.9" customHeight="1">
      <c r="B1352" s="628"/>
      <c r="D1352" s="629" t="s">
        <v>71</v>
      </c>
      <c r="E1352" s="630" t="s">
        <v>639</v>
      </c>
      <c r="F1352" s="630" t="s">
        <v>640</v>
      </c>
      <c r="J1352" s="631">
        <f>BK1352</f>
        <v>0</v>
      </c>
      <c r="L1352" s="628"/>
      <c r="M1352" s="632"/>
      <c r="N1352" s="633"/>
      <c r="O1352" s="633"/>
      <c r="P1352" s="634">
        <f>P1353+P1393+P1528+P1617+P1622+P1629+P1721+P1754+P1829+P2038+P2070+P2190+P2198+P2264+P2275+P2544</f>
        <v>0</v>
      </c>
      <c r="Q1352" s="633"/>
      <c r="R1352" s="634">
        <f>R1353+R1393+R1528+R1617+R1622+R1629+R1721+R1754+R1829+R2038+R2070+R2190+R2198+R2264+R2275+R2544</f>
        <v>103.22450914</v>
      </c>
      <c r="S1352" s="633"/>
      <c r="T1352" s="635">
        <f>T1353+T1393+T1528+T1617+T1622+T1629+T1721+T1754+T1829+T2038+T2070+T2190+T2198+T2264+T2275+T2544</f>
        <v>0.8715120000000001</v>
      </c>
      <c r="AR1352" s="629" t="s">
        <v>82</v>
      </c>
      <c r="AT1352" s="636" t="s">
        <v>71</v>
      </c>
      <c r="AU1352" s="636" t="s">
        <v>72</v>
      </c>
      <c r="AY1352" s="629" t="s">
        <v>125</v>
      </c>
      <c r="BK1352" s="637">
        <f>BK1353+BK1393+BK1528+BK1617+BK1622+BK1629+BK1721+BK1754+BK1829+BK2038+BK2070+BK2190+BK2198+BK2264+BK2275+BK2544</f>
        <v>0</v>
      </c>
    </row>
    <row r="1353" spans="2:63" s="627" customFormat="1" ht="22.9" customHeight="1">
      <c r="B1353" s="628"/>
      <c r="D1353" s="629" t="s">
        <v>71</v>
      </c>
      <c r="E1353" s="638" t="s">
        <v>641</v>
      </c>
      <c r="F1353" s="638" t="s">
        <v>642</v>
      </c>
      <c r="J1353" s="639">
        <f>BK1353</f>
        <v>0</v>
      </c>
      <c r="L1353" s="628"/>
      <c r="M1353" s="632"/>
      <c r="N1353" s="633"/>
      <c r="O1353" s="633"/>
      <c r="P1353" s="634">
        <f>SUM(P1354:P1392)</f>
        <v>0</v>
      </c>
      <c r="Q1353" s="633"/>
      <c r="R1353" s="634">
        <f>SUM(R1354:R1392)</f>
        <v>6.277250800000001</v>
      </c>
      <c r="S1353" s="633"/>
      <c r="T1353" s="635">
        <f>SUM(T1354:T1392)</f>
        <v>0</v>
      </c>
      <c r="AR1353" s="629" t="s">
        <v>82</v>
      </c>
      <c r="AT1353" s="636" t="s">
        <v>71</v>
      </c>
      <c r="AU1353" s="636" t="s">
        <v>80</v>
      </c>
      <c r="AY1353" s="629" t="s">
        <v>125</v>
      </c>
      <c r="BK1353" s="637">
        <f>SUM(BK1354:BK1392)</f>
        <v>0</v>
      </c>
    </row>
    <row r="1354" spans="1:65" s="571" customFormat="1" ht="14.45" customHeight="1">
      <c r="A1354" s="568"/>
      <c r="B1354" s="569"/>
      <c r="C1354" s="640" t="s">
        <v>2306</v>
      </c>
      <c r="D1354" s="640" t="s">
        <v>128</v>
      </c>
      <c r="E1354" s="641" t="s">
        <v>2307</v>
      </c>
      <c r="F1354" s="642" t="s">
        <v>2308</v>
      </c>
      <c r="G1354" s="643" t="s">
        <v>180</v>
      </c>
      <c r="H1354" s="644">
        <v>435</v>
      </c>
      <c r="I1354" s="77"/>
      <c r="J1354" s="645">
        <f>ROUND(I1354*H1354,2)</f>
        <v>0</v>
      </c>
      <c r="K1354" s="642" t="s">
        <v>132</v>
      </c>
      <c r="L1354" s="569"/>
      <c r="M1354" s="646" t="s">
        <v>3</v>
      </c>
      <c r="N1354" s="647" t="s">
        <v>43</v>
      </c>
      <c r="O1354" s="648"/>
      <c r="P1354" s="649">
        <f>O1354*H1354</f>
        <v>0</v>
      </c>
      <c r="Q1354" s="649">
        <v>0</v>
      </c>
      <c r="R1354" s="649">
        <f>Q1354*H1354</f>
        <v>0</v>
      </c>
      <c r="S1354" s="649">
        <v>0</v>
      </c>
      <c r="T1354" s="650">
        <f>S1354*H1354</f>
        <v>0</v>
      </c>
      <c r="U1354" s="568"/>
      <c r="V1354" s="568"/>
      <c r="W1354" s="568"/>
      <c r="X1354" s="568"/>
      <c r="Y1354" s="568"/>
      <c r="Z1354" s="568"/>
      <c r="AA1354" s="568"/>
      <c r="AB1354" s="568"/>
      <c r="AC1354" s="568"/>
      <c r="AD1354" s="568"/>
      <c r="AE1354" s="568"/>
      <c r="AR1354" s="651" t="s">
        <v>229</v>
      </c>
      <c r="AT1354" s="651" t="s">
        <v>128</v>
      </c>
      <c r="AU1354" s="651" t="s">
        <v>82</v>
      </c>
      <c r="AY1354" s="561" t="s">
        <v>125</v>
      </c>
      <c r="BE1354" s="652">
        <f>IF(N1354="základní",J1354,0)</f>
        <v>0</v>
      </c>
      <c r="BF1354" s="652">
        <f>IF(N1354="snížená",J1354,0)</f>
        <v>0</v>
      </c>
      <c r="BG1354" s="652">
        <f>IF(N1354="zákl. přenesená",J1354,0)</f>
        <v>0</v>
      </c>
      <c r="BH1354" s="652">
        <f>IF(N1354="sníž. přenesená",J1354,0)</f>
        <v>0</v>
      </c>
      <c r="BI1354" s="652">
        <f>IF(N1354="nulová",J1354,0)</f>
        <v>0</v>
      </c>
      <c r="BJ1354" s="561" t="s">
        <v>80</v>
      </c>
      <c r="BK1354" s="652">
        <f>ROUND(I1354*H1354,2)</f>
        <v>0</v>
      </c>
      <c r="BL1354" s="561" t="s">
        <v>229</v>
      </c>
      <c r="BM1354" s="651" t="s">
        <v>2309</v>
      </c>
    </row>
    <row r="1355" spans="2:51" s="658" customFormat="1" ht="12">
      <c r="B1355" s="659"/>
      <c r="D1355" s="653" t="s">
        <v>137</v>
      </c>
      <c r="E1355" s="660" t="s">
        <v>3</v>
      </c>
      <c r="F1355" s="661" t="s">
        <v>2310</v>
      </c>
      <c r="H1355" s="662">
        <v>435</v>
      </c>
      <c r="L1355" s="659"/>
      <c r="M1355" s="663"/>
      <c r="N1355" s="664"/>
      <c r="O1355" s="664"/>
      <c r="P1355" s="664"/>
      <c r="Q1355" s="664"/>
      <c r="R1355" s="664"/>
      <c r="S1355" s="664"/>
      <c r="T1355" s="665"/>
      <c r="AT1355" s="660" t="s">
        <v>137</v>
      </c>
      <c r="AU1355" s="660" t="s">
        <v>82</v>
      </c>
      <c r="AV1355" s="658" t="s">
        <v>82</v>
      </c>
      <c r="AW1355" s="658" t="s">
        <v>33</v>
      </c>
      <c r="AX1355" s="658" t="s">
        <v>80</v>
      </c>
      <c r="AY1355" s="660" t="s">
        <v>125</v>
      </c>
    </row>
    <row r="1356" spans="1:65" s="571" customFormat="1" ht="14.45" customHeight="1">
      <c r="A1356" s="568"/>
      <c r="B1356" s="569"/>
      <c r="C1356" s="671" t="s">
        <v>2311</v>
      </c>
      <c r="D1356" s="671" t="s">
        <v>239</v>
      </c>
      <c r="E1356" s="672" t="s">
        <v>2312</v>
      </c>
      <c r="F1356" s="673" t="s">
        <v>2313</v>
      </c>
      <c r="G1356" s="674" t="s">
        <v>143</v>
      </c>
      <c r="H1356" s="675">
        <v>0.131</v>
      </c>
      <c r="I1356" s="80"/>
      <c r="J1356" s="676">
        <f>ROUND(I1356*H1356,2)</f>
        <v>0</v>
      </c>
      <c r="K1356" s="673" t="s">
        <v>132</v>
      </c>
      <c r="L1356" s="677"/>
      <c r="M1356" s="678" t="s">
        <v>3</v>
      </c>
      <c r="N1356" s="679" t="s">
        <v>43</v>
      </c>
      <c r="O1356" s="648"/>
      <c r="P1356" s="649">
        <f>O1356*H1356</f>
        <v>0</v>
      </c>
      <c r="Q1356" s="649">
        <v>1</v>
      </c>
      <c r="R1356" s="649">
        <f>Q1356*H1356</f>
        <v>0.131</v>
      </c>
      <c r="S1356" s="649">
        <v>0</v>
      </c>
      <c r="T1356" s="650">
        <f>S1356*H1356</f>
        <v>0</v>
      </c>
      <c r="U1356" s="568"/>
      <c r="V1356" s="568"/>
      <c r="W1356" s="568"/>
      <c r="X1356" s="568"/>
      <c r="Y1356" s="568"/>
      <c r="Z1356" s="568"/>
      <c r="AA1356" s="568"/>
      <c r="AB1356" s="568"/>
      <c r="AC1356" s="568"/>
      <c r="AD1356" s="568"/>
      <c r="AE1356" s="568"/>
      <c r="AR1356" s="651" t="s">
        <v>304</v>
      </c>
      <c r="AT1356" s="651" t="s">
        <v>239</v>
      </c>
      <c r="AU1356" s="651" t="s">
        <v>82</v>
      </c>
      <c r="AY1356" s="561" t="s">
        <v>125</v>
      </c>
      <c r="BE1356" s="652">
        <f>IF(N1356="základní",J1356,0)</f>
        <v>0</v>
      </c>
      <c r="BF1356" s="652">
        <f>IF(N1356="snížená",J1356,0)</f>
        <v>0</v>
      </c>
      <c r="BG1356" s="652">
        <f>IF(N1356="zákl. přenesená",J1356,0)</f>
        <v>0</v>
      </c>
      <c r="BH1356" s="652">
        <f>IF(N1356="sníž. přenesená",J1356,0)</f>
        <v>0</v>
      </c>
      <c r="BI1356" s="652">
        <f>IF(N1356="nulová",J1356,0)</f>
        <v>0</v>
      </c>
      <c r="BJ1356" s="561" t="s">
        <v>80</v>
      </c>
      <c r="BK1356" s="652">
        <f>ROUND(I1356*H1356,2)</f>
        <v>0</v>
      </c>
      <c r="BL1356" s="561" t="s">
        <v>229</v>
      </c>
      <c r="BM1356" s="651" t="s">
        <v>2314</v>
      </c>
    </row>
    <row r="1357" spans="2:51" s="658" customFormat="1" ht="12">
      <c r="B1357" s="659"/>
      <c r="D1357" s="653" t="s">
        <v>137</v>
      </c>
      <c r="F1357" s="661" t="s">
        <v>2315</v>
      </c>
      <c r="H1357" s="662">
        <v>0.131</v>
      </c>
      <c r="L1357" s="659"/>
      <c r="M1357" s="663"/>
      <c r="N1357" s="664"/>
      <c r="O1357" s="664"/>
      <c r="P1357" s="664"/>
      <c r="Q1357" s="664"/>
      <c r="R1357" s="664"/>
      <c r="S1357" s="664"/>
      <c r="T1357" s="665"/>
      <c r="AT1357" s="660" t="s">
        <v>137</v>
      </c>
      <c r="AU1357" s="660" t="s">
        <v>82</v>
      </c>
      <c r="AV1357" s="658" t="s">
        <v>82</v>
      </c>
      <c r="AW1357" s="658" t="s">
        <v>4</v>
      </c>
      <c r="AX1357" s="658" t="s">
        <v>80</v>
      </c>
      <c r="AY1357" s="660" t="s">
        <v>125</v>
      </c>
    </row>
    <row r="1358" spans="1:65" s="571" customFormat="1" ht="14.45" customHeight="1">
      <c r="A1358" s="568"/>
      <c r="B1358" s="569"/>
      <c r="C1358" s="640" t="s">
        <v>2316</v>
      </c>
      <c r="D1358" s="640" t="s">
        <v>128</v>
      </c>
      <c r="E1358" s="641" t="s">
        <v>2317</v>
      </c>
      <c r="F1358" s="642" t="s">
        <v>2318</v>
      </c>
      <c r="G1358" s="643" t="s">
        <v>180</v>
      </c>
      <c r="H1358" s="644">
        <v>28.82</v>
      </c>
      <c r="I1358" s="77"/>
      <c r="J1358" s="645">
        <f>ROUND(I1358*H1358,2)</f>
        <v>0</v>
      </c>
      <c r="K1358" s="642" t="s">
        <v>132</v>
      </c>
      <c r="L1358" s="569"/>
      <c r="M1358" s="646" t="s">
        <v>3</v>
      </c>
      <c r="N1358" s="647" t="s">
        <v>43</v>
      </c>
      <c r="O1358" s="648"/>
      <c r="P1358" s="649">
        <f>O1358*H1358</f>
        <v>0</v>
      </c>
      <c r="Q1358" s="649">
        <v>0</v>
      </c>
      <c r="R1358" s="649">
        <f>Q1358*H1358</f>
        <v>0</v>
      </c>
      <c r="S1358" s="649">
        <v>0</v>
      </c>
      <c r="T1358" s="650">
        <f>S1358*H1358</f>
        <v>0</v>
      </c>
      <c r="U1358" s="568"/>
      <c r="V1358" s="568"/>
      <c r="W1358" s="568"/>
      <c r="X1358" s="568"/>
      <c r="Y1358" s="568"/>
      <c r="Z1358" s="568"/>
      <c r="AA1358" s="568"/>
      <c r="AB1358" s="568"/>
      <c r="AC1358" s="568"/>
      <c r="AD1358" s="568"/>
      <c r="AE1358" s="568"/>
      <c r="AR1358" s="651" t="s">
        <v>229</v>
      </c>
      <c r="AT1358" s="651" t="s">
        <v>128</v>
      </c>
      <c r="AU1358" s="651" t="s">
        <v>82</v>
      </c>
      <c r="AY1358" s="561" t="s">
        <v>125</v>
      </c>
      <c r="BE1358" s="652">
        <f>IF(N1358="základní",J1358,0)</f>
        <v>0</v>
      </c>
      <c r="BF1358" s="652">
        <f>IF(N1358="snížená",J1358,0)</f>
        <v>0</v>
      </c>
      <c r="BG1358" s="652">
        <f>IF(N1358="zákl. přenesená",J1358,0)</f>
        <v>0</v>
      </c>
      <c r="BH1358" s="652">
        <f>IF(N1358="sníž. přenesená",J1358,0)</f>
        <v>0</v>
      </c>
      <c r="BI1358" s="652">
        <f>IF(N1358="nulová",J1358,0)</f>
        <v>0</v>
      </c>
      <c r="BJ1358" s="561" t="s">
        <v>80</v>
      </c>
      <c r="BK1358" s="652">
        <f>ROUND(I1358*H1358,2)</f>
        <v>0</v>
      </c>
      <c r="BL1358" s="561" t="s">
        <v>229</v>
      </c>
      <c r="BM1358" s="651" t="s">
        <v>2319</v>
      </c>
    </row>
    <row r="1359" spans="2:51" s="680" customFormat="1" ht="12">
      <c r="B1359" s="681"/>
      <c r="D1359" s="653" t="s">
        <v>137</v>
      </c>
      <c r="E1359" s="682" t="s">
        <v>3</v>
      </c>
      <c r="F1359" s="683" t="s">
        <v>1689</v>
      </c>
      <c r="H1359" s="682" t="s">
        <v>3</v>
      </c>
      <c r="L1359" s="681"/>
      <c r="M1359" s="684"/>
      <c r="N1359" s="685"/>
      <c r="O1359" s="685"/>
      <c r="P1359" s="685"/>
      <c r="Q1359" s="685"/>
      <c r="R1359" s="685"/>
      <c r="S1359" s="685"/>
      <c r="T1359" s="686"/>
      <c r="AT1359" s="682" t="s">
        <v>137</v>
      </c>
      <c r="AU1359" s="682" t="s">
        <v>82</v>
      </c>
      <c r="AV1359" s="680" t="s">
        <v>80</v>
      </c>
      <c r="AW1359" s="680" t="s">
        <v>33</v>
      </c>
      <c r="AX1359" s="680" t="s">
        <v>72</v>
      </c>
      <c r="AY1359" s="682" t="s">
        <v>125</v>
      </c>
    </row>
    <row r="1360" spans="2:51" s="658" customFormat="1" ht="12">
      <c r="B1360" s="659"/>
      <c r="D1360" s="653" t="s">
        <v>137</v>
      </c>
      <c r="E1360" s="660" t="s">
        <v>3</v>
      </c>
      <c r="F1360" s="661" t="s">
        <v>1503</v>
      </c>
      <c r="H1360" s="662">
        <v>14.85</v>
      </c>
      <c r="L1360" s="659"/>
      <c r="M1360" s="663"/>
      <c r="N1360" s="664"/>
      <c r="O1360" s="664"/>
      <c r="P1360" s="664"/>
      <c r="Q1360" s="664"/>
      <c r="R1360" s="664"/>
      <c r="S1360" s="664"/>
      <c r="T1360" s="665"/>
      <c r="AT1360" s="660" t="s">
        <v>137</v>
      </c>
      <c r="AU1360" s="660" t="s">
        <v>82</v>
      </c>
      <c r="AV1360" s="658" t="s">
        <v>82</v>
      </c>
      <c r="AW1360" s="658" t="s">
        <v>33</v>
      </c>
      <c r="AX1360" s="658" t="s">
        <v>72</v>
      </c>
      <c r="AY1360" s="660" t="s">
        <v>125</v>
      </c>
    </row>
    <row r="1361" spans="2:51" s="680" customFormat="1" ht="12">
      <c r="B1361" s="681"/>
      <c r="D1361" s="653" t="s">
        <v>137</v>
      </c>
      <c r="E1361" s="682" t="s">
        <v>3</v>
      </c>
      <c r="F1361" s="683" t="s">
        <v>2320</v>
      </c>
      <c r="H1361" s="682" t="s">
        <v>3</v>
      </c>
      <c r="L1361" s="681"/>
      <c r="M1361" s="684"/>
      <c r="N1361" s="685"/>
      <c r="O1361" s="685"/>
      <c r="P1361" s="685"/>
      <c r="Q1361" s="685"/>
      <c r="R1361" s="685"/>
      <c r="S1361" s="685"/>
      <c r="T1361" s="686"/>
      <c r="AT1361" s="682" t="s">
        <v>137</v>
      </c>
      <c r="AU1361" s="682" t="s">
        <v>82</v>
      </c>
      <c r="AV1361" s="680" t="s">
        <v>80</v>
      </c>
      <c r="AW1361" s="680" t="s">
        <v>33</v>
      </c>
      <c r="AX1361" s="680" t="s">
        <v>72</v>
      </c>
      <c r="AY1361" s="682" t="s">
        <v>125</v>
      </c>
    </row>
    <row r="1362" spans="2:51" s="658" customFormat="1" ht="12">
      <c r="B1362" s="659"/>
      <c r="D1362" s="653" t="s">
        <v>137</v>
      </c>
      <c r="E1362" s="660" t="s">
        <v>3</v>
      </c>
      <c r="F1362" s="661" t="s">
        <v>2321</v>
      </c>
      <c r="H1362" s="662">
        <v>13.97</v>
      </c>
      <c r="L1362" s="659"/>
      <c r="M1362" s="663"/>
      <c r="N1362" s="664"/>
      <c r="O1362" s="664"/>
      <c r="P1362" s="664"/>
      <c r="Q1362" s="664"/>
      <c r="R1362" s="664"/>
      <c r="S1362" s="664"/>
      <c r="T1362" s="665"/>
      <c r="AT1362" s="660" t="s">
        <v>137</v>
      </c>
      <c r="AU1362" s="660" t="s">
        <v>82</v>
      </c>
      <c r="AV1362" s="658" t="s">
        <v>82</v>
      </c>
      <c r="AW1362" s="658" t="s">
        <v>33</v>
      </c>
      <c r="AX1362" s="658" t="s">
        <v>72</v>
      </c>
      <c r="AY1362" s="660" t="s">
        <v>125</v>
      </c>
    </row>
    <row r="1363" spans="2:51" s="687" customFormat="1" ht="12">
      <c r="B1363" s="688"/>
      <c r="D1363" s="653" t="s">
        <v>137</v>
      </c>
      <c r="E1363" s="689" t="s">
        <v>3</v>
      </c>
      <c r="F1363" s="690" t="s">
        <v>532</v>
      </c>
      <c r="H1363" s="691">
        <v>28.82</v>
      </c>
      <c r="L1363" s="688"/>
      <c r="M1363" s="692"/>
      <c r="N1363" s="693"/>
      <c r="O1363" s="693"/>
      <c r="P1363" s="693"/>
      <c r="Q1363" s="693"/>
      <c r="R1363" s="693"/>
      <c r="S1363" s="693"/>
      <c r="T1363" s="694"/>
      <c r="AT1363" s="689" t="s">
        <v>137</v>
      </c>
      <c r="AU1363" s="689" t="s">
        <v>82</v>
      </c>
      <c r="AV1363" s="687" t="s">
        <v>133</v>
      </c>
      <c r="AW1363" s="687" t="s">
        <v>33</v>
      </c>
      <c r="AX1363" s="687" t="s">
        <v>80</v>
      </c>
      <c r="AY1363" s="689" t="s">
        <v>125</v>
      </c>
    </row>
    <row r="1364" spans="1:65" s="571" customFormat="1" ht="14.45" customHeight="1">
      <c r="A1364" s="568"/>
      <c r="B1364" s="569"/>
      <c r="C1364" s="671" t="s">
        <v>2322</v>
      </c>
      <c r="D1364" s="671" t="s">
        <v>239</v>
      </c>
      <c r="E1364" s="672" t="s">
        <v>2312</v>
      </c>
      <c r="F1364" s="673" t="s">
        <v>2313</v>
      </c>
      <c r="G1364" s="674" t="s">
        <v>143</v>
      </c>
      <c r="H1364" s="675">
        <v>0.01</v>
      </c>
      <c r="I1364" s="80"/>
      <c r="J1364" s="676">
        <f>ROUND(I1364*H1364,2)</f>
        <v>0</v>
      </c>
      <c r="K1364" s="673" t="s">
        <v>132</v>
      </c>
      <c r="L1364" s="677"/>
      <c r="M1364" s="678" t="s">
        <v>3</v>
      </c>
      <c r="N1364" s="679" t="s">
        <v>43</v>
      </c>
      <c r="O1364" s="648"/>
      <c r="P1364" s="649">
        <f>O1364*H1364</f>
        <v>0</v>
      </c>
      <c r="Q1364" s="649">
        <v>1</v>
      </c>
      <c r="R1364" s="649">
        <f>Q1364*H1364</f>
        <v>0.01</v>
      </c>
      <c r="S1364" s="649">
        <v>0</v>
      </c>
      <c r="T1364" s="650">
        <f>S1364*H1364</f>
        <v>0</v>
      </c>
      <c r="U1364" s="568"/>
      <c r="V1364" s="568"/>
      <c r="W1364" s="568"/>
      <c r="X1364" s="568"/>
      <c r="Y1364" s="568"/>
      <c r="Z1364" s="568"/>
      <c r="AA1364" s="568"/>
      <c r="AB1364" s="568"/>
      <c r="AC1364" s="568"/>
      <c r="AD1364" s="568"/>
      <c r="AE1364" s="568"/>
      <c r="AR1364" s="651" t="s">
        <v>304</v>
      </c>
      <c r="AT1364" s="651" t="s">
        <v>239</v>
      </c>
      <c r="AU1364" s="651" t="s">
        <v>82</v>
      </c>
      <c r="AY1364" s="561" t="s">
        <v>125</v>
      </c>
      <c r="BE1364" s="652">
        <f>IF(N1364="základní",J1364,0)</f>
        <v>0</v>
      </c>
      <c r="BF1364" s="652">
        <f>IF(N1364="snížená",J1364,0)</f>
        <v>0</v>
      </c>
      <c r="BG1364" s="652">
        <f>IF(N1364="zákl. přenesená",J1364,0)</f>
        <v>0</v>
      </c>
      <c r="BH1364" s="652">
        <f>IF(N1364="sníž. přenesená",J1364,0)</f>
        <v>0</v>
      </c>
      <c r="BI1364" s="652">
        <f>IF(N1364="nulová",J1364,0)</f>
        <v>0</v>
      </c>
      <c r="BJ1364" s="561" t="s">
        <v>80</v>
      </c>
      <c r="BK1364" s="652">
        <f>ROUND(I1364*H1364,2)</f>
        <v>0</v>
      </c>
      <c r="BL1364" s="561" t="s">
        <v>229</v>
      </c>
      <c r="BM1364" s="651" t="s">
        <v>2323</v>
      </c>
    </row>
    <row r="1365" spans="2:51" s="658" customFormat="1" ht="12">
      <c r="B1365" s="659"/>
      <c r="D1365" s="653" t="s">
        <v>137</v>
      </c>
      <c r="F1365" s="661" t="s">
        <v>2324</v>
      </c>
      <c r="H1365" s="662">
        <v>0.01</v>
      </c>
      <c r="L1365" s="659"/>
      <c r="M1365" s="663"/>
      <c r="N1365" s="664"/>
      <c r="O1365" s="664"/>
      <c r="P1365" s="664"/>
      <c r="Q1365" s="664"/>
      <c r="R1365" s="664"/>
      <c r="S1365" s="664"/>
      <c r="T1365" s="665"/>
      <c r="AT1365" s="660" t="s">
        <v>137</v>
      </c>
      <c r="AU1365" s="660" t="s">
        <v>82</v>
      </c>
      <c r="AV1365" s="658" t="s">
        <v>82</v>
      </c>
      <c r="AW1365" s="658" t="s">
        <v>4</v>
      </c>
      <c r="AX1365" s="658" t="s">
        <v>80</v>
      </c>
      <c r="AY1365" s="660" t="s">
        <v>125</v>
      </c>
    </row>
    <row r="1366" spans="1:65" s="571" customFormat="1" ht="14.45" customHeight="1">
      <c r="A1366" s="568"/>
      <c r="B1366" s="569"/>
      <c r="C1366" s="640" t="s">
        <v>2325</v>
      </c>
      <c r="D1366" s="640" t="s">
        <v>128</v>
      </c>
      <c r="E1366" s="641" t="s">
        <v>2326</v>
      </c>
      <c r="F1366" s="642" t="s">
        <v>2327</v>
      </c>
      <c r="G1366" s="643" t="s">
        <v>180</v>
      </c>
      <c r="H1366" s="644">
        <v>870</v>
      </c>
      <c r="I1366" s="77"/>
      <c r="J1366" s="645">
        <f>ROUND(I1366*H1366,2)</f>
        <v>0</v>
      </c>
      <c r="K1366" s="642" t="s">
        <v>132</v>
      </c>
      <c r="L1366" s="569"/>
      <c r="M1366" s="646" t="s">
        <v>3</v>
      </c>
      <c r="N1366" s="647" t="s">
        <v>43</v>
      </c>
      <c r="O1366" s="648"/>
      <c r="P1366" s="649">
        <f>O1366*H1366</f>
        <v>0</v>
      </c>
      <c r="Q1366" s="649">
        <v>0.0004</v>
      </c>
      <c r="R1366" s="649">
        <f>Q1366*H1366</f>
        <v>0.34800000000000003</v>
      </c>
      <c r="S1366" s="649">
        <v>0</v>
      </c>
      <c r="T1366" s="650">
        <f>S1366*H1366</f>
        <v>0</v>
      </c>
      <c r="U1366" s="568"/>
      <c r="V1366" s="568"/>
      <c r="W1366" s="568"/>
      <c r="X1366" s="568"/>
      <c r="Y1366" s="568"/>
      <c r="Z1366" s="568"/>
      <c r="AA1366" s="568"/>
      <c r="AB1366" s="568"/>
      <c r="AC1366" s="568"/>
      <c r="AD1366" s="568"/>
      <c r="AE1366" s="568"/>
      <c r="AR1366" s="651" t="s">
        <v>229</v>
      </c>
      <c r="AT1366" s="651" t="s">
        <v>128</v>
      </c>
      <c r="AU1366" s="651" t="s">
        <v>82</v>
      </c>
      <c r="AY1366" s="561" t="s">
        <v>125</v>
      </c>
      <c r="BE1366" s="652">
        <f>IF(N1366="základní",J1366,0)</f>
        <v>0</v>
      </c>
      <c r="BF1366" s="652">
        <f>IF(N1366="snížená",J1366,0)</f>
        <v>0</v>
      </c>
      <c r="BG1366" s="652">
        <f>IF(N1366="zákl. přenesená",J1366,0)</f>
        <v>0</v>
      </c>
      <c r="BH1366" s="652">
        <f>IF(N1366="sníž. přenesená",J1366,0)</f>
        <v>0</v>
      </c>
      <c r="BI1366" s="652">
        <f>IF(N1366="nulová",J1366,0)</f>
        <v>0</v>
      </c>
      <c r="BJ1366" s="561" t="s">
        <v>80</v>
      </c>
      <c r="BK1366" s="652">
        <f>ROUND(I1366*H1366,2)</f>
        <v>0</v>
      </c>
      <c r="BL1366" s="561" t="s">
        <v>229</v>
      </c>
      <c r="BM1366" s="651" t="s">
        <v>2328</v>
      </c>
    </row>
    <row r="1367" spans="2:51" s="680" customFormat="1" ht="12">
      <c r="B1367" s="681"/>
      <c r="D1367" s="653" t="s">
        <v>137</v>
      </c>
      <c r="E1367" s="682" t="s">
        <v>3</v>
      </c>
      <c r="F1367" s="683" t="s">
        <v>2329</v>
      </c>
      <c r="H1367" s="682" t="s">
        <v>3</v>
      </c>
      <c r="L1367" s="681"/>
      <c r="M1367" s="684"/>
      <c r="N1367" s="685"/>
      <c r="O1367" s="685"/>
      <c r="P1367" s="685"/>
      <c r="Q1367" s="685"/>
      <c r="R1367" s="685"/>
      <c r="S1367" s="685"/>
      <c r="T1367" s="686"/>
      <c r="AT1367" s="682" t="s">
        <v>137</v>
      </c>
      <c r="AU1367" s="682" t="s">
        <v>82</v>
      </c>
      <c r="AV1367" s="680" t="s">
        <v>80</v>
      </c>
      <c r="AW1367" s="680" t="s">
        <v>33</v>
      </c>
      <c r="AX1367" s="680" t="s">
        <v>72</v>
      </c>
      <c r="AY1367" s="682" t="s">
        <v>125</v>
      </c>
    </row>
    <row r="1368" spans="2:51" s="658" customFormat="1" ht="12">
      <c r="B1368" s="659"/>
      <c r="D1368" s="653" t="s">
        <v>137</v>
      </c>
      <c r="E1368" s="660" t="s">
        <v>3</v>
      </c>
      <c r="F1368" s="661" t="s">
        <v>2330</v>
      </c>
      <c r="H1368" s="662">
        <v>870</v>
      </c>
      <c r="L1368" s="659"/>
      <c r="M1368" s="663"/>
      <c r="N1368" s="664"/>
      <c r="O1368" s="664"/>
      <c r="P1368" s="664"/>
      <c r="Q1368" s="664"/>
      <c r="R1368" s="664"/>
      <c r="S1368" s="664"/>
      <c r="T1368" s="665"/>
      <c r="AT1368" s="660" t="s">
        <v>137</v>
      </c>
      <c r="AU1368" s="660" t="s">
        <v>82</v>
      </c>
      <c r="AV1368" s="658" t="s">
        <v>82</v>
      </c>
      <c r="AW1368" s="658" t="s">
        <v>33</v>
      </c>
      <c r="AX1368" s="658" t="s">
        <v>80</v>
      </c>
      <c r="AY1368" s="660" t="s">
        <v>125</v>
      </c>
    </row>
    <row r="1369" spans="1:65" s="571" customFormat="1" ht="24.2" customHeight="1">
      <c r="A1369" s="568"/>
      <c r="B1369" s="569"/>
      <c r="C1369" s="671" t="s">
        <v>2331</v>
      </c>
      <c r="D1369" s="671" t="s">
        <v>239</v>
      </c>
      <c r="E1369" s="672" t="s">
        <v>2332</v>
      </c>
      <c r="F1369" s="673" t="s">
        <v>2333</v>
      </c>
      <c r="G1369" s="674" t="s">
        <v>180</v>
      </c>
      <c r="H1369" s="675">
        <v>500.25</v>
      </c>
      <c r="I1369" s="80"/>
      <c r="J1369" s="676">
        <f>ROUND(I1369*H1369,2)</f>
        <v>0</v>
      </c>
      <c r="K1369" s="673" t="s">
        <v>132</v>
      </c>
      <c r="L1369" s="677"/>
      <c r="M1369" s="678" t="s">
        <v>3</v>
      </c>
      <c r="N1369" s="679" t="s">
        <v>43</v>
      </c>
      <c r="O1369" s="648"/>
      <c r="P1369" s="649">
        <f>O1369*H1369</f>
        <v>0</v>
      </c>
      <c r="Q1369" s="649">
        <v>0.0054</v>
      </c>
      <c r="R1369" s="649">
        <f>Q1369*H1369</f>
        <v>2.70135</v>
      </c>
      <c r="S1369" s="649">
        <v>0</v>
      </c>
      <c r="T1369" s="650">
        <f>S1369*H1369</f>
        <v>0</v>
      </c>
      <c r="U1369" s="568"/>
      <c r="V1369" s="568"/>
      <c r="W1369" s="568"/>
      <c r="X1369" s="568"/>
      <c r="Y1369" s="568"/>
      <c r="Z1369" s="568"/>
      <c r="AA1369" s="568"/>
      <c r="AB1369" s="568"/>
      <c r="AC1369" s="568"/>
      <c r="AD1369" s="568"/>
      <c r="AE1369" s="568"/>
      <c r="AR1369" s="651" t="s">
        <v>304</v>
      </c>
      <c r="AT1369" s="651" t="s">
        <v>239</v>
      </c>
      <c r="AU1369" s="651" t="s">
        <v>82</v>
      </c>
      <c r="AY1369" s="561" t="s">
        <v>125</v>
      </c>
      <c r="BE1369" s="652">
        <f>IF(N1369="základní",J1369,0)</f>
        <v>0</v>
      </c>
      <c r="BF1369" s="652">
        <f>IF(N1369="snížená",J1369,0)</f>
        <v>0</v>
      </c>
      <c r="BG1369" s="652">
        <f>IF(N1369="zákl. přenesená",J1369,0)</f>
        <v>0</v>
      </c>
      <c r="BH1369" s="652">
        <f>IF(N1369="sníž. přenesená",J1369,0)</f>
        <v>0</v>
      </c>
      <c r="BI1369" s="652">
        <f>IF(N1369="nulová",J1369,0)</f>
        <v>0</v>
      </c>
      <c r="BJ1369" s="561" t="s">
        <v>80</v>
      </c>
      <c r="BK1369" s="652">
        <f>ROUND(I1369*H1369,2)</f>
        <v>0</v>
      </c>
      <c r="BL1369" s="561" t="s">
        <v>229</v>
      </c>
      <c r="BM1369" s="651" t="s">
        <v>2334</v>
      </c>
    </row>
    <row r="1370" spans="2:51" s="658" customFormat="1" ht="12">
      <c r="B1370" s="659"/>
      <c r="D1370" s="653" t="s">
        <v>137</v>
      </c>
      <c r="F1370" s="661" t="s">
        <v>2335</v>
      </c>
      <c r="H1370" s="662">
        <v>500.25</v>
      </c>
      <c r="L1370" s="659"/>
      <c r="M1370" s="663"/>
      <c r="N1370" s="664"/>
      <c r="O1370" s="664"/>
      <c r="P1370" s="664"/>
      <c r="Q1370" s="664"/>
      <c r="R1370" s="664"/>
      <c r="S1370" s="664"/>
      <c r="T1370" s="665"/>
      <c r="AT1370" s="660" t="s">
        <v>137</v>
      </c>
      <c r="AU1370" s="660" t="s">
        <v>82</v>
      </c>
      <c r="AV1370" s="658" t="s">
        <v>82</v>
      </c>
      <c r="AW1370" s="658" t="s">
        <v>4</v>
      </c>
      <c r="AX1370" s="658" t="s">
        <v>80</v>
      </c>
      <c r="AY1370" s="660" t="s">
        <v>125</v>
      </c>
    </row>
    <row r="1371" spans="1:65" s="571" customFormat="1" ht="24.2" customHeight="1">
      <c r="A1371" s="568"/>
      <c r="B1371" s="569"/>
      <c r="C1371" s="671" t="s">
        <v>2336</v>
      </c>
      <c r="D1371" s="671" t="s">
        <v>239</v>
      </c>
      <c r="E1371" s="672" t="s">
        <v>2337</v>
      </c>
      <c r="F1371" s="673" t="s">
        <v>2338</v>
      </c>
      <c r="G1371" s="674" t="s">
        <v>180</v>
      </c>
      <c r="H1371" s="675">
        <v>500.25</v>
      </c>
      <c r="I1371" s="80"/>
      <c r="J1371" s="676">
        <f>ROUND(I1371*H1371,2)</f>
        <v>0</v>
      </c>
      <c r="K1371" s="673" t="s">
        <v>132</v>
      </c>
      <c r="L1371" s="677"/>
      <c r="M1371" s="678" t="s">
        <v>3</v>
      </c>
      <c r="N1371" s="679" t="s">
        <v>43</v>
      </c>
      <c r="O1371" s="648"/>
      <c r="P1371" s="649">
        <f>O1371*H1371</f>
        <v>0</v>
      </c>
      <c r="Q1371" s="649">
        <v>0.0053</v>
      </c>
      <c r="R1371" s="649">
        <f>Q1371*H1371</f>
        <v>2.651325</v>
      </c>
      <c r="S1371" s="649">
        <v>0</v>
      </c>
      <c r="T1371" s="650">
        <f>S1371*H1371</f>
        <v>0</v>
      </c>
      <c r="U1371" s="568"/>
      <c r="V1371" s="568"/>
      <c r="W1371" s="568"/>
      <c r="X1371" s="568"/>
      <c r="Y1371" s="568"/>
      <c r="Z1371" s="568"/>
      <c r="AA1371" s="568"/>
      <c r="AB1371" s="568"/>
      <c r="AC1371" s="568"/>
      <c r="AD1371" s="568"/>
      <c r="AE1371" s="568"/>
      <c r="AR1371" s="651" t="s">
        <v>304</v>
      </c>
      <c r="AT1371" s="651" t="s">
        <v>239</v>
      </c>
      <c r="AU1371" s="651" t="s">
        <v>82</v>
      </c>
      <c r="AY1371" s="561" t="s">
        <v>125</v>
      </c>
      <c r="BE1371" s="652">
        <f>IF(N1371="základní",J1371,0)</f>
        <v>0</v>
      </c>
      <c r="BF1371" s="652">
        <f>IF(N1371="snížená",J1371,0)</f>
        <v>0</v>
      </c>
      <c r="BG1371" s="652">
        <f>IF(N1371="zákl. přenesená",J1371,0)</f>
        <v>0</v>
      </c>
      <c r="BH1371" s="652">
        <f>IF(N1371="sníž. přenesená",J1371,0)</f>
        <v>0</v>
      </c>
      <c r="BI1371" s="652">
        <f>IF(N1371="nulová",J1371,0)</f>
        <v>0</v>
      </c>
      <c r="BJ1371" s="561" t="s">
        <v>80</v>
      </c>
      <c r="BK1371" s="652">
        <f>ROUND(I1371*H1371,2)</f>
        <v>0</v>
      </c>
      <c r="BL1371" s="561" t="s">
        <v>229</v>
      </c>
      <c r="BM1371" s="651" t="s">
        <v>2339</v>
      </c>
    </row>
    <row r="1372" spans="2:51" s="658" customFormat="1" ht="12">
      <c r="B1372" s="659"/>
      <c r="D1372" s="653" t="s">
        <v>137</v>
      </c>
      <c r="F1372" s="661" t="s">
        <v>2335</v>
      </c>
      <c r="H1372" s="662">
        <v>500.25</v>
      </c>
      <c r="L1372" s="659"/>
      <c r="M1372" s="663"/>
      <c r="N1372" s="664"/>
      <c r="O1372" s="664"/>
      <c r="P1372" s="664"/>
      <c r="Q1372" s="664"/>
      <c r="R1372" s="664"/>
      <c r="S1372" s="664"/>
      <c r="T1372" s="665"/>
      <c r="AT1372" s="660" t="s">
        <v>137</v>
      </c>
      <c r="AU1372" s="660" t="s">
        <v>82</v>
      </c>
      <c r="AV1372" s="658" t="s">
        <v>82</v>
      </c>
      <c r="AW1372" s="658" t="s">
        <v>4</v>
      </c>
      <c r="AX1372" s="658" t="s">
        <v>80</v>
      </c>
      <c r="AY1372" s="660" t="s">
        <v>125</v>
      </c>
    </row>
    <row r="1373" spans="1:65" s="571" customFormat="1" ht="14.45" customHeight="1">
      <c r="A1373" s="568"/>
      <c r="B1373" s="569"/>
      <c r="C1373" s="640" t="s">
        <v>2340</v>
      </c>
      <c r="D1373" s="640" t="s">
        <v>128</v>
      </c>
      <c r="E1373" s="641" t="s">
        <v>2341</v>
      </c>
      <c r="F1373" s="642" t="s">
        <v>2342</v>
      </c>
      <c r="G1373" s="643" t="s">
        <v>180</v>
      </c>
      <c r="H1373" s="644">
        <v>57.64</v>
      </c>
      <c r="I1373" s="77"/>
      <c r="J1373" s="645">
        <f>ROUND(I1373*H1373,2)</f>
        <v>0</v>
      </c>
      <c r="K1373" s="642" t="s">
        <v>132</v>
      </c>
      <c r="L1373" s="569"/>
      <c r="M1373" s="646" t="s">
        <v>3</v>
      </c>
      <c r="N1373" s="647" t="s">
        <v>43</v>
      </c>
      <c r="O1373" s="648"/>
      <c r="P1373" s="649">
        <f>O1373*H1373</f>
        <v>0</v>
      </c>
      <c r="Q1373" s="649">
        <v>0.0004</v>
      </c>
      <c r="R1373" s="649">
        <f>Q1373*H1373</f>
        <v>0.023056</v>
      </c>
      <c r="S1373" s="649">
        <v>0</v>
      </c>
      <c r="T1373" s="650">
        <f>S1373*H1373</f>
        <v>0</v>
      </c>
      <c r="U1373" s="568"/>
      <c r="V1373" s="568"/>
      <c r="W1373" s="568"/>
      <c r="X1373" s="568"/>
      <c r="Y1373" s="568"/>
      <c r="Z1373" s="568"/>
      <c r="AA1373" s="568"/>
      <c r="AB1373" s="568"/>
      <c r="AC1373" s="568"/>
      <c r="AD1373" s="568"/>
      <c r="AE1373" s="568"/>
      <c r="AR1373" s="651" t="s">
        <v>229</v>
      </c>
      <c r="AT1373" s="651" t="s">
        <v>128</v>
      </c>
      <c r="AU1373" s="651" t="s">
        <v>82</v>
      </c>
      <c r="AY1373" s="561" t="s">
        <v>125</v>
      </c>
      <c r="BE1373" s="652">
        <f>IF(N1373="základní",J1373,0)</f>
        <v>0</v>
      </c>
      <c r="BF1373" s="652">
        <f>IF(N1373="snížená",J1373,0)</f>
        <v>0</v>
      </c>
      <c r="BG1373" s="652">
        <f>IF(N1373="zákl. přenesená",J1373,0)</f>
        <v>0</v>
      </c>
      <c r="BH1373" s="652">
        <f>IF(N1373="sníž. přenesená",J1373,0)</f>
        <v>0</v>
      </c>
      <c r="BI1373" s="652">
        <f>IF(N1373="nulová",J1373,0)</f>
        <v>0</v>
      </c>
      <c r="BJ1373" s="561" t="s">
        <v>80</v>
      </c>
      <c r="BK1373" s="652">
        <f>ROUND(I1373*H1373,2)</f>
        <v>0</v>
      </c>
      <c r="BL1373" s="561" t="s">
        <v>229</v>
      </c>
      <c r="BM1373" s="651" t="s">
        <v>2343</v>
      </c>
    </row>
    <row r="1374" spans="2:51" s="680" customFormat="1" ht="12">
      <c r="B1374" s="681"/>
      <c r="D1374" s="653" t="s">
        <v>137</v>
      </c>
      <c r="E1374" s="682" t="s">
        <v>3</v>
      </c>
      <c r="F1374" s="683" t="s">
        <v>2329</v>
      </c>
      <c r="H1374" s="682" t="s">
        <v>3</v>
      </c>
      <c r="L1374" s="681"/>
      <c r="M1374" s="684"/>
      <c r="N1374" s="685"/>
      <c r="O1374" s="685"/>
      <c r="P1374" s="685"/>
      <c r="Q1374" s="685"/>
      <c r="R1374" s="685"/>
      <c r="S1374" s="685"/>
      <c r="T1374" s="686"/>
      <c r="AT1374" s="682" t="s">
        <v>137</v>
      </c>
      <c r="AU1374" s="682" t="s">
        <v>82</v>
      </c>
      <c r="AV1374" s="680" t="s">
        <v>80</v>
      </c>
      <c r="AW1374" s="680" t="s">
        <v>33</v>
      </c>
      <c r="AX1374" s="680" t="s">
        <v>72</v>
      </c>
      <c r="AY1374" s="682" t="s">
        <v>125</v>
      </c>
    </row>
    <row r="1375" spans="2:51" s="680" customFormat="1" ht="12">
      <c r="B1375" s="681"/>
      <c r="D1375" s="653" t="s">
        <v>137</v>
      </c>
      <c r="E1375" s="682" t="s">
        <v>3</v>
      </c>
      <c r="F1375" s="683" t="s">
        <v>1689</v>
      </c>
      <c r="H1375" s="682" t="s">
        <v>3</v>
      </c>
      <c r="L1375" s="681"/>
      <c r="M1375" s="684"/>
      <c r="N1375" s="685"/>
      <c r="O1375" s="685"/>
      <c r="P1375" s="685"/>
      <c r="Q1375" s="685"/>
      <c r="R1375" s="685"/>
      <c r="S1375" s="685"/>
      <c r="T1375" s="686"/>
      <c r="AT1375" s="682" t="s">
        <v>137</v>
      </c>
      <c r="AU1375" s="682" t="s">
        <v>82</v>
      </c>
      <c r="AV1375" s="680" t="s">
        <v>80</v>
      </c>
      <c r="AW1375" s="680" t="s">
        <v>33</v>
      </c>
      <c r="AX1375" s="680" t="s">
        <v>72</v>
      </c>
      <c r="AY1375" s="682" t="s">
        <v>125</v>
      </c>
    </row>
    <row r="1376" spans="2:51" s="658" customFormat="1" ht="12">
      <c r="B1376" s="659"/>
      <c r="D1376" s="653" t="s">
        <v>137</v>
      </c>
      <c r="E1376" s="660" t="s">
        <v>3</v>
      </c>
      <c r="F1376" s="661" t="s">
        <v>2344</v>
      </c>
      <c r="H1376" s="662">
        <v>29.7</v>
      </c>
      <c r="L1376" s="659"/>
      <c r="M1376" s="663"/>
      <c r="N1376" s="664"/>
      <c r="O1376" s="664"/>
      <c r="P1376" s="664"/>
      <c r="Q1376" s="664"/>
      <c r="R1376" s="664"/>
      <c r="S1376" s="664"/>
      <c r="T1376" s="665"/>
      <c r="AT1376" s="660" t="s">
        <v>137</v>
      </c>
      <c r="AU1376" s="660" t="s">
        <v>82</v>
      </c>
      <c r="AV1376" s="658" t="s">
        <v>82</v>
      </c>
      <c r="AW1376" s="658" t="s">
        <v>33</v>
      </c>
      <c r="AX1376" s="658" t="s">
        <v>72</v>
      </c>
      <c r="AY1376" s="660" t="s">
        <v>125</v>
      </c>
    </row>
    <row r="1377" spans="2:51" s="680" customFormat="1" ht="12">
      <c r="B1377" s="681"/>
      <c r="D1377" s="653" t="s">
        <v>137</v>
      </c>
      <c r="E1377" s="682" t="s">
        <v>3</v>
      </c>
      <c r="F1377" s="683" t="s">
        <v>2320</v>
      </c>
      <c r="H1377" s="682" t="s">
        <v>3</v>
      </c>
      <c r="L1377" s="681"/>
      <c r="M1377" s="684"/>
      <c r="N1377" s="685"/>
      <c r="O1377" s="685"/>
      <c r="P1377" s="685"/>
      <c r="Q1377" s="685"/>
      <c r="R1377" s="685"/>
      <c r="S1377" s="685"/>
      <c r="T1377" s="686"/>
      <c r="AT1377" s="682" t="s">
        <v>137</v>
      </c>
      <c r="AU1377" s="682" t="s">
        <v>82</v>
      </c>
      <c r="AV1377" s="680" t="s">
        <v>80</v>
      </c>
      <c r="AW1377" s="680" t="s">
        <v>33</v>
      </c>
      <c r="AX1377" s="680" t="s">
        <v>72</v>
      </c>
      <c r="AY1377" s="682" t="s">
        <v>125</v>
      </c>
    </row>
    <row r="1378" spans="2:51" s="658" customFormat="1" ht="12">
      <c r="B1378" s="659"/>
      <c r="D1378" s="653" t="s">
        <v>137</v>
      </c>
      <c r="E1378" s="660" t="s">
        <v>3</v>
      </c>
      <c r="F1378" s="661" t="s">
        <v>2345</v>
      </c>
      <c r="H1378" s="662">
        <v>27.94</v>
      </c>
      <c r="L1378" s="659"/>
      <c r="M1378" s="663"/>
      <c r="N1378" s="664"/>
      <c r="O1378" s="664"/>
      <c r="P1378" s="664"/>
      <c r="Q1378" s="664"/>
      <c r="R1378" s="664"/>
      <c r="S1378" s="664"/>
      <c r="T1378" s="665"/>
      <c r="AT1378" s="660" t="s">
        <v>137</v>
      </c>
      <c r="AU1378" s="660" t="s">
        <v>82</v>
      </c>
      <c r="AV1378" s="658" t="s">
        <v>82</v>
      </c>
      <c r="AW1378" s="658" t="s">
        <v>33</v>
      </c>
      <c r="AX1378" s="658" t="s">
        <v>72</v>
      </c>
      <c r="AY1378" s="660" t="s">
        <v>125</v>
      </c>
    </row>
    <row r="1379" spans="2:51" s="687" customFormat="1" ht="12">
      <c r="B1379" s="688"/>
      <c r="D1379" s="653" t="s">
        <v>137</v>
      </c>
      <c r="E1379" s="689" t="s">
        <v>3</v>
      </c>
      <c r="F1379" s="690" t="s">
        <v>532</v>
      </c>
      <c r="H1379" s="691">
        <v>57.64</v>
      </c>
      <c r="L1379" s="688"/>
      <c r="M1379" s="692"/>
      <c r="N1379" s="693"/>
      <c r="O1379" s="693"/>
      <c r="P1379" s="693"/>
      <c r="Q1379" s="693"/>
      <c r="R1379" s="693"/>
      <c r="S1379" s="693"/>
      <c r="T1379" s="694"/>
      <c r="AT1379" s="689" t="s">
        <v>137</v>
      </c>
      <c r="AU1379" s="689" t="s">
        <v>82</v>
      </c>
      <c r="AV1379" s="687" t="s">
        <v>133</v>
      </c>
      <c r="AW1379" s="687" t="s">
        <v>33</v>
      </c>
      <c r="AX1379" s="687" t="s">
        <v>80</v>
      </c>
      <c r="AY1379" s="689" t="s">
        <v>125</v>
      </c>
    </row>
    <row r="1380" spans="1:65" s="571" customFormat="1" ht="24.2" customHeight="1">
      <c r="A1380" s="568"/>
      <c r="B1380" s="569"/>
      <c r="C1380" s="671" t="s">
        <v>2346</v>
      </c>
      <c r="D1380" s="671" t="s">
        <v>239</v>
      </c>
      <c r="E1380" s="672" t="s">
        <v>2332</v>
      </c>
      <c r="F1380" s="673" t="s">
        <v>2333</v>
      </c>
      <c r="G1380" s="674" t="s">
        <v>180</v>
      </c>
      <c r="H1380" s="675">
        <v>34.584</v>
      </c>
      <c r="I1380" s="80"/>
      <c r="J1380" s="676">
        <f>ROUND(I1380*H1380,2)</f>
        <v>0</v>
      </c>
      <c r="K1380" s="673" t="s">
        <v>132</v>
      </c>
      <c r="L1380" s="677"/>
      <c r="M1380" s="678" t="s">
        <v>3</v>
      </c>
      <c r="N1380" s="679" t="s">
        <v>43</v>
      </c>
      <c r="O1380" s="648"/>
      <c r="P1380" s="649">
        <f>O1380*H1380</f>
        <v>0</v>
      </c>
      <c r="Q1380" s="649">
        <v>0.0054</v>
      </c>
      <c r="R1380" s="649">
        <f>Q1380*H1380</f>
        <v>0.18675360000000002</v>
      </c>
      <c r="S1380" s="649">
        <v>0</v>
      </c>
      <c r="T1380" s="650">
        <f>S1380*H1380</f>
        <v>0</v>
      </c>
      <c r="U1380" s="568"/>
      <c r="V1380" s="568"/>
      <c r="W1380" s="568"/>
      <c r="X1380" s="568"/>
      <c r="Y1380" s="568"/>
      <c r="Z1380" s="568"/>
      <c r="AA1380" s="568"/>
      <c r="AB1380" s="568"/>
      <c r="AC1380" s="568"/>
      <c r="AD1380" s="568"/>
      <c r="AE1380" s="568"/>
      <c r="AR1380" s="651" t="s">
        <v>304</v>
      </c>
      <c r="AT1380" s="651" t="s">
        <v>239</v>
      </c>
      <c r="AU1380" s="651" t="s">
        <v>82</v>
      </c>
      <c r="AY1380" s="561" t="s">
        <v>125</v>
      </c>
      <c r="BE1380" s="652">
        <f>IF(N1380="základní",J1380,0)</f>
        <v>0</v>
      </c>
      <c r="BF1380" s="652">
        <f>IF(N1380="snížená",J1380,0)</f>
        <v>0</v>
      </c>
      <c r="BG1380" s="652">
        <f>IF(N1380="zákl. přenesená",J1380,0)</f>
        <v>0</v>
      </c>
      <c r="BH1380" s="652">
        <f>IF(N1380="sníž. přenesená",J1380,0)</f>
        <v>0</v>
      </c>
      <c r="BI1380" s="652">
        <f>IF(N1380="nulová",J1380,0)</f>
        <v>0</v>
      </c>
      <c r="BJ1380" s="561" t="s">
        <v>80</v>
      </c>
      <c r="BK1380" s="652">
        <f>ROUND(I1380*H1380,2)</f>
        <v>0</v>
      </c>
      <c r="BL1380" s="561" t="s">
        <v>229</v>
      </c>
      <c r="BM1380" s="651" t="s">
        <v>2347</v>
      </c>
    </row>
    <row r="1381" spans="2:51" s="658" customFormat="1" ht="12">
      <c r="B1381" s="659"/>
      <c r="D1381" s="653" t="s">
        <v>137</v>
      </c>
      <c r="F1381" s="661" t="s">
        <v>2348</v>
      </c>
      <c r="H1381" s="662">
        <v>34.584</v>
      </c>
      <c r="L1381" s="659"/>
      <c r="M1381" s="663"/>
      <c r="N1381" s="664"/>
      <c r="O1381" s="664"/>
      <c r="P1381" s="664"/>
      <c r="Q1381" s="664"/>
      <c r="R1381" s="664"/>
      <c r="S1381" s="664"/>
      <c r="T1381" s="665"/>
      <c r="AT1381" s="660" t="s">
        <v>137</v>
      </c>
      <c r="AU1381" s="660" t="s">
        <v>82</v>
      </c>
      <c r="AV1381" s="658" t="s">
        <v>82</v>
      </c>
      <c r="AW1381" s="658" t="s">
        <v>4</v>
      </c>
      <c r="AX1381" s="658" t="s">
        <v>80</v>
      </c>
      <c r="AY1381" s="660" t="s">
        <v>125</v>
      </c>
    </row>
    <row r="1382" spans="1:65" s="571" customFormat="1" ht="24.2" customHeight="1">
      <c r="A1382" s="568"/>
      <c r="B1382" s="569"/>
      <c r="C1382" s="671" t="s">
        <v>2349</v>
      </c>
      <c r="D1382" s="671" t="s">
        <v>239</v>
      </c>
      <c r="E1382" s="672" t="s">
        <v>2337</v>
      </c>
      <c r="F1382" s="673" t="s">
        <v>2338</v>
      </c>
      <c r="G1382" s="674" t="s">
        <v>180</v>
      </c>
      <c r="H1382" s="675">
        <v>34.584</v>
      </c>
      <c r="I1382" s="80"/>
      <c r="J1382" s="676">
        <f>ROUND(I1382*H1382,2)</f>
        <v>0</v>
      </c>
      <c r="K1382" s="673" t="s">
        <v>132</v>
      </c>
      <c r="L1382" s="677"/>
      <c r="M1382" s="678" t="s">
        <v>3</v>
      </c>
      <c r="N1382" s="679" t="s">
        <v>43</v>
      </c>
      <c r="O1382" s="648"/>
      <c r="P1382" s="649">
        <f>O1382*H1382</f>
        <v>0</v>
      </c>
      <c r="Q1382" s="649">
        <v>0.0053</v>
      </c>
      <c r="R1382" s="649">
        <f>Q1382*H1382</f>
        <v>0.18329520000000002</v>
      </c>
      <c r="S1382" s="649">
        <v>0</v>
      </c>
      <c r="T1382" s="650">
        <f>S1382*H1382</f>
        <v>0</v>
      </c>
      <c r="U1382" s="568"/>
      <c r="V1382" s="568"/>
      <c r="W1382" s="568"/>
      <c r="X1382" s="568"/>
      <c r="Y1382" s="568"/>
      <c r="Z1382" s="568"/>
      <c r="AA1382" s="568"/>
      <c r="AB1382" s="568"/>
      <c r="AC1382" s="568"/>
      <c r="AD1382" s="568"/>
      <c r="AE1382" s="568"/>
      <c r="AR1382" s="651" t="s">
        <v>304</v>
      </c>
      <c r="AT1382" s="651" t="s">
        <v>239</v>
      </c>
      <c r="AU1382" s="651" t="s">
        <v>82</v>
      </c>
      <c r="AY1382" s="561" t="s">
        <v>125</v>
      </c>
      <c r="BE1382" s="652">
        <f>IF(N1382="základní",J1382,0)</f>
        <v>0</v>
      </c>
      <c r="BF1382" s="652">
        <f>IF(N1382="snížená",J1382,0)</f>
        <v>0</v>
      </c>
      <c r="BG1382" s="652">
        <f>IF(N1382="zákl. přenesená",J1382,0)</f>
        <v>0</v>
      </c>
      <c r="BH1382" s="652">
        <f>IF(N1382="sníž. přenesená",J1382,0)</f>
        <v>0</v>
      </c>
      <c r="BI1382" s="652">
        <f>IF(N1382="nulová",J1382,0)</f>
        <v>0</v>
      </c>
      <c r="BJ1382" s="561" t="s">
        <v>80</v>
      </c>
      <c r="BK1382" s="652">
        <f>ROUND(I1382*H1382,2)</f>
        <v>0</v>
      </c>
      <c r="BL1382" s="561" t="s">
        <v>229</v>
      </c>
      <c r="BM1382" s="651" t="s">
        <v>2350</v>
      </c>
    </row>
    <row r="1383" spans="2:51" s="658" customFormat="1" ht="12">
      <c r="B1383" s="659"/>
      <c r="D1383" s="653" t="s">
        <v>137</v>
      </c>
      <c r="F1383" s="661" t="s">
        <v>2348</v>
      </c>
      <c r="H1383" s="662">
        <v>34.584</v>
      </c>
      <c r="L1383" s="659"/>
      <c r="M1383" s="663"/>
      <c r="N1383" s="664"/>
      <c r="O1383" s="664"/>
      <c r="P1383" s="664"/>
      <c r="Q1383" s="664"/>
      <c r="R1383" s="664"/>
      <c r="S1383" s="664"/>
      <c r="T1383" s="665"/>
      <c r="AT1383" s="660" t="s">
        <v>137</v>
      </c>
      <c r="AU1383" s="660" t="s">
        <v>82</v>
      </c>
      <c r="AV1383" s="658" t="s">
        <v>82</v>
      </c>
      <c r="AW1383" s="658" t="s">
        <v>4</v>
      </c>
      <c r="AX1383" s="658" t="s">
        <v>80</v>
      </c>
      <c r="AY1383" s="660" t="s">
        <v>125</v>
      </c>
    </row>
    <row r="1384" spans="1:65" s="571" customFormat="1" ht="24.2" customHeight="1">
      <c r="A1384" s="568"/>
      <c r="B1384" s="569"/>
      <c r="C1384" s="640" t="s">
        <v>2351</v>
      </c>
      <c r="D1384" s="640" t="s">
        <v>128</v>
      </c>
      <c r="E1384" s="641" t="s">
        <v>2352</v>
      </c>
      <c r="F1384" s="642" t="s">
        <v>2353</v>
      </c>
      <c r="G1384" s="643" t="s">
        <v>180</v>
      </c>
      <c r="H1384" s="644">
        <v>59.4</v>
      </c>
      <c r="I1384" s="77"/>
      <c r="J1384" s="645">
        <f>ROUND(I1384*H1384,2)</f>
        <v>0</v>
      </c>
      <c r="K1384" s="642" t="s">
        <v>132</v>
      </c>
      <c r="L1384" s="569"/>
      <c r="M1384" s="646" t="s">
        <v>3</v>
      </c>
      <c r="N1384" s="647" t="s">
        <v>43</v>
      </c>
      <c r="O1384" s="648"/>
      <c r="P1384" s="649">
        <f>O1384*H1384</f>
        <v>0</v>
      </c>
      <c r="Q1384" s="649">
        <v>0.0004</v>
      </c>
      <c r="R1384" s="649">
        <f>Q1384*H1384</f>
        <v>0.02376</v>
      </c>
      <c r="S1384" s="649">
        <v>0</v>
      </c>
      <c r="T1384" s="650">
        <f>S1384*H1384</f>
        <v>0</v>
      </c>
      <c r="U1384" s="568"/>
      <c r="V1384" s="568"/>
      <c r="W1384" s="568"/>
      <c r="X1384" s="568"/>
      <c r="Y1384" s="568"/>
      <c r="Z1384" s="568"/>
      <c r="AA1384" s="568"/>
      <c r="AB1384" s="568"/>
      <c r="AC1384" s="568"/>
      <c r="AD1384" s="568"/>
      <c r="AE1384" s="568"/>
      <c r="AR1384" s="651" t="s">
        <v>229</v>
      </c>
      <c r="AT1384" s="651" t="s">
        <v>128</v>
      </c>
      <c r="AU1384" s="651" t="s">
        <v>82</v>
      </c>
      <c r="AY1384" s="561" t="s">
        <v>125</v>
      </c>
      <c r="BE1384" s="652">
        <f>IF(N1384="základní",J1384,0)</f>
        <v>0</v>
      </c>
      <c r="BF1384" s="652">
        <f>IF(N1384="snížená",J1384,0)</f>
        <v>0</v>
      </c>
      <c r="BG1384" s="652">
        <f>IF(N1384="zákl. přenesená",J1384,0)</f>
        <v>0</v>
      </c>
      <c r="BH1384" s="652">
        <f>IF(N1384="sníž. přenesená",J1384,0)</f>
        <v>0</v>
      </c>
      <c r="BI1384" s="652">
        <f>IF(N1384="nulová",J1384,0)</f>
        <v>0</v>
      </c>
      <c r="BJ1384" s="561" t="s">
        <v>80</v>
      </c>
      <c r="BK1384" s="652">
        <f>ROUND(I1384*H1384,2)</f>
        <v>0</v>
      </c>
      <c r="BL1384" s="561" t="s">
        <v>229</v>
      </c>
      <c r="BM1384" s="651" t="s">
        <v>2354</v>
      </c>
    </row>
    <row r="1385" spans="2:51" s="680" customFormat="1" ht="12">
      <c r="B1385" s="681"/>
      <c r="D1385" s="653" t="s">
        <v>137</v>
      </c>
      <c r="E1385" s="682" t="s">
        <v>3</v>
      </c>
      <c r="F1385" s="683" t="s">
        <v>2355</v>
      </c>
      <c r="H1385" s="682" t="s">
        <v>3</v>
      </c>
      <c r="L1385" s="681"/>
      <c r="M1385" s="684"/>
      <c r="N1385" s="685"/>
      <c r="O1385" s="685"/>
      <c r="P1385" s="685"/>
      <c r="Q1385" s="685"/>
      <c r="R1385" s="685"/>
      <c r="S1385" s="685"/>
      <c r="T1385" s="686"/>
      <c r="AT1385" s="682" t="s">
        <v>137</v>
      </c>
      <c r="AU1385" s="682" t="s">
        <v>82</v>
      </c>
      <c r="AV1385" s="680" t="s">
        <v>80</v>
      </c>
      <c r="AW1385" s="680" t="s">
        <v>33</v>
      </c>
      <c r="AX1385" s="680" t="s">
        <v>72</v>
      </c>
      <c r="AY1385" s="682" t="s">
        <v>125</v>
      </c>
    </row>
    <row r="1386" spans="2:51" s="658" customFormat="1" ht="12">
      <c r="B1386" s="659"/>
      <c r="D1386" s="653" t="s">
        <v>137</v>
      </c>
      <c r="E1386" s="660" t="s">
        <v>3</v>
      </c>
      <c r="F1386" s="661" t="s">
        <v>1492</v>
      </c>
      <c r="H1386" s="662">
        <v>59.4</v>
      </c>
      <c r="L1386" s="659"/>
      <c r="M1386" s="663"/>
      <c r="N1386" s="664"/>
      <c r="O1386" s="664"/>
      <c r="P1386" s="664"/>
      <c r="Q1386" s="664"/>
      <c r="R1386" s="664"/>
      <c r="S1386" s="664"/>
      <c r="T1386" s="665"/>
      <c r="AT1386" s="660" t="s">
        <v>137</v>
      </c>
      <c r="AU1386" s="660" t="s">
        <v>82</v>
      </c>
      <c r="AV1386" s="658" t="s">
        <v>82</v>
      </c>
      <c r="AW1386" s="658" t="s">
        <v>33</v>
      </c>
      <c r="AX1386" s="658" t="s">
        <v>80</v>
      </c>
      <c r="AY1386" s="660" t="s">
        <v>125</v>
      </c>
    </row>
    <row r="1387" spans="1:65" s="571" customFormat="1" ht="14.45" customHeight="1">
      <c r="A1387" s="568"/>
      <c r="B1387" s="569"/>
      <c r="C1387" s="640" t="s">
        <v>2356</v>
      </c>
      <c r="D1387" s="640" t="s">
        <v>128</v>
      </c>
      <c r="E1387" s="641" t="s">
        <v>2357</v>
      </c>
      <c r="F1387" s="642" t="s">
        <v>2358</v>
      </c>
      <c r="G1387" s="643" t="s">
        <v>180</v>
      </c>
      <c r="H1387" s="644">
        <v>59.4</v>
      </c>
      <c r="I1387" s="77"/>
      <c r="J1387" s="645">
        <f>ROUND(I1387*H1387,2)</f>
        <v>0</v>
      </c>
      <c r="K1387" s="642" t="s">
        <v>132</v>
      </c>
      <c r="L1387" s="569"/>
      <c r="M1387" s="646" t="s">
        <v>3</v>
      </c>
      <c r="N1387" s="647" t="s">
        <v>43</v>
      </c>
      <c r="O1387" s="648"/>
      <c r="P1387" s="649">
        <f>O1387*H1387</f>
        <v>0</v>
      </c>
      <c r="Q1387" s="649">
        <v>0</v>
      </c>
      <c r="R1387" s="649">
        <f>Q1387*H1387</f>
        <v>0</v>
      </c>
      <c r="S1387" s="649">
        <v>0</v>
      </c>
      <c r="T1387" s="650">
        <f>S1387*H1387</f>
        <v>0</v>
      </c>
      <c r="U1387" s="568"/>
      <c r="V1387" s="568"/>
      <c r="W1387" s="568"/>
      <c r="X1387" s="568"/>
      <c r="Y1387" s="568"/>
      <c r="Z1387" s="568"/>
      <c r="AA1387" s="568"/>
      <c r="AB1387" s="568"/>
      <c r="AC1387" s="568"/>
      <c r="AD1387" s="568"/>
      <c r="AE1387" s="568"/>
      <c r="AR1387" s="651" t="s">
        <v>229</v>
      </c>
      <c r="AT1387" s="651" t="s">
        <v>128</v>
      </c>
      <c r="AU1387" s="651" t="s">
        <v>82</v>
      </c>
      <c r="AY1387" s="561" t="s">
        <v>125</v>
      </c>
      <c r="BE1387" s="652">
        <f>IF(N1387="základní",J1387,0)</f>
        <v>0</v>
      </c>
      <c r="BF1387" s="652">
        <f>IF(N1387="snížená",J1387,0)</f>
        <v>0</v>
      </c>
      <c r="BG1387" s="652">
        <f>IF(N1387="zákl. přenesená",J1387,0)</f>
        <v>0</v>
      </c>
      <c r="BH1387" s="652">
        <f>IF(N1387="sníž. přenesená",J1387,0)</f>
        <v>0</v>
      </c>
      <c r="BI1387" s="652">
        <f>IF(N1387="nulová",J1387,0)</f>
        <v>0</v>
      </c>
      <c r="BJ1387" s="561" t="s">
        <v>80</v>
      </c>
      <c r="BK1387" s="652">
        <f>ROUND(I1387*H1387,2)</f>
        <v>0</v>
      </c>
      <c r="BL1387" s="561" t="s">
        <v>229</v>
      </c>
      <c r="BM1387" s="651" t="s">
        <v>2359</v>
      </c>
    </row>
    <row r="1388" spans="2:51" s="680" customFormat="1" ht="12">
      <c r="B1388" s="681"/>
      <c r="D1388" s="653" t="s">
        <v>137</v>
      </c>
      <c r="E1388" s="682" t="s">
        <v>3</v>
      </c>
      <c r="F1388" s="683" t="s">
        <v>2355</v>
      </c>
      <c r="H1388" s="682" t="s">
        <v>3</v>
      </c>
      <c r="L1388" s="681"/>
      <c r="M1388" s="684"/>
      <c r="N1388" s="685"/>
      <c r="O1388" s="685"/>
      <c r="P1388" s="685"/>
      <c r="Q1388" s="685"/>
      <c r="R1388" s="685"/>
      <c r="S1388" s="685"/>
      <c r="T1388" s="686"/>
      <c r="AT1388" s="682" t="s">
        <v>137</v>
      </c>
      <c r="AU1388" s="682" t="s">
        <v>82</v>
      </c>
      <c r="AV1388" s="680" t="s">
        <v>80</v>
      </c>
      <c r="AW1388" s="680" t="s">
        <v>33</v>
      </c>
      <c r="AX1388" s="680" t="s">
        <v>72</v>
      </c>
      <c r="AY1388" s="682" t="s">
        <v>125</v>
      </c>
    </row>
    <row r="1389" spans="2:51" s="658" customFormat="1" ht="12">
      <c r="B1389" s="659"/>
      <c r="D1389" s="653" t="s">
        <v>137</v>
      </c>
      <c r="E1389" s="660" t="s">
        <v>3</v>
      </c>
      <c r="F1389" s="661" t="s">
        <v>1492</v>
      </c>
      <c r="H1389" s="662">
        <v>59.4</v>
      </c>
      <c r="L1389" s="659"/>
      <c r="M1389" s="663"/>
      <c r="N1389" s="664"/>
      <c r="O1389" s="664"/>
      <c r="P1389" s="664"/>
      <c r="Q1389" s="664"/>
      <c r="R1389" s="664"/>
      <c r="S1389" s="664"/>
      <c r="T1389" s="665"/>
      <c r="AT1389" s="660" t="s">
        <v>137</v>
      </c>
      <c r="AU1389" s="660" t="s">
        <v>82</v>
      </c>
      <c r="AV1389" s="658" t="s">
        <v>82</v>
      </c>
      <c r="AW1389" s="658" t="s">
        <v>33</v>
      </c>
      <c r="AX1389" s="658" t="s">
        <v>80</v>
      </c>
      <c r="AY1389" s="660" t="s">
        <v>125</v>
      </c>
    </row>
    <row r="1390" spans="1:65" s="571" customFormat="1" ht="14.45" customHeight="1">
      <c r="A1390" s="568"/>
      <c r="B1390" s="569"/>
      <c r="C1390" s="671" t="s">
        <v>2360</v>
      </c>
      <c r="D1390" s="671" t="s">
        <v>239</v>
      </c>
      <c r="E1390" s="672" t="s">
        <v>742</v>
      </c>
      <c r="F1390" s="673" t="s">
        <v>743</v>
      </c>
      <c r="G1390" s="674" t="s">
        <v>180</v>
      </c>
      <c r="H1390" s="675">
        <v>62.37</v>
      </c>
      <c r="I1390" s="80"/>
      <c r="J1390" s="676">
        <f>ROUND(I1390*H1390,2)</f>
        <v>0</v>
      </c>
      <c r="K1390" s="673" t="s">
        <v>132</v>
      </c>
      <c r="L1390" s="677"/>
      <c r="M1390" s="678" t="s">
        <v>3</v>
      </c>
      <c r="N1390" s="679" t="s">
        <v>43</v>
      </c>
      <c r="O1390" s="648"/>
      <c r="P1390" s="649">
        <f>O1390*H1390</f>
        <v>0</v>
      </c>
      <c r="Q1390" s="649">
        <v>0.0003</v>
      </c>
      <c r="R1390" s="649">
        <f>Q1390*H1390</f>
        <v>0.018711</v>
      </c>
      <c r="S1390" s="649">
        <v>0</v>
      </c>
      <c r="T1390" s="650">
        <f>S1390*H1390</f>
        <v>0</v>
      </c>
      <c r="U1390" s="568"/>
      <c r="V1390" s="568"/>
      <c r="W1390" s="568"/>
      <c r="X1390" s="568"/>
      <c r="Y1390" s="568"/>
      <c r="Z1390" s="568"/>
      <c r="AA1390" s="568"/>
      <c r="AB1390" s="568"/>
      <c r="AC1390" s="568"/>
      <c r="AD1390" s="568"/>
      <c r="AE1390" s="568"/>
      <c r="AR1390" s="651" t="s">
        <v>304</v>
      </c>
      <c r="AT1390" s="651" t="s">
        <v>239</v>
      </c>
      <c r="AU1390" s="651" t="s">
        <v>82</v>
      </c>
      <c r="AY1390" s="561" t="s">
        <v>125</v>
      </c>
      <c r="BE1390" s="652">
        <f>IF(N1390="základní",J1390,0)</f>
        <v>0</v>
      </c>
      <c r="BF1390" s="652">
        <f>IF(N1390="snížená",J1390,0)</f>
        <v>0</v>
      </c>
      <c r="BG1390" s="652">
        <f>IF(N1390="zákl. přenesená",J1390,0)</f>
        <v>0</v>
      </c>
      <c r="BH1390" s="652">
        <f>IF(N1390="sníž. přenesená",J1390,0)</f>
        <v>0</v>
      </c>
      <c r="BI1390" s="652">
        <f>IF(N1390="nulová",J1390,0)</f>
        <v>0</v>
      </c>
      <c r="BJ1390" s="561" t="s">
        <v>80</v>
      </c>
      <c r="BK1390" s="652">
        <f>ROUND(I1390*H1390,2)</f>
        <v>0</v>
      </c>
      <c r="BL1390" s="561" t="s">
        <v>229</v>
      </c>
      <c r="BM1390" s="651" t="s">
        <v>2361</v>
      </c>
    </row>
    <row r="1391" spans="2:51" s="658" customFormat="1" ht="12">
      <c r="B1391" s="659"/>
      <c r="D1391" s="653" t="s">
        <v>137</v>
      </c>
      <c r="F1391" s="661" t="s">
        <v>2362</v>
      </c>
      <c r="H1391" s="662">
        <v>62.37</v>
      </c>
      <c r="L1391" s="659"/>
      <c r="M1391" s="663"/>
      <c r="N1391" s="664"/>
      <c r="O1391" s="664"/>
      <c r="P1391" s="664"/>
      <c r="Q1391" s="664"/>
      <c r="R1391" s="664"/>
      <c r="S1391" s="664"/>
      <c r="T1391" s="665"/>
      <c r="AT1391" s="660" t="s">
        <v>137</v>
      </c>
      <c r="AU1391" s="660" t="s">
        <v>82</v>
      </c>
      <c r="AV1391" s="658" t="s">
        <v>82</v>
      </c>
      <c r="AW1391" s="658" t="s">
        <v>4</v>
      </c>
      <c r="AX1391" s="658" t="s">
        <v>80</v>
      </c>
      <c r="AY1391" s="660" t="s">
        <v>125</v>
      </c>
    </row>
    <row r="1392" spans="1:65" s="571" customFormat="1" ht="24.2" customHeight="1">
      <c r="A1392" s="568"/>
      <c r="B1392" s="569"/>
      <c r="C1392" s="640" t="s">
        <v>2363</v>
      </c>
      <c r="D1392" s="640" t="s">
        <v>128</v>
      </c>
      <c r="E1392" s="641" t="s">
        <v>2364</v>
      </c>
      <c r="F1392" s="642" t="s">
        <v>2365</v>
      </c>
      <c r="G1392" s="643" t="s">
        <v>143</v>
      </c>
      <c r="H1392" s="644">
        <v>6.277</v>
      </c>
      <c r="I1392" s="77"/>
      <c r="J1392" s="645">
        <f>ROUND(I1392*H1392,2)</f>
        <v>0</v>
      </c>
      <c r="K1392" s="642" t="s">
        <v>132</v>
      </c>
      <c r="L1392" s="569"/>
      <c r="M1392" s="646" t="s">
        <v>3</v>
      </c>
      <c r="N1392" s="647" t="s">
        <v>43</v>
      </c>
      <c r="O1392" s="648"/>
      <c r="P1392" s="649">
        <f>O1392*H1392</f>
        <v>0</v>
      </c>
      <c r="Q1392" s="649">
        <v>0</v>
      </c>
      <c r="R1392" s="649">
        <f>Q1392*H1392</f>
        <v>0</v>
      </c>
      <c r="S1392" s="649">
        <v>0</v>
      </c>
      <c r="T1392" s="650">
        <f>S1392*H1392</f>
        <v>0</v>
      </c>
      <c r="U1392" s="568"/>
      <c r="V1392" s="568"/>
      <c r="W1392" s="568"/>
      <c r="X1392" s="568"/>
      <c r="Y1392" s="568"/>
      <c r="Z1392" s="568"/>
      <c r="AA1392" s="568"/>
      <c r="AB1392" s="568"/>
      <c r="AC1392" s="568"/>
      <c r="AD1392" s="568"/>
      <c r="AE1392" s="568"/>
      <c r="AR1392" s="651" t="s">
        <v>133</v>
      </c>
      <c r="AT1392" s="651" t="s">
        <v>128</v>
      </c>
      <c r="AU1392" s="651" t="s">
        <v>82</v>
      </c>
      <c r="AY1392" s="561" t="s">
        <v>125</v>
      </c>
      <c r="BE1392" s="652">
        <f>IF(N1392="základní",J1392,0)</f>
        <v>0</v>
      </c>
      <c r="BF1392" s="652">
        <f>IF(N1392="snížená",J1392,0)</f>
        <v>0</v>
      </c>
      <c r="BG1392" s="652">
        <f>IF(N1392="zákl. přenesená",J1392,0)</f>
        <v>0</v>
      </c>
      <c r="BH1392" s="652">
        <f>IF(N1392="sníž. přenesená",J1392,0)</f>
        <v>0</v>
      </c>
      <c r="BI1392" s="652">
        <f>IF(N1392="nulová",J1392,0)</f>
        <v>0</v>
      </c>
      <c r="BJ1392" s="561" t="s">
        <v>80</v>
      </c>
      <c r="BK1392" s="652">
        <f>ROUND(I1392*H1392,2)</f>
        <v>0</v>
      </c>
      <c r="BL1392" s="561" t="s">
        <v>133</v>
      </c>
      <c r="BM1392" s="651" t="s">
        <v>2366</v>
      </c>
    </row>
    <row r="1393" spans="2:63" s="627" customFormat="1" ht="22.9" customHeight="1">
      <c r="B1393" s="628"/>
      <c r="D1393" s="629" t="s">
        <v>71</v>
      </c>
      <c r="E1393" s="638" t="s">
        <v>2367</v>
      </c>
      <c r="F1393" s="638" t="s">
        <v>2368</v>
      </c>
      <c r="J1393" s="639">
        <f>BK1393</f>
        <v>0</v>
      </c>
      <c r="L1393" s="628"/>
      <c r="M1393" s="632"/>
      <c r="N1393" s="633"/>
      <c r="O1393" s="633"/>
      <c r="P1393" s="634">
        <f>SUM(P1394:P1527)</f>
        <v>0</v>
      </c>
      <c r="Q1393" s="633"/>
      <c r="R1393" s="634">
        <f>SUM(R1394:R1527)</f>
        <v>22.679428419999997</v>
      </c>
      <c r="S1393" s="633"/>
      <c r="T1393" s="635">
        <f>SUM(T1394:T1527)</f>
        <v>0</v>
      </c>
      <c r="AR1393" s="629" t="s">
        <v>82</v>
      </c>
      <c r="AT1393" s="636" t="s">
        <v>71</v>
      </c>
      <c r="AU1393" s="636" t="s">
        <v>80</v>
      </c>
      <c r="AY1393" s="629" t="s">
        <v>125</v>
      </c>
      <c r="BK1393" s="637">
        <f>SUM(BK1394:BK1527)</f>
        <v>0</v>
      </c>
    </row>
    <row r="1394" spans="1:65" s="571" customFormat="1" ht="24.2" customHeight="1">
      <c r="A1394" s="568"/>
      <c r="B1394" s="569"/>
      <c r="C1394" s="640" t="s">
        <v>2369</v>
      </c>
      <c r="D1394" s="640" t="s">
        <v>128</v>
      </c>
      <c r="E1394" s="641" t="s">
        <v>2370</v>
      </c>
      <c r="F1394" s="642" t="s">
        <v>2371</v>
      </c>
      <c r="G1394" s="643" t="s">
        <v>180</v>
      </c>
      <c r="H1394" s="644">
        <v>478</v>
      </c>
      <c r="I1394" s="77"/>
      <c r="J1394" s="645">
        <f>ROUND(I1394*H1394,2)</f>
        <v>0</v>
      </c>
      <c r="K1394" s="642" t="s">
        <v>132</v>
      </c>
      <c r="L1394" s="569"/>
      <c r="M1394" s="646" t="s">
        <v>3</v>
      </c>
      <c r="N1394" s="647" t="s">
        <v>43</v>
      </c>
      <c r="O1394" s="648"/>
      <c r="P1394" s="649">
        <f>O1394*H1394</f>
        <v>0</v>
      </c>
      <c r="Q1394" s="649">
        <v>0</v>
      </c>
      <c r="R1394" s="649">
        <f>Q1394*H1394</f>
        <v>0</v>
      </c>
      <c r="S1394" s="649">
        <v>0</v>
      </c>
      <c r="T1394" s="650">
        <f>S1394*H1394</f>
        <v>0</v>
      </c>
      <c r="U1394" s="568"/>
      <c r="V1394" s="568"/>
      <c r="W1394" s="568"/>
      <c r="X1394" s="568"/>
      <c r="Y1394" s="568"/>
      <c r="Z1394" s="568"/>
      <c r="AA1394" s="568"/>
      <c r="AB1394" s="568"/>
      <c r="AC1394" s="568"/>
      <c r="AD1394" s="568"/>
      <c r="AE1394" s="568"/>
      <c r="AR1394" s="651" t="s">
        <v>229</v>
      </c>
      <c r="AT1394" s="651" t="s">
        <v>128</v>
      </c>
      <c r="AU1394" s="651" t="s">
        <v>82</v>
      </c>
      <c r="AY1394" s="561" t="s">
        <v>125</v>
      </c>
      <c r="BE1394" s="652">
        <f>IF(N1394="základní",J1394,0)</f>
        <v>0</v>
      </c>
      <c r="BF1394" s="652">
        <f>IF(N1394="snížená",J1394,0)</f>
        <v>0</v>
      </c>
      <c r="BG1394" s="652">
        <f>IF(N1394="zákl. přenesená",J1394,0)</f>
        <v>0</v>
      </c>
      <c r="BH1394" s="652">
        <f>IF(N1394="sníž. přenesená",J1394,0)</f>
        <v>0</v>
      </c>
      <c r="BI1394" s="652">
        <f>IF(N1394="nulová",J1394,0)</f>
        <v>0</v>
      </c>
      <c r="BJ1394" s="561" t="s">
        <v>80</v>
      </c>
      <c r="BK1394" s="652">
        <f>ROUND(I1394*H1394,2)</f>
        <v>0</v>
      </c>
      <c r="BL1394" s="561" t="s">
        <v>229</v>
      </c>
      <c r="BM1394" s="651" t="s">
        <v>2372</v>
      </c>
    </row>
    <row r="1395" spans="2:51" s="680" customFormat="1" ht="12">
      <c r="B1395" s="681"/>
      <c r="D1395" s="653" t="s">
        <v>137</v>
      </c>
      <c r="E1395" s="682" t="s">
        <v>3</v>
      </c>
      <c r="F1395" s="683" t="s">
        <v>2373</v>
      </c>
      <c r="H1395" s="682" t="s">
        <v>3</v>
      </c>
      <c r="L1395" s="681"/>
      <c r="M1395" s="684"/>
      <c r="N1395" s="685"/>
      <c r="O1395" s="685"/>
      <c r="P1395" s="685"/>
      <c r="Q1395" s="685"/>
      <c r="R1395" s="685"/>
      <c r="S1395" s="685"/>
      <c r="T1395" s="686"/>
      <c r="AT1395" s="682" t="s">
        <v>137</v>
      </c>
      <c r="AU1395" s="682" t="s">
        <v>82</v>
      </c>
      <c r="AV1395" s="680" t="s">
        <v>80</v>
      </c>
      <c r="AW1395" s="680" t="s">
        <v>33</v>
      </c>
      <c r="AX1395" s="680" t="s">
        <v>72</v>
      </c>
      <c r="AY1395" s="682" t="s">
        <v>125</v>
      </c>
    </row>
    <row r="1396" spans="2:51" s="658" customFormat="1" ht="12">
      <c r="B1396" s="659"/>
      <c r="D1396" s="653" t="s">
        <v>137</v>
      </c>
      <c r="E1396" s="660" t="s">
        <v>3</v>
      </c>
      <c r="F1396" s="661" t="s">
        <v>1770</v>
      </c>
      <c r="H1396" s="662">
        <v>165</v>
      </c>
      <c r="L1396" s="659"/>
      <c r="M1396" s="663"/>
      <c r="N1396" s="664"/>
      <c r="O1396" s="664"/>
      <c r="P1396" s="664"/>
      <c r="Q1396" s="664"/>
      <c r="R1396" s="664"/>
      <c r="S1396" s="664"/>
      <c r="T1396" s="665"/>
      <c r="AT1396" s="660" t="s">
        <v>137</v>
      </c>
      <c r="AU1396" s="660" t="s">
        <v>82</v>
      </c>
      <c r="AV1396" s="658" t="s">
        <v>82</v>
      </c>
      <c r="AW1396" s="658" t="s">
        <v>33</v>
      </c>
      <c r="AX1396" s="658" t="s">
        <v>72</v>
      </c>
      <c r="AY1396" s="660" t="s">
        <v>125</v>
      </c>
    </row>
    <row r="1397" spans="2:51" s="658" customFormat="1" ht="12">
      <c r="B1397" s="659"/>
      <c r="D1397" s="653" t="s">
        <v>137</v>
      </c>
      <c r="E1397" s="660" t="s">
        <v>3</v>
      </c>
      <c r="F1397" s="661" t="s">
        <v>2374</v>
      </c>
      <c r="H1397" s="662">
        <v>102</v>
      </c>
      <c r="L1397" s="659"/>
      <c r="M1397" s="663"/>
      <c r="N1397" s="664"/>
      <c r="O1397" s="664"/>
      <c r="P1397" s="664"/>
      <c r="Q1397" s="664"/>
      <c r="R1397" s="664"/>
      <c r="S1397" s="664"/>
      <c r="T1397" s="665"/>
      <c r="AT1397" s="660" t="s">
        <v>137</v>
      </c>
      <c r="AU1397" s="660" t="s">
        <v>82</v>
      </c>
      <c r="AV1397" s="658" t="s">
        <v>82</v>
      </c>
      <c r="AW1397" s="658" t="s">
        <v>33</v>
      </c>
      <c r="AX1397" s="658" t="s">
        <v>72</v>
      </c>
      <c r="AY1397" s="660" t="s">
        <v>125</v>
      </c>
    </row>
    <row r="1398" spans="2:51" s="658" customFormat="1" ht="12">
      <c r="B1398" s="659"/>
      <c r="D1398" s="653" t="s">
        <v>137</v>
      </c>
      <c r="E1398" s="660" t="s">
        <v>3</v>
      </c>
      <c r="F1398" s="661" t="s">
        <v>2375</v>
      </c>
      <c r="H1398" s="662">
        <v>98</v>
      </c>
      <c r="L1398" s="659"/>
      <c r="M1398" s="663"/>
      <c r="N1398" s="664"/>
      <c r="O1398" s="664"/>
      <c r="P1398" s="664"/>
      <c r="Q1398" s="664"/>
      <c r="R1398" s="664"/>
      <c r="S1398" s="664"/>
      <c r="T1398" s="665"/>
      <c r="AT1398" s="660" t="s">
        <v>137</v>
      </c>
      <c r="AU1398" s="660" t="s">
        <v>82</v>
      </c>
      <c r="AV1398" s="658" t="s">
        <v>82</v>
      </c>
      <c r="AW1398" s="658" t="s">
        <v>33</v>
      </c>
      <c r="AX1398" s="658" t="s">
        <v>72</v>
      </c>
      <c r="AY1398" s="660" t="s">
        <v>125</v>
      </c>
    </row>
    <row r="1399" spans="2:51" s="658" customFormat="1" ht="12">
      <c r="B1399" s="659"/>
      <c r="D1399" s="653" t="s">
        <v>137</v>
      </c>
      <c r="E1399" s="660" t="s">
        <v>3</v>
      </c>
      <c r="F1399" s="661" t="s">
        <v>2376</v>
      </c>
      <c r="H1399" s="662">
        <v>113</v>
      </c>
      <c r="L1399" s="659"/>
      <c r="M1399" s="663"/>
      <c r="N1399" s="664"/>
      <c r="O1399" s="664"/>
      <c r="P1399" s="664"/>
      <c r="Q1399" s="664"/>
      <c r="R1399" s="664"/>
      <c r="S1399" s="664"/>
      <c r="T1399" s="665"/>
      <c r="AT1399" s="660" t="s">
        <v>137</v>
      </c>
      <c r="AU1399" s="660" t="s">
        <v>82</v>
      </c>
      <c r="AV1399" s="658" t="s">
        <v>82</v>
      </c>
      <c r="AW1399" s="658" t="s">
        <v>33</v>
      </c>
      <c r="AX1399" s="658" t="s">
        <v>72</v>
      </c>
      <c r="AY1399" s="660" t="s">
        <v>125</v>
      </c>
    </row>
    <row r="1400" spans="2:51" s="687" customFormat="1" ht="12">
      <c r="B1400" s="688"/>
      <c r="D1400" s="653" t="s">
        <v>137</v>
      </c>
      <c r="E1400" s="689" t="s">
        <v>3</v>
      </c>
      <c r="F1400" s="690" t="s">
        <v>532</v>
      </c>
      <c r="H1400" s="691">
        <v>478</v>
      </c>
      <c r="L1400" s="688"/>
      <c r="M1400" s="692"/>
      <c r="N1400" s="693"/>
      <c r="O1400" s="693"/>
      <c r="P1400" s="693"/>
      <c r="Q1400" s="693"/>
      <c r="R1400" s="693"/>
      <c r="S1400" s="693"/>
      <c r="T1400" s="694"/>
      <c r="AT1400" s="689" t="s">
        <v>137</v>
      </c>
      <c r="AU1400" s="689" t="s">
        <v>82</v>
      </c>
      <c r="AV1400" s="687" t="s">
        <v>133</v>
      </c>
      <c r="AW1400" s="687" t="s">
        <v>33</v>
      </c>
      <c r="AX1400" s="687" t="s">
        <v>80</v>
      </c>
      <c r="AY1400" s="689" t="s">
        <v>125</v>
      </c>
    </row>
    <row r="1401" spans="1:65" s="571" customFormat="1" ht="14.45" customHeight="1">
      <c r="A1401" s="568"/>
      <c r="B1401" s="569"/>
      <c r="C1401" s="671" t="s">
        <v>2377</v>
      </c>
      <c r="D1401" s="671" t="s">
        <v>239</v>
      </c>
      <c r="E1401" s="672" t="s">
        <v>2312</v>
      </c>
      <c r="F1401" s="673" t="s">
        <v>2313</v>
      </c>
      <c r="G1401" s="674" t="s">
        <v>143</v>
      </c>
      <c r="H1401" s="675">
        <v>0.143</v>
      </c>
      <c r="I1401" s="80"/>
      <c r="J1401" s="676">
        <f>ROUND(I1401*H1401,2)</f>
        <v>0</v>
      </c>
      <c r="K1401" s="673" t="s">
        <v>132</v>
      </c>
      <c r="L1401" s="677"/>
      <c r="M1401" s="678" t="s">
        <v>3</v>
      </c>
      <c r="N1401" s="679" t="s">
        <v>43</v>
      </c>
      <c r="O1401" s="648"/>
      <c r="P1401" s="649">
        <f>O1401*H1401</f>
        <v>0</v>
      </c>
      <c r="Q1401" s="649">
        <v>1</v>
      </c>
      <c r="R1401" s="649">
        <f>Q1401*H1401</f>
        <v>0.143</v>
      </c>
      <c r="S1401" s="649">
        <v>0</v>
      </c>
      <c r="T1401" s="650">
        <f>S1401*H1401</f>
        <v>0</v>
      </c>
      <c r="U1401" s="568"/>
      <c r="V1401" s="568"/>
      <c r="W1401" s="568"/>
      <c r="X1401" s="568"/>
      <c r="Y1401" s="568"/>
      <c r="Z1401" s="568"/>
      <c r="AA1401" s="568"/>
      <c r="AB1401" s="568"/>
      <c r="AC1401" s="568"/>
      <c r="AD1401" s="568"/>
      <c r="AE1401" s="568"/>
      <c r="AR1401" s="651" t="s">
        <v>304</v>
      </c>
      <c r="AT1401" s="651" t="s">
        <v>239</v>
      </c>
      <c r="AU1401" s="651" t="s">
        <v>82</v>
      </c>
      <c r="AY1401" s="561" t="s">
        <v>125</v>
      </c>
      <c r="BE1401" s="652">
        <f>IF(N1401="základní",J1401,0)</f>
        <v>0</v>
      </c>
      <c r="BF1401" s="652">
        <f>IF(N1401="snížená",J1401,0)</f>
        <v>0</v>
      </c>
      <c r="BG1401" s="652">
        <f>IF(N1401="zákl. přenesená",J1401,0)</f>
        <v>0</v>
      </c>
      <c r="BH1401" s="652">
        <f>IF(N1401="sníž. přenesená",J1401,0)</f>
        <v>0</v>
      </c>
      <c r="BI1401" s="652">
        <f>IF(N1401="nulová",J1401,0)</f>
        <v>0</v>
      </c>
      <c r="BJ1401" s="561" t="s">
        <v>80</v>
      </c>
      <c r="BK1401" s="652">
        <f>ROUND(I1401*H1401,2)</f>
        <v>0</v>
      </c>
      <c r="BL1401" s="561" t="s">
        <v>229</v>
      </c>
      <c r="BM1401" s="651" t="s">
        <v>2378</v>
      </c>
    </row>
    <row r="1402" spans="2:51" s="658" customFormat="1" ht="12">
      <c r="B1402" s="659"/>
      <c r="D1402" s="653" t="s">
        <v>137</v>
      </c>
      <c r="F1402" s="661" t="s">
        <v>2379</v>
      </c>
      <c r="H1402" s="662">
        <v>0.143</v>
      </c>
      <c r="L1402" s="659"/>
      <c r="M1402" s="663"/>
      <c r="N1402" s="664"/>
      <c r="O1402" s="664"/>
      <c r="P1402" s="664"/>
      <c r="Q1402" s="664"/>
      <c r="R1402" s="664"/>
      <c r="S1402" s="664"/>
      <c r="T1402" s="665"/>
      <c r="AT1402" s="660" t="s">
        <v>137</v>
      </c>
      <c r="AU1402" s="660" t="s">
        <v>82</v>
      </c>
      <c r="AV1402" s="658" t="s">
        <v>82</v>
      </c>
      <c r="AW1402" s="658" t="s">
        <v>4</v>
      </c>
      <c r="AX1402" s="658" t="s">
        <v>80</v>
      </c>
      <c r="AY1402" s="660" t="s">
        <v>125</v>
      </c>
    </row>
    <row r="1403" spans="1:65" s="571" customFormat="1" ht="14.45" customHeight="1">
      <c r="A1403" s="568"/>
      <c r="B1403" s="569"/>
      <c r="C1403" s="640" t="s">
        <v>2380</v>
      </c>
      <c r="D1403" s="640" t="s">
        <v>128</v>
      </c>
      <c r="E1403" s="641" t="s">
        <v>2381</v>
      </c>
      <c r="F1403" s="642" t="s">
        <v>2382</v>
      </c>
      <c r="G1403" s="643" t="s">
        <v>180</v>
      </c>
      <c r="H1403" s="644">
        <v>478</v>
      </c>
      <c r="I1403" s="77"/>
      <c r="J1403" s="645">
        <f>ROUND(I1403*H1403,2)</f>
        <v>0</v>
      </c>
      <c r="K1403" s="642" t="s">
        <v>132</v>
      </c>
      <c r="L1403" s="569"/>
      <c r="M1403" s="646" t="s">
        <v>3</v>
      </c>
      <c r="N1403" s="647" t="s">
        <v>43</v>
      </c>
      <c r="O1403" s="648"/>
      <c r="P1403" s="649">
        <f>O1403*H1403</f>
        <v>0</v>
      </c>
      <c r="Q1403" s="649">
        <v>0.00036</v>
      </c>
      <c r="R1403" s="649">
        <f>Q1403*H1403</f>
        <v>0.17208</v>
      </c>
      <c r="S1403" s="649">
        <v>0</v>
      </c>
      <c r="T1403" s="650">
        <f>S1403*H1403</f>
        <v>0</v>
      </c>
      <c r="U1403" s="568"/>
      <c r="V1403" s="568"/>
      <c r="W1403" s="568"/>
      <c r="X1403" s="568"/>
      <c r="Y1403" s="568"/>
      <c r="Z1403" s="568"/>
      <c r="AA1403" s="568"/>
      <c r="AB1403" s="568"/>
      <c r="AC1403" s="568"/>
      <c r="AD1403" s="568"/>
      <c r="AE1403" s="568"/>
      <c r="AR1403" s="651" t="s">
        <v>229</v>
      </c>
      <c r="AT1403" s="651" t="s">
        <v>128</v>
      </c>
      <c r="AU1403" s="651" t="s">
        <v>82</v>
      </c>
      <c r="AY1403" s="561" t="s">
        <v>125</v>
      </c>
      <c r="BE1403" s="652">
        <f>IF(N1403="základní",J1403,0)</f>
        <v>0</v>
      </c>
      <c r="BF1403" s="652">
        <f>IF(N1403="snížená",J1403,0)</f>
        <v>0</v>
      </c>
      <c r="BG1403" s="652">
        <f>IF(N1403="zákl. přenesená",J1403,0)</f>
        <v>0</v>
      </c>
      <c r="BH1403" s="652">
        <f>IF(N1403="sníž. přenesená",J1403,0)</f>
        <v>0</v>
      </c>
      <c r="BI1403" s="652">
        <f>IF(N1403="nulová",J1403,0)</f>
        <v>0</v>
      </c>
      <c r="BJ1403" s="561" t="s">
        <v>80</v>
      </c>
      <c r="BK1403" s="652">
        <f>ROUND(I1403*H1403,2)</f>
        <v>0</v>
      </c>
      <c r="BL1403" s="561" t="s">
        <v>229</v>
      </c>
      <c r="BM1403" s="651" t="s">
        <v>2383</v>
      </c>
    </row>
    <row r="1404" spans="2:51" s="680" customFormat="1" ht="12">
      <c r="B1404" s="681"/>
      <c r="D1404" s="653" t="s">
        <v>137</v>
      </c>
      <c r="E1404" s="682" t="s">
        <v>3</v>
      </c>
      <c r="F1404" s="683" t="s">
        <v>2384</v>
      </c>
      <c r="H1404" s="682" t="s">
        <v>3</v>
      </c>
      <c r="L1404" s="681"/>
      <c r="M1404" s="684"/>
      <c r="N1404" s="685"/>
      <c r="O1404" s="685"/>
      <c r="P1404" s="685"/>
      <c r="Q1404" s="685"/>
      <c r="R1404" s="685"/>
      <c r="S1404" s="685"/>
      <c r="T1404" s="686"/>
      <c r="AT1404" s="682" t="s">
        <v>137</v>
      </c>
      <c r="AU1404" s="682" t="s">
        <v>82</v>
      </c>
      <c r="AV1404" s="680" t="s">
        <v>80</v>
      </c>
      <c r="AW1404" s="680" t="s">
        <v>33</v>
      </c>
      <c r="AX1404" s="680" t="s">
        <v>72</v>
      </c>
      <c r="AY1404" s="682" t="s">
        <v>125</v>
      </c>
    </row>
    <row r="1405" spans="2:51" s="658" customFormat="1" ht="12">
      <c r="B1405" s="659"/>
      <c r="D1405" s="653" t="s">
        <v>137</v>
      </c>
      <c r="E1405" s="660" t="s">
        <v>3</v>
      </c>
      <c r="F1405" s="661" t="s">
        <v>2385</v>
      </c>
      <c r="H1405" s="662">
        <v>165</v>
      </c>
      <c r="L1405" s="659"/>
      <c r="M1405" s="663"/>
      <c r="N1405" s="664"/>
      <c r="O1405" s="664"/>
      <c r="P1405" s="664"/>
      <c r="Q1405" s="664"/>
      <c r="R1405" s="664"/>
      <c r="S1405" s="664"/>
      <c r="T1405" s="665"/>
      <c r="AT1405" s="660" t="s">
        <v>137</v>
      </c>
      <c r="AU1405" s="660" t="s">
        <v>82</v>
      </c>
      <c r="AV1405" s="658" t="s">
        <v>82</v>
      </c>
      <c r="AW1405" s="658" t="s">
        <v>33</v>
      </c>
      <c r="AX1405" s="658" t="s">
        <v>72</v>
      </c>
      <c r="AY1405" s="660" t="s">
        <v>125</v>
      </c>
    </row>
    <row r="1406" spans="2:51" s="658" customFormat="1" ht="12">
      <c r="B1406" s="659"/>
      <c r="D1406" s="653" t="s">
        <v>137</v>
      </c>
      <c r="E1406" s="660" t="s">
        <v>3</v>
      </c>
      <c r="F1406" s="661" t="s">
        <v>2386</v>
      </c>
      <c r="H1406" s="662">
        <v>102</v>
      </c>
      <c r="L1406" s="659"/>
      <c r="M1406" s="663"/>
      <c r="N1406" s="664"/>
      <c r="O1406" s="664"/>
      <c r="P1406" s="664"/>
      <c r="Q1406" s="664"/>
      <c r="R1406" s="664"/>
      <c r="S1406" s="664"/>
      <c r="T1406" s="665"/>
      <c r="AT1406" s="660" t="s">
        <v>137</v>
      </c>
      <c r="AU1406" s="660" t="s">
        <v>82</v>
      </c>
      <c r="AV1406" s="658" t="s">
        <v>82</v>
      </c>
      <c r="AW1406" s="658" t="s">
        <v>33</v>
      </c>
      <c r="AX1406" s="658" t="s">
        <v>72</v>
      </c>
      <c r="AY1406" s="660" t="s">
        <v>125</v>
      </c>
    </row>
    <row r="1407" spans="2:51" s="658" customFormat="1" ht="12">
      <c r="B1407" s="659"/>
      <c r="D1407" s="653" t="s">
        <v>137</v>
      </c>
      <c r="E1407" s="660" t="s">
        <v>3</v>
      </c>
      <c r="F1407" s="661" t="s">
        <v>2375</v>
      </c>
      <c r="H1407" s="662">
        <v>98</v>
      </c>
      <c r="L1407" s="659"/>
      <c r="M1407" s="663"/>
      <c r="N1407" s="664"/>
      <c r="O1407" s="664"/>
      <c r="P1407" s="664"/>
      <c r="Q1407" s="664"/>
      <c r="R1407" s="664"/>
      <c r="S1407" s="664"/>
      <c r="T1407" s="665"/>
      <c r="AT1407" s="660" t="s">
        <v>137</v>
      </c>
      <c r="AU1407" s="660" t="s">
        <v>82</v>
      </c>
      <c r="AV1407" s="658" t="s">
        <v>82</v>
      </c>
      <c r="AW1407" s="658" t="s">
        <v>33</v>
      </c>
      <c r="AX1407" s="658" t="s">
        <v>72</v>
      </c>
      <c r="AY1407" s="660" t="s">
        <v>125</v>
      </c>
    </row>
    <row r="1408" spans="2:51" s="658" customFormat="1" ht="12">
      <c r="B1408" s="659"/>
      <c r="D1408" s="653" t="s">
        <v>137</v>
      </c>
      <c r="E1408" s="660" t="s">
        <v>3</v>
      </c>
      <c r="F1408" s="661" t="s">
        <v>2376</v>
      </c>
      <c r="H1408" s="662">
        <v>113</v>
      </c>
      <c r="L1408" s="659"/>
      <c r="M1408" s="663"/>
      <c r="N1408" s="664"/>
      <c r="O1408" s="664"/>
      <c r="P1408" s="664"/>
      <c r="Q1408" s="664"/>
      <c r="R1408" s="664"/>
      <c r="S1408" s="664"/>
      <c r="T1408" s="665"/>
      <c r="AT1408" s="660" t="s">
        <v>137</v>
      </c>
      <c r="AU1408" s="660" t="s">
        <v>82</v>
      </c>
      <c r="AV1408" s="658" t="s">
        <v>82</v>
      </c>
      <c r="AW1408" s="658" t="s">
        <v>33</v>
      </c>
      <c r="AX1408" s="658" t="s">
        <v>72</v>
      </c>
      <c r="AY1408" s="660" t="s">
        <v>125</v>
      </c>
    </row>
    <row r="1409" spans="2:51" s="687" customFormat="1" ht="12">
      <c r="B1409" s="688"/>
      <c r="D1409" s="653" t="s">
        <v>137</v>
      </c>
      <c r="E1409" s="689" t="s">
        <v>3</v>
      </c>
      <c r="F1409" s="690" t="s">
        <v>532</v>
      </c>
      <c r="H1409" s="691">
        <v>478</v>
      </c>
      <c r="L1409" s="688"/>
      <c r="M1409" s="692"/>
      <c r="N1409" s="693"/>
      <c r="O1409" s="693"/>
      <c r="P1409" s="693"/>
      <c r="Q1409" s="693"/>
      <c r="R1409" s="693"/>
      <c r="S1409" s="693"/>
      <c r="T1409" s="694"/>
      <c r="AT1409" s="689" t="s">
        <v>137</v>
      </c>
      <c r="AU1409" s="689" t="s">
        <v>82</v>
      </c>
      <c r="AV1409" s="687" t="s">
        <v>133</v>
      </c>
      <c r="AW1409" s="687" t="s">
        <v>33</v>
      </c>
      <c r="AX1409" s="687" t="s">
        <v>80</v>
      </c>
      <c r="AY1409" s="689" t="s">
        <v>125</v>
      </c>
    </row>
    <row r="1410" spans="1:65" s="571" customFormat="1" ht="24.2" customHeight="1">
      <c r="A1410" s="568"/>
      <c r="B1410" s="569"/>
      <c r="C1410" s="671" t="s">
        <v>2387</v>
      </c>
      <c r="D1410" s="671" t="s">
        <v>239</v>
      </c>
      <c r="E1410" s="672" t="s">
        <v>2332</v>
      </c>
      <c r="F1410" s="673" t="s">
        <v>2333</v>
      </c>
      <c r="G1410" s="674" t="s">
        <v>180</v>
      </c>
      <c r="H1410" s="675">
        <v>549.7</v>
      </c>
      <c r="I1410" s="80"/>
      <c r="J1410" s="676">
        <f>ROUND(I1410*H1410,2)</f>
        <v>0</v>
      </c>
      <c r="K1410" s="673" t="s">
        <v>132</v>
      </c>
      <c r="L1410" s="677"/>
      <c r="M1410" s="678" t="s">
        <v>3</v>
      </c>
      <c r="N1410" s="679" t="s">
        <v>43</v>
      </c>
      <c r="O1410" s="648"/>
      <c r="P1410" s="649">
        <f>O1410*H1410</f>
        <v>0</v>
      </c>
      <c r="Q1410" s="649">
        <v>0.0054</v>
      </c>
      <c r="R1410" s="649">
        <f>Q1410*H1410</f>
        <v>2.9683800000000002</v>
      </c>
      <c r="S1410" s="649">
        <v>0</v>
      </c>
      <c r="T1410" s="650">
        <f>S1410*H1410</f>
        <v>0</v>
      </c>
      <c r="U1410" s="568"/>
      <c r="V1410" s="568"/>
      <c r="W1410" s="568"/>
      <c r="X1410" s="568"/>
      <c r="Y1410" s="568"/>
      <c r="Z1410" s="568"/>
      <c r="AA1410" s="568"/>
      <c r="AB1410" s="568"/>
      <c r="AC1410" s="568"/>
      <c r="AD1410" s="568"/>
      <c r="AE1410" s="568"/>
      <c r="AR1410" s="651" t="s">
        <v>304</v>
      </c>
      <c r="AT1410" s="651" t="s">
        <v>239</v>
      </c>
      <c r="AU1410" s="651" t="s">
        <v>82</v>
      </c>
      <c r="AY1410" s="561" t="s">
        <v>125</v>
      </c>
      <c r="BE1410" s="652">
        <f>IF(N1410="základní",J1410,0)</f>
        <v>0</v>
      </c>
      <c r="BF1410" s="652">
        <f>IF(N1410="snížená",J1410,0)</f>
        <v>0</v>
      </c>
      <c r="BG1410" s="652">
        <f>IF(N1410="zákl. přenesená",J1410,0)</f>
        <v>0</v>
      </c>
      <c r="BH1410" s="652">
        <f>IF(N1410="sníž. přenesená",J1410,0)</f>
        <v>0</v>
      </c>
      <c r="BI1410" s="652">
        <f>IF(N1410="nulová",J1410,0)</f>
        <v>0</v>
      </c>
      <c r="BJ1410" s="561" t="s">
        <v>80</v>
      </c>
      <c r="BK1410" s="652">
        <f>ROUND(I1410*H1410,2)</f>
        <v>0</v>
      </c>
      <c r="BL1410" s="561" t="s">
        <v>229</v>
      </c>
      <c r="BM1410" s="651" t="s">
        <v>2388</v>
      </c>
    </row>
    <row r="1411" spans="2:51" s="658" customFormat="1" ht="12">
      <c r="B1411" s="659"/>
      <c r="D1411" s="653" t="s">
        <v>137</v>
      </c>
      <c r="F1411" s="661" t="s">
        <v>2389</v>
      </c>
      <c r="H1411" s="662">
        <v>549.7</v>
      </c>
      <c r="L1411" s="659"/>
      <c r="M1411" s="663"/>
      <c r="N1411" s="664"/>
      <c r="O1411" s="664"/>
      <c r="P1411" s="664"/>
      <c r="Q1411" s="664"/>
      <c r="R1411" s="664"/>
      <c r="S1411" s="664"/>
      <c r="T1411" s="665"/>
      <c r="AT1411" s="660" t="s">
        <v>137</v>
      </c>
      <c r="AU1411" s="660" t="s">
        <v>82</v>
      </c>
      <c r="AV1411" s="658" t="s">
        <v>82</v>
      </c>
      <c r="AW1411" s="658" t="s">
        <v>4</v>
      </c>
      <c r="AX1411" s="658" t="s">
        <v>80</v>
      </c>
      <c r="AY1411" s="660" t="s">
        <v>125</v>
      </c>
    </row>
    <row r="1412" spans="1:65" s="571" customFormat="1" ht="14.45" customHeight="1">
      <c r="A1412" s="568"/>
      <c r="B1412" s="569"/>
      <c r="C1412" s="640" t="s">
        <v>2390</v>
      </c>
      <c r="D1412" s="640" t="s">
        <v>128</v>
      </c>
      <c r="E1412" s="641" t="s">
        <v>2391</v>
      </c>
      <c r="F1412" s="642" t="s">
        <v>2392</v>
      </c>
      <c r="G1412" s="643" t="s">
        <v>180</v>
      </c>
      <c r="H1412" s="644">
        <v>33</v>
      </c>
      <c r="I1412" s="77"/>
      <c r="J1412" s="645">
        <f>ROUND(I1412*H1412,2)</f>
        <v>0</v>
      </c>
      <c r="K1412" s="642" t="s">
        <v>132</v>
      </c>
      <c r="L1412" s="569"/>
      <c r="M1412" s="646" t="s">
        <v>3</v>
      </c>
      <c r="N1412" s="647" t="s">
        <v>43</v>
      </c>
      <c r="O1412" s="648"/>
      <c r="P1412" s="649">
        <f>O1412*H1412</f>
        <v>0</v>
      </c>
      <c r="Q1412" s="649">
        <v>0.00019</v>
      </c>
      <c r="R1412" s="649">
        <f>Q1412*H1412</f>
        <v>0.00627</v>
      </c>
      <c r="S1412" s="649">
        <v>0</v>
      </c>
      <c r="T1412" s="650">
        <f>S1412*H1412</f>
        <v>0</v>
      </c>
      <c r="U1412" s="568"/>
      <c r="V1412" s="568"/>
      <c r="W1412" s="568"/>
      <c r="X1412" s="568"/>
      <c r="Y1412" s="568"/>
      <c r="Z1412" s="568"/>
      <c r="AA1412" s="568"/>
      <c r="AB1412" s="568"/>
      <c r="AC1412" s="568"/>
      <c r="AD1412" s="568"/>
      <c r="AE1412" s="568"/>
      <c r="AR1412" s="651" t="s">
        <v>229</v>
      </c>
      <c r="AT1412" s="651" t="s">
        <v>128</v>
      </c>
      <c r="AU1412" s="651" t="s">
        <v>82</v>
      </c>
      <c r="AY1412" s="561" t="s">
        <v>125</v>
      </c>
      <c r="BE1412" s="652">
        <f>IF(N1412="základní",J1412,0)</f>
        <v>0</v>
      </c>
      <c r="BF1412" s="652">
        <f>IF(N1412="snížená",J1412,0)</f>
        <v>0</v>
      </c>
      <c r="BG1412" s="652">
        <f>IF(N1412="zákl. přenesená",J1412,0)</f>
        <v>0</v>
      </c>
      <c r="BH1412" s="652">
        <f>IF(N1412="sníž. přenesená",J1412,0)</f>
        <v>0</v>
      </c>
      <c r="BI1412" s="652">
        <f>IF(N1412="nulová",J1412,0)</f>
        <v>0</v>
      </c>
      <c r="BJ1412" s="561" t="s">
        <v>80</v>
      </c>
      <c r="BK1412" s="652">
        <f>ROUND(I1412*H1412,2)</f>
        <v>0</v>
      </c>
      <c r="BL1412" s="561" t="s">
        <v>229</v>
      </c>
      <c r="BM1412" s="651" t="s">
        <v>2393</v>
      </c>
    </row>
    <row r="1413" spans="2:51" s="680" customFormat="1" ht="12">
      <c r="B1413" s="681"/>
      <c r="D1413" s="653" t="s">
        <v>137</v>
      </c>
      <c r="E1413" s="682" t="s">
        <v>3</v>
      </c>
      <c r="F1413" s="683" t="s">
        <v>2394</v>
      </c>
      <c r="H1413" s="682" t="s">
        <v>3</v>
      </c>
      <c r="L1413" s="681"/>
      <c r="M1413" s="684"/>
      <c r="N1413" s="685"/>
      <c r="O1413" s="685"/>
      <c r="P1413" s="685"/>
      <c r="Q1413" s="685"/>
      <c r="R1413" s="685"/>
      <c r="S1413" s="685"/>
      <c r="T1413" s="686"/>
      <c r="AT1413" s="682" t="s">
        <v>137</v>
      </c>
      <c r="AU1413" s="682" t="s">
        <v>82</v>
      </c>
      <c r="AV1413" s="680" t="s">
        <v>80</v>
      </c>
      <c r="AW1413" s="680" t="s">
        <v>33</v>
      </c>
      <c r="AX1413" s="680" t="s">
        <v>72</v>
      </c>
      <c r="AY1413" s="682" t="s">
        <v>125</v>
      </c>
    </row>
    <row r="1414" spans="2:51" s="658" customFormat="1" ht="12">
      <c r="B1414" s="659"/>
      <c r="D1414" s="653" t="s">
        <v>137</v>
      </c>
      <c r="E1414" s="660" t="s">
        <v>3</v>
      </c>
      <c r="F1414" s="661" t="s">
        <v>2395</v>
      </c>
      <c r="H1414" s="662">
        <v>33</v>
      </c>
      <c r="L1414" s="659"/>
      <c r="M1414" s="663"/>
      <c r="N1414" s="664"/>
      <c r="O1414" s="664"/>
      <c r="P1414" s="664"/>
      <c r="Q1414" s="664"/>
      <c r="R1414" s="664"/>
      <c r="S1414" s="664"/>
      <c r="T1414" s="665"/>
      <c r="AT1414" s="660" t="s">
        <v>137</v>
      </c>
      <c r="AU1414" s="660" t="s">
        <v>82</v>
      </c>
      <c r="AV1414" s="658" t="s">
        <v>82</v>
      </c>
      <c r="AW1414" s="658" t="s">
        <v>33</v>
      </c>
      <c r="AX1414" s="658" t="s">
        <v>80</v>
      </c>
      <c r="AY1414" s="660" t="s">
        <v>125</v>
      </c>
    </row>
    <row r="1415" spans="1:65" s="571" customFormat="1" ht="14.45" customHeight="1">
      <c r="A1415" s="568"/>
      <c r="B1415" s="569"/>
      <c r="C1415" s="671" t="s">
        <v>2396</v>
      </c>
      <c r="D1415" s="671" t="s">
        <v>239</v>
      </c>
      <c r="E1415" s="672" t="s">
        <v>2397</v>
      </c>
      <c r="F1415" s="673" t="s">
        <v>2398</v>
      </c>
      <c r="G1415" s="674" t="s">
        <v>180</v>
      </c>
      <c r="H1415" s="675">
        <v>37.95</v>
      </c>
      <c r="I1415" s="80"/>
      <c r="J1415" s="676">
        <f>ROUND(I1415*H1415,2)</f>
        <v>0</v>
      </c>
      <c r="K1415" s="673" t="s">
        <v>132</v>
      </c>
      <c r="L1415" s="677"/>
      <c r="M1415" s="678" t="s">
        <v>3</v>
      </c>
      <c r="N1415" s="679" t="s">
        <v>43</v>
      </c>
      <c r="O1415" s="648"/>
      <c r="P1415" s="649">
        <f>O1415*H1415</f>
        <v>0</v>
      </c>
      <c r="Q1415" s="649">
        <v>0.0019</v>
      </c>
      <c r="R1415" s="649">
        <f>Q1415*H1415</f>
        <v>0.072105</v>
      </c>
      <c r="S1415" s="649">
        <v>0</v>
      </c>
      <c r="T1415" s="650">
        <f>S1415*H1415</f>
        <v>0</v>
      </c>
      <c r="U1415" s="568"/>
      <c r="V1415" s="568"/>
      <c r="W1415" s="568"/>
      <c r="X1415" s="568"/>
      <c r="Y1415" s="568"/>
      <c r="Z1415" s="568"/>
      <c r="AA1415" s="568"/>
      <c r="AB1415" s="568"/>
      <c r="AC1415" s="568"/>
      <c r="AD1415" s="568"/>
      <c r="AE1415" s="568"/>
      <c r="AR1415" s="651" t="s">
        <v>304</v>
      </c>
      <c r="AT1415" s="651" t="s">
        <v>239</v>
      </c>
      <c r="AU1415" s="651" t="s">
        <v>82</v>
      </c>
      <c r="AY1415" s="561" t="s">
        <v>125</v>
      </c>
      <c r="BE1415" s="652">
        <f>IF(N1415="základní",J1415,0)</f>
        <v>0</v>
      </c>
      <c r="BF1415" s="652">
        <f>IF(N1415="snížená",J1415,0)</f>
        <v>0</v>
      </c>
      <c r="BG1415" s="652">
        <f>IF(N1415="zákl. přenesená",J1415,0)</f>
        <v>0</v>
      </c>
      <c r="BH1415" s="652">
        <f>IF(N1415="sníž. přenesená",J1415,0)</f>
        <v>0</v>
      </c>
      <c r="BI1415" s="652">
        <f>IF(N1415="nulová",J1415,0)</f>
        <v>0</v>
      </c>
      <c r="BJ1415" s="561" t="s">
        <v>80</v>
      </c>
      <c r="BK1415" s="652">
        <f>ROUND(I1415*H1415,2)</f>
        <v>0</v>
      </c>
      <c r="BL1415" s="561" t="s">
        <v>229</v>
      </c>
      <c r="BM1415" s="651" t="s">
        <v>2399</v>
      </c>
    </row>
    <row r="1416" spans="2:51" s="658" customFormat="1" ht="12">
      <c r="B1416" s="659"/>
      <c r="D1416" s="653" t="s">
        <v>137</v>
      </c>
      <c r="F1416" s="661" t="s">
        <v>2400</v>
      </c>
      <c r="H1416" s="662">
        <v>37.95</v>
      </c>
      <c r="L1416" s="659"/>
      <c r="M1416" s="663"/>
      <c r="N1416" s="664"/>
      <c r="O1416" s="664"/>
      <c r="P1416" s="664"/>
      <c r="Q1416" s="664"/>
      <c r="R1416" s="664"/>
      <c r="S1416" s="664"/>
      <c r="T1416" s="665"/>
      <c r="AT1416" s="660" t="s">
        <v>137</v>
      </c>
      <c r="AU1416" s="660" t="s">
        <v>82</v>
      </c>
      <c r="AV1416" s="658" t="s">
        <v>82</v>
      </c>
      <c r="AW1416" s="658" t="s">
        <v>4</v>
      </c>
      <c r="AX1416" s="658" t="s">
        <v>80</v>
      </c>
      <c r="AY1416" s="660" t="s">
        <v>125</v>
      </c>
    </row>
    <row r="1417" spans="1:65" s="571" customFormat="1" ht="37.9" customHeight="1">
      <c r="A1417" s="568"/>
      <c r="B1417" s="569"/>
      <c r="C1417" s="640" t="s">
        <v>2401</v>
      </c>
      <c r="D1417" s="640" t="s">
        <v>128</v>
      </c>
      <c r="E1417" s="641" t="s">
        <v>2402</v>
      </c>
      <c r="F1417" s="642" t="s">
        <v>2403</v>
      </c>
      <c r="G1417" s="643" t="s">
        <v>180</v>
      </c>
      <c r="H1417" s="644">
        <v>73.45</v>
      </c>
      <c r="I1417" s="77"/>
      <c r="J1417" s="645">
        <f>ROUND(I1417*H1417,2)</f>
        <v>0</v>
      </c>
      <c r="K1417" s="642" t="s">
        <v>132</v>
      </c>
      <c r="L1417" s="569"/>
      <c r="M1417" s="646" t="s">
        <v>3</v>
      </c>
      <c r="N1417" s="647" t="s">
        <v>43</v>
      </c>
      <c r="O1417" s="648"/>
      <c r="P1417" s="649">
        <f>O1417*H1417</f>
        <v>0</v>
      </c>
      <c r="Q1417" s="649">
        <v>0.00011</v>
      </c>
      <c r="R1417" s="649">
        <f>Q1417*H1417</f>
        <v>0.0080795</v>
      </c>
      <c r="S1417" s="649">
        <v>0</v>
      </c>
      <c r="T1417" s="650">
        <f>S1417*H1417</f>
        <v>0</v>
      </c>
      <c r="U1417" s="568"/>
      <c r="V1417" s="568"/>
      <c r="W1417" s="568"/>
      <c r="X1417" s="568"/>
      <c r="Y1417" s="568"/>
      <c r="Z1417" s="568"/>
      <c r="AA1417" s="568"/>
      <c r="AB1417" s="568"/>
      <c r="AC1417" s="568"/>
      <c r="AD1417" s="568"/>
      <c r="AE1417" s="568"/>
      <c r="AR1417" s="651" t="s">
        <v>229</v>
      </c>
      <c r="AT1417" s="651" t="s">
        <v>128</v>
      </c>
      <c r="AU1417" s="651" t="s">
        <v>82</v>
      </c>
      <c r="AY1417" s="561" t="s">
        <v>125</v>
      </c>
      <c r="BE1417" s="652">
        <f>IF(N1417="základní",J1417,0)</f>
        <v>0</v>
      </c>
      <c r="BF1417" s="652">
        <f>IF(N1417="snížená",J1417,0)</f>
        <v>0</v>
      </c>
      <c r="BG1417" s="652">
        <f>IF(N1417="zákl. přenesená",J1417,0)</f>
        <v>0</v>
      </c>
      <c r="BH1417" s="652">
        <f>IF(N1417="sníž. přenesená",J1417,0)</f>
        <v>0</v>
      </c>
      <c r="BI1417" s="652">
        <f>IF(N1417="nulová",J1417,0)</f>
        <v>0</v>
      </c>
      <c r="BJ1417" s="561" t="s">
        <v>80</v>
      </c>
      <c r="BK1417" s="652">
        <f>ROUND(I1417*H1417,2)</f>
        <v>0</v>
      </c>
      <c r="BL1417" s="561" t="s">
        <v>229</v>
      </c>
      <c r="BM1417" s="651" t="s">
        <v>2404</v>
      </c>
    </row>
    <row r="1418" spans="2:51" s="658" customFormat="1" ht="12">
      <c r="B1418" s="659"/>
      <c r="D1418" s="653" t="s">
        <v>137</v>
      </c>
      <c r="E1418" s="660" t="s">
        <v>3</v>
      </c>
      <c r="F1418" s="661" t="s">
        <v>2405</v>
      </c>
      <c r="H1418" s="662">
        <v>73.45</v>
      </c>
      <c r="L1418" s="659"/>
      <c r="M1418" s="663"/>
      <c r="N1418" s="664"/>
      <c r="O1418" s="664"/>
      <c r="P1418" s="664"/>
      <c r="Q1418" s="664"/>
      <c r="R1418" s="664"/>
      <c r="S1418" s="664"/>
      <c r="T1418" s="665"/>
      <c r="AT1418" s="660" t="s">
        <v>137</v>
      </c>
      <c r="AU1418" s="660" t="s">
        <v>82</v>
      </c>
      <c r="AV1418" s="658" t="s">
        <v>82</v>
      </c>
      <c r="AW1418" s="658" t="s">
        <v>33</v>
      </c>
      <c r="AX1418" s="658" t="s">
        <v>80</v>
      </c>
      <c r="AY1418" s="660" t="s">
        <v>125</v>
      </c>
    </row>
    <row r="1419" spans="1:65" s="571" customFormat="1" ht="37.9" customHeight="1">
      <c r="A1419" s="568"/>
      <c r="B1419" s="569"/>
      <c r="C1419" s="640" t="s">
        <v>2406</v>
      </c>
      <c r="D1419" s="640" t="s">
        <v>128</v>
      </c>
      <c r="E1419" s="641" t="s">
        <v>2407</v>
      </c>
      <c r="F1419" s="642" t="s">
        <v>2408</v>
      </c>
      <c r="G1419" s="643" t="s">
        <v>180</v>
      </c>
      <c r="H1419" s="644">
        <v>28.25</v>
      </c>
      <c r="I1419" s="77"/>
      <c r="J1419" s="645">
        <f>ROUND(I1419*H1419,2)</f>
        <v>0</v>
      </c>
      <c r="K1419" s="642" t="s">
        <v>132</v>
      </c>
      <c r="L1419" s="569"/>
      <c r="M1419" s="646" t="s">
        <v>3</v>
      </c>
      <c r="N1419" s="647" t="s">
        <v>43</v>
      </c>
      <c r="O1419" s="648"/>
      <c r="P1419" s="649">
        <f>O1419*H1419</f>
        <v>0</v>
      </c>
      <c r="Q1419" s="649">
        <v>0.00022</v>
      </c>
      <c r="R1419" s="649">
        <f>Q1419*H1419</f>
        <v>0.006215</v>
      </c>
      <c r="S1419" s="649">
        <v>0</v>
      </c>
      <c r="T1419" s="650">
        <f>S1419*H1419</f>
        <v>0</v>
      </c>
      <c r="U1419" s="568"/>
      <c r="V1419" s="568"/>
      <c r="W1419" s="568"/>
      <c r="X1419" s="568"/>
      <c r="Y1419" s="568"/>
      <c r="Z1419" s="568"/>
      <c r="AA1419" s="568"/>
      <c r="AB1419" s="568"/>
      <c r="AC1419" s="568"/>
      <c r="AD1419" s="568"/>
      <c r="AE1419" s="568"/>
      <c r="AR1419" s="651" t="s">
        <v>229</v>
      </c>
      <c r="AT1419" s="651" t="s">
        <v>128</v>
      </c>
      <c r="AU1419" s="651" t="s">
        <v>82</v>
      </c>
      <c r="AY1419" s="561" t="s">
        <v>125</v>
      </c>
      <c r="BE1419" s="652">
        <f>IF(N1419="základní",J1419,0)</f>
        <v>0</v>
      </c>
      <c r="BF1419" s="652">
        <f>IF(N1419="snížená",J1419,0)</f>
        <v>0</v>
      </c>
      <c r="BG1419" s="652">
        <f>IF(N1419="zákl. přenesená",J1419,0)</f>
        <v>0</v>
      </c>
      <c r="BH1419" s="652">
        <f>IF(N1419="sníž. přenesená",J1419,0)</f>
        <v>0</v>
      </c>
      <c r="BI1419" s="652">
        <f>IF(N1419="nulová",J1419,0)</f>
        <v>0</v>
      </c>
      <c r="BJ1419" s="561" t="s">
        <v>80</v>
      </c>
      <c r="BK1419" s="652">
        <f>ROUND(I1419*H1419,2)</f>
        <v>0</v>
      </c>
      <c r="BL1419" s="561" t="s">
        <v>229</v>
      </c>
      <c r="BM1419" s="651" t="s">
        <v>2409</v>
      </c>
    </row>
    <row r="1420" spans="2:51" s="658" customFormat="1" ht="12">
      <c r="B1420" s="659"/>
      <c r="D1420" s="653" t="s">
        <v>137</v>
      </c>
      <c r="E1420" s="660" t="s">
        <v>3</v>
      </c>
      <c r="F1420" s="661" t="s">
        <v>2410</v>
      </c>
      <c r="H1420" s="662">
        <v>28.25</v>
      </c>
      <c r="L1420" s="659"/>
      <c r="M1420" s="663"/>
      <c r="N1420" s="664"/>
      <c r="O1420" s="664"/>
      <c r="P1420" s="664"/>
      <c r="Q1420" s="664"/>
      <c r="R1420" s="664"/>
      <c r="S1420" s="664"/>
      <c r="T1420" s="665"/>
      <c r="AT1420" s="660" t="s">
        <v>137</v>
      </c>
      <c r="AU1420" s="660" t="s">
        <v>82</v>
      </c>
      <c r="AV1420" s="658" t="s">
        <v>82</v>
      </c>
      <c r="AW1420" s="658" t="s">
        <v>33</v>
      </c>
      <c r="AX1420" s="658" t="s">
        <v>80</v>
      </c>
      <c r="AY1420" s="660" t="s">
        <v>125</v>
      </c>
    </row>
    <row r="1421" spans="1:65" s="571" customFormat="1" ht="37.9" customHeight="1">
      <c r="A1421" s="568"/>
      <c r="B1421" s="569"/>
      <c r="C1421" s="640" t="s">
        <v>2411</v>
      </c>
      <c r="D1421" s="640" t="s">
        <v>128</v>
      </c>
      <c r="E1421" s="641" t="s">
        <v>2412</v>
      </c>
      <c r="F1421" s="642" t="s">
        <v>2413</v>
      </c>
      <c r="G1421" s="643" t="s">
        <v>180</v>
      </c>
      <c r="H1421" s="644">
        <v>11.3</v>
      </c>
      <c r="I1421" s="77"/>
      <c r="J1421" s="645">
        <f>ROUND(I1421*H1421,2)</f>
        <v>0</v>
      </c>
      <c r="K1421" s="642" t="s">
        <v>132</v>
      </c>
      <c r="L1421" s="569"/>
      <c r="M1421" s="646" t="s">
        <v>3</v>
      </c>
      <c r="N1421" s="647" t="s">
        <v>43</v>
      </c>
      <c r="O1421" s="648"/>
      <c r="P1421" s="649">
        <f>O1421*H1421</f>
        <v>0</v>
      </c>
      <c r="Q1421" s="649">
        <v>0.00033</v>
      </c>
      <c r="R1421" s="649">
        <f>Q1421*H1421</f>
        <v>0.003729</v>
      </c>
      <c r="S1421" s="649">
        <v>0</v>
      </c>
      <c r="T1421" s="650">
        <f>S1421*H1421</f>
        <v>0</v>
      </c>
      <c r="U1421" s="568"/>
      <c r="V1421" s="568"/>
      <c r="W1421" s="568"/>
      <c r="X1421" s="568"/>
      <c r="Y1421" s="568"/>
      <c r="Z1421" s="568"/>
      <c r="AA1421" s="568"/>
      <c r="AB1421" s="568"/>
      <c r="AC1421" s="568"/>
      <c r="AD1421" s="568"/>
      <c r="AE1421" s="568"/>
      <c r="AR1421" s="651" t="s">
        <v>229</v>
      </c>
      <c r="AT1421" s="651" t="s">
        <v>128</v>
      </c>
      <c r="AU1421" s="651" t="s">
        <v>82</v>
      </c>
      <c r="AY1421" s="561" t="s">
        <v>125</v>
      </c>
      <c r="BE1421" s="652">
        <f>IF(N1421="základní",J1421,0)</f>
        <v>0</v>
      </c>
      <c r="BF1421" s="652">
        <f>IF(N1421="snížená",J1421,0)</f>
        <v>0</v>
      </c>
      <c r="BG1421" s="652">
        <f>IF(N1421="zákl. přenesená",J1421,0)</f>
        <v>0</v>
      </c>
      <c r="BH1421" s="652">
        <f>IF(N1421="sníž. přenesená",J1421,0)</f>
        <v>0</v>
      </c>
      <c r="BI1421" s="652">
        <f>IF(N1421="nulová",J1421,0)</f>
        <v>0</v>
      </c>
      <c r="BJ1421" s="561" t="s">
        <v>80</v>
      </c>
      <c r="BK1421" s="652">
        <f>ROUND(I1421*H1421,2)</f>
        <v>0</v>
      </c>
      <c r="BL1421" s="561" t="s">
        <v>229</v>
      </c>
      <c r="BM1421" s="651" t="s">
        <v>2414</v>
      </c>
    </row>
    <row r="1422" spans="2:51" s="658" customFormat="1" ht="12">
      <c r="B1422" s="659"/>
      <c r="D1422" s="653" t="s">
        <v>137</v>
      </c>
      <c r="E1422" s="660" t="s">
        <v>3</v>
      </c>
      <c r="F1422" s="661" t="s">
        <v>2415</v>
      </c>
      <c r="H1422" s="662">
        <v>11.3</v>
      </c>
      <c r="L1422" s="659"/>
      <c r="M1422" s="663"/>
      <c r="N1422" s="664"/>
      <c r="O1422" s="664"/>
      <c r="P1422" s="664"/>
      <c r="Q1422" s="664"/>
      <c r="R1422" s="664"/>
      <c r="S1422" s="664"/>
      <c r="T1422" s="665"/>
      <c r="AT1422" s="660" t="s">
        <v>137</v>
      </c>
      <c r="AU1422" s="660" t="s">
        <v>82</v>
      </c>
      <c r="AV1422" s="658" t="s">
        <v>82</v>
      </c>
      <c r="AW1422" s="658" t="s">
        <v>33</v>
      </c>
      <c r="AX1422" s="658" t="s">
        <v>80</v>
      </c>
      <c r="AY1422" s="660" t="s">
        <v>125</v>
      </c>
    </row>
    <row r="1423" spans="1:65" s="571" customFormat="1" ht="14.45" customHeight="1">
      <c r="A1423" s="568"/>
      <c r="B1423" s="569"/>
      <c r="C1423" s="671" t="s">
        <v>2416</v>
      </c>
      <c r="D1423" s="671" t="s">
        <v>239</v>
      </c>
      <c r="E1423" s="672" t="s">
        <v>2397</v>
      </c>
      <c r="F1423" s="673" t="s">
        <v>2398</v>
      </c>
      <c r="G1423" s="674" t="s">
        <v>180</v>
      </c>
      <c r="H1423" s="675">
        <v>129.95</v>
      </c>
      <c r="I1423" s="80"/>
      <c r="J1423" s="676">
        <f>ROUND(I1423*H1423,2)</f>
        <v>0</v>
      </c>
      <c r="K1423" s="673" t="s">
        <v>132</v>
      </c>
      <c r="L1423" s="677"/>
      <c r="M1423" s="678" t="s">
        <v>3</v>
      </c>
      <c r="N1423" s="679" t="s">
        <v>43</v>
      </c>
      <c r="O1423" s="648"/>
      <c r="P1423" s="649">
        <f>O1423*H1423</f>
        <v>0</v>
      </c>
      <c r="Q1423" s="649">
        <v>0.0019</v>
      </c>
      <c r="R1423" s="649">
        <f>Q1423*H1423</f>
        <v>0.24690499999999999</v>
      </c>
      <c r="S1423" s="649">
        <v>0</v>
      </c>
      <c r="T1423" s="650">
        <f>S1423*H1423</f>
        <v>0</v>
      </c>
      <c r="U1423" s="568"/>
      <c r="V1423" s="568"/>
      <c r="W1423" s="568"/>
      <c r="X1423" s="568"/>
      <c r="Y1423" s="568"/>
      <c r="Z1423" s="568"/>
      <c r="AA1423" s="568"/>
      <c r="AB1423" s="568"/>
      <c r="AC1423" s="568"/>
      <c r="AD1423" s="568"/>
      <c r="AE1423" s="568"/>
      <c r="AR1423" s="651" t="s">
        <v>304</v>
      </c>
      <c r="AT1423" s="651" t="s">
        <v>239</v>
      </c>
      <c r="AU1423" s="651" t="s">
        <v>82</v>
      </c>
      <c r="AY1423" s="561" t="s">
        <v>125</v>
      </c>
      <c r="BE1423" s="652">
        <f>IF(N1423="základní",J1423,0)</f>
        <v>0</v>
      </c>
      <c r="BF1423" s="652">
        <f>IF(N1423="snížená",J1423,0)</f>
        <v>0</v>
      </c>
      <c r="BG1423" s="652">
        <f>IF(N1423="zákl. přenesená",J1423,0)</f>
        <v>0</v>
      </c>
      <c r="BH1423" s="652">
        <f>IF(N1423="sníž. přenesená",J1423,0)</f>
        <v>0</v>
      </c>
      <c r="BI1423" s="652">
        <f>IF(N1423="nulová",J1423,0)</f>
        <v>0</v>
      </c>
      <c r="BJ1423" s="561" t="s">
        <v>80</v>
      </c>
      <c r="BK1423" s="652">
        <f>ROUND(I1423*H1423,2)</f>
        <v>0</v>
      </c>
      <c r="BL1423" s="561" t="s">
        <v>229</v>
      </c>
      <c r="BM1423" s="651" t="s">
        <v>2417</v>
      </c>
    </row>
    <row r="1424" spans="2:51" s="658" customFormat="1" ht="12">
      <c r="B1424" s="659"/>
      <c r="D1424" s="653" t="s">
        <v>137</v>
      </c>
      <c r="E1424" s="660" t="s">
        <v>3</v>
      </c>
      <c r="F1424" s="661" t="s">
        <v>2376</v>
      </c>
      <c r="H1424" s="662">
        <v>113</v>
      </c>
      <c r="L1424" s="659"/>
      <c r="M1424" s="663"/>
      <c r="N1424" s="664"/>
      <c r="O1424" s="664"/>
      <c r="P1424" s="664"/>
      <c r="Q1424" s="664"/>
      <c r="R1424" s="664"/>
      <c r="S1424" s="664"/>
      <c r="T1424" s="665"/>
      <c r="AT1424" s="660" t="s">
        <v>137</v>
      </c>
      <c r="AU1424" s="660" t="s">
        <v>82</v>
      </c>
      <c r="AV1424" s="658" t="s">
        <v>82</v>
      </c>
      <c r="AW1424" s="658" t="s">
        <v>33</v>
      </c>
      <c r="AX1424" s="658" t="s">
        <v>80</v>
      </c>
      <c r="AY1424" s="660" t="s">
        <v>125</v>
      </c>
    </row>
    <row r="1425" spans="2:51" s="658" customFormat="1" ht="12">
      <c r="B1425" s="659"/>
      <c r="D1425" s="653" t="s">
        <v>137</v>
      </c>
      <c r="F1425" s="661" t="s">
        <v>2418</v>
      </c>
      <c r="H1425" s="662">
        <v>129.95</v>
      </c>
      <c r="L1425" s="659"/>
      <c r="M1425" s="663"/>
      <c r="N1425" s="664"/>
      <c r="O1425" s="664"/>
      <c r="P1425" s="664"/>
      <c r="Q1425" s="664"/>
      <c r="R1425" s="664"/>
      <c r="S1425" s="664"/>
      <c r="T1425" s="665"/>
      <c r="AT1425" s="660" t="s">
        <v>137</v>
      </c>
      <c r="AU1425" s="660" t="s">
        <v>82</v>
      </c>
      <c r="AV1425" s="658" t="s">
        <v>82</v>
      </c>
      <c r="AW1425" s="658" t="s">
        <v>4</v>
      </c>
      <c r="AX1425" s="658" t="s">
        <v>80</v>
      </c>
      <c r="AY1425" s="660" t="s">
        <v>125</v>
      </c>
    </row>
    <row r="1426" spans="1:65" s="571" customFormat="1" ht="24.2" customHeight="1">
      <c r="A1426" s="568"/>
      <c r="B1426" s="569"/>
      <c r="C1426" s="640" t="s">
        <v>2419</v>
      </c>
      <c r="D1426" s="640" t="s">
        <v>128</v>
      </c>
      <c r="E1426" s="641" t="s">
        <v>2420</v>
      </c>
      <c r="F1426" s="642" t="s">
        <v>2421</v>
      </c>
      <c r="G1426" s="643" t="s">
        <v>180</v>
      </c>
      <c r="H1426" s="644">
        <v>237.25</v>
      </c>
      <c r="I1426" s="77"/>
      <c r="J1426" s="645">
        <f>ROUND(I1426*H1426,2)</f>
        <v>0</v>
      </c>
      <c r="K1426" s="642" t="s">
        <v>132</v>
      </c>
      <c r="L1426" s="569"/>
      <c r="M1426" s="646" t="s">
        <v>3</v>
      </c>
      <c r="N1426" s="647" t="s">
        <v>43</v>
      </c>
      <c r="O1426" s="648"/>
      <c r="P1426" s="649">
        <f>O1426*H1426</f>
        <v>0</v>
      </c>
      <c r="Q1426" s="649">
        <v>0.00014</v>
      </c>
      <c r="R1426" s="649">
        <f>Q1426*H1426</f>
        <v>0.033214999999999995</v>
      </c>
      <c r="S1426" s="649">
        <v>0</v>
      </c>
      <c r="T1426" s="650">
        <f>S1426*H1426</f>
        <v>0</v>
      </c>
      <c r="U1426" s="568"/>
      <c r="V1426" s="568"/>
      <c r="W1426" s="568"/>
      <c r="X1426" s="568"/>
      <c r="Y1426" s="568"/>
      <c r="Z1426" s="568"/>
      <c r="AA1426" s="568"/>
      <c r="AB1426" s="568"/>
      <c r="AC1426" s="568"/>
      <c r="AD1426" s="568"/>
      <c r="AE1426" s="568"/>
      <c r="AR1426" s="651" t="s">
        <v>229</v>
      </c>
      <c r="AT1426" s="651" t="s">
        <v>128</v>
      </c>
      <c r="AU1426" s="651" t="s">
        <v>82</v>
      </c>
      <c r="AY1426" s="561" t="s">
        <v>125</v>
      </c>
      <c r="BE1426" s="652">
        <f>IF(N1426="základní",J1426,0)</f>
        <v>0</v>
      </c>
      <c r="BF1426" s="652">
        <f>IF(N1426="snížená",J1426,0)</f>
        <v>0</v>
      </c>
      <c r="BG1426" s="652">
        <f>IF(N1426="zákl. přenesená",J1426,0)</f>
        <v>0</v>
      </c>
      <c r="BH1426" s="652">
        <f>IF(N1426="sníž. přenesená",J1426,0)</f>
        <v>0</v>
      </c>
      <c r="BI1426" s="652">
        <f>IF(N1426="nulová",J1426,0)</f>
        <v>0</v>
      </c>
      <c r="BJ1426" s="561" t="s">
        <v>80</v>
      </c>
      <c r="BK1426" s="652">
        <f>ROUND(I1426*H1426,2)</f>
        <v>0</v>
      </c>
      <c r="BL1426" s="561" t="s">
        <v>229</v>
      </c>
      <c r="BM1426" s="651" t="s">
        <v>2422</v>
      </c>
    </row>
    <row r="1427" spans="2:51" s="658" customFormat="1" ht="12">
      <c r="B1427" s="659"/>
      <c r="D1427" s="653" t="s">
        <v>137</v>
      </c>
      <c r="E1427" s="660" t="s">
        <v>3</v>
      </c>
      <c r="F1427" s="661" t="s">
        <v>2423</v>
      </c>
      <c r="H1427" s="662">
        <v>107.25</v>
      </c>
      <c r="L1427" s="659"/>
      <c r="M1427" s="663"/>
      <c r="N1427" s="664"/>
      <c r="O1427" s="664"/>
      <c r="P1427" s="664"/>
      <c r="Q1427" s="664"/>
      <c r="R1427" s="664"/>
      <c r="S1427" s="664"/>
      <c r="T1427" s="665"/>
      <c r="AT1427" s="660" t="s">
        <v>137</v>
      </c>
      <c r="AU1427" s="660" t="s">
        <v>82</v>
      </c>
      <c r="AV1427" s="658" t="s">
        <v>82</v>
      </c>
      <c r="AW1427" s="658" t="s">
        <v>33</v>
      </c>
      <c r="AX1427" s="658" t="s">
        <v>72</v>
      </c>
      <c r="AY1427" s="660" t="s">
        <v>125</v>
      </c>
    </row>
    <row r="1428" spans="2:51" s="658" customFormat="1" ht="12">
      <c r="B1428" s="659"/>
      <c r="D1428" s="653" t="s">
        <v>137</v>
      </c>
      <c r="E1428" s="660" t="s">
        <v>3</v>
      </c>
      <c r="F1428" s="661" t="s">
        <v>2424</v>
      </c>
      <c r="H1428" s="662">
        <v>66.3</v>
      </c>
      <c r="L1428" s="659"/>
      <c r="M1428" s="663"/>
      <c r="N1428" s="664"/>
      <c r="O1428" s="664"/>
      <c r="P1428" s="664"/>
      <c r="Q1428" s="664"/>
      <c r="R1428" s="664"/>
      <c r="S1428" s="664"/>
      <c r="T1428" s="665"/>
      <c r="AT1428" s="660" t="s">
        <v>137</v>
      </c>
      <c r="AU1428" s="660" t="s">
        <v>82</v>
      </c>
      <c r="AV1428" s="658" t="s">
        <v>82</v>
      </c>
      <c r="AW1428" s="658" t="s">
        <v>33</v>
      </c>
      <c r="AX1428" s="658" t="s">
        <v>72</v>
      </c>
      <c r="AY1428" s="660" t="s">
        <v>125</v>
      </c>
    </row>
    <row r="1429" spans="2:51" s="658" customFormat="1" ht="12">
      <c r="B1429" s="659"/>
      <c r="D1429" s="653" t="s">
        <v>137</v>
      </c>
      <c r="E1429" s="660" t="s">
        <v>3</v>
      </c>
      <c r="F1429" s="661" t="s">
        <v>2425</v>
      </c>
      <c r="H1429" s="662">
        <v>63.7</v>
      </c>
      <c r="L1429" s="659"/>
      <c r="M1429" s="663"/>
      <c r="N1429" s="664"/>
      <c r="O1429" s="664"/>
      <c r="P1429" s="664"/>
      <c r="Q1429" s="664"/>
      <c r="R1429" s="664"/>
      <c r="S1429" s="664"/>
      <c r="T1429" s="665"/>
      <c r="AT1429" s="660" t="s">
        <v>137</v>
      </c>
      <c r="AU1429" s="660" t="s">
        <v>82</v>
      </c>
      <c r="AV1429" s="658" t="s">
        <v>82</v>
      </c>
      <c r="AW1429" s="658" t="s">
        <v>33</v>
      </c>
      <c r="AX1429" s="658" t="s">
        <v>72</v>
      </c>
      <c r="AY1429" s="660" t="s">
        <v>125</v>
      </c>
    </row>
    <row r="1430" spans="2:51" s="687" customFormat="1" ht="12">
      <c r="B1430" s="688"/>
      <c r="D1430" s="653" t="s">
        <v>137</v>
      </c>
      <c r="E1430" s="689" t="s">
        <v>3</v>
      </c>
      <c r="F1430" s="690" t="s">
        <v>532</v>
      </c>
      <c r="H1430" s="691">
        <v>237.25</v>
      </c>
      <c r="L1430" s="688"/>
      <c r="M1430" s="692"/>
      <c r="N1430" s="693"/>
      <c r="O1430" s="693"/>
      <c r="P1430" s="693"/>
      <c r="Q1430" s="693"/>
      <c r="R1430" s="693"/>
      <c r="S1430" s="693"/>
      <c r="T1430" s="694"/>
      <c r="AT1430" s="689" t="s">
        <v>137</v>
      </c>
      <c r="AU1430" s="689" t="s">
        <v>82</v>
      </c>
      <c r="AV1430" s="687" t="s">
        <v>133</v>
      </c>
      <c r="AW1430" s="687" t="s">
        <v>33</v>
      </c>
      <c r="AX1430" s="687" t="s">
        <v>80</v>
      </c>
      <c r="AY1430" s="689" t="s">
        <v>125</v>
      </c>
    </row>
    <row r="1431" spans="1:65" s="571" customFormat="1" ht="24.2" customHeight="1">
      <c r="A1431" s="568"/>
      <c r="B1431" s="569"/>
      <c r="C1431" s="640" t="s">
        <v>2426</v>
      </c>
      <c r="D1431" s="640" t="s">
        <v>128</v>
      </c>
      <c r="E1431" s="641" t="s">
        <v>2427</v>
      </c>
      <c r="F1431" s="642" t="s">
        <v>2428</v>
      </c>
      <c r="G1431" s="643" t="s">
        <v>180</v>
      </c>
      <c r="H1431" s="644">
        <v>91.25</v>
      </c>
      <c r="I1431" s="77"/>
      <c r="J1431" s="645">
        <f>ROUND(I1431*H1431,2)</f>
        <v>0</v>
      </c>
      <c r="K1431" s="642" t="s">
        <v>132</v>
      </c>
      <c r="L1431" s="569"/>
      <c r="M1431" s="646" t="s">
        <v>3</v>
      </c>
      <c r="N1431" s="647" t="s">
        <v>43</v>
      </c>
      <c r="O1431" s="648"/>
      <c r="P1431" s="649">
        <f>O1431*H1431</f>
        <v>0</v>
      </c>
      <c r="Q1431" s="649">
        <v>0.00028</v>
      </c>
      <c r="R1431" s="649">
        <f>Q1431*H1431</f>
        <v>0.025549999999999996</v>
      </c>
      <c r="S1431" s="649">
        <v>0</v>
      </c>
      <c r="T1431" s="650">
        <f>S1431*H1431</f>
        <v>0</v>
      </c>
      <c r="U1431" s="568"/>
      <c r="V1431" s="568"/>
      <c r="W1431" s="568"/>
      <c r="X1431" s="568"/>
      <c r="Y1431" s="568"/>
      <c r="Z1431" s="568"/>
      <c r="AA1431" s="568"/>
      <c r="AB1431" s="568"/>
      <c r="AC1431" s="568"/>
      <c r="AD1431" s="568"/>
      <c r="AE1431" s="568"/>
      <c r="AR1431" s="651" t="s">
        <v>229</v>
      </c>
      <c r="AT1431" s="651" t="s">
        <v>128</v>
      </c>
      <c r="AU1431" s="651" t="s">
        <v>82</v>
      </c>
      <c r="AY1431" s="561" t="s">
        <v>125</v>
      </c>
      <c r="BE1431" s="652">
        <f>IF(N1431="základní",J1431,0)</f>
        <v>0</v>
      </c>
      <c r="BF1431" s="652">
        <f>IF(N1431="snížená",J1431,0)</f>
        <v>0</v>
      </c>
      <c r="BG1431" s="652">
        <f>IF(N1431="zákl. přenesená",J1431,0)</f>
        <v>0</v>
      </c>
      <c r="BH1431" s="652">
        <f>IF(N1431="sníž. přenesená",J1431,0)</f>
        <v>0</v>
      </c>
      <c r="BI1431" s="652">
        <f>IF(N1431="nulová",J1431,0)</f>
        <v>0</v>
      </c>
      <c r="BJ1431" s="561" t="s">
        <v>80</v>
      </c>
      <c r="BK1431" s="652">
        <f>ROUND(I1431*H1431,2)</f>
        <v>0</v>
      </c>
      <c r="BL1431" s="561" t="s">
        <v>229</v>
      </c>
      <c r="BM1431" s="651" t="s">
        <v>2429</v>
      </c>
    </row>
    <row r="1432" spans="2:51" s="658" customFormat="1" ht="12">
      <c r="B1432" s="659"/>
      <c r="D1432" s="653" t="s">
        <v>137</v>
      </c>
      <c r="E1432" s="660" t="s">
        <v>3</v>
      </c>
      <c r="F1432" s="661" t="s">
        <v>2430</v>
      </c>
      <c r="H1432" s="662">
        <v>41.25</v>
      </c>
      <c r="L1432" s="659"/>
      <c r="M1432" s="663"/>
      <c r="N1432" s="664"/>
      <c r="O1432" s="664"/>
      <c r="P1432" s="664"/>
      <c r="Q1432" s="664"/>
      <c r="R1432" s="664"/>
      <c r="S1432" s="664"/>
      <c r="T1432" s="665"/>
      <c r="AT1432" s="660" t="s">
        <v>137</v>
      </c>
      <c r="AU1432" s="660" t="s">
        <v>82</v>
      </c>
      <c r="AV1432" s="658" t="s">
        <v>82</v>
      </c>
      <c r="AW1432" s="658" t="s">
        <v>33</v>
      </c>
      <c r="AX1432" s="658" t="s">
        <v>72</v>
      </c>
      <c r="AY1432" s="660" t="s">
        <v>125</v>
      </c>
    </row>
    <row r="1433" spans="2:51" s="658" customFormat="1" ht="12">
      <c r="B1433" s="659"/>
      <c r="D1433" s="653" t="s">
        <v>137</v>
      </c>
      <c r="E1433" s="660" t="s">
        <v>3</v>
      </c>
      <c r="F1433" s="661" t="s">
        <v>2431</v>
      </c>
      <c r="H1433" s="662">
        <v>25.5</v>
      </c>
      <c r="L1433" s="659"/>
      <c r="M1433" s="663"/>
      <c r="N1433" s="664"/>
      <c r="O1433" s="664"/>
      <c r="P1433" s="664"/>
      <c r="Q1433" s="664"/>
      <c r="R1433" s="664"/>
      <c r="S1433" s="664"/>
      <c r="T1433" s="665"/>
      <c r="AT1433" s="660" t="s">
        <v>137</v>
      </c>
      <c r="AU1433" s="660" t="s">
        <v>82</v>
      </c>
      <c r="AV1433" s="658" t="s">
        <v>82</v>
      </c>
      <c r="AW1433" s="658" t="s">
        <v>33</v>
      </c>
      <c r="AX1433" s="658" t="s">
        <v>72</v>
      </c>
      <c r="AY1433" s="660" t="s">
        <v>125</v>
      </c>
    </row>
    <row r="1434" spans="2:51" s="658" customFormat="1" ht="12">
      <c r="B1434" s="659"/>
      <c r="D1434" s="653" t="s">
        <v>137</v>
      </c>
      <c r="E1434" s="660" t="s">
        <v>3</v>
      </c>
      <c r="F1434" s="661" t="s">
        <v>2432</v>
      </c>
      <c r="H1434" s="662">
        <v>24.5</v>
      </c>
      <c r="L1434" s="659"/>
      <c r="M1434" s="663"/>
      <c r="N1434" s="664"/>
      <c r="O1434" s="664"/>
      <c r="P1434" s="664"/>
      <c r="Q1434" s="664"/>
      <c r="R1434" s="664"/>
      <c r="S1434" s="664"/>
      <c r="T1434" s="665"/>
      <c r="AT1434" s="660" t="s">
        <v>137</v>
      </c>
      <c r="AU1434" s="660" t="s">
        <v>82</v>
      </c>
      <c r="AV1434" s="658" t="s">
        <v>82</v>
      </c>
      <c r="AW1434" s="658" t="s">
        <v>33</v>
      </c>
      <c r="AX1434" s="658" t="s">
        <v>72</v>
      </c>
      <c r="AY1434" s="660" t="s">
        <v>125</v>
      </c>
    </row>
    <row r="1435" spans="2:51" s="687" customFormat="1" ht="12">
      <c r="B1435" s="688"/>
      <c r="D1435" s="653" t="s">
        <v>137</v>
      </c>
      <c r="E1435" s="689" t="s">
        <v>3</v>
      </c>
      <c r="F1435" s="690" t="s">
        <v>532</v>
      </c>
      <c r="H1435" s="691">
        <v>91.25</v>
      </c>
      <c r="L1435" s="688"/>
      <c r="M1435" s="692"/>
      <c r="N1435" s="693"/>
      <c r="O1435" s="693"/>
      <c r="P1435" s="693"/>
      <c r="Q1435" s="693"/>
      <c r="R1435" s="693"/>
      <c r="S1435" s="693"/>
      <c r="T1435" s="694"/>
      <c r="AT1435" s="689" t="s">
        <v>137</v>
      </c>
      <c r="AU1435" s="689" t="s">
        <v>82</v>
      </c>
      <c r="AV1435" s="687" t="s">
        <v>133</v>
      </c>
      <c r="AW1435" s="687" t="s">
        <v>33</v>
      </c>
      <c r="AX1435" s="687" t="s">
        <v>80</v>
      </c>
      <c r="AY1435" s="689" t="s">
        <v>125</v>
      </c>
    </row>
    <row r="1436" spans="1:65" s="571" customFormat="1" ht="24.2" customHeight="1">
      <c r="A1436" s="568"/>
      <c r="B1436" s="569"/>
      <c r="C1436" s="640" t="s">
        <v>2433</v>
      </c>
      <c r="D1436" s="640" t="s">
        <v>128</v>
      </c>
      <c r="E1436" s="641" t="s">
        <v>2434</v>
      </c>
      <c r="F1436" s="642" t="s">
        <v>2435</v>
      </c>
      <c r="G1436" s="643" t="s">
        <v>180</v>
      </c>
      <c r="H1436" s="644">
        <v>36.5</v>
      </c>
      <c r="I1436" s="77"/>
      <c r="J1436" s="645">
        <f>ROUND(I1436*H1436,2)</f>
        <v>0</v>
      </c>
      <c r="K1436" s="642" t="s">
        <v>132</v>
      </c>
      <c r="L1436" s="569"/>
      <c r="M1436" s="646" t="s">
        <v>3</v>
      </c>
      <c r="N1436" s="647" t="s">
        <v>43</v>
      </c>
      <c r="O1436" s="648"/>
      <c r="P1436" s="649">
        <f>O1436*H1436</f>
        <v>0</v>
      </c>
      <c r="Q1436" s="649">
        <v>0.00043</v>
      </c>
      <c r="R1436" s="649">
        <f>Q1436*H1436</f>
        <v>0.015695</v>
      </c>
      <c r="S1436" s="649">
        <v>0</v>
      </c>
      <c r="T1436" s="650">
        <f>S1436*H1436</f>
        <v>0</v>
      </c>
      <c r="U1436" s="568"/>
      <c r="V1436" s="568"/>
      <c r="W1436" s="568"/>
      <c r="X1436" s="568"/>
      <c r="Y1436" s="568"/>
      <c r="Z1436" s="568"/>
      <c r="AA1436" s="568"/>
      <c r="AB1436" s="568"/>
      <c r="AC1436" s="568"/>
      <c r="AD1436" s="568"/>
      <c r="AE1436" s="568"/>
      <c r="AR1436" s="651" t="s">
        <v>229</v>
      </c>
      <c r="AT1436" s="651" t="s">
        <v>128</v>
      </c>
      <c r="AU1436" s="651" t="s">
        <v>82</v>
      </c>
      <c r="AY1436" s="561" t="s">
        <v>125</v>
      </c>
      <c r="BE1436" s="652">
        <f>IF(N1436="základní",J1436,0)</f>
        <v>0</v>
      </c>
      <c r="BF1436" s="652">
        <f>IF(N1436="snížená",J1436,0)</f>
        <v>0</v>
      </c>
      <c r="BG1436" s="652">
        <f>IF(N1436="zákl. přenesená",J1436,0)</f>
        <v>0</v>
      </c>
      <c r="BH1436" s="652">
        <f>IF(N1436="sníž. přenesená",J1436,0)</f>
        <v>0</v>
      </c>
      <c r="BI1436" s="652">
        <f>IF(N1436="nulová",J1436,0)</f>
        <v>0</v>
      </c>
      <c r="BJ1436" s="561" t="s">
        <v>80</v>
      </c>
      <c r="BK1436" s="652">
        <f>ROUND(I1436*H1436,2)</f>
        <v>0</v>
      </c>
      <c r="BL1436" s="561" t="s">
        <v>229</v>
      </c>
      <c r="BM1436" s="651" t="s">
        <v>2436</v>
      </c>
    </row>
    <row r="1437" spans="2:51" s="658" customFormat="1" ht="12">
      <c r="B1437" s="659"/>
      <c r="D1437" s="653" t="s">
        <v>137</v>
      </c>
      <c r="E1437" s="660" t="s">
        <v>3</v>
      </c>
      <c r="F1437" s="661" t="s">
        <v>2437</v>
      </c>
      <c r="H1437" s="662">
        <v>16.5</v>
      </c>
      <c r="L1437" s="659"/>
      <c r="M1437" s="663"/>
      <c r="N1437" s="664"/>
      <c r="O1437" s="664"/>
      <c r="P1437" s="664"/>
      <c r="Q1437" s="664"/>
      <c r="R1437" s="664"/>
      <c r="S1437" s="664"/>
      <c r="T1437" s="665"/>
      <c r="AT1437" s="660" t="s">
        <v>137</v>
      </c>
      <c r="AU1437" s="660" t="s">
        <v>82</v>
      </c>
      <c r="AV1437" s="658" t="s">
        <v>82</v>
      </c>
      <c r="AW1437" s="658" t="s">
        <v>33</v>
      </c>
      <c r="AX1437" s="658" t="s">
        <v>72</v>
      </c>
      <c r="AY1437" s="660" t="s">
        <v>125</v>
      </c>
    </row>
    <row r="1438" spans="2:51" s="658" customFormat="1" ht="12">
      <c r="B1438" s="659"/>
      <c r="D1438" s="653" t="s">
        <v>137</v>
      </c>
      <c r="E1438" s="660" t="s">
        <v>3</v>
      </c>
      <c r="F1438" s="661" t="s">
        <v>2438</v>
      </c>
      <c r="H1438" s="662">
        <v>10.2</v>
      </c>
      <c r="L1438" s="659"/>
      <c r="M1438" s="663"/>
      <c r="N1438" s="664"/>
      <c r="O1438" s="664"/>
      <c r="P1438" s="664"/>
      <c r="Q1438" s="664"/>
      <c r="R1438" s="664"/>
      <c r="S1438" s="664"/>
      <c r="T1438" s="665"/>
      <c r="AT1438" s="660" t="s">
        <v>137</v>
      </c>
      <c r="AU1438" s="660" t="s">
        <v>82</v>
      </c>
      <c r="AV1438" s="658" t="s">
        <v>82</v>
      </c>
      <c r="AW1438" s="658" t="s">
        <v>33</v>
      </c>
      <c r="AX1438" s="658" t="s">
        <v>72</v>
      </c>
      <c r="AY1438" s="660" t="s">
        <v>125</v>
      </c>
    </row>
    <row r="1439" spans="2:51" s="658" customFormat="1" ht="12">
      <c r="B1439" s="659"/>
      <c r="D1439" s="653" t="s">
        <v>137</v>
      </c>
      <c r="E1439" s="660" t="s">
        <v>3</v>
      </c>
      <c r="F1439" s="661" t="s">
        <v>2439</v>
      </c>
      <c r="H1439" s="662">
        <v>9.8</v>
      </c>
      <c r="L1439" s="659"/>
      <c r="M1439" s="663"/>
      <c r="N1439" s="664"/>
      <c r="O1439" s="664"/>
      <c r="P1439" s="664"/>
      <c r="Q1439" s="664"/>
      <c r="R1439" s="664"/>
      <c r="S1439" s="664"/>
      <c r="T1439" s="665"/>
      <c r="AT1439" s="660" t="s">
        <v>137</v>
      </c>
      <c r="AU1439" s="660" t="s">
        <v>82</v>
      </c>
      <c r="AV1439" s="658" t="s">
        <v>82</v>
      </c>
      <c r="AW1439" s="658" t="s">
        <v>33</v>
      </c>
      <c r="AX1439" s="658" t="s">
        <v>72</v>
      </c>
      <c r="AY1439" s="660" t="s">
        <v>125</v>
      </c>
    </row>
    <row r="1440" spans="2:51" s="687" customFormat="1" ht="12">
      <c r="B1440" s="688"/>
      <c r="D1440" s="653" t="s">
        <v>137</v>
      </c>
      <c r="E1440" s="689" t="s">
        <v>3</v>
      </c>
      <c r="F1440" s="690" t="s">
        <v>532</v>
      </c>
      <c r="H1440" s="691">
        <v>36.5</v>
      </c>
      <c r="L1440" s="688"/>
      <c r="M1440" s="692"/>
      <c r="N1440" s="693"/>
      <c r="O1440" s="693"/>
      <c r="P1440" s="693"/>
      <c r="Q1440" s="693"/>
      <c r="R1440" s="693"/>
      <c r="S1440" s="693"/>
      <c r="T1440" s="694"/>
      <c r="AT1440" s="689" t="s">
        <v>137</v>
      </c>
      <c r="AU1440" s="689" t="s">
        <v>82</v>
      </c>
      <c r="AV1440" s="687" t="s">
        <v>133</v>
      </c>
      <c r="AW1440" s="687" t="s">
        <v>33</v>
      </c>
      <c r="AX1440" s="687" t="s">
        <v>80</v>
      </c>
      <c r="AY1440" s="689" t="s">
        <v>125</v>
      </c>
    </row>
    <row r="1441" spans="1:65" s="571" customFormat="1" ht="14.45" customHeight="1">
      <c r="A1441" s="568"/>
      <c r="B1441" s="569"/>
      <c r="C1441" s="671" t="s">
        <v>2440</v>
      </c>
      <c r="D1441" s="671" t="s">
        <v>239</v>
      </c>
      <c r="E1441" s="672" t="s">
        <v>2397</v>
      </c>
      <c r="F1441" s="673" t="s">
        <v>2398</v>
      </c>
      <c r="G1441" s="674" t="s">
        <v>180</v>
      </c>
      <c r="H1441" s="675">
        <v>302.45</v>
      </c>
      <c r="I1441" s="80"/>
      <c r="J1441" s="676">
        <f>ROUND(I1441*H1441,2)</f>
        <v>0</v>
      </c>
      <c r="K1441" s="673" t="s">
        <v>132</v>
      </c>
      <c r="L1441" s="677"/>
      <c r="M1441" s="678" t="s">
        <v>3</v>
      </c>
      <c r="N1441" s="679" t="s">
        <v>43</v>
      </c>
      <c r="O1441" s="648"/>
      <c r="P1441" s="649">
        <f>O1441*H1441</f>
        <v>0</v>
      </c>
      <c r="Q1441" s="649">
        <v>0.0019</v>
      </c>
      <c r="R1441" s="649">
        <f>Q1441*H1441</f>
        <v>0.574655</v>
      </c>
      <c r="S1441" s="649">
        <v>0</v>
      </c>
      <c r="T1441" s="650">
        <f>S1441*H1441</f>
        <v>0</v>
      </c>
      <c r="U1441" s="568"/>
      <c r="V1441" s="568"/>
      <c r="W1441" s="568"/>
      <c r="X1441" s="568"/>
      <c r="Y1441" s="568"/>
      <c r="Z1441" s="568"/>
      <c r="AA1441" s="568"/>
      <c r="AB1441" s="568"/>
      <c r="AC1441" s="568"/>
      <c r="AD1441" s="568"/>
      <c r="AE1441" s="568"/>
      <c r="AR1441" s="651" t="s">
        <v>304</v>
      </c>
      <c r="AT1441" s="651" t="s">
        <v>239</v>
      </c>
      <c r="AU1441" s="651" t="s">
        <v>82</v>
      </c>
      <c r="AY1441" s="561" t="s">
        <v>125</v>
      </c>
      <c r="BE1441" s="652">
        <f>IF(N1441="základní",J1441,0)</f>
        <v>0</v>
      </c>
      <c r="BF1441" s="652">
        <f>IF(N1441="snížená",J1441,0)</f>
        <v>0</v>
      </c>
      <c r="BG1441" s="652">
        <f>IF(N1441="zákl. přenesená",J1441,0)</f>
        <v>0</v>
      </c>
      <c r="BH1441" s="652">
        <f>IF(N1441="sníž. přenesená",J1441,0)</f>
        <v>0</v>
      </c>
      <c r="BI1441" s="652">
        <f>IF(N1441="nulová",J1441,0)</f>
        <v>0</v>
      </c>
      <c r="BJ1441" s="561" t="s">
        <v>80</v>
      </c>
      <c r="BK1441" s="652">
        <f>ROUND(I1441*H1441,2)</f>
        <v>0</v>
      </c>
      <c r="BL1441" s="561" t="s">
        <v>229</v>
      </c>
      <c r="BM1441" s="651" t="s">
        <v>2441</v>
      </c>
    </row>
    <row r="1442" spans="2:51" s="658" customFormat="1" ht="12">
      <c r="B1442" s="659"/>
      <c r="D1442" s="653" t="s">
        <v>137</v>
      </c>
      <c r="E1442" s="660" t="s">
        <v>3</v>
      </c>
      <c r="F1442" s="661" t="s">
        <v>1770</v>
      </c>
      <c r="H1442" s="662">
        <v>165</v>
      </c>
      <c r="L1442" s="659"/>
      <c r="M1442" s="663"/>
      <c r="N1442" s="664"/>
      <c r="O1442" s="664"/>
      <c r="P1442" s="664"/>
      <c r="Q1442" s="664"/>
      <c r="R1442" s="664"/>
      <c r="S1442" s="664"/>
      <c r="T1442" s="665"/>
      <c r="AT1442" s="660" t="s">
        <v>137</v>
      </c>
      <c r="AU1442" s="660" t="s">
        <v>82</v>
      </c>
      <c r="AV1442" s="658" t="s">
        <v>82</v>
      </c>
      <c r="AW1442" s="658" t="s">
        <v>33</v>
      </c>
      <c r="AX1442" s="658" t="s">
        <v>72</v>
      </c>
      <c r="AY1442" s="660" t="s">
        <v>125</v>
      </c>
    </row>
    <row r="1443" spans="2:51" s="658" customFormat="1" ht="12">
      <c r="B1443" s="659"/>
      <c r="D1443" s="653" t="s">
        <v>137</v>
      </c>
      <c r="E1443" s="660" t="s">
        <v>3</v>
      </c>
      <c r="F1443" s="661" t="s">
        <v>2375</v>
      </c>
      <c r="H1443" s="662">
        <v>98</v>
      </c>
      <c r="L1443" s="659"/>
      <c r="M1443" s="663"/>
      <c r="N1443" s="664"/>
      <c r="O1443" s="664"/>
      <c r="P1443" s="664"/>
      <c r="Q1443" s="664"/>
      <c r="R1443" s="664"/>
      <c r="S1443" s="664"/>
      <c r="T1443" s="665"/>
      <c r="AT1443" s="660" t="s">
        <v>137</v>
      </c>
      <c r="AU1443" s="660" t="s">
        <v>82</v>
      </c>
      <c r="AV1443" s="658" t="s">
        <v>82</v>
      </c>
      <c r="AW1443" s="658" t="s">
        <v>33</v>
      </c>
      <c r="AX1443" s="658" t="s">
        <v>72</v>
      </c>
      <c r="AY1443" s="660" t="s">
        <v>125</v>
      </c>
    </row>
    <row r="1444" spans="2:51" s="687" customFormat="1" ht="12">
      <c r="B1444" s="688"/>
      <c r="D1444" s="653" t="s">
        <v>137</v>
      </c>
      <c r="E1444" s="689" t="s">
        <v>3</v>
      </c>
      <c r="F1444" s="690" t="s">
        <v>532</v>
      </c>
      <c r="H1444" s="691">
        <v>263</v>
      </c>
      <c r="L1444" s="688"/>
      <c r="M1444" s="692"/>
      <c r="N1444" s="693"/>
      <c r="O1444" s="693"/>
      <c r="P1444" s="693"/>
      <c r="Q1444" s="693"/>
      <c r="R1444" s="693"/>
      <c r="S1444" s="693"/>
      <c r="T1444" s="694"/>
      <c r="AT1444" s="689" t="s">
        <v>137</v>
      </c>
      <c r="AU1444" s="689" t="s">
        <v>82</v>
      </c>
      <c r="AV1444" s="687" t="s">
        <v>133</v>
      </c>
      <c r="AW1444" s="687" t="s">
        <v>33</v>
      </c>
      <c r="AX1444" s="687" t="s">
        <v>80</v>
      </c>
      <c r="AY1444" s="689" t="s">
        <v>125</v>
      </c>
    </row>
    <row r="1445" spans="2:51" s="658" customFormat="1" ht="12">
      <c r="B1445" s="659"/>
      <c r="D1445" s="653" t="s">
        <v>137</v>
      </c>
      <c r="F1445" s="661" t="s">
        <v>2442</v>
      </c>
      <c r="H1445" s="662">
        <v>302.45</v>
      </c>
      <c r="L1445" s="659"/>
      <c r="M1445" s="663"/>
      <c r="N1445" s="664"/>
      <c r="O1445" s="664"/>
      <c r="P1445" s="664"/>
      <c r="Q1445" s="664"/>
      <c r="R1445" s="664"/>
      <c r="S1445" s="664"/>
      <c r="T1445" s="665"/>
      <c r="AT1445" s="660" t="s">
        <v>137</v>
      </c>
      <c r="AU1445" s="660" t="s">
        <v>82</v>
      </c>
      <c r="AV1445" s="658" t="s">
        <v>82</v>
      </c>
      <c r="AW1445" s="658" t="s">
        <v>4</v>
      </c>
      <c r="AX1445" s="658" t="s">
        <v>80</v>
      </c>
      <c r="AY1445" s="660" t="s">
        <v>125</v>
      </c>
    </row>
    <row r="1446" spans="1:65" s="571" customFormat="1" ht="14.45" customHeight="1">
      <c r="A1446" s="568"/>
      <c r="B1446" s="569"/>
      <c r="C1446" s="671" t="s">
        <v>2443</v>
      </c>
      <c r="D1446" s="671" t="s">
        <v>239</v>
      </c>
      <c r="E1446" s="672" t="s">
        <v>2444</v>
      </c>
      <c r="F1446" s="673" t="s">
        <v>2445</v>
      </c>
      <c r="G1446" s="674" t="s">
        <v>180</v>
      </c>
      <c r="H1446" s="675">
        <v>117.3</v>
      </c>
      <c r="I1446" s="80"/>
      <c r="J1446" s="676">
        <f>ROUND(I1446*H1446,2)</f>
        <v>0</v>
      </c>
      <c r="K1446" s="673" t="s">
        <v>132</v>
      </c>
      <c r="L1446" s="677"/>
      <c r="M1446" s="678" t="s">
        <v>3</v>
      </c>
      <c r="N1446" s="679" t="s">
        <v>43</v>
      </c>
      <c r="O1446" s="648"/>
      <c r="P1446" s="649">
        <f>O1446*H1446</f>
        <v>0</v>
      </c>
      <c r="Q1446" s="649">
        <v>0.0022</v>
      </c>
      <c r="R1446" s="649">
        <f>Q1446*H1446</f>
        <v>0.25806</v>
      </c>
      <c r="S1446" s="649">
        <v>0</v>
      </c>
      <c r="T1446" s="650">
        <f>S1446*H1446</f>
        <v>0</v>
      </c>
      <c r="U1446" s="568"/>
      <c r="V1446" s="568"/>
      <c r="W1446" s="568"/>
      <c r="X1446" s="568"/>
      <c r="Y1446" s="568"/>
      <c r="Z1446" s="568"/>
      <c r="AA1446" s="568"/>
      <c r="AB1446" s="568"/>
      <c r="AC1446" s="568"/>
      <c r="AD1446" s="568"/>
      <c r="AE1446" s="568"/>
      <c r="AR1446" s="651" t="s">
        <v>304</v>
      </c>
      <c r="AT1446" s="651" t="s">
        <v>239</v>
      </c>
      <c r="AU1446" s="651" t="s">
        <v>82</v>
      </c>
      <c r="AY1446" s="561" t="s">
        <v>125</v>
      </c>
      <c r="BE1446" s="652">
        <f>IF(N1446="základní",J1446,0)</f>
        <v>0</v>
      </c>
      <c r="BF1446" s="652">
        <f>IF(N1446="snížená",J1446,0)</f>
        <v>0</v>
      </c>
      <c r="BG1446" s="652">
        <f>IF(N1446="zákl. přenesená",J1446,0)</f>
        <v>0</v>
      </c>
      <c r="BH1446" s="652">
        <f>IF(N1446="sníž. přenesená",J1446,0)</f>
        <v>0</v>
      </c>
      <c r="BI1446" s="652">
        <f>IF(N1446="nulová",J1446,0)</f>
        <v>0</v>
      </c>
      <c r="BJ1446" s="561" t="s">
        <v>80</v>
      </c>
      <c r="BK1446" s="652">
        <f>ROUND(I1446*H1446,2)</f>
        <v>0</v>
      </c>
      <c r="BL1446" s="561" t="s">
        <v>229</v>
      </c>
      <c r="BM1446" s="651" t="s">
        <v>2446</v>
      </c>
    </row>
    <row r="1447" spans="2:51" s="658" customFormat="1" ht="12">
      <c r="B1447" s="659"/>
      <c r="D1447" s="653" t="s">
        <v>137</v>
      </c>
      <c r="E1447" s="660" t="s">
        <v>3</v>
      </c>
      <c r="F1447" s="661" t="s">
        <v>2374</v>
      </c>
      <c r="H1447" s="662">
        <v>102</v>
      </c>
      <c r="L1447" s="659"/>
      <c r="M1447" s="663"/>
      <c r="N1447" s="664"/>
      <c r="O1447" s="664"/>
      <c r="P1447" s="664"/>
      <c r="Q1447" s="664"/>
      <c r="R1447" s="664"/>
      <c r="S1447" s="664"/>
      <c r="T1447" s="665"/>
      <c r="AT1447" s="660" t="s">
        <v>137</v>
      </c>
      <c r="AU1447" s="660" t="s">
        <v>82</v>
      </c>
      <c r="AV1447" s="658" t="s">
        <v>82</v>
      </c>
      <c r="AW1447" s="658" t="s">
        <v>33</v>
      </c>
      <c r="AX1447" s="658" t="s">
        <v>80</v>
      </c>
      <c r="AY1447" s="660" t="s">
        <v>125</v>
      </c>
    </row>
    <row r="1448" spans="2:51" s="658" customFormat="1" ht="12">
      <c r="B1448" s="659"/>
      <c r="D1448" s="653" t="s">
        <v>137</v>
      </c>
      <c r="F1448" s="661" t="s">
        <v>2447</v>
      </c>
      <c r="H1448" s="662">
        <v>117.3</v>
      </c>
      <c r="L1448" s="659"/>
      <c r="M1448" s="663"/>
      <c r="N1448" s="664"/>
      <c r="O1448" s="664"/>
      <c r="P1448" s="664"/>
      <c r="Q1448" s="664"/>
      <c r="R1448" s="664"/>
      <c r="S1448" s="664"/>
      <c r="T1448" s="665"/>
      <c r="AT1448" s="660" t="s">
        <v>137</v>
      </c>
      <c r="AU1448" s="660" t="s">
        <v>82</v>
      </c>
      <c r="AV1448" s="658" t="s">
        <v>82</v>
      </c>
      <c r="AW1448" s="658" t="s">
        <v>4</v>
      </c>
      <c r="AX1448" s="658" t="s">
        <v>80</v>
      </c>
      <c r="AY1448" s="660" t="s">
        <v>125</v>
      </c>
    </row>
    <row r="1449" spans="1:65" s="571" customFormat="1" ht="14.45" customHeight="1">
      <c r="A1449" s="568"/>
      <c r="B1449" s="569"/>
      <c r="C1449" s="640" t="s">
        <v>2448</v>
      </c>
      <c r="D1449" s="640" t="s">
        <v>128</v>
      </c>
      <c r="E1449" s="641" t="s">
        <v>2449</v>
      </c>
      <c r="F1449" s="642" t="s">
        <v>2450</v>
      </c>
      <c r="G1449" s="643" t="s">
        <v>180</v>
      </c>
      <c r="H1449" s="644">
        <v>584.495</v>
      </c>
      <c r="I1449" s="77"/>
      <c r="J1449" s="645">
        <f>ROUND(I1449*H1449,2)</f>
        <v>0</v>
      </c>
      <c r="K1449" s="642" t="s">
        <v>132</v>
      </c>
      <c r="L1449" s="569"/>
      <c r="M1449" s="646" t="s">
        <v>3</v>
      </c>
      <c r="N1449" s="647" t="s">
        <v>43</v>
      </c>
      <c r="O1449" s="648"/>
      <c r="P1449" s="649">
        <f>O1449*H1449</f>
        <v>0</v>
      </c>
      <c r="Q1449" s="649">
        <v>0</v>
      </c>
      <c r="R1449" s="649">
        <f>Q1449*H1449</f>
        <v>0</v>
      </c>
      <c r="S1449" s="649">
        <v>0</v>
      </c>
      <c r="T1449" s="650">
        <f>S1449*H1449</f>
        <v>0</v>
      </c>
      <c r="U1449" s="568"/>
      <c r="V1449" s="568"/>
      <c r="W1449" s="568"/>
      <c r="X1449" s="568"/>
      <c r="Y1449" s="568"/>
      <c r="Z1449" s="568"/>
      <c r="AA1449" s="568"/>
      <c r="AB1449" s="568"/>
      <c r="AC1449" s="568"/>
      <c r="AD1449" s="568"/>
      <c r="AE1449" s="568"/>
      <c r="AR1449" s="651" t="s">
        <v>229</v>
      </c>
      <c r="AT1449" s="651" t="s">
        <v>128</v>
      </c>
      <c r="AU1449" s="651" t="s">
        <v>82</v>
      </c>
      <c r="AY1449" s="561" t="s">
        <v>125</v>
      </c>
      <c r="BE1449" s="652">
        <f>IF(N1449="základní",J1449,0)</f>
        <v>0</v>
      </c>
      <c r="BF1449" s="652">
        <f>IF(N1449="snížená",J1449,0)</f>
        <v>0</v>
      </c>
      <c r="BG1449" s="652">
        <f>IF(N1449="zákl. přenesená",J1449,0)</f>
        <v>0</v>
      </c>
      <c r="BH1449" s="652">
        <f>IF(N1449="sníž. přenesená",J1449,0)</f>
        <v>0</v>
      </c>
      <c r="BI1449" s="652">
        <f>IF(N1449="nulová",J1449,0)</f>
        <v>0</v>
      </c>
      <c r="BJ1449" s="561" t="s">
        <v>80</v>
      </c>
      <c r="BK1449" s="652">
        <f>ROUND(I1449*H1449,2)</f>
        <v>0</v>
      </c>
      <c r="BL1449" s="561" t="s">
        <v>229</v>
      </c>
      <c r="BM1449" s="651" t="s">
        <v>2451</v>
      </c>
    </row>
    <row r="1450" spans="2:51" s="658" customFormat="1" ht="12">
      <c r="B1450" s="659"/>
      <c r="D1450" s="653" t="s">
        <v>137</v>
      </c>
      <c r="E1450" s="660" t="s">
        <v>3</v>
      </c>
      <c r="F1450" s="661" t="s">
        <v>2452</v>
      </c>
      <c r="H1450" s="662">
        <v>181.3</v>
      </c>
      <c r="L1450" s="659"/>
      <c r="M1450" s="663"/>
      <c r="N1450" s="664"/>
      <c r="O1450" s="664"/>
      <c r="P1450" s="664"/>
      <c r="Q1450" s="664"/>
      <c r="R1450" s="664"/>
      <c r="S1450" s="664"/>
      <c r="T1450" s="665"/>
      <c r="AT1450" s="660" t="s">
        <v>137</v>
      </c>
      <c r="AU1450" s="660" t="s">
        <v>82</v>
      </c>
      <c r="AV1450" s="658" t="s">
        <v>82</v>
      </c>
      <c r="AW1450" s="658" t="s">
        <v>33</v>
      </c>
      <c r="AX1450" s="658" t="s">
        <v>72</v>
      </c>
      <c r="AY1450" s="660" t="s">
        <v>125</v>
      </c>
    </row>
    <row r="1451" spans="2:51" s="658" customFormat="1" ht="12">
      <c r="B1451" s="659"/>
      <c r="D1451" s="653" t="s">
        <v>137</v>
      </c>
      <c r="E1451" s="660" t="s">
        <v>3</v>
      </c>
      <c r="F1451" s="661" t="s">
        <v>2374</v>
      </c>
      <c r="H1451" s="662">
        <v>102</v>
      </c>
      <c r="L1451" s="659"/>
      <c r="M1451" s="663"/>
      <c r="N1451" s="664"/>
      <c r="O1451" s="664"/>
      <c r="P1451" s="664"/>
      <c r="Q1451" s="664"/>
      <c r="R1451" s="664"/>
      <c r="S1451" s="664"/>
      <c r="T1451" s="665"/>
      <c r="AT1451" s="660" t="s">
        <v>137</v>
      </c>
      <c r="AU1451" s="660" t="s">
        <v>82</v>
      </c>
      <c r="AV1451" s="658" t="s">
        <v>82</v>
      </c>
      <c r="AW1451" s="658" t="s">
        <v>33</v>
      </c>
      <c r="AX1451" s="658" t="s">
        <v>72</v>
      </c>
      <c r="AY1451" s="660" t="s">
        <v>125</v>
      </c>
    </row>
    <row r="1452" spans="2:51" s="658" customFormat="1" ht="12">
      <c r="B1452" s="659"/>
      <c r="D1452" s="653" t="s">
        <v>137</v>
      </c>
      <c r="E1452" s="660" t="s">
        <v>3</v>
      </c>
      <c r="F1452" s="661" t="s">
        <v>2453</v>
      </c>
      <c r="H1452" s="662">
        <v>104.45</v>
      </c>
      <c r="L1452" s="659"/>
      <c r="M1452" s="663"/>
      <c r="N1452" s="664"/>
      <c r="O1452" s="664"/>
      <c r="P1452" s="664"/>
      <c r="Q1452" s="664"/>
      <c r="R1452" s="664"/>
      <c r="S1452" s="664"/>
      <c r="T1452" s="665"/>
      <c r="AT1452" s="660" t="s">
        <v>137</v>
      </c>
      <c r="AU1452" s="660" t="s">
        <v>82</v>
      </c>
      <c r="AV1452" s="658" t="s">
        <v>82</v>
      </c>
      <c r="AW1452" s="658" t="s">
        <v>33</v>
      </c>
      <c r="AX1452" s="658" t="s">
        <v>72</v>
      </c>
      <c r="AY1452" s="660" t="s">
        <v>125</v>
      </c>
    </row>
    <row r="1453" spans="2:51" s="658" customFormat="1" ht="12">
      <c r="B1453" s="659"/>
      <c r="D1453" s="653" t="s">
        <v>137</v>
      </c>
      <c r="E1453" s="660" t="s">
        <v>3</v>
      </c>
      <c r="F1453" s="661" t="s">
        <v>2376</v>
      </c>
      <c r="H1453" s="662">
        <v>113</v>
      </c>
      <c r="L1453" s="659"/>
      <c r="M1453" s="663"/>
      <c r="N1453" s="664"/>
      <c r="O1453" s="664"/>
      <c r="P1453" s="664"/>
      <c r="Q1453" s="664"/>
      <c r="R1453" s="664"/>
      <c r="S1453" s="664"/>
      <c r="T1453" s="665"/>
      <c r="AT1453" s="660" t="s">
        <v>137</v>
      </c>
      <c r="AU1453" s="660" t="s">
        <v>82</v>
      </c>
      <c r="AV1453" s="658" t="s">
        <v>82</v>
      </c>
      <c r="AW1453" s="658" t="s">
        <v>33</v>
      </c>
      <c r="AX1453" s="658" t="s">
        <v>72</v>
      </c>
      <c r="AY1453" s="660" t="s">
        <v>125</v>
      </c>
    </row>
    <row r="1454" spans="2:51" s="680" customFormat="1" ht="12">
      <c r="B1454" s="681"/>
      <c r="D1454" s="653" t="s">
        <v>137</v>
      </c>
      <c r="E1454" s="682" t="s">
        <v>3</v>
      </c>
      <c r="F1454" s="683" t="s">
        <v>2454</v>
      </c>
      <c r="H1454" s="682" t="s">
        <v>3</v>
      </c>
      <c r="L1454" s="681"/>
      <c r="M1454" s="684"/>
      <c r="N1454" s="685"/>
      <c r="O1454" s="685"/>
      <c r="P1454" s="685"/>
      <c r="Q1454" s="685"/>
      <c r="R1454" s="685"/>
      <c r="S1454" s="685"/>
      <c r="T1454" s="686"/>
      <c r="AT1454" s="682" t="s">
        <v>137</v>
      </c>
      <c r="AU1454" s="682" t="s">
        <v>82</v>
      </c>
      <c r="AV1454" s="680" t="s">
        <v>80</v>
      </c>
      <c r="AW1454" s="680" t="s">
        <v>33</v>
      </c>
      <c r="AX1454" s="680" t="s">
        <v>72</v>
      </c>
      <c r="AY1454" s="682" t="s">
        <v>125</v>
      </c>
    </row>
    <row r="1455" spans="2:51" s="658" customFormat="1" ht="12">
      <c r="B1455" s="659"/>
      <c r="D1455" s="653" t="s">
        <v>137</v>
      </c>
      <c r="E1455" s="660" t="s">
        <v>3</v>
      </c>
      <c r="F1455" s="661" t="s">
        <v>2455</v>
      </c>
      <c r="H1455" s="662">
        <v>12.4</v>
      </c>
      <c r="L1455" s="659"/>
      <c r="M1455" s="663"/>
      <c r="N1455" s="664"/>
      <c r="O1455" s="664"/>
      <c r="P1455" s="664"/>
      <c r="Q1455" s="664"/>
      <c r="R1455" s="664"/>
      <c r="S1455" s="664"/>
      <c r="T1455" s="665"/>
      <c r="AT1455" s="660" t="s">
        <v>137</v>
      </c>
      <c r="AU1455" s="660" t="s">
        <v>82</v>
      </c>
      <c r="AV1455" s="658" t="s">
        <v>82</v>
      </c>
      <c r="AW1455" s="658" t="s">
        <v>33</v>
      </c>
      <c r="AX1455" s="658" t="s">
        <v>72</v>
      </c>
      <c r="AY1455" s="660" t="s">
        <v>125</v>
      </c>
    </row>
    <row r="1456" spans="2:51" s="658" customFormat="1" ht="12">
      <c r="B1456" s="659"/>
      <c r="D1456" s="653" t="s">
        <v>137</v>
      </c>
      <c r="E1456" s="660" t="s">
        <v>3</v>
      </c>
      <c r="F1456" s="661" t="s">
        <v>2456</v>
      </c>
      <c r="H1456" s="662">
        <v>24.6</v>
      </c>
      <c r="L1456" s="659"/>
      <c r="M1456" s="663"/>
      <c r="N1456" s="664"/>
      <c r="O1456" s="664"/>
      <c r="P1456" s="664"/>
      <c r="Q1456" s="664"/>
      <c r="R1456" s="664"/>
      <c r="S1456" s="664"/>
      <c r="T1456" s="665"/>
      <c r="AT1456" s="660" t="s">
        <v>137</v>
      </c>
      <c r="AU1456" s="660" t="s">
        <v>82</v>
      </c>
      <c r="AV1456" s="658" t="s">
        <v>82</v>
      </c>
      <c r="AW1456" s="658" t="s">
        <v>33</v>
      </c>
      <c r="AX1456" s="658" t="s">
        <v>72</v>
      </c>
      <c r="AY1456" s="660" t="s">
        <v>125</v>
      </c>
    </row>
    <row r="1457" spans="2:51" s="658" customFormat="1" ht="12">
      <c r="B1457" s="659"/>
      <c r="D1457" s="653" t="s">
        <v>137</v>
      </c>
      <c r="E1457" s="660" t="s">
        <v>3</v>
      </c>
      <c r="F1457" s="661" t="s">
        <v>2457</v>
      </c>
      <c r="H1457" s="662">
        <v>10.5</v>
      </c>
      <c r="L1457" s="659"/>
      <c r="M1457" s="663"/>
      <c r="N1457" s="664"/>
      <c r="O1457" s="664"/>
      <c r="P1457" s="664"/>
      <c r="Q1457" s="664"/>
      <c r="R1457" s="664"/>
      <c r="S1457" s="664"/>
      <c r="T1457" s="665"/>
      <c r="AT1457" s="660" t="s">
        <v>137</v>
      </c>
      <c r="AU1457" s="660" t="s">
        <v>82</v>
      </c>
      <c r="AV1457" s="658" t="s">
        <v>82</v>
      </c>
      <c r="AW1457" s="658" t="s">
        <v>33</v>
      </c>
      <c r="AX1457" s="658" t="s">
        <v>72</v>
      </c>
      <c r="AY1457" s="660" t="s">
        <v>125</v>
      </c>
    </row>
    <row r="1458" spans="2:51" s="658" customFormat="1" ht="12">
      <c r="B1458" s="659"/>
      <c r="D1458" s="653" t="s">
        <v>137</v>
      </c>
      <c r="E1458" s="660" t="s">
        <v>3</v>
      </c>
      <c r="F1458" s="661" t="s">
        <v>2458</v>
      </c>
      <c r="H1458" s="662">
        <v>25.2</v>
      </c>
      <c r="L1458" s="659"/>
      <c r="M1458" s="663"/>
      <c r="N1458" s="664"/>
      <c r="O1458" s="664"/>
      <c r="P1458" s="664"/>
      <c r="Q1458" s="664"/>
      <c r="R1458" s="664"/>
      <c r="S1458" s="664"/>
      <c r="T1458" s="665"/>
      <c r="AT1458" s="660" t="s">
        <v>137</v>
      </c>
      <c r="AU1458" s="660" t="s">
        <v>82</v>
      </c>
      <c r="AV1458" s="658" t="s">
        <v>82</v>
      </c>
      <c r="AW1458" s="658" t="s">
        <v>33</v>
      </c>
      <c r="AX1458" s="658" t="s">
        <v>72</v>
      </c>
      <c r="AY1458" s="660" t="s">
        <v>125</v>
      </c>
    </row>
    <row r="1459" spans="2:51" s="658" customFormat="1" ht="12">
      <c r="B1459" s="659"/>
      <c r="D1459" s="653" t="s">
        <v>137</v>
      </c>
      <c r="E1459" s="660" t="s">
        <v>3</v>
      </c>
      <c r="F1459" s="661" t="s">
        <v>2459</v>
      </c>
      <c r="H1459" s="662">
        <v>9.68</v>
      </c>
      <c r="L1459" s="659"/>
      <c r="M1459" s="663"/>
      <c r="N1459" s="664"/>
      <c r="O1459" s="664"/>
      <c r="P1459" s="664"/>
      <c r="Q1459" s="664"/>
      <c r="R1459" s="664"/>
      <c r="S1459" s="664"/>
      <c r="T1459" s="665"/>
      <c r="AT1459" s="660" t="s">
        <v>137</v>
      </c>
      <c r="AU1459" s="660" t="s">
        <v>82</v>
      </c>
      <c r="AV1459" s="658" t="s">
        <v>82</v>
      </c>
      <c r="AW1459" s="658" t="s">
        <v>33</v>
      </c>
      <c r="AX1459" s="658" t="s">
        <v>72</v>
      </c>
      <c r="AY1459" s="660" t="s">
        <v>125</v>
      </c>
    </row>
    <row r="1460" spans="2:51" s="658" customFormat="1" ht="12">
      <c r="B1460" s="659"/>
      <c r="D1460" s="653" t="s">
        <v>137</v>
      </c>
      <c r="E1460" s="660" t="s">
        <v>3</v>
      </c>
      <c r="F1460" s="661" t="s">
        <v>2460</v>
      </c>
      <c r="H1460" s="662">
        <v>1.365</v>
      </c>
      <c r="L1460" s="659"/>
      <c r="M1460" s="663"/>
      <c r="N1460" s="664"/>
      <c r="O1460" s="664"/>
      <c r="P1460" s="664"/>
      <c r="Q1460" s="664"/>
      <c r="R1460" s="664"/>
      <c r="S1460" s="664"/>
      <c r="T1460" s="665"/>
      <c r="AT1460" s="660" t="s">
        <v>137</v>
      </c>
      <c r="AU1460" s="660" t="s">
        <v>82</v>
      </c>
      <c r="AV1460" s="658" t="s">
        <v>82</v>
      </c>
      <c r="AW1460" s="658" t="s">
        <v>33</v>
      </c>
      <c r="AX1460" s="658" t="s">
        <v>72</v>
      </c>
      <c r="AY1460" s="660" t="s">
        <v>125</v>
      </c>
    </row>
    <row r="1461" spans="2:51" s="687" customFormat="1" ht="12">
      <c r="B1461" s="688"/>
      <c r="D1461" s="653" t="s">
        <v>137</v>
      </c>
      <c r="E1461" s="689" t="s">
        <v>3</v>
      </c>
      <c r="F1461" s="690" t="s">
        <v>532</v>
      </c>
      <c r="H1461" s="691">
        <v>584.495</v>
      </c>
      <c r="L1461" s="688"/>
      <c r="M1461" s="692"/>
      <c r="N1461" s="693"/>
      <c r="O1461" s="693"/>
      <c r="P1461" s="693"/>
      <c r="Q1461" s="693"/>
      <c r="R1461" s="693"/>
      <c r="S1461" s="693"/>
      <c r="T1461" s="694"/>
      <c r="AT1461" s="689" t="s">
        <v>137</v>
      </c>
      <c r="AU1461" s="689" t="s">
        <v>82</v>
      </c>
      <c r="AV1461" s="687" t="s">
        <v>133</v>
      </c>
      <c r="AW1461" s="687" t="s">
        <v>33</v>
      </c>
      <c r="AX1461" s="687" t="s">
        <v>80</v>
      </c>
      <c r="AY1461" s="689" t="s">
        <v>125</v>
      </c>
    </row>
    <row r="1462" spans="1:65" s="571" customFormat="1" ht="14.45" customHeight="1">
      <c r="A1462" s="568"/>
      <c r="B1462" s="569"/>
      <c r="C1462" s="671" t="s">
        <v>2461</v>
      </c>
      <c r="D1462" s="671" t="s">
        <v>239</v>
      </c>
      <c r="E1462" s="672" t="s">
        <v>2462</v>
      </c>
      <c r="F1462" s="673" t="s">
        <v>2463</v>
      </c>
      <c r="G1462" s="674" t="s">
        <v>180</v>
      </c>
      <c r="H1462" s="675">
        <v>672.169</v>
      </c>
      <c r="I1462" s="80"/>
      <c r="J1462" s="676">
        <f>ROUND(I1462*H1462,2)</f>
        <v>0</v>
      </c>
      <c r="K1462" s="673" t="s">
        <v>132</v>
      </c>
      <c r="L1462" s="677"/>
      <c r="M1462" s="678" t="s">
        <v>3</v>
      </c>
      <c r="N1462" s="679" t="s">
        <v>43</v>
      </c>
      <c r="O1462" s="648"/>
      <c r="P1462" s="649">
        <f>O1462*H1462</f>
        <v>0</v>
      </c>
      <c r="Q1462" s="649">
        <v>0.00013</v>
      </c>
      <c r="R1462" s="649">
        <f>Q1462*H1462</f>
        <v>0.08738196999999999</v>
      </c>
      <c r="S1462" s="649">
        <v>0</v>
      </c>
      <c r="T1462" s="650">
        <f>S1462*H1462</f>
        <v>0</v>
      </c>
      <c r="U1462" s="568"/>
      <c r="V1462" s="568"/>
      <c r="W1462" s="568"/>
      <c r="X1462" s="568"/>
      <c r="Y1462" s="568"/>
      <c r="Z1462" s="568"/>
      <c r="AA1462" s="568"/>
      <c r="AB1462" s="568"/>
      <c r="AC1462" s="568"/>
      <c r="AD1462" s="568"/>
      <c r="AE1462" s="568"/>
      <c r="AR1462" s="651" t="s">
        <v>304</v>
      </c>
      <c r="AT1462" s="651" t="s">
        <v>239</v>
      </c>
      <c r="AU1462" s="651" t="s">
        <v>82</v>
      </c>
      <c r="AY1462" s="561" t="s">
        <v>125</v>
      </c>
      <c r="BE1462" s="652">
        <f>IF(N1462="základní",J1462,0)</f>
        <v>0</v>
      </c>
      <c r="BF1462" s="652">
        <f>IF(N1462="snížená",J1462,0)</f>
        <v>0</v>
      </c>
      <c r="BG1462" s="652">
        <f>IF(N1462="zákl. přenesená",J1462,0)</f>
        <v>0</v>
      </c>
      <c r="BH1462" s="652">
        <f>IF(N1462="sníž. přenesená",J1462,0)</f>
        <v>0</v>
      </c>
      <c r="BI1462" s="652">
        <f>IF(N1462="nulová",J1462,0)</f>
        <v>0</v>
      </c>
      <c r="BJ1462" s="561" t="s">
        <v>80</v>
      </c>
      <c r="BK1462" s="652">
        <f>ROUND(I1462*H1462,2)</f>
        <v>0</v>
      </c>
      <c r="BL1462" s="561" t="s">
        <v>229</v>
      </c>
      <c r="BM1462" s="651" t="s">
        <v>2464</v>
      </c>
    </row>
    <row r="1463" spans="2:51" s="658" customFormat="1" ht="12">
      <c r="B1463" s="659"/>
      <c r="D1463" s="653" t="s">
        <v>137</v>
      </c>
      <c r="F1463" s="661" t="s">
        <v>2465</v>
      </c>
      <c r="H1463" s="662">
        <v>672.169</v>
      </c>
      <c r="L1463" s="659"/>
      <c r="M1463" s="663"/>
      <c r="N1463" s="664"/>
      <c r="O1463" s="664"/>
      <c r="P1463" s="664"/>
      <c r="Q1463" s="664"/>
      <c r="R1463" s="664"/>
      <c r="S1463" s="664"/>
      <c r="T1463" s="665"/>
      <c r="AT1463" s="660" t="s">
        <v>137</v>
      </c>
      <c r="AU1463" s="660" t="s">
        <v>82</v>
      </c>
      <c r="AV1463" s="658" t="s">
        <v>82</v>
      </c>
      <c r="AW1463" s="658" t="s">
        <v>4</v>
      </c>
      <c r="AX1463" s="658" t="s">
        <v>80</v>
      </c>
      <c r="AY1463" s="660" t="s">
        <v>125</v>
      </c>
    </row>
    <row r="1464" spans="1:65" s="571" customFormat="1" ht="14.45" customHeight="1">
      <c r="A1464" s="568"/>
      <c r="B1464" s="569"/>
      <c r="C1464" s="640" t="s">
        <v>2466</v>
      </c>
      <c r="D1464" s="640" t="s">
        <v>128</v>
      </c>
      <c r="E1464" s="641" t="s">
        <v>2467</v>
      </c>
      <c r="F1464" s="642" t="s">
        <v>2468</v>
      </c>
      <c r="G1464" s="643" t="s">
        <v>180</v>
      </c>
      <c r="H1464" s="644">
        <v>211</v>
      </c>
      <c r="I1464" s="77"/>
      <c r="J1464" s="645">
        <f>ROUND(I1464*H1464,2)</f>
        <v>0</v>
      </c>
      <c r="K1464" s="642" t="s">
        <v>132</v>
      </c>
      <c r="L1464" s="569"/>
      <c r="M1464" s="646" t="s">
        <v>3</v>
      </c>
      <c r="N1464" s="647" t="s">
        <v>43</v>
      </c>
      <c r="O1464" s="648"/>
      <c r="P1464" s="649">
        <f>O1464*H1464</f>
        <v>0</v>
      </c>
      <c r="Q1464" s="649">
        <v>0</v>
      </c>
      <c r="R1464" s="649">
        <f>Q1464*H1464</f>
        <v>0</v>
      </c>
      <c r="S1464" s="649">
        <v>0</v>
      </c>
      <c r="T1464" s="650">
        <f>S1464*H1464</f>
        <v>0</v>
      </c>
      <c r="U1464" s="568"/>
      <c r="V1464" s="568"/>
      <c r="W1464" s="568"/>
      <c r="X1464" s="568"/>
      <c r="Y1464" s="568"/>
      <c r="Z1464" s="568"/>
      <c r="AA1464" s="568"/>
      <c r="AB1464" s="568"/>
      <c r="AC1464" s="568"/>
      <c r="AD1464" s="568"/>
      <c r="AE1464" s="568"/>
      <c r="AR1464" s="651" t="s">
        <v>229</v>
      </c>
      <c r="AT1464" s="651" t="s">
        <v>128</v>
      </c>
      <c r="AU1464" s="651" t="s">
        <v>82</v>
      </c>
      <c r="AY1464" s="561" t="s">
        <v>125</v>
      </c>
      <c r="BE1464" s="652">
        <f>IF(N1464="základní",J1464,0)</f>
        <v>0</v>
      </c>
      <c r="BF1464" s="652">
        <f>IF(N1464="snížená",J1464,0)</f>
        <v>0</v>
      </c>
      <c r="BG1464" s="652">
        <f>IF(N1464="zákl. přenesená",J1464,0)</f>
        <v>0</v>
      </c>
      <c r="BH1464" s="652">
        <f>IF(N1464="sníž. přenesená",J1464,0)</f>
        <v>0</v>
      </c>
      <c r="BI1464" s="652">
        <f>IF(N1464="nulová",J1464,0)</f>
        <v>0</v>
      </c>
      <c r="BJ1464" s="561" t="s">
        <v>80</v>
      </c>
      <c r="BK1464" s="652">
        <f>ROUND(I1464*H1464,2)</f>
        <v>0</v>
      </c>
      <c r="BL1464" s="561" t="s">
        <v>229</v>
      </c>
      <c r="BM1464" s="651" t="s">
        <v>2469</v>
      </c>
    </row>
    <row r="1465" spans="2:51" s="658" customFormat="1" ht="12">
      <c r="B1465" s="659"/>
      <c r="D1465" s="653" t="s">
        <v>137</v>
      </c>
      <c r="E1465" s="660" t="s">
        <v>3</v>
      </c>
      <c r="F1465" s="661" t="s">
        <v>2375</v>
      </c>
      <c r="H1465" s="662">
        <v>98</v>
      </c>
      <c r="L1465" s="659"/>
      <c r="M1465" s="663"/>
      <c r="N1465" s="664"/>
      <c r="O1465" s="664"/>
      <c r="P1465" s="664"/>
      <c r="Q1465" s="664"/>
      <c r="R1465" s="664"/>
      <c r="S1465" s="664"/>
      <c r="T1465" s="665"/>
      <c r="AT1465" s="660" t="s">
        <v>137</v>
      </c>
      <c r="AU1465" s="660" t="s">
        <v>82</v>
      </c>
      <c r="AV1465" s="658" t="s">
        <v>82</v>
      </c>
      <c r="AW1465" s="658" t="s">
        <v>33</v>
      </c>
      <c r="AX1465" s="658" t="s">
        <v>72</v>
      </c>
      <c r="AY1465" s="660" t="s">
        <v>125</v>
      </c>
    </row>
    <row r="1466" spans="2:51" s="658" customFormat="1" ht="12">
      <c r="B1466" s="659"/>
      <c r="D1466" s="653" t="s">
        <v>137</v>
      </c>
      <c r="E1466" s="660" t="s">
        <v>3</v>
      </c>
      <c r="F1466" s="661" t="s">
        <v>2376</v>
      </c>
      <c r="H1466" s="662">
        <v>113</v>
      </c>
      <c r="L1466" s="659"/>
      <c r="M1466" s="663"/>
      <c r="N1466" s="664"/>
      <c r="O1466" s="664"/>
      <c r="P1466" s="664"/>
      <c r="Q1466" s="664"/>
      <c r="R1466" s="664"/>
      <c r="S1466" s="664"/>
      <c r="T1466" s="665"/>
      <c r="AT1466" s="660" t="s">
        <v>137</v>
      </c>
      <c r="AU1466" s="660" t="s">
        <v>82</v>
      </c>
      <c r="AV1466" s="658" t="s">
        <v>82</v>
      </c>
      <c r="AW1466" s="658" t="s">
        <v>33</v>
      </c>
      <c r="AX1466" s="658" t="s">
        <v>72</v>
      </c>
      <c r="AY1466" s="660" t="s">
        <v>125</v>
      </c>
    </row>
    <row r="1467" spans="2:51" s="687" customFormat="1" ht="12">
      <c r="B1467" s="688"/>
      <c r="D1467" s="653" t="s">
        <v>137</v>
      </c>
      <c r="E1467" s="689" t="s">
        <v>3</v>
      </c>
      <c r="F1467" s="690" t="s">
        <v>532</v>
      </c>
      <c r="H1467" s="691">
        <v>211</v>
      </c>
      <c r="L1467" s="688"/>
      <c r="M1467" s="692"/>
      <c r="N1467" s="693"/>
      <c r="O1467" s="693"/>
      <c r="P1467" s="693"/>
      <c r="Q1467" s="693"/>
      <c r="R1467" s="693"/>
      <c r="S1467" s="693"/>
      <c r="T1467" s="694"/>
      <c r="AT1467" s="689" t="s">
        <v>137</v>
      </c>
      <c r="AU1467" s="689" t="s">
        <v>82</v>
      </c>
      <c r="AV1467" s="687" t="s">
        <v>133</v>
      </c>
      <c r="AW1467" s="687" t="s">
        <v>33</v>
      </c>
      <c r="AX1467" s="687" t="s">
        <v>80</v>
      </c>
      <c r="AY1467" s="689" t="s">
        <v>125</v>
      </c>
    </row>
    <row r="1468" spans="1:65" s="571" customFormat="1" ht="14.45" customHeight="1">
      <c r="A1468" s="568"/>
      <c r="B1468" s="569"/>
      <c r="C1468" s="671" t="s">
        <v>2470</v>
      </c>
      <c r="D1468" s="671" t="s">
        <v>239</v>
      </c>
      <c r="E1468" s="672" t="s">
        <v>742</v>
      </c>
      <c r="F1468" s="673" t="s">
        <v>743</v>
      </c>
      <c r="G1468" s="674" t="s">
        <v>180</v>
      </c>
      <c r="H1468" s="675">
        <v>242.65</v>
      </c>
      <c r="I1468" s="80"/>
      <c r="J1468" s="676">
        <f>ROUND(I1468*H1468,2)</f>
        <v>0</v>
      </c>
      <c r="K1468" s="673" t="s">
        <v>132</v>
      </c>
      <c r="L1468" s="677"/>
      <c r="M1468" s="678" t="s">
        <v>3</v>
      </c>
      <c r="N1468" s="679" t="s">
        <v>43</v>
      </c>
      <c r="O1468" s="648"/>
      <c r="P1468" s="649">
        <f>O1468*H1468</f>
        <v>0</v>
      </c>
      <c r="Q1468" s="649">
        <v>0.0003</v>
      </c>
      <c r="R1468" s="649">
        <f>Q1468*H1468</f>
        <v>0.072795</v>
      </c>
      <c r="S1468" s="649">
        <v>0</v>
      </c>
      <c r="T1468" s="650">
        <f>S1468*H1468</f>
        <v>0</v>
      </c>
      <c r="U1468" s="568"/>
      <c r="V1468" s="568"/>
      <c r="W1468" s="568"/>
      <c r="X1468" s="568"/>
      <c r="Y1468" s="568"/>
      <c r="Z1468" s="568"/>
      <c r="AA1468" s="568"/>
      <c r="AB1468" s="568"/>
      <c r="AC1468" s="568"/>
      <c r="AD1468" s="568"/>
      <c r="AE1468" s="568"/>
      <c r="AR1468" s="651" t="s">
        <v>304</v>
      </c>
      <c r="AT1468" s="651" t="s">
        <v>239</v>
      </c>
      <c r="AU1468" s="651" t="s">
        <v>82</v>
      </c>
      <c r="AY1468" s="561" t="s">
        <v>125</v>
      </c>
      <c r="BE1468" s="652">
        <f>IF(N1468="základní",J1468,0)</f>
        <v>0</v>
      </c>
      <c r="BF1468" s="652">
        <f>IF(N1468="snížená",J1468,0)</f>
        <v>0</v>
      </c>
      <c r="BG1468" s="652">
        <f>IF(N1468="zákl. přenesená",J1468,0)</f>
        <v>0</v>
      </c>
      <c r="BH1468" s="652">
        <f>IF(N1468="sníž. přenesená",J1468,0)</f>
        <v>0</v>
      </c>
      <c r="BI1468" s="652">
        <f>IF(N1468="nulová",J1468,0)</f>
        <v>0</v>
      </c>
      <c r="BJ1468" s="561" t="s">
        <v>80</v>
      </c>
      <c r="BK1468" s="652">
        <f>ROUND(I1468*H1468,2)</f>
        <v>0</v>
      </c>
      <c r="BL1468" s="561" t="s">
        <v>229</v>
      </c>
      <c r="BM1468" s="651" t="s">
        <v>2471</v>
      </c>
    </row>
    <row r="1469" spans="2:51" s="658" customFormat="1" ht="12">
      <c r="B1469" s="659"/>
      <c r="D1469" s="653" t="s">
        <v>137</v>
      </c>
      <c r="F1469" s="661" t="s">
        <v>2472</v>
      </c>
      <c r="H1469" s="662">
        <v>242.65</v>
      </c>
      <c r="I1469" s="79"/>
      <c r="L1469" s="659"/>
      <c r="M1469" s="663"/>
      <c r="N1469" s="664"/>
      <c r="O1469" s="664"/>
      <c r="P1469" s="664"/>
      <c r="Q1469" s="664"/>
      <c r="R1469" s="664"/>
      <c r="S1469" s="664"/>
      <c r="T1469" s="665"/>
      <c r="AT1469" s="660" t="s">
        <v>137</v>
      </c>
      <c r="AU1469" s="660" t="s">
        <v>82</v>
      </c>
      <c r="AV1469" s="658" t="s">
        <v>82</v>
      </c>
      <c r="AW1469" s="658" t="s">
        <v>4</v>
      </c>
      <c r="AX1469" s="658" t="s">
        <v>80</v>
      </c>
      <c r="AY1469" s="660" t="s">
        <v>125</v>
      </c>
    </row>
    <row r="1470" spans="1:65" s="571" customFormat="1" ht="24.2" customHeight="1">
      <c r="A1470" s="568"/>
      <c r="B1470" s="569"/>
      <c r="C1470" s="640" t="s">
        <v>2473</v>
      </c>
      <c r="D1470" s="640" t="s">
        <v>128</v>
      </c>
      <c r="E1470" s="641" t="s">
        <v>2474</v>
      </c>
      <c r="F1470" s="642" t="s">
        <v>2475</v>
      </c>
      <c r="G1470" s="643" t="s">
        <v>180</v>
      </c>
      <c r="H1470" s="644">
        <v>211</v>
      </c>
      <c r="I1470" s="77"/>
      <c r="J1470" s="645">
        <f>ROUND(I1470*H1470,2)</f>
        <v>0</v>
      </c>
      <c r="K1470" s="642" t="s">
        <v>132</v>
      </c>
      <c r="L1470" s="569"/>
      <c r="M1470" s="646" t="s">
        <v>3</v>
      </c>
      <c r="N1470" s="647" t="s">
        <v>43</v>
      </c>
      <c r="O1470" s="648"/>
      <c r="P1470" s="649">
        <f>O1470*H1470</f>
        <v>0</v>
      </c>
      <c r="Q1470" s="649">
        <v>0</v>
      </c>
      <c r="R1470" s="649">
        <f>Q1470*H1470</f>
        <v>0</v>
      </c>
      <c r="S1470" s="649">
        <v>0</v>
      </c>
      <c r="T1470" s="650">
        <f>S1470*H1470</f>
        <v>0</v>
      </c>
      <c r="U1470" s="568"/>
      <c r="V1470" s="568"/>
      <c r="W1470" s="568"/>
      <c r="X1470" s="568"/>
      <c r="Y1470" s="568"/>
      <c r="Z1470" s="568"/>
      <c r="AA1470" s="568"/>
      <c r="AB1470" s="568"/>
      <c r="AC1470" s="568"/>
      <c r="AD1470" s="568"/>
      <c r="AE1470" s="568"/>
      <c r="AR1470" s="651" t="s">
        <v>229</v>
      </c>
      <c r="AT1470" s="651" t="s">
        <v>128</v>
      </c>
      <c r="AU1470" s="651" t="s">
        <v>82</v>
      </c>
      <c r="AY1470" s="561" t="s">
        <v>125</v>
      </c>
      <c r="BE1470" s="652">
        <f>IF(N1470="základní",J1470,0)</f>
        <v>0</v>
      </c>
      <c r="BF1470" s="652">
        <f>IF(N1470="snížená",J1470,0)</f>
        <v>0</v>
      </c>
      <c r="BG1470" s="652">
        <f>IF(N1470="zákl. přenesená",J1470,0)</f>
        <v>0</v>
      </c>
      <c r="BH1470" s="652">
        <f>IF(N1470="sníž. přenesená",J1470,0)</f>
        <v>0</v>
      </c>
      <c r="BI1470" s="652">
        <f>IF(N1470="nulová",J1470,0)</f>
        <v>0</v>
      </c>
      <c r="BJ1470" s="561" t="s">
        <v>80</v>
      </c>
      <c r="BK1470" s="652">
        <f>ROUND(I1470*H1470,2)</f>
        <v>0</v>
      </c>
      <c r="BL1470" s="561" t="s">
        <v>229</v>
      </c>
      <c r="BM1470" s="651" t="s">
        <v>2476</v>
      </c>
    </row>
    <row r="1471" spans="2:51" s="658" customFormat="1" ht="12">
      <c r="B1471" s="659"/>
      <c r="D1471" s="653" t="s">
        <v>137</v>
      </c>
      <c r="E1471" s="660" t="s">
        <v>3</v>
      </c>
      <c r="F1471" s="661" t="s">
        <v>2375</v>
      </c>
      <c r="H1471" s="662">
        <v>98</v>
      </c>
      <c r="L1471" s="659"/>
      <c r="M1471" s="663"/>
      <c r="N1471" s="664"/>
      <c r="O1471" s="664"/>
      <c r="P1471" s="664"/>
      <c r="Q1471" s="664"/>
      <c r="R1471" s="664"/>
      <c r="S1471" s="664"/>
      <c r="T1471" s="665"/>
      <c r="AT1471" s="660" t="s">
        <v>137</v>
      </c>
      <c r="AU1471" s="660" t="s">
        <v>82</v>
      </c>
      <c r="AV1471" s="658" t="s">
        <v>82</v>
      </c>
      <c r="AW1471" s="658" t="s">
        <v>33</v>
      </c>
      <c r="AX1471" s="658" t="s">
        <v>72</v>
      </c>
      <c r="AY1471" s="660" t="s">
        <v>125</v>
      </c>
    </row>
    <row r="1472" spans="2:51" s="658" customFormat="1" ht="12">
      <c r="B1472" s="659"/>
      <c r="D1472" s="653" t="s">
        <v>137</v>
      </c>
      <c r="E1472" s="660" t="s">
        <v>3</v>
      </c>
      <c r="F1472" s="661" t="s">
        <v>2376</v>
      </c>
      <c r="H1472" s="662">
        <v>113</v>
      </c>
      <c r="L1472" s="659"/>
      <c r="M1472" s="663"/>
      <c r="N1472" s="664"/>
      <c r="O1472" s="664"/>
      <c r="P1472" s="664"/>
      <c r="Q1472" s="664"/>
      <c r="R1472" s="664"/>
      <c r="S1472" s="664"/>
      <c r="T1472" s="665"/>
      <c r="AT1472" s="660" t="s">
        <v>137</v>
      </c>
      <c r="AU1472" s="660" t="s">
        <v>82</v>
      </c>
      <c r="AV1472" s="658" t="s">
        <v>82</v>
      </c>
      <c r="AW1472" s="658" t="s">
        <v>33</v>
      </c>
      <c r="AX1472" s="658" t="s">
        <v>72</v>
      </c>
      <c r="AY1472" s="660" t="s">
        <v>125</v>
      </c>
    </row>
    <row r="1473" spans="2:51" s="687" customFormat="1" ht="12">
      <c r="B1473" s="688"/>
      <c r="D1473" s="653" t="s">
        <v>137</v>
      </c>
      <c r="E1473" s="689" t="s">
        <v>3</v>
      </c>
      <c r="F1473" s="690" t="s">
        <v>532</v>
      </c>
      <c r="H1473" s="691">
        <v>211</v>
      </c>
      <c r="L1473" s="688"/>
      <c r="M1473" s="692"/>
      <c r="N1473" s="693"/>
      <c r="O1473" s="693"/>
      <c r="P1473" s="693"/>
      <c r="Q1473" s="693"/>
      <c r="R1473" s="693"/>
      <c r="S1473" s="693"/>
      <c r="T1473" s="694"/>
      <c r="AT1473" s="689" t="s">
        <v>137</v>
      </c>
      <c r="AU1473" s="689" t="s">
        <v>82</v>
      </c>
      <c r="AV1473" s="687" t="s">
        <v>133</v>
      </c>
      <c r="AW1473" s="687" t="s">
        <v>33</v>
      </c>
      <c r="AX1473" s="687" t="s">
        <v>80</v>
      </c>
      <c r="AY1473" s="689" t="s">
        <v>125</v>
      </c>
    </row>
    <row r="1474" spans="1:65" s="571" customFormat="1" ht="14.45" customHeight="1">
      <c r="A1474" s="568"/>
      <c r="B1474" s="569"/>
      <c r="C1474" s="671" t="s">
        <v>2477</v>
      </c>
      <c r="D1474" s="671" t="s">
        <v>239</v>
      </c>
      <c r="E1474" s="672" t="s">
        <v>2478</v>
      </c>
      <c r="F1474" s="673" t="s">
        <v>2479</v>
      </c>
      <c r="G1474" s="674" t="s">
        <v>143</v>
      </c>
      <c r="H1474" s="675">
        <v>17.408</v>
      </c>
      <c r="I1474" s="80"/>
      <c r="J1474" s="676">
        <f>ROUND(I1474*H1474,2)</f>
        <v>0</v>
      </c>
      <c r="K1474" s="673" t="s">
        <v>132</v>
      </c>
      <c r="L1474" s="677"/>
      <c r="M1474" s="678" t="s">
        <v>3</v>
      </c>
      <c r="N1474" s="679" t="s">
        <v>43</v>
      </c>
      <c r="O1474" s="648"/>
      <c r="P1474" s="649">
        <f>O1474*H1474</f>
        <v>0</v>
      </c>
      <c r="Q1474" s="649">
        <v>1</v>
      </c>
      <c r="R1474" s="649">
        <f>Q1474*H1474</f>
        <v>17.408</v>
      </c>
      <c r="S1474" s="649">
        <v>0</v>
      </c>
      <c r="T1474" s="650">
        <f>S1474*H1474</f>
        <v>0</v>
      </c>
      <c r="U1474" s="568"/>
      <c r="V1474" s="568"/>
      <c r="W1474" s="568"/>
      <c r="X1474" s="568"/>
      <c r="Y1474" s="568"/>
      <c r="Z1474" s="568"/>
      <c r="AA1474" s="568"/>
      <c r="AB1474" s="568"/>
      <c r="AC1474" s="568"/>
      <c r="AD1474" s="568"/>
      <c r="AE1474" s="568"/>
      <c r="AR1474" s="651" t="s">
        <v>304</v>
      </c>
      <c r="AT1474" s="651" t="s">
        <v>239</v>
      </c>
      <c r="AU1474" s="651" t="s">
        <v>82</v>
      </c>
      <c r="AY1474" s="561" t="s">
        <v>125</v>
      </c>
      <c r="BE1474" s="652">
        <f>IF(N1474="základní",J1474,0)</f>
        <v>0</v>
      </c>
      <c r="BF1474" s="652">
        <f>IF(N1474="snížená",J1474,0)</f>
        <v>0</v>
      </c>
      <c r="BG1474" s="652">
        <f>IF(N1474="zákl. přenesená",J1474,0)</f>
        <v>0</v>
      </c>
      <c r="BH1474" s="652">
        <f>IF(N1474="sníž. přenesená",J1474,0)</f>
        <v>0</v>
      </c>
      <c r="BI1474" s="652">
        <f>IF(N1474="nulová",J1474,0)</f>
        <v>0</v>
      </c>
      <c r="BJ1474" s="561" t="s">
        <v>80</v>
      </c>
      <c r="BK1474" s="652">
        <f>ROUND(I1474*H1474,2)</f>
        <v>0</v>
      </c>
      <c r="BL1474" s="561" t="s">
        <v>229</v>
      </c>
      <c r="BM1474" s="651" t="s">
        <v>2480</v>
      </c>
    </row>
    <row r="1475" spans="2:51" s="658" customFormat="1" ht="12">
      <c r="B1475" s="659"/>
      <c r="D1475" s="653" t="s">
        <v>137</v>
      </c>
      <c r="F1475" s="661" t="s">
        <v>2481</v>
      </c>
      <c r="H1475" s="662">
        <v>17.408</v>
      </c>
      <c r="L1475" s="659"/>
      <c r="M1475" s="663"/>
      <c r="N1475" s="664"/>
      <c r="O1475" s="664"/>
      <c r="P1475" s="664"/>
      <c r="Q1475" s="664"/>
      <c r="R1475" s="664"/>
      <c r="S1475" s="664"/>
      <c r="T1475" s="665"/>
      <c r="AT1475" s="660" t="s">
        <v>137</v>
      </c>
      <c r="AU1475" s="660" t="s">
        <v>82</v>
      </c>
      <c r="AV1475" s="658" t="s">
        <v>82</v>
      </c>
      <c r="AW1475" s="658" t="s">
        <v>4</v>
      </c>
      <c r="AX1475" s="658" t="s">
        <v>80</v>
      </c>
      <c r="AY1475" s="660" t="s">
        <v>125</v>
      </c>
    </row>
    <row r="1476" spans="1:65" s="571" customFormat="1" ht="24.2" customHeight="1">
      <c r="A1476" s="568"/>
      <c r="B1476" s="569"/>
      <c r="C1476" s="640" t="s">
        <v>2482</v>
      </c>
      <c r="D1476" s="640" t="s">
        <v>128</v>
      </c>
      <c r="E1476" s="641" t="s">
        <v>2483</v>
      </c>
      <c r="F1476" s="642" t="s">
        <v>2484</v>
      </c>
      <c r="G1476" s="643" t="s">
        <v>180</v>
      </c>
      <c r="H1476" s="644">
        <v>106.495</v>
      </c>
      <c r="I1476" s="77"/>
      <c r="J1476" s="645">
        <f>ROUND(I1476*H1476,2)</f>
        <v>0</v>
      </c>
      <c r="K1476" s="642" t="s">
        <v>132</v>
      </c>
      <c r="L1476" s="569"/>
      <c r="M1476" s="646" t="s">
        <v>3</v>
      </c>
      <c r="N1476" s="647" t="s">
        <v>43</v>
      </c>
      <c r="O1476" s="648"/>
      <c r="P1476" s="649">
        <f>O1476*H1476</f>
        <v>0</v>
      </c>
      <c r="Q1476" s="649">
        <v>0</v>
      </c>
      <c r="R1476" s="649">
        <f>Q1476*H1476</f>
        <v>0</v>
      </c>
      <c r="S1476" s="649">
        <v>0</v>
      </c>
      <c r="T1476" s="650">
        <f>S1476*H1476</f>
        <v>0</v>
      </c>
      <c r="U1476" s="568"/>
      <c r="V1476" s="568"/>
      <c r="W1476" s="568"/>
      <c r="X1476" s="568"/>
      <c r="Y1476" s="568"/>
      <c r="Z1476" s="568"/>
      <c r="AA1476" s="568"/>
      <c r="AB1476" s="568"/>
      <c r="AC1476" s="568"/>
      <c r="AD1476" s="568"/>
      <c r="AE1476" s="568"/>
      <c r="AR1476" s="651" t="s">
        <v>229</v>
      </c>
      <c r="AT1476" s="651" t="s">
        <v>128</v>
      </c>
      <c r="AU1476" s="651" t="s">
        <v>82</v>
      </c>
      <c r="AY1476" s="561" t="s">
        <v>125</v>
      </c>
      <c r="BE1476" s="652">
        <f>IF(N1476="základní",J1476,0)</f>
        <v>0</v>
      </c>
      <c r="BF1476" s="652">
        <f>IF(N1476="snížená",J1476,0)</f>
        <v>0</v>
      </c>
      <c r="BG1476" s="652">
        <f>IF(N1476="zákl. přenesená",J1476,0)</f>
        <v>0</v>
      </c>
      <c r="BH1476" s="652">
        <f>IF(N1476="sníž. přenesená",J1476,0)</f>
        <v>0</v>
      </c>
      <c r="BI1476" s="652">
        <f>IF(N1476="nulová",J1476,0)</f>
        <v>0</v>
      </c>
      <c r="BJ1476" s="561" t="s">
        <v>80</v>
      </c>
      <c r="BK1476" s="652">
        <f>ROUND(I1476*H1476,2)</f>
        <v>0</v>
      </c>
      <c r="BL1476" s="561" t="s">
        <v>229</v>
      </c>
      <c r="BM1476" s="651" t="s">
        <v>2485</v>
      </c>
    </row>
    <row r="1477" spans="2:51" s="680" customFormat="1" ht="12">
      <c r="B1477" s="681"/>
      <c r="D1477" s="653" t="s">
        <v>137</v>
      </c>
      <c r="E1477" s="682" t="s">
        <v>3</v>
      </c>
      <c r="F1477" s="683" t="s">
        <v>2373</v>
      </c>
      <c r="H1477" s="682" t="s">
        <v>3</v>
      </c>
      <c r="L1477" s="681"/>
      <c r="M1477" s="684"/>
      <c r="N1477" s="685"/>
      <c r="O1477" s="685"/>
      <c r="P1477" s="685"/>
      <c r="Q1477" s="685"/>
      <c r="R1477" s="685"/>
      <c r="S1477" s="685"/>
      <c r="T1477" s="686"/>
      <c r="AT1477" s="682" t="s">
        <v>137</v>
      </c>
      <c r="AU1477" s="682" t="s">
        <v>82</v>
      </c>
      <c r="AV1477" s="680" t="s">
        <v>80</v>
      </c>
      <c r="AW1477" s="680" t="s">
        <v>33</v>
      </c>
      <c r="AX1477" s="680" t="s">
        <v>72</v>
      </c>
      <c r="AY1477" s="682" t="s">
        <v>125</v>
      </c>
    </row>
    <row r="1478" spans="2:51" s="658" customFormat="1" ht="12">
      <c r="B1478" s="659"/>
      <c r="D1478" s="653" t="s">
        <v>137</v>
      </c>
      <c r="E1478" s="660" t="s">
        <v>3</v>
      </c>
      <c r="F1478" s="661" t="s">
        <v>2486</v>
      </c>
      <c r="H1478" s="662">
        <v>16.3</v>
      </c>
      <c r="L1478" s="659"/>
      <c r="M1478" s="663"/>
      <c r="N1478" s="664"/>
      <c r="O1478" s="664"/>
      <c r="P1478" s="664"/>
      <c r="Q1478" s="664"/>
      <c r="R1478" s="664"/>
      <c r="S1478" s="664"/>
      <c r="T1478" s="665"/>
      <c r="AT1478" s="660" t="s">
        <v>137</v>
      </c>
      <c r="AU1478" s="660" t="s">
        <v>82</v>
      </c>
      <c r="AV1478" s="658" t="s">
        <v>82</v>
      </c>
      <c r="AW1478" s="658" t="s">
        <v>33</v>
      </c>
      <c r="AX1478" s="658" t="s">
        <v>72</v>
      </c>
      <c r="AY1478" s="660" t="s">
        <v>125</v>
      </c>
    </row>
    <row r="1479" spans="2:51" s="658" customFormat="1" ht="12">
      <c r="B1479" s="659"/>
      <c r="D1479" s="653" t="s">
        <v>137</v>
      </c>
      <c r="E1479" s="660" t="s">
        <v>3</v>
      </c>
      <c r="F1479" s="661" t="s">
        <v>2487</v>
      </c>
      <c r="H1479" s="662">
        <v>6.45</v>
      </c>
      <c r="L1479" s="659"/>
      <c r="M1479" s="663"/>
      <c r="N1479" s="664"/>
      <c r="O1479" s="664"/>
      <c r="P1479" s="664"/>
      <c r="Q1479" s="664"/>
      <c r="R1479" s="664"/>
      <c r="S1479" s="664"/>
      <c r="T1479" s="665"/>
      <c r="AT1479" s="660" t="s">
        <v>137</v>
      </c>
      <c r="AU1479" s="660" t="s">
        <v>82</v>
      </c>
      <c r="AV1479" s="658" t="s">
        <v>82</v>
      </c>
      <c r="AW1479" s="658" t="s">
        <v>33</v>
      </c>
      <c r="AX1479" s="658" t="s">
        <v>72</v>
      </c>
      <c r="AY1479" s="660" t="s">
        <v>125</v>
      </c>
    </row>
    <row r="1480" spans="2:51" s="680" customFormat="1" ht="12">
      <c r="B1480" s="681"/>
      <c r="D1480" s="653" t="s">
        <v>137</v>
      </c>
      <c r="E1480" s="682" t="s">
        <v>3</v>
      </c>
      <c r="F1480" s="683" t="s">
        <v>2454</v>
      </c>
      <c r="H1480" s="682" t="s">
        <v>3</v>
      </c>
      <c r="L1480" s="681"/>
      <c r="M1480" s="684"/>
      <c r="N1480" s="685"/>
      <c r="O1480" s="685"/>
      <c r="P1480" s="685"/>
      <c r="Q1480" s="685"/>
      <c r="R1480" s="685"/>
      <c r="S1480" s="685"/>
      <c r="T1480" s="686"/>
      <c r="AT1480" s="682" t="s">
        <v>137</v>
      </c>
      <c r="AU1480" s="682" t="s">
        <v>82</v>
      </c>
      <c r="AV1480" s="680" t="s">
        <v>80</v>
      </c>
      <c r="AW1480" s="680" t="s">
        <v>33</v>
      </c>
      <c r="AX1480" s="680" t="s">
        <v>72</v>
      </c>
      <c r="AY1480" s="682" t="s">
        <v>125</v>
      </c>
    </row>
    <row r="1481" spans="2:51" s="658" customFormat="1" ht="12">
      <c r="B1481" s="659"/>
      <c r="D1481" s="653" t="s">
        <v>137</v>
      </c>
      <c r="E1481" s="660" t="s">
        <v>3</v>
      </c>
      <c r="F1481" s="661" t="s">
        <v>2455</v>
      </c>
      <c r="H1481" s="662">
        <v>12.4</v>
      </c>
      <c r="L1481" s="659"/>
      <c r="M1481" s="663"/>
      <c r="N1481" s="664"/>
      <c r="O1481" s="664"/>
      <c r="P1481" s="664"/>
      <c r="Q1481" s="664"/>
      <c r="R1481" s="664"/>
      <c r="S1481" s="664"/>
      <c r="T1481" s="665"/>
      <c r="AT1481" s="660" t="s">
        <v>137</v>
      </c>
      <c r="AU1481" s="660" t="s">
        <v>82</v>
      </c>
      <c r="AV1481" s="658" t="s">
        <v>82</v>
      </c>
      <c r="AW1481" s="658" t="s">
        <v>33</v>
      </c>
      <c r="AX1481" s="658" t="s">
        <v>72</v>
      </c>
      <c r="AY1481" s="660" t="s">
        <v>125</v>
      </c>
    </row>
    <row r="1482" spans="2:51" s="658" customFormat="1" ht="12">
      <c r="B1482" s="659"/>
      <c r="D1482" s="653" t="s">
        <v>137</v>
      </c>
      <c r="E1482" s="660" t="s">
        <v>3</v>
      </c>
      <c r="F1482" s="661" t="s">
        <v>2456</v>
      </c>
      <c r="H1482" s="662">
        <v>24.6</v>
      </c>
      <c r="L1482" s="659"/>
      <c r="M1482" s="663"/>
      <c r="N1482" s="664"/>
      <c r="O1482" s="664"/>
      <c r="P1482" s="664"/>
      <c r="Q1482" s="664"/>
      <c r="R1482" s="664"/>
      <c r="S1482" s="664"/>
      <c r="T1482" s="665"/>
      <c r="AT1482" s="660" t="s">
        <v>137</v>
      </c>
      <c r="AU1482" s="660" t="s">
        <v>82</v>
      </c>
      <c r="AV1482" s="658" t="s">
        <v>82</v>
      </c>
      <c r="AW1482" s="658" t="s">
        <v>33</v>
      </c>
      <c r="AX1482" s="658" t="s">
        <v>72</v>
      </c>
      <c r="AY1482" s="660" t="s">
        <v>125</v>
      </c>
    </row>
    <row r="1483" spans="2:51" s="658" customFormat="1" ht="12">
      <c r="B1483" s="659"/>
      <c r="D1483" s="653" t="s">
        <v>137</v>
      </c>
      <c r="E1483" s="660" t="s">
        <v>3</v>
      </c>
      <c r="F1483" s="661" t="s">
        <v>2457</v>
      </c>
      <c r="H1483" s="662">
        <v>10.5</v>
      </c>
      <c r="L1483" s="659"/>
      <c r="M1483" s="663"/>
      <c r="N1483" s="664"/>
      <c r="O1483" s="664"/>
      <c r="P1483" s="664"/>
      <c r="Q1483" s="664"/>
      <c r="R1483" s="664"/>
      <c r="S1483" s="664"/>
      <c r="T1483" s="665"/>
      <c r="AT1483" s="660" t="s">
        <v>137</v>
      </c>
      <c r="AU1483" s="660" t="s">
        <v>82</v>
      </c>
      <c r="AV1483" s="658" t="s">
        <v>82</v>
      </c>
      <c r="AW1483" s="658" t="s">
        <v>33</v>
      </c>
      <c r="AX1483" s="658" t="s">
        <v>72</v>
      </c>
      <c r="AY1483" s="660" t="s">
        <v>125</v>
      </c>
    </row>
    <row r="1484" spans="2:51" s="658" customFormat="1" ht="12">
      <c r="B1484" s="659"/>
      <c r="D1484" s="653" t="s">
        <v>137</v>
      </c>
      <c r="E1484" s="660" t="s">
        <v>3</v>
      </c>
      <c r="F1484" s="661" t="s">
        <v>2458</v>
      </c>
      <c r="H1484" s="662">
        <v>25.2</v>
      </c>
      <c r="L1484" s="659"/>
      <c r="M1484" s="663"/>
      <c r="N1484" s="664"/>
      <c r="O1484" s="664"/>
      <c r="P1484" s="664"/>
      <c r="Q1484" s="664"/>
      <c r="R1484" s="664"/>
      <c r="S1484" s="664"/>
      <c r="T1484" s="665"/>
      <c r="AT1484" s="660" t="s">
        <v>137</v>
      </c>
      <c r="AU1484" s="660" t="s">
        <v>82</v>
      </c>
      <c r="AV1484" s="658" t="s">
        <v>82</v>
      </c>
      <c r="AW1484" s="658" t="s">
        <v>33</v>
      </c>
      <c r="AX1484" s="658" t="s">
        <v>72</v>
      </c>
      <c r="AY1484" s="660" t="s">
        <v>125</v>
      </c>
    </row>
    <row r="1485" spans="2:51" s="658" customFormat="1" ht="12">
      <c r="B1485" s="659"/>
      <c r="D1485" s="653" t="s">
        <v>137</v>
      </c>
      <c r="E1485" s="660" t="s">
        <v>3</v>
      </c>
      <c r="F1485" s="661" t="s">
        <v>2459</v>
      </c>
      <c r="H1485" s="662">
        <v>9.68</v>
      </c>
      <c r="L1485" s="659"/>
      <c r="M1485" s="663"/>
      <c r="N1485" s="664"/>
      <c r="O1485" s="664"/>
      <c r="P1485" s="664"/>
      <c r="Q1485" s="664"/>
      <c r="R1485" s="664"/>
      <c r="S1485" s="664"/>
      <c r="T1485" s="665"/>
      <c r="AT1485" s="660" t="s">
        <v>137</v>
      </c>
      <c r="AU1485" s="660" t="s">
        <v>82</v>
      </c>
      <c r="AV1485" s="658" t="s">
        <v>82</v>
      </c>
      <c r="AW1485" s="658" t="s">
        <v>33</v>
      </c>
      <c r="AX1485" s="658" t="s">
        <v>72</v>
      </c>
      <c r="AY1485" s="660" t="s">
        <v>125</v>
      </c>
    </row>
    <row r="1486" spans="2:51" s="658" customFormat="1" ht="12">
      <c r="B1486" s="659"/>
      <c r="D1486" s="653" t="s">
        <v>137</v>
      </c>
      <c r="E1486" s="660" t="s">
        <v>3</v>
      </c>
      <c r="F1486" s="661" t="s">
        <v>2460</v>
      </c>
      <c r="H1486" s="662">
        <v>1.365</v>
      </c>
      <c r="L1486" s="659"/>
      <c r="M1486" s="663"/>
      <c r="N1486" s="664"/>
      <c r="O1486" s="664"/>
      <c r="P1486" s="664"/>
      <c r="Q1486" s="664"/>
      <c r="R1486" s="664"/>
      <c r="S1486" s="664"/>
      <c r="T1486" s="665"/>
      <c r="AT1486" s="660" t="s">
        <v>137</v>
      </c>
      <c r="AU1486" s="660" t="s">
        <v>82</v>
      </c>
      <c r="AV1486" s="658" t="s">
        <v>82</v>
      </c>
      <c r="AW1486" s="658" t="s">
        <v>33</v>
      </c>
      <c r="AX1486" s="658" t="s">
        <v>72</v>
      </c>
      <c r="AY1486" s="660" t="s">
        <v>125</v>
      </c>
    </row>
    <row r="1487" spans="2:51" s="687" customFormat="1" ht="12">
      <c r="B1487" s="688"/>
      <c r="D1487" s="653" t="s">
        <v>137</v>
      </c>
      <c r="E1487" s="689" t="s">
        <v>3</v>
      </c>
      <c r="F1487" s="690" t="s">
        <v>532</v>
      </c>
      <c r="H1487" s="691">
        <v>106.495</v>
      </c>
      <c r="L1487" s="688"/>
      <c r="M1487" s="692"/>
      <c r="N1487" s="693"/>
      <c r="O1487" s="693"/>
      <c r="P1487" s="693"/>
      <c r="Q1487" s="693"/>
      <c r="R1487" s="693"/>
      <c r="S1487" s="693"/>
      <c r="T1487" s="694"/>
      <c r="AT1487" s="689" t="s">
        <v>137</v>
      </c>
      <c r="AU1487" s="689" t="s">
        <v>82</v>
      </c>
      <c r="AV1487" s="687" t="s">
        <v>133</v>
      </c>
      <c r="AW1487" s="687" t="s">
        <v>33</v>
      </c>
      <c r="AX1487" s="687" t="s">
        <v>80</v>
      </c>
      <c r="AY1487" s="689" t="s">
        <v>125</v>
      </c>
    </row>
    <row r="1488" spans="1:65" s="571" customFormat="1" ht="14.45" customHeight="1">
      <c r="A1488" s="568"/>
      <c r="B1488" s="569"/>
      <c r="C1488" s="671" t="s">
        <v>2488</v>
      </c>
      <c r="D1488" s="671" t="s">
        <v>239</v>
      </c>
      <c r="E1488" s="672" t="s">
        <v>2312</v>
      </c>
      <c r="F1488" s="673" t="s">
        <v>2313</v>
      </c>
      <c r="G1488" s="674" t="s">
        <v>143</v>
      </c>
      <c r="H1488" s="675">
        <v>0.037</v>
      </c>
      <c r="I1488" s="80"/>
      <c r="J1488" s="676">
        <f>ROUND(I1488*H1488,2)</f>
        <v>0</v>
      </c>
      <c r="K1488" s="673" t="s">
        <v>132</v>
      </c>
      <c r="L1488" s="677"/>
      <c r="M1488" s="678" t="s">
        <v>3</v>
      </c>
      <c r="N1488" s="679" t="s">
        <v>43</v>
      </c>
      <c r="O1488" s="648"/>
      <c r="P1488" s="649">
        <f>O1488*H1488</f>
        <v>0</v>
      </c>
      <c r="Q1488" s="649">
        <v>1</v>
      </c>
      <c r="R1488" s="649">
        <f>Q1488*H1488</f>
        <v>0.037</v>
      </c>
      <c r="S1488" s="649">
        <v>0</v>
      </c>
      <c r="T1488" s="650">
        <f>S1488*H1488</f>
        <v>0</v>
      </c>
      <c r="U1488" s="568"/>
      <c r="V1488" s="568"/>
      <c r="W1488" s="568"/>
      <c r="X1488" s="568"/>
      <c r="Y1488" s="568"/>
      <c r="Z1488" s="568"/>
      <c r="AA1488" s="568"/>
      <c r="AB1488" s="568"/>
      <c r="AC1488" s="568"/>
      <c r="AD1488" s="568"/>
      <c r="AE1488" s="568"/>
      <c r="AR1488" s="651" t="s">
        <v>304</v>
      </c>
      <c r="AT1488" s="651" t="s">
        <v>239</v>
      </c>
      <c r="AU1488" s="651" t="s">
        <v>82</v>
      </c>
      <c r="AY1488" s="561" t="s">
        <v>125</v>
      </c>
      <c r="BE1488" s="652">
        <f>IF(N1488="základní",J1488,0)</f>
        <v>0</v>
      </c>
      <c r="BF1488" s="652">
        <f>IF(N1488="snížená",J1488,0)</f>
        <v>0</v>
      </c>
      <c r="BG1488" s="652">
        <f>IF(N1488="zákl. přenesená",J1488,0)</f>
        <v>0</v>
      </c>
      <c r="BH1488" s="652">
        <f>IF(N1488="sníž. přenesená",J1488,0)</f>
        <v>0</v>
      </c>
      <c r="BI1488" s="652">
        <f>IF(N1488="nulová",J1488,0)</f>
        <v>0</v>
      </c>
      <c r="BJ1488" s="561" t="s">
        <v>80</v>
      </c>
      <c r="BK1488" s="652">
        <f>ROUND(I1488*H1488,2)</f>
        <v>0</v>
      </c>
      <c r="BL1488" s="561" t="s">
        <v>229</v>
      </c>
      <c r="BM1488" s="651" t="s">
        <v>2489</v>
      </c>
    </row>
    <row r="1489" spans="2:51" s="658" customFormat="1" ht="12">
      <c r="B1489" s="659"/>
      <c r="D1489" s="653" t="s">
        <v>137</v>
      </c>
      <c r="F1489" s="661" t="s">
        <v>2490</v>
      </c>
      <c r="H1489" s="662">
        <v>0.037</v>
      </c>
      <c r="L1489" s="659"/>
      <c r="M1489" s="663"/>
      <c r="N1489" s="664"/>
      <c r="O1489" s="664"/>
      <c r="P1489" s="664"/>
      <c r="Q1489" s="664"/>
      <c r="R1489" s="664"/>
      <c r="S1489" s="664"/>
      <c r="T1489" s="665"/>
      <c r="AT1489" s="660" t="s">
        <v>137</v>
      </c>
      <c r="AU1489" s="660" t="s">
        <v>82</v>
      </c>
      <c r="AV1489" s="658" t="s">
        <v>82</v>
      </c>
      <c r="AW1489" s="658" t="s">
        <v>4</v>
      </c>
      <c r="AX1489" s="658" t="s">
        <v>80</v>
      </c>
      <c r="AY1489" s="660" t="s">
        <v>125</v>
      </c>
    </row>
    <row r="1490" spans="1:65" s="571" customFormat="1" ht="24.2" customHeight="1">
      <c r="A1490" s="568"/>
      <c r="B1490" s="569"/>
      <c r="C1490" s="640" t="s">
        <v>2491</v>
      </c>
      <c r="D1490" s="640" t="s">
        <v>128</v>
      </c>
      <c r="E1490" s="641" t="s">
        <v>2492</v>
      </c>
      <c r="F1490" s="642" t="s">
        <v>2493</v>
      </c>
      <c r="G1490" s="643" t="s">
        <v>180</v>
      </c>
      <c r="H1490" s="644">
        <v>22.75</v>
      </c>
      <c r="I1490" s="77"/>
      <c r="J1490" s="645">
        <f>ROUND(I1490*H1490,2)</f>
        <v>0</v>
      </c>
      <c r="K1490" s="642" t="s">
        <v>132</v>
      </c>
      <c r="L1490" s="569"/>
      <c r="M1490" s="646" t="s">
        <v>3</v>
      </c>
      <c r="N1490" s="647" t="s">
        <v>43</v>
      </c>
      <c r="O1490" s="648"/>
      <c r="P1490" s="649">
        <f>O1490*H1490</f>
        <v>0</v>
      </c>
      <c r="Q1490" s="649">
        <v>0.00094</v>
      </c>
      <c r="R1490" s="649">
        <f>Q1490*H1490</f>
        <v>0.021384999999999998</v>
      </c>
      <c r="S1490" s="649">
        <v>0</v>
      </c>
      <c r="T1490" s="650">
        <f>S1490*H1490</f>
        <v>0</v>
      </c>
      <c r="U1490" s="568"/>
      <c r="V1490" s="568"/>
      <c r="W1490" s="568"/>
      <c r="X1490" s="568"/>
      <c r="Y1490" s="568"/>
      <c r="Z1490" s="568"/>
      <c r="AA1490" s="568"/>
      <c r="AB1490" s="568"/>
      <c r="AC1490" s="568"/>
      <c r="AD1490" s="568"/>
      <c r="AE1490" s="568"/>
      <c r="AR1490" s="651" t="s">
        <v>229</v>
      </c>
      <c r="AT1490" s="651" t="s">
        <v>128</v>
      </c>
      <c r="AU1490" s="651" t="s">
        <v>82</v>
      </c>
      <c r="AY1490" s="561" t="s">
        <v>125</v>
      </c>
      <c r="BE1490" s="652">
        <f>IF(N1490="základní",J1490,0)</f>
        <v>0</v>
      </c>
      <c r="BF1490" s="652">
        <f>IF(N1490="snížená",J1490,0)</f>
        <v>0</v>
      </c>
      <c r="BG1490" s="652">
        <f>IF(N1490="zákl. přenesená",J1490,0)</f>
        <v>0</v>
      </c>
      <c r="BH1490" s="652">
        <f>IF(N1490="sníž. přenesená",J1490,0)</f>
        <v>0</v>
      </c>
      <c r="BI1490" s="652">
        <f>IF(N1490="nulová",J1490,0)</f>
        <v>0</v>
      </c>
      <c r="BJ1490" s="561" t="s">
        <v>80</v>
      </c>
      <c r="BK1490" s="652">
        <f>ROUND(I1490*H1490,2)</f>
        <v>0</v>
      </c>
      <c r="BL1490" s="561" t="s">
        <v>229</v>
      </c>
      <c r="BM1490" s="651" t="s">
        <v>2494</v>
      </c>
    </row>
    <row r="1491" spans="2:51" s="680" customFormat="1" ht="12">
      <c r="B1491" s="681"/>
      <c r="D1491" s="653" t="s">
        <v>137</v>
      </c>
      <c r="E1491" s="682" t="s">
        <v>3</v>
      </c>
      <c r="F1491" s="683" t="s">
        <v>2384</v>
      </c>
      <c r="H1491" s="682" t="s">
        <v>3</v>
      </c>
      <c r="L1491" s="681"/>
      <c r="M1491" s="684"/>
      <c r="N1491" s="685"/>
      <c r="O1491" s="685"/>
      <c r="P1491" s="685"/>
      <c r="Q1491" s="685"/>
      <c r="R1491" s="685"/>
      <c r="S1491" s="685"/>
      <c r="T1491" s="686"/>
      <c r="AT1491" s="682" t="s">
        <v>137</v>
      </c>
      <c r="AU1491" s="682" t="s">
        <v>82</v>
      </c>
      <c r="AV1491" s="680" t="s">
        <v>80</v>
      </c>
      <c r="AW1491" s="680" t="s">
        <v>33</v>
      </c>
      <c r="AX1491" s="680" t="s">
        <v>72</v>
      </c>
      <c r="AY1491" s="682" t="s">
        <v>125</v>
      </c>
    </row>
    <row r="1492" spans="2:51" s="658" customFormat="1" ht="12">
      <c r="B1492" s="659"/>
      <c r="D1492" s="653" t="s">
        <v>137</v>
      </c>
      <c r="E1492" s="660" t="s">
        <v>3</v>
      </c>
      <c r="F1492" s="661" t="s">
        <v>2486</v>
      </c>
      <c r="H1492" s="662">
        <v>16.3</v>
      </c>
      <c r="L1492" s="659"/>
      <c r="M1492" s="663"/>
      <c r="N1492" s="664"/>
      <c r="O1492" s="664"/>
      <c r="P1492" s="664"/>
      <c r="Q1492" s="664"/>
      <c r="R1492" s="664"/>
      <c r="S1492" s="664"/>
      <c r="T1492" s="665"/>
      <c r="AT1492" s="660" t="s">
        <v>137</v>
      </c>
      <c r="AU1492" s="660" t="s">
        <v>82</v>
      </c>
      <c r="AV1492" s="658" t="s">
        <v>82</v>
      </c>
      <c r="AW1492" s="658" t="s">
        <v>33</v>
      </c>
      <c r="AX1492" s="658" t="s">
        <v>72</v>
      </c>
      <c r="AY1492" s="660" t="s">
        <v>125</v>
      </c>
    </row>
    <row r="1493" spans="2:51" s="658" customFormat="1" ht="12">
      <c r="B1493" s="659"/>
      <c r="D1493" s="653" t="s">
        <v>137</v>
      </c>
      <c r="E1493" s="660" t="s">
        <v>3</v>
      </c>
      <c r="F1493" s="661" t="s">
        <v>2487</v>
      </c>
      <c r="H1493" s="662">
        <v>6.45</v>
      </c>
      <c r="L1493" s="659"/>
      <c r="M1493" s="663"/>
      <c r="N1493" s="664"/>
      <c r="O1493" s="664"/>
      <c r="P1493" s="664"/>
      <c r="Q1493" s="664"/>
      <c r="R1493" s="664"/>
      <c r="S1493" s="664"/>
      <c r="T1493" s="665"/>
      <c r="AT1493" s="660" t="s">
        <v>137</v>
      </c>
      <c r="AU1493" s="660" t="s">
        <v>82</v>
      </c>
      <c r="AV1493" s="658" t="s">
        <v>82</v>
      </c>
      <c r="AW1493" s="658" t="s">
        <v>33</v>
      </c>
      <c r="AX1493" s="658" t="s">
        <v>72</v>
      </c>
      <c r="AY1493" s="660" t="s">
        <v>125</v>
      </c>
    </row>
    <row r="1494" spans="2:51" s="687" customFormat="1" ht="12">
      <c r="B1494" s="688"/>
      <c r="D1494" s="653" t="s">
        <v>137</v>
      </c>
      <c r="E1494" s="689" t="s">
        <v>3</v>
      </c>
      <c r="F1494" s="690" t="s">
        <v>532</v>
      </c>
      <c r="H1494" s="691">
        <v>22.75</v>
      </c>
      <c r="L1494" s="688"/>
      <c r="M1494" s="692"/>
      <c r="N1494" s="693"/>
      <c r="O1494" s="693"/>
      <c r="P1494" s="693"/>
      <c r="Q1494" s="693"/>
      <c r="R1494" s="693"/>
      <c r="S1494" s="693"/>
      <c r="T1494" s="694"/>
      <c r="AT1494" s="689" t="s">
        <v>137</v>
      </c>
      <c r="AU1494" s="689" t="s">
        <v>82</v>
      </c>
      <c r="AV1494" s="687" t="s">
        <v>133</v>
      </c>
      <c r="AW1494" s="687" t="s">
        <v>33</v>
      </c>
      <c r="AX1494" s="687" t="s">
        <v>80</v>
      </c>
      <c r="AY1494" s="689" t="s">
        <v>125</v>
      </c>
    </row>
    <row r="1495" spans="1:65" s="571" customFormat="1" ht="24.2" customHeight="1">
      <c r="A1495" s="568"/>
      <c r="B1495" s="569"/>
      <c r="C1495" s="671" t="s">
        <v>2495</v>
      </c>
      <c r="D1495" s="671" t="s">
        <v>239</v>
      </c>
      <c r="E1495" s="672" t="s">
        <v>2332</v>
      </c>
      <c r="F1495" s="673" t="s">
        <v>2333</v>
      </c>
      <c r="G1495" s="674" t="s">
        <v>180</v>
      </c>
      <c r="H1495" s="675">
        <v>27.3</v>
      </c>
      <c r="I1495" s="80"/>
      <c r="J1495" s="676">
        <f>ROUND(I1495*H1495,2)</f>
        <v>0</v>
      </c>
      <c r="K1495" s="673" t="s">
        <v>132</v>
      </c>
      <c r="L1495" s="677"/>
      <c r="M1495" s="678" t="s">
        <v>3</v>
      </c>
      <c r="N1495" s="679" t="s">
        <v>43</v>
      </c>
      <c r="O1495" s="648"/>
      <c r="P1495" s="649">
        <f>O1495*H1495</f>
        <v>0</v>
      </c>
      <c r="Q1495" s="649">
        <v>0.0054</v>
      </c>
      <c r="R1495" s="649">
        <f>Q1495*H1495</f>
        <v>0.14742000000000002</v>
      </c>
      <c r="S1495" s="649">
        <v>0</v>
      </c>
      <c r="T1495" s="650">
        <f>S1495*H1495</f>
        <v>0</v>
      </c>
      <c r="U1495" s="568"/>
      <c r="V1495" s="568"/>
      <c r="W1495" s="568"/>
      <c r="X1495" s="568"/>
      <c r="Y1495" s="568"/>
      <c r="Z1495" s="568"/>
      <c r="AA1495" s="568"/>
      <c r="AB1495" s="568"/>
      <c r="AC1495" s="568"/>
      <c r="AD1495" s="568"/>
      <c r="AE1495" s="568"/>
      <c r="AR1495" s="651" t="s">
        <v>304</v>
      </c>
      <c r="AT1495" s="651" t="s">
        <v>239</v>
      </c>
      <c r="AU1495" s="651" t="s">
        <v>82</v>
      </c>
      <c r="AY1495" s="561" t="s">
        <v>125</v>
      </c>
      <c r="BE1495" s="652">
        <f>IF(N1495="základní",J1495,0)</f>
        <v>0</v>
      </c>
      <c r="BF1495" s="652">
        <f>IF(N1495="snížená",J1495,0)</f>
        <v>0</v>
      </c>
      <c r="BG1495" s="652">
        <f>IF(N1495="zákl. přenesená",J1495,0)</f>
        <v>0</v>
      </c>
      <c r="BH1495" s="652">
        <f>IF(N1495="sníž. přenesená",J1495,0)</f>
        <v>0</v>
      </c>
      <c r="BI1495" s="652">
        <f>IF(N1495="nulová",J1495,0)</f>
        <v>0</v>
      </c>
      <c r="BJ1495" s="561" t="s">
        <v>80</v>
      </c>
      <c r="BK1495" s="652">
        <f>ROUND(I1495*H1495,2)</f>
        <v>0</v>
      </c>
      <c r="BL1495" s="561" t="s">
        <v>229</v>
      </c>
      <c r="BM1495" s="651" t="s">
        <v>2496</v>
      </c>
    </row>
    <row r="1496" spans="2:51" s="658" customFormat="1" ht="12">
      <c r="B1496" s="659"/>
      <c r="D1496" s="653" t="s">
        <v>137</v>
      </c>
      <c r="F1496" s="661" t="s">
        <v>2497</v>
      </c>
      <c r="H1496" s="662">
        <v>27.3</v>
      </c>
      <c r="L1496" s="659"/>
      <c r="M1496" s="663"/>
      <c r="N1496" s="664"/>
      <c r="O1496" s="664"/>
      <c r="P1496" s="664"/>
      <c r="Q1496" s="664"/>
      <c r="R1496" s="664"/>
      <c r="S1496" s="664"/>
      <c r="T1496" s="665"/>
      <c r="AT1496" s="660" t="s">
        <v>137</v>
      </c>
      <c r="AU1496" s="660" t="s">
        <v>82</v>
      </c>
      <c r="AV1496" s="658" t="s">
        <v>82</v>
      </c>
      <c r="AW1496" s="658" t="s">
        <v>4</v>
      </c>
      <c r="AX1496" s="658" t="s">
        <v>80</v>
      </c>
      <c r="AY1496" s="660" t="s">
        <v>125</v>
      </c>
    </row>
    <row r="1497" spans="1:65" s="571" customFormat="1" ht="24.2" customHeight="1">
      <c r="A1497" s="568"/>
      <c r="B1497" s="569"/>
      <c r="C1497" s="640" t="s">
        <v>2498</v>
      </c>
      <c r="D1497" s="640" t="s">
        <v>128</v>
      </c>
      <c r="E1497" s="641" t="s">
        <v>2499</v>
      </c>
      <c r="F1497" s="642" t="s">
        <v>2500</v>
      </c>
      <c r="G1497" s="643" t="s">
        <v>180</v>
      </c>
      <c r="H1497" s="644">
        <v>106.495</v>
      </c>
      <c r="I1497" s="77"/>
      <c r="J1497" s="645">
        <f>ROUND(I1497*H1497,2)</f>
        <v>0</v>
      </c>
      <c r="K1497" s="642" t="s">
        <v>132</v>
      </c>
      <c r="L1497" s="569"/>
      <c r="M1497" s="646" t="s">
        <v>3</v>
      </c>
      <c r="N1497" s="647" t="s">
        <v>43</v>
      </c>
      <c r="O1497" s="648"/>
      <c r="P1497" s="649">
        <f>O1497*H1497</f>
        <v>0</v>
      </c>
      <c r="Q1497" s="649">
        <v>0.00077</v>
      </c>
      <c r="R1497" s="649">
        <f>Q1497*H1497</f>
        <v>0.08200115</v>
      </c>
      <c r="S1497" s="649">
        <v>0</v>
      </c>
      <c r="T1497" s="650">
        <f>S1497*H1497</f>
        <v>0</v>
      </c>
      <c r="U1497" s="568"/>
      <c r="V1497" s="568"/>
      <c r="W1497" s="568"/>
      <c r="X1497" s="568"/>
      <c r="Y1497" s="568"/>
      <c r="Z1497" s="568"/>
      <c r="AA1497" s="568"/>
      <c r="AB1497" s="568"/>
      <c r="AC1497" s="568"/>
      <c r="AD1497" s="568"/>
      <c r="AE1497" s="568"/>
      <c r="AR1497" s="651" t="s">
        <v>229</v>
      </c>
      <c r="AT1497" s="651" t="s">
        <v>128</v>
      </c>
      <c r="AU1497" s="651" t="s">
        <v>82</v>
      </c>
      <c r="AY1497" s="561" t="s">
        <v>125</v>
      </c>
      <c r="BE1497" s="652">
        <f>IF(N1497="základní",J1497,0)</f>
        <v>0</v>
      </c>
      <c r="BF1497" s="652">
        <f>IF(N1497="snížená",J1497,0)</f>
        <v>0</v>
      </c>
      <c r="BG1497" s="652">
        <f>IF(N1497="zákl. přenesená",J1497,0)</f>
        <v>0</v>
      </c>
      <c r="BH1497" s="652">
        <f>IF(N1497="sníž. přenesená",J1497,0)</f>
        <v>0</v>
      </c>
      <c r="BI1497" s="652">
        <f>IF(N1497="nulová",J1497,0)</f>
        <v>0</v>
      </c>
      <c r="BJ1497" s="561" t="s">
        <v>80</v>
      </c>
      <c r="BK1497" s="652">
        <f>ROUND(I1497*H1497,2)</f>
        <v>0</v>
      </c>
      <c r="BL1497" s="561" t="s">
        <v>229</v>
      </c>
      <c r="BM1497" s="651" t="s">
        <v>2501</v>
      </c>
    </row>
    <row r="1498" spans="2:51" s="680" customFormat="1" ht="12">
      <c r="B1498" s="681"/>
      <c r="D1498" s="653" t="s">
        <v>137</v>
      </c>
      <c r="E1498" s="682" t="s">
        <v>3</v>
      </c>
      <c r="F1498" s="683" t="s">
        <v>2373</v>
      </c>
      <c r="H1498" s="682" t="s">
        <v>3</v>
      </c>
      <c r="L1498" s="681"/>
      <c r="M1498" s="684"/>
      <c r="N1498" s="685"/>
      <c r="O1498" s="685"/>
      <c r="P1498" s="685"/>
      <c r="Q1498" s="685"/>
      <c r="R1498" s="685"/>
      <c r="S1498" s="685"/>
      <c r="T1498" s="686"/>
      <c r="AT1498" s="682" t="s">
        <v>137</v>
      </c>
      <c r="AU1498" s="682" t="s">
        <v>82</v>
      </c>
      <c r="AV1498" s="680" t="s">
        <v>80</v>
      </c>
      <c r="AW1498" s="680" t="s">
        <v>33</v>
      </c>
      <c r="AX1498" s="680" t="s">
        <v>72</v>
      </c>
      <c r="AY1498" s="682" t="s">
        <v>125</v>
      </c>
    </row>
    <row r="1499" spans="2:51" s="658" customFormat="1" ht="12">
      <c r="B1499" s="659"/>
      <c r="D1499" s="653" t="s">
        <v>137</v>
      </c>
      <c r="E1499" s="660" t="s">
        <v>3</v>
      </c>
      <c r="F1499" s="661" t="s">
        <v>2486</v>
      </c>
      <c r="H1499" s="662">
        <v>16.3</v>
      </c>
      <c r="L1499" s="659"/>
      <c r="M1499" s="663"/>
      <c r="N1499" s="664"/>
      <c r="O1499" s="664"/>
      <c r="P1499" s="664"/>
      <c r="Q1499" s="664"/>
      <c r="R1499" s="664"/>
      <c r="S1499" s="664"/>
      <c r="T1499" s="665"/>
      <c r="AT1499" s="660" t="s">
        <v>137</v>
      </c>
      <c r="AU1499" s="660" t="s">
        <v>82</v>
      </c>
      <c r="AV1499" s="658" t="s">
        <v>82</v>
      </c>
      <c r="AW1499" s="658" t="s">
        <v>33</v>
      </c>
      <c r="AX1499" s="658" t="s">
        <v>72</v>
      </c>
      <c r="AY1499" s="660" t="s">
        <v>125</v>
      </c>
    </row>
    <row r="1500" spans="2:51" s="658" customFormat="1" ht="12">
      <c r="B1500" s="659"/>
      <c r="D1500" s="653" t="s">
        <v>137</v>
      </c>
      <c r="E1500" s="660" t="s">
        <v>3</v>
      </c>
      <c r="F1500" s="661" t="s">
        <v>2487</v>
      </c>
      <c r="H1500" s="662">
        <v>6.45</v>
      </c>
      <c r="L1500" s="659"/>
      <c r="M1500" s="663"/>
      <c r="N1500" s="664"/>
      <c r="O1500" s="664"/>
      <c r="P1500" s="664"/>
      <c r="Q1500" s="664"/>
      <c r="R1500" s="664"/>
      <c r="S1500" s="664"/>
      <c r="T1500" s="665"/>
      <c r="AT1500" s="660" t="s">
        <v>137</v>
      </c>
      <c r="AU1500" s="660" t="s">
        <v>82</v>
      </c>
      <c r="AV1500" s="658" t="s">
        <v>82</v>
      </c>
      <c r="AW1500" s="658" t="s">
        <v>33</v>
      </c>
      <c r="AX1500" s="658" t="s">
        <v>72</v>
      </c>
      <c r="AY1500" s="660" t="s">
        <v>125</v>
      </c>
    </row>
    <row r="1501" spans="2:51" s="680" customFormat="1" ht="12">
      <c r="B1501" s="681"/>
      <c r="D1501" s="653" t="s">
        <v>137</v>
      </c>
      <c r="E1501" s="682" t="s">
        <v>3</v>
      </c>
      <c r="F1501" s="683" t="s">
        <v>2454</v>
      </c>
      <c r="H1501" s="682" t="s">
        <v>3</v>
      </c>
      <c r="L1501" s="681"/>
      <c r="M1501" s="684"/>
      <c r="N1501" s="685"/>
      <c r="O1501" s="685"/>
      <c r="P1501" s="685"/>
      <c r="Q1501" s="685"/>
      <c r="R1501" s="685"/>
      <c r="S1501" s="685"/>
      <c r="T1501" s="686"/>
      <c r="AT1501" s="682" t="s">
        <v>137</v>
      </c>
      <c r="AU1501" s="682" t="s">
        <v>82</v>
      </c>
      <c r="AV1501" s="680" t="s">
        <v>80</v>
      </c>
      <c r="AW1501" s="680" t="s">
        <v>33</v>
      </c>
      <c r="AX1501" s="680" t="s">
        <v>72</v>
      </c>
      <c r="AY1501" s="682" t="s">
        <v>125</v>
      </c>
    </row>
    <row r="1502" spans="2:51" s="658" customFormat="1" ht="12">
      <c r="B1502" s="659"/>
      <c r="D1502" s="653" t="s">
        <v>137</v>
      </c>
      <c r="E1502" s="660" t="s">
        <v>3</v>
      </c>
      <c r="F1502" s="661" t="s">
        <v>2455</v>
      </c>
      <c r="H1502" s="662">
        <v>12.4</v>
      </c>
      <c r="L1502" s="659"/>
      <c r="M1502" s="663"/>
      <c r="N1502" s="664"/>
      <c r="O1502" s="664"/>
      <c r="P1502" s="664"/>
      <c r="Q1502" s="664"/>
      <c r="R1502" s="664"/>
      <c r="S1502" s="664"/>
      <c r="T1502" s="665"/>
      <c r="AT1502" s="660" t="s">
        <v>137</v>
      </c>
      <c r="AU1502" s="660" t="s">
        <v>82</v>
      </c>
      <c r="AV1502" s="658" t="s">
        <v>82</v>
      </c>
      <c r="AW1502" s="658" t="s">
        <v>33</v>
      </c>
      <c r="AX1502" s="658" t="s">
        <v>72</v>
      </c>
      <c r="AY1502" s="660" t="s">
        <v>125</v>
      </c>
    </row>
    <row r="1503" spans="2:51" s="658" customFormat="1" ht="12">
      <c r="B1503" s="659"/>
      <c r="D1503" s="653" t="s">
        <v>137</v>
      </c>
      <c r="E1503" s="660" t="s">
        <v>3</v>
      </c>
      <c r="F1503" s="661" t="s">
        <v>2456</v>
      </c>
      <c r="H1503" s="662">
        <v>24.6</v>
      </c>
      <c r="L1503" s="659"/>
      <c r="M1503" s="663"/>
      <c r="N1503" s="664"/>
      <c r="O1503" s="664"/>
      <c r="P1503" s="664"/>
      <c r="Q1503" s="664"/>
      <c r="R1503" s="664"/>
      <c r="S1503" s="664"/>
      <c r="T1503" s="665"/>
      <c r="AT1503" s="660" t="s">
        <v>137</v>
      </c>
      <c r="AU1503" s="660" t="s">
        <v>82</v>
      </c>
      <c r="AV1503" s="658" t="s">
        <v>82</v>
      </c>
      <c r="AW1503" s="658" t="s">
        <v>33</v>
      </c>
      <c r="AX1503" s="658" t="s">
        <v>72</v>
      </c>
      <c r="AY1503" s="660" t="s">
        <v>125</v>
      </c>
    </row>
    <row r="1504" spans="2:51" s="658" customFormat="1" ht="12">
      <c r="B1504" s="659"/>
      <c r="D1504" s="653" t="s">
        <v>137</v>
      </c>
      <c r="E1504" s="660" t="s">
        <v>3</v>
      </c>
      <c r="F1504" s="661" t="s">
        <v>2457</v>
      </c>
      <c r="H1504" s="662">
        <v>10.5</v>
      </c>
      <c r="L1504" s="659"/>
      <c r="M1504" s="663"/>
      <c r="N1504" s="664"/>
      <c r="O1504" s="664"/>
      <c r="P1504" s="664"/>
      <c r="Q1504" s="664"/>
      <c r="R1504" s="664"/>
      <c r="S1504" s="664"/>
      <c r="T1504" s="665"/>
      <c r="AT1504" s="660" t="s">
        <v>137</v>
      </c>
      <c r="AU1504" s="660" t="s">
        <v>82</v>
      </c>
      <c r="AV1504" s="658" t="s">
        <v>82</v>
      </c>
      <c r="AW1504" s="658" t="s">
        <v>33</v>
      </c>
      <c r="AX1504" s="658" t="s">
        <v>72</v>
      </c>
      <c r="AY1504" s="660" t="s">
        <v>125</v>
      </c>
    </row>
    <row r="1505" spans="2:51" s="658" customFormat="1" ht="12">
      <c r="B1505" s="659"/>
      <c r="D1505" s="653" t="s">
        <v>137</v>
      </c>
      <c r="E1505" s="660" t="s">
        <v>3</v>
      </c>
      <c r="F1505" s="661" t="s">
        <v>2458</v>
      </c>
      <c r="H1505" s="662">
        <v>25.2</v>
      </c>
      <c r="L1505" s="659"/>
      <c r="M1505" s="663"/>
      <c r="N1505" s="664"/>
      <c r="O1505" s="664"/>
      <c r="P1505" s="664"/>
      <c r="Q1505" s="664"/>
      <c r="R1505" s="664"/>
      <c r="S1505" s="664"/>
      <c r="T1505" s="665"/>
      <c r="AT1505" s="660" t="s">
        <v>137</v>
      </c>
      <c r="AU1505" s="660" t="s">
        <v>82</v>
      </c>
      <c r="AV1505" s="658" t="s">
        <v>82</v>
      </c>
      <c r="AW1505" s="658" t="s">
        <v>33</v>
      </c>
      <c r="AX1505" s="658" t="s">
        <v>72</v>
      </c>
      <c r="AY1505" s="660" t="s">
        <v>125</v>
      </c>
    </row>
    <row r="1506" spans="2:51" s="658" customFormat="1" ht="12">
      <c r="B1506" s="659"/>
      <c r="D1506" s="653" t="s">
        <v>137</v>
      </c>
      <c r="E1506" s="660" t="s">
        <v>3</v>
      </c>
      <c r="F1506" s="661" t="s">
        <v>2459</v>
      </c>
      <c r="H1506" s="662">
        <v>9.68</v>
      </c>
      <c r="L1506" s="659"/>
      <c r="M1506" s="663"/>
      <c r="N1506" s="664"/>
      <c r="O1506" s="664"/>
      <c r="P1506" s="664"/>
      <c r="Q1506" s="664"/>
      <c r="R1506" s="664"/>
      <c r="S1506" s="664"/>
      <c r="T1506" s="665"/>
      <c r="AT1506" s="660" t="s">
        <v>137</v>
      </c>
      <c r="AU1506" s="660" t="s">
        <v>82</v>
      </c>
      <c r="AV1506" s="658" t="s">
        <v>82</v>
      </c>
      <c r="AW1506" s="658" t="s">
        <v>33</v>
      </c>
      <c r="AX1506" s="658" t="s">
        <v>72</v>
      </c>
      <c r="AY1506" s="660" t="s">
        <v>125</v>
      </c>
    </row>
    <row r="1507" spans="2:51" s="658" customFormat="1" ht="12">
      <c r="B1507" s="659"/>
      <c r="D1507" s="653" t="s">
        <v>137</v>
      </c>
      <c r="E1507" s="660" t="s">
        <v>3</v>
      </c>
      <c r="F1507" s="661" t="s">
        <v>2460</v>
      </c>
      <c r="H1507" s="662">
        <v>1.365</v>
      </c>
      <c r="L1507" s="659"/>
      <c r="M1507" s="663"/>
      <c r="N1507" s="664"/>
      <c r="O1507" s="664"/>
      <c r="P1507" s="664"/>
      <c r="Q1507" s="664"/>
      <c r="R1507" s="664"/>
      <c r="S1507" s="664"/>
      <c r="T1507" s="665"/>
      <c r="AT1507" s="660" t="s">
        <v>137</v>
      </c>
      <c r="AU1507" s="660" t="s">
        <v>82</v>
      </c>
      <c r="AV1507" s="658" t="s">
        <v>82</v>
      </c>
      <c r="AW1507" s="658" t="s">
        <v>33</v>
      </c>
      <c r="AX1507" s="658" t="s">
        <v>72</v>
      </c>
      <c r="AY1507" s="660" t="s">
        <v>125</v>
      </c>
    </row>
    <row r="1508" spans="2:51" s="687" customFormat="1" ht="12">
      <c r="B1508" s="688"/>
      <c r="D1508" s="653" t="s">
        <v>137</v>
      </c>
      <c r="E1508" s="689" t="s">
        <v>3</v>
      </c>
      <c r="F1508" s="690" t="s">
        <v>532</v>
      </c>
      <c r="H1508" s="691">
        <v>106.495</v>
      </c>
      <c r="L1508" s="688"/>
      <c r="M1508" s="692"/>
      <c r="N1508" s="693"/>
      <c r="O1508" s="693"/>
      <c r="P1508" s="693"/>
      <c r="Q1508" s="693"/>
      <c r="R1508" s="693"/>
      <c r="S1508" s="693"/>
      <c r="T1508" s="694"/>
      <c r="AT1508" s="689" t="s">
        <v>137</v>
      </c>
      <c r="AU1508" s="689" t="s">
        <v>82</v>
      </c>
      <c r="AV1508" s="687" t="s">
        <v>133</v>
      </c>
      <c r="AW1508" s="687" t="s">
        <v>33</v>
      </c>
      <c r="AX1508" s="687" t="s">
        <v>80</v>
      </c>
      <c r="AY1508" s="689" t="s">
        <v>125</v>
      </c>
    </row>
    <row r="1509" spans="1:65" s="571" customFormat="1" ht="14.45" customHeight="1">
      <c r="A1509" s="568"/>
      <c r="B1509" s="569"/>
      <c r="C1509" s="671" t="s">
        <v>2502</v>
      </c>
      <c r="D1509" s="671" t="s">
        <v>239</v>
      </c>
      <c r="E1509" s="672" t="s">
        <v>2444</v>
      </c>
      <c r="F1509" s="673" t="s">
        <v>2445</v>
      </c>
      <c r="G1509" s="674" t="s">
        <v>180</v>
      </c>
      <c r="H1509" s="675">
        <v>127.794</v>
      </c>
      <c r="I1509" s="80"/>
      <c r="J1509" s="676">
        <f>ROUND(I1509*H1509,2)</f>
        <v>0</v>
      </c>
      <c r="K1509" s="673" t="s">
        <v>132</v>
      </c>
      <c r="L1509" s="677"/>
      <c r="M1509" s="678" t="s">
        <v>3</v>
      </c>
      <c r="N1509" s="679" t="s">
        <v>43</v>
      </c>
      <c r="O1509" s="648"/>
      <c r="P1509" s="649">
        <f>O1509*H1509</f>
        <v>0</v>
      </c>
      <c r="Q1509" s="649">
        <v>0.0022</v>
      </c>
      <c r="R1509" s="649">
        <f>Q1509*H1509</f>
        <v>0.28114680000000003</v>
      </c>
      <c r="S1509" s="649">
        <v>0</v>
      </c>
      <c r="T1509" s="650">
        <f>S1509*H1509</f>
        <v>0</v>
      </c>
      <c r="U1509" s="568"/>
      <c r="V1509" s="568"/>
      <c r="W1509" s="568"/>
      <c r="X1509" s="568"/>
      <c r="Y1509" s="568"/>
      <c r="Z1509" s="568"/>
      <c r="AA1509" s="568"/>
      <c r="AB1509" s="568"/>
      <c r="AC1509" s="568"/>
      <c r="AD1509" s="568"/>
      <c r="AE1509" s="568"/>
      <c r="AR1509" s="651" t="s">
        <v>304</v>
      </c>
      <c r="AT1509" s="651" t="s">
        <v>239</v>
      </c>
      <c r="AU1509" s="651" t="s">
        <v>82</v>
      </c>
      <c r="AY1509" s="561" t="s">
        <v>125</v>
      </c>
      <c r="BE1509" s="652">
        <f>IF(N1509="základní",J1509,0)</f>
        <v>0</v>
      </c>
      <c r="BF1509" s="652">
        <f>IF(N1509="snížená",J1509,0)</f>
        <v>0</v>
      </c>
      <c r="BG1509" s="652">
        <f>IF(N1509="zákl. přenesená",J1509,0)</f>
        <v>0</v>
      </c>
      <c r="BH1509" s="652">
        <f>IF(N1509="sníž. přenesená",J1509,0)</f>
        <v>0</v>
      </c>
      <c r="BI1509" s="652">
        <f>IF(N1509="nulová",J1509,0)</f>
        <v>0</v>
      </c>
      <c r="BJ1509" s="561" t="s">
        <v>80</v>
      </c>
      <c r="BK1509" s="652">
        <f>ROUND(I1509*H1509,2)</f>
        <v>0</v>
      </c>
      <c r="BL1509" s="561" t="s">
        <v>229</v>
      </c>
      <c r="BM1509" s="651" t="s">
        <v>2503</v>
      </c>
    </row>
    <row r="1510" spans="2:51" s="658" customFormat="1" ht="12">
      <c r="B1510" s="659"/>
      <c r="D1510" s="653" t="s">
        <v>137</v>
      </c>
      <c r="F1510" s="661" t="s">
        <v>2504</v>
      </c>
      <c r="H1510" s="662">
        <v>127.794</v>
      </c>
      <c r="L1510" s="659"/>
      <c r="M1510" s="663"/>
      <c r="N1510" s="664"/>
      <c r="O1510" s="664"/>
      <c r="P1510" s="664"/>
      <c r="Q1510" s="664"/>
      <c r="R1510" s="664"/>
      <c r="S1510" s="664"/>
      <c r="T1510" s="665"/>
      <c r="AT1510" s="660" t="s">
        <v>137</v>
      </c>
      <c r="AU1510" s="660" t="s">
        <v>82</v>
      </c>
      <c r="AV1510" s="658" t="s">
        <v>82</v>
      </c>
      <c r="AW1510" s="658" t="s">
        <v>4</v>
      </c>
      <c r="AX1510" s="658" t="s">
        <v>80</v>
      </c>
      <c r="AY1510" s="660" t="s">
        <v>125</v>
      </c>
    </row>
    <row r="1511" spans="1:65" s="571" customFormat="1" ht="24.2" customHeight="1">
      <c r="A1511" s="568"/>
      <c r="B1511" s="569"/>
      <c r="C1511" s="640" t="s">
        <v>2505</v>
      </c>
      <c r="D1511" s="640" t="s">
        <v>128</v>
      </c>
      <c r="E1511" s="641" t="s">
        <v>2506</v>
      </c>
      <c r="F1511" s="642" t="s">
        <v>2507</v>
      </c>
      <c r="G1511" s="643" t="s">
        <v>173</v>
      </c>
      <c r="H1511" s="644">
        <v>5</v>
      </c>
      <c r="I1511" s="77"/>
      <c r="J1511" s="645">
        <f>ROUND(I1511*H1511,2)</f>
        <v>0</v>
      </c>
      <c r="K1511" s="642" t="s">
        <v>132</v>
      </c>
      <c r="L1511" s="569"/>
      <c r="M1511" s="646" t="s">
        <v>3</v>
      </c>
      <c r="N1511" s="647" t="s">
        <v>43</v>
      </c>
      <c r="O1511" s="648"/>
      <c r="P1511" s="649">
        <f>O1511*H1511</f>
        <v>0</v>
      </c>
      <c r="Q1511" s="649">
        <v>0.0001</v>
      </c>
      <c r="R1511" s="649">
        <f>Q1511*H1511</f>
        <v>0.0005</v>
      </c>
      <c r="S1511" s="649">
        <v>0</v>
      </c>
      <c r="T1511" s="650">
        <f>S1511*H1511</f>
        <v>0</v>
      </c>
      <c r="U1511" s="568"/>
      <c r="V1511" s="568"/>
      <c r="W1511" s="568"/>
      <c r="X1511" s="568"/>
      <c r="Y1511" s="568"/>
      <c r="Z1511" s="568"/>
      <c r="AA1511" s="568"/>
      <c r="AB1511" s="568"/>
      <c r="AC1511" s="568"/>
      <c r="AD1511" s="568"/>
      <c r="AE1511" s="568"/>
      <c r="AR1511" s="651" t="s">
        <v>229</v>
      </c>
      <c r="AT1511" s="651" t="s">
        <v>128</v>
      </c>
      <c r="AU1511" s="651" t="s">
        <v>82</v>
      </c>
      <c r="AY1511" s="561" t="s">
        <v>125</v>
      </c>
      <c r="BE1511" s="652">
        <f>IF(N1511="základní",J1511,0)</f>
        <v>0</v>
      </c>
      <c r="BF1511" s="652">
        <f>IF(N1511="snížená",J1511,0)</f>
        <v>0</v>
      </c>
      <c r="BG1511" s="652">
        <f>IF(N1511="zákl. přenesená",J1511,0)</f>
        <v>0</v>
      </c>
      <c r="BH1511" s="652">
        <f>IF(N1511="sníž. přenesená",J1511,0)</f>
        <v>0</v>
      </c>
      <c r="BI1511" s="652">
        <f>IF(N1511="nulová",J1511,0)</f>
        <v>0</v>
      </c>
      <c r="BJ1511" s="561" t="s">
        <v>80</v>
      </c>
      <c r="BK1511" s="652">
        <f>ROUND(I1511*H1511,2)</f>
        <v>0</v>
      </c>
      <c r="BL1511" s="561" t="s">
        <v>229</v>
      </c>
      <c r="BM1511" s="651" t="s">
        <v>2508</v>
      </c>
    </row>
    <row r="1512" spans="2:51" s="658" customFormat="1" ht="12">
      <c r="B1512" s="659"/>
      <c r="D1512" s="653" t="s">
        <v>137</v>
      </c>
      <c r="E1512" s="660" t="s">
        <v>3</v>
      </c>
      <c r="F1512" s="661" t="s">
        <v>2509</v>
      </c>
      <c r="H1512" s="662">
        <v>1</v>
      </c>
      <c r="L1512" s="659"/>
      <c r="M1512" s="663"/>
      <c r="N1512" s="664"/>
      <c r="O1512" s="664"/>
      <c r="P1512" s="664"/>
      <c r="Q1512" s="664"/>
      <c r="R1512" s="664"/>
      <c r="S1512" s="664"/>
      <c r="T1512" s="665"/>
      <c r="AT1512" s="660" t="s">
        <v>137</v>
      </c>
      <c r="AU1512" s="660" t="s">
        <v>82</v>
      </c>
      <c r="AV1512" s="658" t="s">
        <v>82</v>
      </c>
      <c r="AW1512" s="658" t="s">
        <v>33</v>
      </c>
      <c r="AX1512" s="658" t="s">
        <v>72</v>
      </c>
      <c r="AY1512" s="660" t="s">
        <v>125</v>
      </c>
    </row>
    <row r="1513" spans="2:51" s="658" customFormat="1" ht="12">
      <c r="B1513" s="659"/>
      <c r="D1513" s="653" t="s">
        <v>137</v>
      </c>
      <c r="E1513" s="660" t="s">
        <v>3</v>
      </c>
      <c r="F1513" s="661" t="s">
        <v>2510</v>
      </c>
      <c r="H1513" s="662">
        <v>4</v>
      </c>
      <c r="L1513" s="659"/>
      <c r="M1513" s="663"/>
      <c r="N1513" s="664"/>
      <c r="O1513" s="664"/>
      <c r="P1513" s="664"/>
      <c r="Q1513" s="664"/>
      <c r="R1513" s="664"/>
      <c r="S1513" s="664"/>
      <c r="T1513" s="665"/>
      <c r="AT1513" s="660" t="s">
        <v>137</v>
      </c>
      <c r="AU1513" s="660" t="s">
        <v>82</v>
      </c>
      <c r="AV1513" s="658" t="s">
        <v>82</v>
      </c>
      <c r="AW1513" s="658" t="s">
        <v>33</v>
      </c>
      <c r="AX1513" s="658" t="s">
        <v>72</v>
      </c>
      <c r="AY1513" s="660" t="s">
        <v>125</v>
      </c>
    </row>
    <row r="1514" spans="2:51" s="687" customFormat="1" ht="12">
      <c r="B1514" s="688"/>
      <c r="D1514" s="653" t="s">
        <v>137</v>
      </c>
      <c r="E1514" s="689" t="s">
        <v>3</v>
      </c>
      <c r="F1514" s="690" t="s">
        <v>532</v>
      </c>
      <c r="H1514" s="691">
        <v>5</v>
      </c>
      <c r="L1514" s="688"/>
      <c r="M1514" s="692"/>
      <c r="N1514" s="693"/>
      <c r="O1514" s="693"/>
      <c r="P1514" s="693"/>
      <c r="Q1514" s="693"/>
      <c r="R1514" s="693"/>
      <c r="S1514" s="693"/>
      <c r="T1514" s="694"/>
      <c r="AT1514" s="689" t="s">
        <v>137</v>
      </c>
      <c r="AU1514" s="689" t="s">
        <v>82</v>
      </c>
      <c r="AV1514" s="687" t="s">
        <v>133</v>
      </c>
      <c r="AW1514" s="687" t="s">
        <v>33</v>
      </c>
      <c r="AX1514" s="687" t="s">
        <v>80</v>
      </c>
      <c r="AY1514" s="689" t="s">
        <v>125</v>
      </c>
    </row>
    <row r="1515" spans="1:65" s="571" customFormat="1" ht="14.45" customHeight="1">
      <c r="A1515" s="568"/>
      <c r="B1515" s="569"/>
      <c r="C1515" s="671" t="s">
        <v>2511</v>
      </c>
      <c r="D1515" s="671" t="s">
        <v>239</v>
      </c>
      <c r="E1515" s="672" t="s">
        <v>2512</v>
      </c>
      <c r="F1515" s="673" t="s">
        <v>2513</v>
      </c>
      <c r="G1515" s="674" t="s">
        <v>173</v>
      </c>
      <c r="H1515" s="675">
        <v>1</v>
      </c>
      <c r="I1515" s="80"/>
      <c r="J1515" s="676">
        <f>ROUND(I1515*H1515,2)</f>
        <v>0</v>
      </c>
      <c r="K1515" s="673" t="s">
        <v>259</v>
      </c>
      <c r="L1515" s="677"/>
      <c r="M1515" s="678" t="s">
        <v>3</v>
      </c>
      <c r="N1515" s="679" t="s">
        <v>43</v>
      </c>
      <c r="O1515" s="648"/>
      <c r="P1515" s="649">
        <f>O1515*H1515</f>
        <v>0</v>
      </c>
      <c r="Q1515" s="649">
        <v>0.001</v>
      </c>
      <c r="R1515" s="649">
        <f>Q1515*H1515</f>
        <v>0.001</v>
      </c>
      <c r="S1515" s="649">
        <v>0</v>
      </c>
      <c r="T1515" s="650">
        <f>S1515*H1515</f>
        <v>0</v>
      </c>
      <c r="U1515" s="568"/>
      <c r="V1515" s="568"/>
      <c r="W1515" s="568"/>
      <c r="X1515" s="568"/>
      <c r="Y1515" s="568"/>
      <c r="Z1515" s="568"/>
      <c r="AA1515" s="568"/>
      <c r="AB1515" s="568"/>
      <c r="AC1515" s="568"/>
      <c r="AD1515" s="568"/>
      <c r="AE1515" s="568"/>
      <c r="AR1515" s="651" t="s">
        <v>304</v>
      </c>
      <c r="AT1515" s="651" t="s">
        <v>239</v>
      </c>
      <c r="AU1515" s="651" t="s">
        <v>82</v>
      </c>
      <c r="AY1515" s="561" t="s">
        <v>125</v>
      </c>
      <c r="BE1515" s="652">
        <f>IF(N1515="základní",J1515,0)</f>
        <v>0</v>
      </c>
      <c r="BF1515" s="652">
        <f>IF(N1515="snížená",J1515,0)</f>
        <v>0</v>
      </c>
      <c r="BG1515" s="652">
        <f>IF(N1515="zákl. přenesená",J1515,0)</f>
        <v>0</v>
      </c>
      <c r="BH1515" s="652">
        <f>IF(N1515="sníž. přenesená",J1515,0)</f>
        <v>0</v>
      </c>
      <c r="BI1515" s="652">
        <f>IF(N1515="nulová",J1515,0)</f>
        <v>0</v>
      </c>
      <c r="BJ1515" s="561" t="s">
        <v>80</v>
      </c>
      <c r="BK1515" s="652">
        <f>ROUND(I1515*H1515,2)</f>
        <v>0</v>
      </c>
      <c r="BL1515" s="561" t="s">
        <v>229</v>
      </c>
      <c r="BM1515" s="651" t="s">
        <v>2514</v>
      </c>
    </row>
    <row r="1516" spans="2:51" s="658" customFormat="1" ht="12">
      <c r="B1516" s="659"/>
      <c r="D1516" s="653" t="s">
        <v>137</v>
      </c>
      <c r="E1516" s="660" t="s">
        <v>3</v>
      </c>
      <c r="F1516" s="661" t="s">
        <v>2509</v>
      </c>
      <c r="H1516" s="662">
        <v>1</v>
      </c>
      <c r="L1516" s="659"/>
      <c r="M1516" s="663"/>
      <c r="N1516" s="664"/>
      <c r="O1516" s="664"/>
      <c r="P1516" s="664"/>
      <c r="Q1516" s="664"/>
      <c r="R1516" s="664"/>
      <c r="S1516" s="664"/>
      <c r="T1516" s="665"/>
      <c r="AT1516" s="660" t="s">
        <v>137</v>
      </c>
      <c r="AU1516" s="660" t="s">
        <v>82</v>
      </c>
      <c r="AV1516" s="658" t="s">
        <v>82</v>
      </c>
      <c r="AW1516" s="658" t="s">
        <v>33</v>
      </c>
      <c r="AX1516" s="658" t="s">
        <v>80</v>
      </c>
      <c r="AY1516" s="660" t="s">
        <v>125</v>
      </c>
    </row>
    <row r="1517" spans="1:65" s="571" customFormat="1" ht="14.45" customHeight="1">
      <c r="A1517" s="568"/>
      <c r="B1517" s="569"/>
      <c r="C1517" s="671" t="s">
        <v>2515</v>
      </c>
      <c r="D1517" s="671" t="s">
        <v>239</v>
      </c>
      <c r="E1517" s="672" t="s">
        <v>2516</v>
      </c>
      <c r="F1517" s="673" t="s">
        <v>2517</v>
      </c>
      <c r="G1517" s="674" t="s">
        <v>173</v>
      </c>
      <c r="H1517" s="675">
        <v>4</v>
      </c>
      <c r="I1517" s="80"/>
      <c r="J1517" s="676">
        <f>ROUND(I1517*H1517,2)</f>
        <v>0</v>
      </c>
      <c r="K1517" s="673" t="s">
        <v>132</v>
      </c>
      <c r="L1517" s="677"/>
      <c r="M1517" s="678" t="s">
        <v>3</v>
      </c>
      <c r="N1517" s="679" t="s">
        <v>43</v>
      </c>
      <c r="O1517" s="648"/>
      <c r="P1517" s="649">
        <f>O1517*H1517</f>
        <v>0</v>
      </c>
      <c r="Q1517" s="649">
        <v>0.001</v>
      </c>
      <c r="R1517" s="649">
        <f>Q1517*H1517</f>
        <v>0.004</v>
      </c>
      <c r="S1517" s="649">
        <v>0</v>
      </c>
      <c r="T1517" s="650">
        <f>S1517*H1517</f>
        <v>0</v>
      </c>
      <c r="U1517" s="568"/>
      <c r="V1517" s="568"/>
      <c r="W1517" s="568"/>
      <c r="X1517" s="568"/>
      <c r="Y1517" s="568"/>
      <c r="Z1517" s="568"/>
      <c r="AA1517" s="568"/>
      <c r="AB1517" s="568"/>
      <c r="AC1517" s="568"/>
      <c r="AD1517" s="568"/>
      <c r="AE1517" s="568"/>
      <c r="AR1517" s="651" t="s">
        <v>304</v>
      </c>
      <c r="AT1517" s="651" t="s">
        <v>239</v>
      </c>
      <c r="AU1517" s="651" t="s">
        <v>82</v>
      </c>
      <c r="AY1517" s="561" t="s">
        <v>125</v>
      </c>
      <c r="BE1517" s="652">
        <f>IF(N1517="základní",J1517,0)</f>
        <v>0</v>
      </c>
      <c r="BF1517" s="652">
        <f>IF(N1517="snížená",J1517,0)</f>
        <v>0</v>
      </c>
      <c r="BG1517" s="652">
        <f>IF(N1517="zákl. přenesená",J1517,0)</f>
        <v>0</v>
      </c>
      <c r="BH1517" s="652">
        <f>IF(N1517="sníž. přenesená",J1517,0)</f>
        <v>0</v>
      </c>
      <c r="BI1517" s="652">
        <f>IF(N1517="nulová",J1517,0)</f>
        <v>0</v>
      </c>
      <c r="BJ1517" s="561" t="s">
        <v>80</v>
      </c>
      <c r="BK1517" s="652">
        <f>ROUND(I1517*H1517,2)</f>
        <v>0</v>
      </c>
      <c r="BL1517" s="561" t="s">
        <v>229</v>
      </c>
      <c r="BM1517" s="651" t="s">
        <v>2518</v>
      </c>
    </row>
    <row r="1518" spans="2:51" s="658" customFormat="1" ht="12">
      <c r="B1518" s="659"/>
      <c r="D1518" s="653" t="s">
        <v>137</v>
      </c>
      <c r="E1518" s="660" t="s">
        <v>3</v>
      </c>
      <c r="F1518" s="661" t="s">
        <v>2510</v>
      </c>
      <c r="H1518" s="662">
        <v>4</v>
      </c>
      <c r="L1518" s="659"/>
      <c r="M1518" s="663"/>
      <c r="N1518" s="664"/>
      <c r="O1518" s="664"/>
      <c r="P1518" s="664"/>
      <c r="Q1518" s="664"/>
      <c r="R1518" s="664"/>
      <c r="S1518" s="664"/>
      <c r="T1518" s="665"/>
      <c r="AT1518" s="660" t="s">
        <v>137</v>
      </c>
      <c r="AU1518" s="660" t="s">
        <v>82</v>
      </c>
      <c r="AV1518" s="658" t="s">
        <v>82</v>
      </c>
      <c r="AW1518" s="658" t="s">
        <v>33</v>
      </c>
      <c r="AX1518" s="658" t="s">
        <v>80</v>
      </c>
      <c r="AY1518" s="660" t="s">
        <v>125</v>
      </c>
    </row>
    <row r="1519" spans="1:65" s="571" customFormat="1" ht="24.2" customHeight="1">
      <c r="A1519" s="568"/>
      <c r="B1519" s="569"/>
      <c r="C1519" s="640" t="s">
        <v>2519</v>
      </c>
      <c r="D1519" s="640" t="s">
        <v>128</v>
      </c>
      <c r="E1519" s="641" t="s">
        <v>2520</v>
      </c>
      <c r="F1519" s="642" t="s">
        <v>2521</v>
      </c>
      <c r="G1519" s="643" t="s">
        <v>173</v>
      </c>
      <c r="H1519" s="644">
        <v>6</v>
      </c>
      <c r="I1519" s="77"/>
      <c r="J1519" s="645">
        <f>ROUND(I1519*H1519,2)</f>
        <v>0</v>
      </c>
      <c r="K1519" s="642" t="s">
        <v>132</v>
      </c>
      <c r="L1519" s="569"/>
      <c r="M1519" s="646" t="s">
        <v>3</v>
      </c>
      <c r="N1519" s="647" t="s">
        <v>43</v>
      </c>
      <c r="O1519" s="648"/>
      <c r="P1519" s="649">
        <f>O1519*H1519</f>
        <v>0</v>
      </c>
      <c r="Q1519" s="649">
        <v>0</v>
      </c>
      <c r="R1519" s="649">
        <f>Q1519*H1519</f>
        <v>0</v>
      </c>
      <c r="S1519" s="649">
        <v>0</v>
      </c>
      <c r="T1519" s="650">
        <f>S1519*H1519</f>
        <v>0</v>
      </c>
      <c r="U1519" s="568"/>
      <c r="V1519" s="568"/>
      <c r="W1519" s="568"/>
      <c r="X1519" s="568"/>
      <c r="Y1519" s="568"/>
      <c r="Z1519" s="568"/>
      <c r="AA1519" s="568"/>
      <c r="AB1519" s="568"/>
      <c r="AC1519" s="568"/>
      <c r="AD1519" s="568"/>
      <c r="AE1519" s="568"/>
      <c r="AR1519" s="651" t="s">
        <v>229</v>
      </c>
      <c r="AT1519" s="651" t="s">
        <v>128</v>
      </c>
      <c r="AU1519" s="651" t="s">
        <v>82</v>
      </c>
      <c r="AY1519" s="561" t="s">
        <v>125</v>
      </c>
      <c r="BE1519" s="652">
        <f>IF(N1519="základní",J1519,0)</f>
        <v>0</v>
      </c>
      <c r="BF1519" s="652">
        <f>IF(N1519="snížená",J1519,0)</f>
        <v>0</v>
      </c>
      <c r="BG1519" s="652">
        <f>IF(N1519="zákl. přenesená",J1519,0)</f>
        <v>0</v>
      </c>
      <c r="BH1519" s="652">
        <f>IF(N1519="sníž. přenesená",J1519,0)</f>
        <v>0</v>
      </c>
      <c r="BI1519" s="652">
        <f>IF(N1519="nulová",J1519,0)</f>
        <v>0</v>
      </c>
      <c r="BJ1519" s="561" t="s">
        <v>80</v>
      </c>
      <c r="BK1519" s="652">
        <f>ROUND(I1519*H1519,2)</f>
        <v>0</v>
      </c>
      <c r="BL1519" s="561" t="s">
        <v>229</v>
      </c>
      <c r="BM1519" s="651" t="s">
        <v>2522</v>
      </c>
    </row>
    <row r="1520" spans="2:51" s="658" customFormat="1" ht="12">
      <c r="B1520" s="659"/>
      <c r="D1520" s="653" t="s">
        <v>137</v>
      </c>
      <c r="E1520" s="660" t="s">
        <v>3</v>
      </c>
      <c r="F1520" s="661" t="s">
        <v>2523</v>
      </c>
      <c r="H1520" s="662">
        <v>5</v>
      </c>
      <c r="L1520" s="659"/>
      <c r="M1520" s="663"/>
      <c r="N1520" s="664"/>
      <c r="O1520" s="664"/>
      <c r="P1520" s="664"/>
      <c r="Q1520" s="664"/>
      <c r="R1520" s="664"/>
      <c r="S1520" s="664"/>
      <c r="T1520" s="665"/>
      <c r="AT1520" s="660" t="s">
        <v>137</v>
      </c>
      <c r="AU1520" s="660" t="s">
        <v>82</v>
      </c>
      <c r="AV1520" s="658" t="s">
        <v>82</v>
      </c>
      <c r="AW1520" s="658" t="s">
        <v>33</v>
      </c>
      <c r="AX1520" s="658" t="s">
        <v>72</v>
      </c>
      <c r="AY1520" s="660" t="s">
        <v>125</v>
      </c>
    </row>
    <row r="1521" spans="2:51" s="658" customFormat="1" ht="12">
      <c r="B1521" s="659"/>
      <c r="D1521" s="653" t="s">
        <v>137</v>
      </c>
      <c r="E1521" s="660" t="s">
        <v>3</v>
      </c>
      <c r="F1521" s="661" t="s">
        <v>2524</v>
      </c>
      <c r="H1521" s="662">
        <v>1</v>
      </c>
      <c r="L1521" s="659"/>
      <c r="M1521" s="663"/>
      <c r="N1521" s="664"/>
      <c r="O1521" s="664"/>
      <c r="P1521" s="664"/>
      <c r="Q1521" s="664"/>
      <c r="R1521" s="664"/>
      <c r="S1521" s="664"/>
      <c r="T1521" s="665"/>
      <c r="AT1521" s="660" t="s">
        <v>137</v>
      </c>
      <c r="AU1521" s="660" t="s">
        <v>82</v>
      </c>
      <c r="AV1521" s="658" t="s">
        <v>82</v>
      </c>
      <c r="AW1521" s="658" t="s">
        <v>33</v>
      </c>
      <c r="AX1521" s="658" t="s">
        <v>72</v>
      </c>
      <c r="AY1521" s="660" t="s">
        <v>125</v>
      </c>
    </row>
    <row r="1522" spans="2:51" s="687" customFormat="1" ht="12">
      <c r="B1522" s="688"/>
      <c r="D1522" s="653" t="s">
        <v>137</v>
      </c>
      <c r="E1522" s="689" t="s">
        <v>3</v>
      </c>
      <c r="F1522" s="690" t="s">
        <v>532</v>
      </c>
      <c r="H1522" s="691">
        <v>6</v>
      </c>
      <c r="L1522" s="688"/>
      <c r="M1522" s="692"/>
      <c r="N1522" s="693"/>
      <c r="O1522" s="693"/>
      <c r="P1522" s="693"/>
      <c r="Q1522" s="693"/>
      <c r="R1522" s="693"/>
      <c r="S1522" s="693"/>
      <c r="T1522" s="694"/>
      <c r="AT1522" s="689" t="s">
        <v>137</v>
      </c>
      <c r="AU1522" s="689" t="s">
        <v>82</v>
      </c>
      <c r="AV1522" s="687" t="s">
        <v>133</v>
      </c>
      <c r="AW1522" s="687" t="s">
        <v>33</v>
      </c>
      <c r="AX1522" s="687" t="s">
        <v>80</v>
      </c>
      <c r="AY1522" s="689" t="s">
        <v>125</v>
      </c>
    </row>
    <row r="1523" spans="1:65" s="571" customFormat="1" ht="14.45" customHeight="1">
      <c r="A1523" s="568"/>
      <c r="B1523" s="569"/>
      <c r="C1523" s="671" t="s">
        <v>2525</v>
      </c>
      <c r="D1523" s="671" t="s">
        <v>239</v>
      </c>
      <c r="E1523" s="672" t="s">
        <v>2526</v>
      </c>
      <c r="F1523" s="673" t="s">
        <v>2527</v>
      </c>
      <c r="G1523" s="674" t="s">
        <v>173</v>
      </c>
      <c r="H1523" s="675">
        <v>5</v>
      </c>
      <c r="I1523" s="80"/>
      <c r="J1523" s="676">
        <f>ROUND(I1523*H1523,2)</f>
        <v>0</v>
      </c>
      <c r="K1523" s="673" t="s">
        <v>132</v>
      </c>
      <c r="L1523" s="677"/>
      <c r="M1523" s="678" t="s">
        <v>3</v>
      </c>
      <c r="N1523" s="679" t="s">
        <v>43</v>
      </c>
      <c r="O1523" s="648"/>
      <c r="P1523" s="649">
        <f>O1523*H1523</f>
        <v>0</v>
      </c>
      <c r="Q1523" s="649">
        <v>0.0003</v>
      </c>
      <c r="R1523" s="649">
        <f>Q1523*H1523</f>
        <v>0.0014999999999999998</v>
      </c>
      <c r="S1523" s="649">
        <v>0</v>
      </c>
      <c r="T1523" s="650">
        <f>S1523*H1523</f>
        <v>0</v>
      </c>
      <c r="U1523" s="568"/>
      <c r="V1523" s="568"/>
      <c r="W1523" s="568"/>
      <c r="X1523" s="568"/>
      <c r="Y1523" s="568"/>
      <c r="Z1523" s="568"/>
      <c r="AA1523" s="568"/>
      <c r="AB1523" s="568"/>
      <c r="AC1523" s="568"/>
      <c r="AD1523" s="568"/>
      <c r="AE1523" s="568"/>
      <c r="AR1523" s="651" t="s">
        <v>304</v>
      </c>
      <c r="AT1523" s="651" t="s">
        <v>239</v>
      </c>
      <c r="AU1523" s="651" t="s">
        <v>82</v>
      </c>
      <c r="AY1523" s="561" t="s">
        <v>125</v>
      </c>
      <c r="BE1523" s="652">
        <f>IF(N1523="základní",J1523,0)</f>
        <v>0</v>
      </c>
      <c r="BF1523" s="652">
        <f>IF(N1523="snížená",J1523,0)</f>
        <v>0</v>
      </c>
      <c r="BG1523" s="652">
        <f>IF(N1523="zákl. přenesená",J1523,0)</f>
        <v>0</v>
      </c>
      <c r="BH1523" s="652">
        <f>IF(N1523="sníž. přenesená",J1523,0)</f>
        <v>0</v>
      </c>
      <c r="BI1523" s="652">
        <f>IF(N1523="nulová",J1523,0)</f>
        <v>0</v>
      </c>
      <c r="BJ1523" s="561" t="s">
        <v>80</v>
      </c>
      <c r="BK1523" s="652">
        <f>ROUND(I1523*H1523,2)</f>
        <v>0</v>
      </c>
      <c r="BL1523" s="561" t="s">
        <v>229</v>
      </c>
      <c r="BM1523" s="651" t="s">
        <v>2528</v>
      </c>
    </row>
    <row r="1524" spans="2:51" s="658" customFormat="1" ht="12">
      <c r="B1524" s="659"/>
      <c r="D1524" s="653" t="s">
        <v>137</v>
      </c>
      <c r="E1524" s="660" t="s">
        <v>3</v>
      </c>
      <c r="F1524" s="661" t="s">
        <v>2523</v>
      </c>
      <c r="H1524" s="662">
        <v>5</v>
      </c>
      <c r="L1524" s="659"/>
      <c r="M1524" s="663"/>
      <c r="N1524" s="664"/>
      <c r="O1524" s="664"/>
      <c r="P1524" s="664"/>
      <c r="Q1524" s="664"/>
      <c r="R1524" s="664"/>
      <c r="S1524" s="664"/>
      <c r="T1524" s="665"/>
      <c r="AT1524" s="660" t="s">
        <v>137</v>
      </c>
      <c r="AU1524" s="660" t="s">
        <v>82</v>
      </c>
      <c r="AV1524" s="658" t="s">
        <v>82</v>
      </c>
      <c r="AW1524" s="658" t="s">
        <v>33</v>
      </c>
      <c r="AX1524" s="658" t="s">
        <v>80</v>
      </c>
      <c r="AY1524" s="660" t="s">
        <v>125</v>
      </c>
    </row>
    <row r="1525" spans="1:65" s="571" customFormat="1" ht="14.45" customHeight="1">
      <c r="A1525" s="568"/>
      <c r="B1525" s="569"/>
      <c r="C1525" s="671" t="s">
        <v>2529</v>
      </c>
      <c r="D1525" s="671" t="s">
        <v>239</v>
      </c>
      <c r="E1525" s="672" t="s">
        <v>2530</v>
      </c>
      <c r="F1525" s="673" t="s">
        <v>2531</v>
      </c>
      <c r="G1525" s="674" t="s">
        <v>173</v>
      </c>
      <c r="H1525" s="675">
        <v>1</v>
      </c>
      <c r="I1525" s="80"/>
      <c r="J1525" s="676">
        <f>ROUND(I1525*H1525,2)</f>
        <v>0</v>
      </c>
      <c r="K1525" s="673" t="s">
        <v>132</v>
      </c>
      <c r="L1525" s="677"/>
      <c r="M1525" s="678" t="s">
        <v>3</v>
      </c>
      <c r="N1525" s="679" t="s">
        <v>43</v>
      </c>
      <c r="O1525" s="648"/>
      <c r="P1525" s="649">
        <f>O1525*H1525</f>
        <v>0</v>
      </c>
      <c r="Q1525" s="649">
        <v>0.00136</v>
      </c>
      <c r="R1525" s="649">
        <f>Q1525*H1525</f>
        <v>0.00136</v>
      </c>
      <c r="S1525" s="649">
        <v>0</v>
      </c>
      <c r="T1525" s="650">
        <f>S1525*H1525</f>
        <v>0</v>
      </c>
      <c r="U1525" s="568"/>
      <c r="V1525" s="568"/>
      <c r="W1525" s="568"/>
      <c r="X1525" s="568"/>
      <c r="Y1525" s="568"/>
      <c r="Z1525" s="568"/>
      <c r="AA1525" s="568"/>
      <c r="AB1525" s="568"/>
      <c r="AC1525" s="568"/>
      <c r="AD1525" s="568"/>
      <c r="AE1525" s="568"/>
      <c r="AR1525" s="651" t="s">
        <v>304</v>
      </c>
      <c r="AT1525" s="651" t="s">
        <v>239</v>
      </c>
      <c r="AU1525" s="651" t="s">
        <v>82</v>
      </c>
      <c r="AY1525" s="561" t="s">
        <v>125</v>
      </c>
      <c r="BE1525" s="652">
        <f>IF(N1525="základní",J1525,0)</f>
        <v>0</v>
      </c>
      <c r="BF1525" s="652">
        <f>IF(N1525="snížená",J1525,0)</f>
        <v>0</v>
      </c>
      <c r="BG1525" s="652">
        <f>IF(N1525="zákl. přenesená",J1525,0)</f>
        <v>0</v>
      </c>
      <c r="BH1525" s="652">
        <f>IF(N1525="sníž. přenesená",J1525,0)</f>
        <v>0</v>
      </c>
      <c r="BI1525" s="652">
        <f>IF(N1525="nulová",J1525,0)</f>
        <v>0</v>
      </c>
      <c r="BJ1525" s="561" t="s">
        <v>80</v>
      </c>
      <c r="BK1525" s="652">
        <f>ROUND(I1525*H1525,2)</f>
        <v>0</v>
      </c>
      <c r="BL1525" s="561" t="s">
        <v>229</v>
      </c>
      <c r="BM1525" s="651" t="s">
        <v>2532</v>
      </c>
    </row>
    <row r="1526" spans="2:51" s="658" customFormat="1" ht="12">
      <c r="B1526" s="659"/>
      <c r="D1526" s="653" t="s">
        <v>137</v>
      </c>
      <c r="E1526" s="660" t="s">
        <v>3</v>
      </c>
      <c r="F1526" s="661" t="s">
        <v>2524</v>
      </c>
      <c r="H1526" s="662">
        <v>1</v>
      </c>
      <c r="L1526" s="659"/>
      <c r="M1526" s="663"/>
      <c r="N1526" s="664"/>
      <c r="O1526" s="664"/>
      <c r="P1526" s="664"/>
      <c r="Q1526" s="664"/>
      <c r="R1526" s="664"/>
      <c r="S1526" s="664"/>
      <c r="T1526" s="665"/>
      <c r="AT1526" s="660" t="s">
        <v>137</v>
      </c>
      <c r="AU1526" s="660" t="s">
        <v>82</v>
      </c>
      <c r="AV1526" s="658" t="s">
        <v>82</v>
      </c>
      <c r="AW1526" s="658" t="s">
        <v>33</v>
      </c>
      <c r="AX1526" s="658" t="s">
        <v>80</v>
      </c>
      <c r="AY1526" s="660" t="s">
        <v>125</v>
      </c>
    </row>
    <row r="1527" spans="1:65" s="571" customFormat="1" ht="24.2" customHeight="1">
      <c r="A1527" s="568"/>
      <c r="B1527" s="569"/>
      <c r="C1527" s="640" t="s">
        <v>2533</v>
      </c>
      <c r="D1527" s="640" t="s">
        <v>128</v>
      </c>
      <c r="E1527" s="641" t="s">
        <v>2534</v>
      </c>
      <c r="F1527" s="642" t="s">
        <v>2535</v>
      </c>
      <c r="G1527" s="643" t="s">
        <v>143</v>
      </c>
      <c r="H1527" s="644">
        <v>22.679</v>
      </c>
      <c r="I1527" s="77"/>
      <c r="J1527" s="645">
        <f>ROUND(I1527*H1527,2)</f>
        <v>0</v>
      </c>
      <c r="K1527" s="642" t="s">
        <v>132</v>
      </c>
      <c r="L1527" s="569"/>
      <c r="M1527" s="646" t="s">
        <v>3</v>
      </c>
      <c r="N1527" s="647" t="s">
        <v>43</v>
      </c>
      <c r="O1527" s="648"/>
      <c r="P1527" s="649">
        <f>O1527*H1527</f>
        <v>0</v>
      </c>
      <c r="Q1527" s="649">
        <v>0</v>
      </c>
      <c r="R1527" s="649">
        <f>Q1527*H1527</f>
        <v>0</v>
      </c>
      <c r="S1527" s="649">
        <v>0</v>
      </c>
      <c r="T1527" s="650">
        <f>S1527*H1527</f>
        <v>0</v>
      </c>
      <c r="U1527" s="568"/>
      <c r="V1527" s="568"/>
      <c r="W1527" s="568"/>
      <c r="X1527" s="568"/>
      <c r="Y1527" s="568"/>
      <c r="Z1527" s="568"/>
      <c r="AA1527" s="568"/>
      <c r="AB1527" s="568"/>
      <c r="AC1527" s="568"/>
      <c r="AD1527" s="568"/>
      <c r="AE1527" s="568"/>
      <c r="AR1527" s="651" t="s">
        <v>133</v>
      </c>
      <c r="AT1527" s="651" t="s">
        <v>128</v>
      </c>
      <c r="AU1527" s="651" t="s">
        <v>82</v>
      </c>
      <c r="AY1527" s="561" t="s">
        <v>125</v>
      </c>
      <c r="BE1527" s="652">
        <f>IF(N1527="základní",J1527,0)</f>
        <v>0</v>
      </c>
      <c r="BF1527" s="652">
        <f>IF(N1527="snížená",J1527,0)</f>
        <v>0</v>
      </c>
      <c r="BG1527" s="652">
        <f>IF(N1527="zákl. přenesená",J1527,0)</f>
        <v>0</v>
      </c>
      <c r="BH1527" s="652">
        <f>IF(N1527="sníž. přenesená",J1527,0)</f>
        <v>0</v>
      </c>
      <c r="BI1527" s="652">
        <f>IF(N1527="nulová",J1527,0)</f>
        <v>0</v>
      </c>
      <c r="BJ1527" s="561" t="s">
        <v>80</v>
      </c>
      <c r="BK1527" s="652">
        <f>ROUND(I1527*H1527,2)</f>
        <v>0</v>
      </c>
      <c r="BL1527" s="561" t="s">
        <v>133</v>
      </c>
      <c r="BM1527" s="651" t="s">
        <v>2536</v>
      </c>
    </row>
    <row r="1528" spans="2:63" s="627" customFormat="1" ht="22.9" customHeight="1">
      <c r="B1528" s="628"/>
      <c r="D1528" s="629" t="s">
        <v>71</v>
      </c>
      <c r="E1528" s="638" t="s">
        <v>2537</v>
      </c>
      <c r="F1528" s="638" t="s">
        <v>2538</v>
      </c>
      <c r="J1528" s="639">
        <f>BK1528</f>
        <v>0</v>
      </c>
      <c r="L1528" s="628"/>
      <c r="M1528" s="632"/>
      <c r="N1528" s="633"/>
      <c r="O1528" s="633"/>
      <c r="P1528" s="634">
        <f>SUM(P1529:P1616)</f>
        <v>0</v>
      </c>
      <c r="Q1528" s="633"/>
      <c r="R1528" s="634">
        <f>SUM(R1529:R1616)</f>
        <v>15.184736349999998</v>
      </c>
      <c r="S1528" s="633"/>
      <c r="T1528" s="635">
        <f>SUM(T1529:T1616)</f>
        <v>0</v>
      </c>
      <c r="AR1528" s="629" t="s">
        <v>82</v>
      </c>
      <c r="AT1528" s="636" t="s">
        <v>71</v>
      </c>
      <c r="AU1528" s="636" t="s">
        <v>80</v>
      </c>
      <c r="AY1528" s="629" t="s">
        <v>125</v>
      </c>
      <c r="BK1528" s="637">
        <f>SUM(BK1529:BK1616)</f>
        <v>0</v>
      </c>
    </row>
    <row r="1529" spans="1:65" s="571" customFormat="1" ht="24.2" customHeight="1">
      <c r="A1529" s="568"/>
      <c r="B1529" s="569"/>
      <c r="C1529" s="640" t="s">
        <v>2539</v>
      </c>
      <c r="D1529" s="640" t="s">
        <v>128</v>
      </c>
      <c r="E1529" s="641" t="s">
        <v>2540</v>
      </c>
      <c r="F1529" s="642" t="s">
        <v>2541</v>
      </c>
      <c r="G1529" s="643" t="s">
        <v>180</v>
      </c>
      <c r="H1529" s="644">
        <v>690.7</v>
      </c>
      <c r="I1529" s="77"/>
      <c r="J1529" s="645">
        <f>ROUND(I1529*H1529,2)</f>
        <v>0</v>
      </c>
      <c r="K1529" s="642" t="s">
        <v>132</v>
      </c>
      <c r="L1529" s="569"/>
      <c r="M1529" s="646" t="s">
        <v>3</v>
      </c>
      <c r="N1529" s="647" t="s">
        <v>43</v>
      </c>
      <c r="O1529" s="648"/>
      <c r="P1529" s="649">
        <f>O1529*H1529</f>
        <v>0</v>
      </c>
      <c r="Q1529" s="649">
        <v>0</v>
      </c>
      <c r="R1529" s="649">
        <f>Q1529*H1529</f>
        <v>0</v>
      </c>
      <c r="S1529" s="649">
        <v>0</v>
      </c>
      <c r="T1529" s="650">
        <f>S1529*H1529</f>
        <v>0</v>
      </c>
      <c r="U1529" s="568"/>
      <c r="V1529" s="568"/>
      <c r="W1529" s="568"/>
      <c r="X1529" s="568"/>
      <c r="Y1529" s="568"/>
      <c r="Z1529" s="568"/>
      <c r="AA1529" s="568"/>
      <c r="AB1529" s="568"/>
      <c r="AC1529" s="568"/>
      <c r="AD1529" s="568"/>
      <c r="AE1529" s="568"/>
      <c r="AR1529" s="651" t="s">
        <v>229</v>
      </c>
      <c r="AT1529" s="651" t="s">
        <v>128</v>
      </c>
      <c r="AU1529" s="651" t="s">
        <v>82</v>
      </c>
      <c r="AY1529" s="561" t="s">
        <v>125</v>
      </c>
      <c r="BE1529" s="652">
        <f>IF(N1529="základní",J1529,0)</f>
        <v>0</v>
      </c>
      <c r="BF1529" s="652">
        <f>IF(N1529="snížená",J1529,0)</f>
        <v>0</v>
      </c>
      <c r="BG1529" s="652">
        <f>IF(N1529="zákl. přenesená",J1529,0)</f>
        <v>0</v>
      </c>
      <c r="BH1529" s="652">
        <f>IF(N1529="sníž. přenesená",J1529,0)</f>
        <v>0</v>
      </c>
      <c r="BI1529" s="652">
        <f>IF(N1529="nulová",J1529,0)</f>
        <v>0</v>
      </c>
      <c r="BJ1529" s="561" t="s">
        <v>80</v>
      </c>
      <c r="BK1529" s="652">
        <f>ROUND(I1529*H1529,2)</f>
        <v>0</v>
      </c>
      <c r="BL1529" s="561" t="s">
        <v>229</v>
      </c>
      <c r="BM1529" s="651" t="s">
        <v>2542</v>
      </c>
    </row>
    <row r="1530" spans="2:51" s="680" customFormat="1" ht="12">
      <c r="B1530" s="681"/>
      <c r="D1530" s="653" t="s">
        <v>137</v>
      </c>
      <c r="E1530" s="682" t="s">
        <v>3</v>
      </c>
      <c r="F1530" s="683" t="s">
        <v>2543</v>
      </c>
      <c r="H1530" s="682" t="s">
        <v>3</v>
      </c>
      <c r="L1530" s="681"/>
      <c r="M1530" s="684"/>
      <c r="N1530" s="685"/>
      <c r="O1530" s="685"/>
      <c r="P1530" s="685"/>
      <c r="Q1530" s="685"/>
      <c r="R1530" s="685"/>
      <c r="S1530" s="685"/>
      <c r="T1530" s="686"/>
      <c r="AT1530" s="682" t="s">
        <v>137</v>
      </c>
      <c r="AU1530" s="682" t="s">
        <v>82</v>
      </c>
      <c r="AV1530" s="680" t="s">
        <v>80</v>
      </c>
      <c r="AW1530" s="680" t="s">
        <v>33</v>
      </c>
      <c r="AX1530" s="680" t="s">
        <v>72</v>
      </c>
      <c r="AY1530" s="682" t="s">
        <v>125</v>
      </c>
    </row>
    <row r="1531" spans="2:51" s="658" customFormat="1" ht="12">
      <c r="B1531" s="659"/>
      <c r="D1531" s="653" t="s">
        <v>137</v>
      </c>
      <c r="E1531" s="660" t="s">
        <v>3</v>
      </c>
      <c r="F1531" s="661" t="s">
        <v>1737</v>
      </c>
      <c r="H1531" s="662">
        <v>123.4</v>
      </c>
      <c r="L1531" s="659"/>
      <c r="M1531" s="663"/>
      <c r="N1531" s="664"/>
      <c r="O1531" s="664"/>
      <c r="P1531" s="664"/>
      <c r="Q1531" s="664"/>
      <c r="R1531" s="664"/>
      <c r="S1531" s="664"/>
      <c r="T1531" s="665"/>
      <c r="AT1531" s="660" t="s">
        <v>137</v>
      </c>
      <c r="AU1531" s="660" t="s">
        <v>82</v>
      </c>
      <c r="AV1531" s="658" t="s">
        <v>82</v>
      </c>
      <c r="AW1531" s="658" t="s">
        <v>33</v>
      </c>
      <c r="AX1531" s="658" t="s">
        <v>72</v>
      </c>
      <c r="AY1531" s="660" t="s">
        <v>125</v>
      </c>
    </row>
    <row r="1532" spans="2:51" s="658" customFormat="1" ht="12">
      <c r="B1532" s="659"/>
      <c r="D1532" s="653" t="s">
        <v>137</v>
      </c>
      <c r="E1532" s="660" t="s">
        <v>3</v>
      </c>
      <c r="F1532" s="661" t="s">
        <v>1738</v>
      </c>
      <c r="H1532" s="662">
        <v>120.8</v>
      </c>
      <c r="L1532" s="659"/>
      <c r="M1532" s="663"/>
      <c r="N1532" s="664"/>
      <c r="O1532" s="664"/>
      <c r="P1532" s="664"/>
      <c r="Q1532" s="664"/>
      <c r="R1532" s="664"/>
      <c r="S1532" s="664"/>
      <c r="T1532" s="665"/>
      <c r="AT1532" s="660" t="s">
        <v>137</v>
      </c>
      <c r="AU1532" s="660" t="s">
        <v>82</v>
      </c>
      <c r="AV1532" s="658" t="s">
        <v>82</v>
      </c>
      <c r="AW1532" s="658" t="s">
        <v>33</v>
      </c>
      <c r="AX1532" s="658" t="s">
        <v>72</v>
      </c>
      <c r="AY1532" s="660" t="s">
        <v>125</v>
      </c>
    </row>
    <row r="1533" spans="2:51" s="658" customFormat="1" ht="12">
      <c r="B1533" s="659"/>
      <c r="D1533" s="653" t="s">
        <v>137</v>
      </c>
      <c r="E1533" s="660" t="s">
        <v>3</v>
      </c>
      <c r="F1533" s="661" t="s">
        <v>1739</v>
      </c>
      <c r="H1533" s="662">
        <v>72.6</v>
      </c>
      <c r="L1533" s="659"/>
      <c r="M1533" s="663"/>
      <c r="N1533" s="664"/>
      <c r="O1533" s="664"/>
      <c r="P1533" s="664"/>
      <c r="Q1533" s="664"/>
      <c r="R1533" s="664"/>
      <c r="S1533" s="664"/>
      <c r="T1533" s="665"/>
      <c r="AT1533" s="660" t="s">
        <v>137</v>
      </c>
      <c r="AU1533" s="660" t="s">
        <v>82</v>
      </c>
      <c r="AV1533" s="658" t="s">
        <v>82</v>
      </c>
      <c r="AW1533" s="658" t="s">
        <v>33</v>
      </c>
      <c r="AX1533" s="658" t="s">
        <v>72</v>
      </c>
      <c r="AY1533" s="660" t="s">
        <v>125</v>
      </c>
    </row>
    <row r="1534" spans="2:51" s="658" customFormat="1" ht="12">
      <c r="B1534" s="659"/>
      <c r="D1534" s="653" t="s">
        <v>137</v>
      </c>
      <c r="E1534" s="660" t="s">
        <v>3</v>
      </c>
      <c r="F1534" s="661" t="s">
        <v>1740</v>
      </c>
      <c r="H1534" s="662">
        <v>14.9</v>
      </c>
      <c r="L1534" s="659"/>
      <c r="M1534" s="663"/>
      <c r="N1534" s="664"/>
      <c r="O1534" s="664"/>
      <c r="P1534" s="664"/>
      <c r="Q1534" s="664"/>
      <c r="R1534" s="664"/>
      <c r="S1534" s="664"/>
      <c r="T1534" s="665"/>
      <c r="AT1534" s="660" t="s">
        <v>137</v>
      </c>
      <c r="AU1534" s="660" t="s">
        <v>82</v>
      </c>
      <c r="AV1534" s="658" t="s">
        <v>82</v>
      </c>
      <c r="AW1534" s="658" t="s">
        <v>33</v>
      </c>
      <c r="AX1534" s="658" t="s">
        <v>72</v>
      </c>
      <c r="AY1534" s="660" t="s">
        <v>125</v>
      </c>
    </row>
    <row r="1535" spans="2:51" s="658" customFormat="1" ht="12">
      <c r="B1535" s="659"/>
      <c r="D1535" s="653" t="s">
        <v>137</v>
      </c>
      <c r="E1535" s="660" t="s">
        <v>3</v>
      </c>
      <c r="F1535" s="661" t="s">
        <v>1741</v>
      </c>
      <c r="H1535" s="662">
        <v>13.6</v>
      </c>
      <c r="L1535" s="659"/>
      <c r="M1535" s="663"/>
      <c r="N1535" s="664"/>
      <c r="O1535" s="664"/>
      <c r="P1535" s="664"/>
      <c r="Q1535" s="664"/>
      <c r="R1535" s="664"/>
      <c r="S1535" s="664"/>
      <c r="T1535" s="665"/>
      <c r="AT1535" s="660" t="s">
        <v>137</v>
      </c>
      <c r="AU1535" s="660" t="s">
        <v>82</v>
      </c>
      <c r="AV1535" s="658" t="s">
        <v>82</v>
      </c>
      <c r="AW1535" s="658" t="s">
        <v>33</v>
      </c>
      <c r="AX1535" s="658" t="s">
        <v>72</v>
      </c>
      <c r="AY1535" s="660" t="s">
        <v>125</v>
      </c>
    </row>
    <row r="1536" spans="2:51" s="658" customFormat="1" ht="12">
      <c r="B1536" s="659"/>
      <c r="D1536" s="653" t="s">
        <v>137</v>
      </c>
      <c r="E1536" s="660" t="s">
        <v>3</v>
      </c>
      <c r="F1536" s="661" t="s">
        <v>1748</v>
      </c>
      <c r="H1536" s="662">
        <v>30.2</v>
      </c>
      <c r="L1536" s="659"/>
      <c r="M1536" s="663"/>
      <c r="N1536" s="664"/>
      <c r="O1536" s="664"/>
      <c r="P1536" s="664"/>
      <c r="Q1536" s="664"/>
      <c r="R1536" s="664"/>
      <c r="S1536" s="664"/>
      <c r="T1536" s="665"/>
      <c r="AT1536" s="660" t="s">
        <v>137</v>
      </c>
      <c r="AU1536" s="660" t="s">
        <v>82</v>
      </c>
      <c r="AV1536" s="658" t="s">
        <v>82</v>
      </c>
      <c r="AW1536" s="658" t="s">
        <v>33</v>
      </c>
      <c r="AX1536" s="658" t="s">
        <v>72</v>
      </c>
      <c r="AY1536" s="660" t="s">
        <v>125</v>
      </c>
    </row>
    <row r="1537" spans="2:51" s="695" customFormat="1" ht="12">
      <c r="B1537" s="696"/>
      <c r="D1537" s="653" t="s">
        <v>137</v>
      </c>
      <c r="E1537" s="697" t="s">
        <v>3</v>
      </c>
      <c r="F1537" s="698" t="s">
        <v>1106</v>
      </c>
      <c r="H1537" s="699">
        <v>375.5</v>
      </c>
      <c r="L1537" s="696"/>
      <c r="M1537" s="700"/>
      <c r="N1537" s="701"/>
      <c r="O1537" s="701"/>
      <c r="P1537" s="701"/>
      <c r="Q1537" s="701"/>
      <c r="R1537" s="701"/>
      <c r="S1537" s="701"/>
      <c r="T1537" s="702"/>
      <c r="AT1537" s="697" t="s">
        <v>137</v>
      </c>
      <c r="AU1537" s="697" t="s">
        <v>82</v>
      </c>
      <c r="AV1537" s="695" t="s">
        <v>145</v>
      </c>
      <c r="AW1537" s="695" t="s">
        <v>33</v>
      </c>
      <c r="AX1537" s="695" t="s">
        <v>72</v>
      </c>
      <c r="AY1537" s="697" t="s">
        <v>125</v>
      </c>
    </row>
    <row r="1538" spans="2:51" s="680" customFormat="1" ht="12">
      <c r="B1538" s="681"/>
      <c r="D1538" s="653" t="s">
        <v>137</v>
      </c>
      <c r="E1538" s="682" t="s">
        <v>3</v>
      </c>
      <c r="F1538" s="683" t="s">
        <v>2544</v>
      </c>
      <c r="H1538" s="682" t="s">
        <v>3</v>
      </c>
      <c r="L1538" s="681"/>
      <c r="M1538" s="684"/>
      <c r="N1538" s="685"/>
      <c r="O1538" s="685"/>
      <c r="P1538" s="685"/>
      <c r="Q1538" s="685"/>
      <c r="R1538" s="685"/>
      <c r="S1538" s="685"/>
      <c r="T1538" s="686"/>
      <c r="AT1538" s="682" t="s">
        <v>137</v>
      </c>
      <c r="AU1538" s="682" t="s">
        <v>82</v>
      </c>
      <c r="AV1538" s="680" t="s">
        <v>80</v>
      </c>
      <c r="AW1538" s="680" t="s">
        <v>33</v>
      </c>
      <c r="AX1538" s="680" t="s">
        <v>72</v>
      </c>
      <c r="AY1538" s="682" t="s">
        <v>125</v>
      </c>
    </row>
    <row r="1539" spans="2:51" s="658" customFormat="1" ht="12">
      <c r="B1539" s="659"/>
      <c r="D1539" s="653" t="s">
        <v>137</v>
      </c>
      <c r="E1539" s="660" t="s">
        <v>3</v>
      </c>
      <c r="F1539" s="661" t="s">
        <v>1742</v>
      </c>
      <c r="H1539" s="662">
        <v>169.6</v>
      </c>
      <c r="L1539" s="659"/>
      <c r="M1539" s="663"/>
      <c r="N1539" s="664"/>
      <c r="O1539" s="664"/>
      <c r="P1539" s="664"/>
      <c r="Q1539" s="664"/>
      <c r="R1539" s="664"/>
      <c r="S1539" s="664"/>
      <c r="T1539" s="665"/>
      <c r="AT1539" s="660" t="s">
        <v>137</v>
      </c>
      <c r="AU1539" s="660" t="s">
        <v>82</v>
      </c>
      <c r="AV1539" s="658" t="s">
        <v>82</v>
      </c>
      <c r="AW1539" s="658" t="s">
        <v>33</v>
      </c>
      <c r="AX1539" s="658" t="s">
        <v>72</v>
      </c>
      <c r="AY1539" s="660" t="s">
        <v>125</v>
      </c>
    </row>
    <row r="1540" spans="2:51" s="658" customFormat="1" ht="12">
      <c r="B1540" s="659"/>
      <c r="D1540" s="653" t="s">
        <v>137</v>
      </c>
      <c r="E1540" s="660" t="s">
        <v>3</v>
      </c>
      <c r="F1540" s="661" t="s">
        <v>1743</v>
      </c>
      <c r="H1540" s="662">
        <v>27</v>
      </c>
      <c r="L1540" s="659"/>
      <c r="M1540" s="663"/>
      <c r="N1540" s="664"/>
      <c r="O1540" s="664"/>
      <c r="P1540" s="664"/>
      <c r="Q1540" s="664"/>
      <c r="R1540" s="664"/>
      <c r="S1540" s="664"/>
      <c r="T1540" s="665"/>
      <c r="AT1540" s="660" t="s">
        <v>137</v>
      </c>
      <c r="AU1540" s="660" t="s">
        <v>82</v>
      </c>
      <c r="AV1540" s="658" t="s">
        <v>82</v>
      </c>
      <c r="AW1540" s="658" t="s">
        <v>33</v>
      </c>
      <c r="AX1540" s="658" t="s">
        <v>72</v>
      </c>
      <c r="AY1540" s="660" t="s">
        <v>125</v>
      </c>
    </row>
    <row r="1541" spans="2:51" s="658" customFormat="1" ht="12">
      <c r="B1541" s="659"/>
      <c r="D1541" s="653" t="s">
        <v>137</v>
      </c>
      <c r="E1541" s="660" t="s">
        <v>3</v>
      </c>
      <c r="F1541" s="661" t="s">
        <v>1744</v>
      </c>
      <c r="H1541" s="662">
        <v>61.8</v>
      </c>
      <c r="L1541" s="659"/>
      <c r="M1541" s="663"/>
      <c r="N1541" s="664"/>
      <c r="O1541" s="664"/>
      <c r="P1541" s="664"/>
      <c r="Q1541" s="664"/>
      <c r="R1541" s="664"/>
      <c r="S1541" s="664"/>
      <c r="T1541" s="665"/>
      <c r="AT1541" s="660" t="s">
        <v>137</v>
      </c>
      <c r="AU1541" s="660" t="s">
        <v>82</v>
      </c>
      <c r="AV1541" s="658" t="s">
        <v>82</v>
      </c>
      <c r="AW1541" s="658" t="s">
        <v>33</v>
      </c>
      <c r="AX1541" s="658" t="s">
        <v>72</v>
      </c>
      <c r="AY1541" s="660" t="s">
        <v>125</v>
      </c>
    </row>
    <row r="1542" spans="2:51" s="658" customFormat="1" ht="12">
      <c r="B1542" s="659"/>
      <c r="D1542" s="653" t="s">
        <v>137</v>
      </c>
      <c r="E1542" s="660" t="s">
        <v>3</v>
      </c>
      <c r="F1542" s="661" t="s">
        <v>1745</v>
      </c>
      <c r="H1542" s="662">
        <v>25.6</v>
      </c>
      <c r="L1542" s="659"/>
      <c r="M1542" s="663"/>
      <c r="N1542" s="664"/>
      <c r="O1542" s="664"/>
      <c r="P1542" s="664"/>
      <c r="Q1542" s="664"/>
      <c r="R1542" s="664"/>
      <c r="S1542" s="664"/>
      <c r="T1542" s="665"/>
      <c r="AT1542" s="660" t="s">
        <v>137</v>
      </c>
      <c r="AU1542" s="660" t="s">
        <v>82</v>
      </c>
      <c r="AV1542" s="658" t="s">
        <v>82</v>
      </c>
      <c r="AW1542" s="658" t="s">
        <v>33</v>
      </c>
      <c r="AX1542" s="658" t="s">
        <v>72</v>
      </c>
      <c r="AY1542" s="660" t="s">
        <v>125</v>
      </c>
    </row>
    <row r="1543" spans="2:51" s="658" customFormat="1" ht="12">
      <c r="B1543" s="659"/>
      <c r="D1543" s="653" t="s">
        <v>137</v>
      </c>
      <c r="E1543" s="660" t="s">
        <v>3</v>
      </c>
      <c r="F1543" s="661" t="s">
        <v>1746</v>
      </c>
      <c r="H1543" s="662">
        <v>6.4</v>
      </c>
      <c r="L1543" s="659"/>
      <c r="M1543" s="663"/>
      <c r="N1543" s="664"/>
      <c r="O1543" s="664"/>
      <c r="P1543" s="664"/>
      <c r="Q1543" s="664"/>
      <c r="R1543" s="664"/>
      <c r="S1543" s="664"/>
      <c r="T1543" s="665"/>
      <c r="AT1543" s="660" t="s">
        <v>137</v>
      </c>
      <c r="AU1543" s="660" t="s">
        <v>82</v>
      </c>
      <c r="AV1543" s="658" t="s">
        <v>82</v>
      </c>
      <c r="AW1543" s="658" t="s">
        <v>33</v>
      </c>
      <c r="AX1543" s="658" t="s">
        <v>72</v>
      </c>
      <c r="AY1543" s="660" t="s">
        <v>125</v>
      </c>
    </row>
    <row r="1544" spans="2:51" s="658" customFormat="1" ht="12">
      <c r="B1544" s="659"/>
      <c r="D1544" s="653" t="s">
        <v>137</v>
      </c>
      <c r="E1544" s="660" t="s">
        <v>3</v>
      </c>
      <c r="F1544" s="661" t="s">
        <v>1747</v>
      </c>
      <c r="H1544" s="662">
        <v>24.8</v>
      </c>
      <c r="L1544" s="659"/>
      <c r="M1544" s="663"/>
      <c r="N1544" s="664"/>
      <c r="O1544" s="664"/>
      <c r="P1544" s="664"/>
      <c r="Q1544" s="664"/>
      <c r="R1544" s="664"/>
      <c r="S1544" s="664"/>
      <c r="T1544" s="665"/>
      <c r="AT1544" s="660" t="s">
        <v>137</v>
      </c>
      <c r="AU1544" s="660" t="s">
        <v>82</v>
      </c>
      <c r="AV1544" s="658" t="s">
        <v>82</v>
      </c>
      <c r="AW1544" s="658" t="s">
        <v>33</v>
      </c>
      <c r="AX1544" s="658" t="s">
        <v>72</v>
      </c>
      <c r="AY1544" s="660" t="s">
        <v>125</v>
      </c>
    </row>
    <row r="1545" spans="2:51" s="695" customFormat="1" ht="12">
      <c r="B1545" s="696"/>
      <c r="D1545" s="653" t="s">
        <v>137</v>
      </c>
      <c r="E1545" s="697" t="s">
        <v>3</v>
      </c>
      <c r="F1545" s="698" t="s">
        <v>1106</v>
      </c>
      <c r="H1545" s="699">
        <v>315.2</v>
      </c>
      <c r="L1545" s="696"/>
      <c r="M1545" s="700"/>
      <c r="N1545" s="701"/>
      <c r="O1545" s="701"/>
      <c r="P1545" s="701"/>
      <c r="Q1545" s="701"/>
      <c r="R1545" s="701"/>
      <c r="S1545" s="701"/>
      <c r="T1545" s="702"/>
      <c r="AT1545" s="697" t="s">
        <v>137</v>
      </c>
      <c r="AU1545" s="697" t="s">
        <v>82</v>
      </c>
      <c r="AV1545" s="695" t="s">
        <v>145</v>
      </c>
      <c r="AW1545" s="695" t="s">
        <v>33</v>
      </c>
      <c r="AX1545" s="695" t="s">
        <v>72</v>
      </c>
      <c r="AY1545" s="697" t="s">
        <v>125</v>
      </c>
    </row>
    <row r="1546" spans="2:51" s="687" customFormat="1" ht="12">
      <c r="B1546" s="688"/>
      <c r="D1546" s="653" t="s">
        <v>137</v>
      </c>
      <c r="E1546" s="689" t="s">
        <v>3</v>
      </c>
      <c r="F1546" s="690" t="s">
        <v>532</v>
      </c>
      <c r="H1546" s="691">
        <v>690.7</v>
      </c>
      <c r="L1546" s="688"/>
      <c r="M1546" s="692"/>
      <c r="N1546" s="693"/>
      <c r="O1546" s="693"/>
      <c r="P1546" s="693"/>
      <c r="Q1546" s="693"/>
      <c r="R1546" s="693"/>
      <c r="S1546" s="693"/>
      <c r="T1546" s="694"/>
      <c r="AT1546" s="689" t="s">
        <v>137</v>
      </c>
      <c r="AU1546" s="689" t="s">
        <v>82</v>
      </c>
      <c r="AV1546" s="687" t="s">
        <v>133</v>
      </c>
      <c r="AW1546" s="687" t="s">
        <v>33</v>
      </c>
      <c r="AX1546" s="687" t="s">
        <v>80</v>
      </c>
      <c r="AY1546" s="689" t="s">
        <v>125</v>
      </c>
    </row>
    <row r="1547" spans="1:65" s="571" customFormat="1" ht="14.45" customHeight="1">
      <c r="A1547" s="568"/>
      <c r="B1547" s="569"/>
      <c r="C1547" s="671" t="s">
        <v>2545</v>
      </c>
      <c r="D1547" s="671" t="s">
        <v>239</v>
      </c>
      <c r="E1547" s="672" t="s">
        <v>2546</v>
      </c>
      <c r="F1547" s="673" t="s">
        <v>2547</v>
      </c>
      <c r="G1547" s="674" t="s">
        <v>180</v>
      </c>
      <c r="H1547" s="675">
        <v>383.01</v>
      </c>
      <c r="I1547" s="80"/>
      <c r="J1547" s="676">
        <f>ROUND(I1547*H1547,2)</f>
        <v>0</v>
      </c>
      <c r="K1547" s="673" t="s">
        <v>132</v>
      </c>
      <c r="L1547" s="677"/>
      <c r="M1547" s="678" t="s">
        <v>3</v>
      </c>
      <c r="N1547" s="679" t="s">
        <v>43</v>
      </c>
      <c r="O1547" s="648"/>
      <c r="P1547" s="649">
        <f>O1547*H1547</f>
        <v>0</v>
      </c>
      <c r="Q1547" s="649">
        <v>0.0032</v>
      </c>
      <c r="R1547" s="649">
        <f>Q1547*H1547</f>
        <v>1.225632</v>
      </c>
      <c r="S1547" s="649">
        <v>0</v>
      </c>
      <c r="T1547" s="650">
        <f>S1547*H1547</f>
        <v>0</v>
      </c>
      <c r="U1547" s="568"/>
      <c r="V1547" s="568"/>
      <c r="W1547" s="568"/>
      <c r="X1547" s="568"/>
      <c r="Y1547" s="568"/>
      <c r="Z1547" s="568"/>
      <c r="AA1547" s="568"/>
      <c r="AB1547" s="568"/>
      <c r="AC1547" s="568"/>
      <c r="AD1547" s="568"/>
      <c r="AE1547" s="568"/>
      <c r="AR1547" s="651" t="s">
        <v>304</v>
      </c>
      <c r="AT1547" s="651" t="s">
        <v>239</v>
      </c>
      <c r="AU1547" s="651" t="s">
        <v>82</v>
      </c>
      <c r="AY1547" s="561" t="s">
        <v>125</v>
      </c>
      <c r="BE1547" s="652">
        <f>IF(N1547="základní",J1547,0)</f>
        <v>0</v>
      </c>
      <c r="BF1547" s="652">
        <f>IF(N1547="snížená",J1547,0)</f>
        <v>0</v>
      </c>
      <c r="BG1547" s="652">
        <f>IF(N1547="zákl. přenesená",J1547,0)</f>
        <v>0</v>
      </c>
      <c r="BH1547" s="652">
        <f>IF(N1547="sníž. přenesená",J1547,0)</f>
        <v>0</v>
      </c>
      <c r="BI1547" s="652">
        <f>IF(N1547="nulová",J1547,0)</f>
        <v>0</v>
      </c>
      <c r="BJ1547" s="561" t="s">
        <v>80</v>
      </c>
      <c r="BK1547" s="652">
        <f>ROUND(I1547*H1547,2)</f>
        <v>0</v>
      </c>
      <c r="BL1547" s="561" t="s">
        <v>229</v>
      </c>
      <c r="BM1547" s="651" t="s">
        <v>2548</v>
      </c>
    </row>
    <row r="1548" spans="2:51" s="658" customFormat="1" ht="12">
      <c r="B1548" s="659"/>
      <c r="D1548" s="653" t="s">
        <v>137</v>
      </c>
      <c r="F1548" s="661" t="s">
        <v>2549</v>
      </c>
      <c r="H1548" s="662">
        <v>383.01</v>
      </c>
      <c r="L1548" s="659"/>
      <c r="M1548" s="663"/>
      <c r="N1548" s="664"/>
      <c r="O1548" s="664"/>
      <c r="P1548" s="664"/>
      <c r="Q1548" s="664"/>
      <c r="R1548" s="664"/>
      <c r="S1548" s="664"/>
      <c r="T1548" s="665"/>
      <c r="AT1548" s="660" t="s">
        <v>137</v>
      </c>
      <c r="AU1548" s="660" t="s">
        <v>82</v>
      </c>
      <c r="AV1548" s="658" t="s">
        <v>82</v>
      </c>
      <c r="AW1548" s="658" t="s">
        <v>4</v>
      </c>
      <c r="AX1548" s="658" t="s">
        <v>80</v>
      </c>
      <c r="AY1548" s="660" t="s">
        <v>125</v>
      </c>
    </row>
    <row r="1549" spans="1:65" s="571" customFormat="1" ht="14.45" customHeight="1">
      <c r="A1549" s="568"/>
      <c r="B1549" s="569"/>
      <c r="C1549" s="671" t="s">
        <v>2550</v>
      </c>
      <c r="D1549" s="671" t="s">
        <v>239</v>
      </c>
      <c r="E1549" s="672" t="s">
        <v>2551</v>
      </c>
      <c r="F1549" s="673" t="s">
        <v>2552</v>
      </c>
      <c r="G1549" s="674" t="s">
        <v>180</v>
      </c>
      <c r="H1549" s="675">
        <v>352.206</v>
      </c>
      <c r="I1549" s="80"/>
      <c r="J1549" s="676">
        <f>ROUND(I1549*H1549,2)</f>
        <v>0</v>
      </c>
      <c r="K1549" s="673" t="s">
        <v>132</v>
      </c>
      <c r="L1549" s="677"/>
      <c r="M1549" s="678" t="s">
        <v>3</v>
      </c>
      <c r="N1549" s="679" t="s">
        <v>43</v>
      </c>
      <c r="O1549" s="648"/>
      <c r="P1549" s="649">
        <f>O1549*H1549</f>
        <v>0</v>
      </c>
      <c r="Q1549" s="649">
        <v>0.018</v>
      </c>
      <c r="R1549" s="649">
        <f>Q1549*H1549</f>
        <v>6.339708</v>
      </c>
      <c r="S1549" s="649">
        <v>0</v>
      </c>
      <c r="T1549" s="650">
        <f>S1549*H1549</f>
        <v>0</v>
      </c>
      <c r="U1549" s="568"/>
      <c r="V1549" s="568"/>
      <c r="W1549" s="568"/>
      <c r="X1549" s="568"/>
      <c r="Y1549" s="568"/>
      <c r="Z1549" s="568"/>
      <c r="AA1549" s="568"/>
      <c r="AB1549" s="568"/>
      <c r="AC1549" s="568"/>
      <c r="AD1549" s="568"/>
      <c r="AE1549" s="568"/>
      <c r="AR1549" s="651" t="s">
        <v>304</v>
      </c>
      <c r="AT1549" s="651" t="s">
        <v>239</v>
      </c>
      <c r="AU1549" s="651" t="s">
        <v>82</v>
      </c>
      <c r="AY1549" s="561" t="s">
        <v>125</v>
      </c>
      <c r="BE1549" s="652">
        <f>IF(N1549="základní",J1549,0)</f>
        <v>0</v>
      </c>
      <c r="BF1549" s="652">
        <f>IF(N1549="snížená",J1549,0)</f>
        <v>0</v>
      </c>
      <c r="BG1549" s="652">
        <f>IF(N1549="zákl. přenesená",J1549,0)</f>
        <v>0</v>
      </c>
      <c r="BH1549" s="652">
        <f>IF(N1549="sníž. přenesená",J1549,0)</f>
        <v>0</v>
      </c>
      <c r="BI1549" s="652">
        <f>IF(N1549="nulová",J1549,0)</f>
        <v>0</v>
      </c>
      <c r="BJ1549" s="561" t="s">
        <v>80</v>
      </c>
      <c r="BK1549" s="652">
        <f>ROUND(I1549*H1549,2)</f>
        <v>0</v>
      </c>
      <c r="BL1549" s="561" t="s">
        <v>229</v>
      </c>
      <c r="BM1549" s="651" t="s">
        <v>2553</v>
      </c>
    </row>
    <row r="1550" spans="2:51" s="658" customFormat="1" ht="12">
      <c r="B1550" s="659"/>
      <c r="D1550" s="653" t="s">
        <v>137</v>
      </c>
      <c r="F1550" s="661" t="s">
        <v>2554</v>
      </c>
      <c r="H1550" s="662">
        <v>352.206</v>
      </c>
      <c r="L1550" s="659"/>
      <c r="M1550" s="663"/>
      <c r="N1550" s="664"/>
      <c r="O1550" s="664"/>
      <c r="P1550" s="664"/>
      <c r="Q1550" s="664"/>
      <c r="R1550" s="664"/>
      <c r="S1550" s="664"/>
      <c r="T1550" s="665"/>
      <c r="AT1550" s="660" t="s">
        <v>137</v>
      </c>
      <c r="AU1550" s="660" t="s">
        <v>82</v>
      </c>
      <c r="AV1550" s="658" t="s">
        <v>82</v>
      </c>
      <c r="AW1550" s="658" t="s">
        <v>4</v>
      </c>
      <c r="AX1550" s="658" t="s">
        <v>80</v>
      </c>
      <c r="AY1550" s="660" t="s">
        <v>125</v>
      </c>
    </row>
    <row r="1551" spans="1:65" s="571" customFormat="1" ht="14.45" customHeight="1">
      <c r="A1551" s="568"/>
      <c r="B1551" s="569"/>
      <c r="C1551" s="640" t="s">
        <v>2555</v>
      </c>
      <c r="D1551" s="640" t="s">
        <v>128</v>
      </c>
      <c r="E1551" s="641" t="s">
        <v>2556</v>
      </c>
      <c r="F1551" s="642" t="s">
        <v>2557</v>
      </c>
      <c r="G1551" s="643" t="s">
        <v>286</v>
      </c>
      <c r="H1551" s="644">
        <v>552.56</v>
      </c>
      <c r="I1551" s="77"/>
      <c r="J1551" s="645">
        <f>ROUND(I1551*H1551,2)</f>
        <v>0</v>
      </c>
      <c r="K1551" s="642" t="s">
        <v>132</v>
      </c>
      <c r="L1551" s="569"/>
      <c r="M1551" s="646" t="s">
        <v>3</v>
      </c>
      <c r="N1551" s="647" t="s">
        <v>43</v>
      </c>
      <c r="O1551" s="648"/>
      <c r="P1551" s="649">
        <f>O1551*H1551</f>
        <v>0</v>
      </c>
      <c r="Q1551" s="649">
        <v>0</v>
      </c>
      <c r="R1551" s="649">
        <f>Q1551*H1551</f>
        <v>0</v>
      </c>
      <c r="S1551" s="649">
        <v>0</v>
      </c>
      <c r="T1551" s="650">
        <f>S1551*H1551</f>
        <v>0</v>
      </c>
      <c r="U1551" s="568"/>
      <c r="V1551" s="568"/>
      <c r="W1551" s="568"/>
      <c r="X1551" s="568"/>
      <c r="Y1551" s="568"/>
      <c r="Z1551" s="568"/>
      <c r="AA1551" s="568"/>
      <c r="AB1551" s="568"/>
      <c r="AC1551" s="568"/>
      <c r="AD1551" s="568"/>
      <c r="AE1551" s="568"/>
      <c r="AR1551" s="651" t="s">
        <v>229</v>
      </c>
      <c r="AT1551" s="651" t="s">
        <v>128</v>
      </c>
      <c r="AU1551" s="651" t="s">
        <v>82</v>
      </c>
      <c r="AY1551" s="561" t="s">
        <v>125</v>
      </c>
      <c r="BE1551" s="652">
        <f>IF(N1551="základní",J1551,0)</f>
        <v>0</v>
      </c>
      <c r="BF1551" s="652">
        <f>IF(N1551="snížená",J1551,0)</f>
        <v>0</v>
      </c>
      <c r="BG1551" s="652">
        <f>IF(N1551="zákl. přenesená",J1551,0)</f>
        <v>0</v>
      </c>
      <c r="BH1551" s="652">
        <f>IF(N1551="sníž. přenesená",J1551,0)</f>
        <v>0</v>
      </c>
      <c r="BI1551" s="652">
        <f>IF(N1551="nulová",J1551,0)</f>
        <v>0</v>
      </c>
      <c r="BJ1551" s="561" t="s">
        <v>80</v>
      </c>
      <c r="BK1551" s="652">
        <f>ROUND(I1551*H1551,2)</f>
        <v>0</v>
      </c>
      <c r="BL1551" s="561" t="s">
        <v>229</v>
      </c>
      <c r="BM1551" s="651" t="s">
        <v>2558</v>
      </c>
    </row>
    <row r="1552" spans="2:51" s="658" customFormat="1" ht="12">
      <c r="B1552" s="659"/>
      <c r="D1552" s="653" t="s">
        <v>137</v>
      </c>
      <c r="E1552" s="660" t="s">
        <v>3</v>
      </c>
      <c r="F1552" s="661" t="s">
        <v>2559</v>
      </c>
      <c r="H1552" s="662">
        <v>300.4</v>
      </c>
      <c r="L1552" s="659"/>
      <c r="M1552" s="663"/>
      <c r="N1552" s="664"/>
      <c r="O1552" s="664"/>
      <c r="P1552" s="664"/>
      <c r="Q1552" s="664"/>
      <c r="R1552" s="664"/>
      <c r="S1552" s="664"/>
      <c r="T1552" s="665"/>
      <c r="AT1552" s="660" t="s">
        <v>137</v>
      </c>
      <c r="AU1552" s="660" t="s">
        <v>82</v>
      </c>
      <c r="AV1552" s="658" t="s">
        <v>82</v>
      </c>
      <c r="AW1552" s="658" t="s">
        <v>33</v>
      </c>
      <c r="AX1552" s="658" t="s">
        <v>72</v>
      </c>
      <c r="AY1552" s="660" t="s">
        <v>125</v>
      </c>
    </row>
    <row r="1553" spans="2:51" s="658" customFormat="1" ht="12">
      <c r="B1553" s="659"/>
      <c r="D1553" s="653" t="s">
        <v>137</v>
      </c>
      <c r="E1553" s="660" t="s">
        <v>3</v>
      </c>
      <c r="F1553" s="661" t="s">
        <v>2560</v>
      </c>
      <c r="H1553" s="662">
        <v>252.16</v>
      </c>
      <c r="L1553" s="659"/>
      <c r="M1553" s="663"/>
      <c r="N1553" s="664"/>
      <c r="O1553" s="664"/>
      <c r="P1553" s="664"/>
      <c r="Q1553" s="664"/>
      <c r="R1553" s="664"/>
      <c r="S1553" s="664"/>
      <c r="T1553" s="665"/>
      <c r="AT1553" s="660" t="s">
        <v>137</v>
      </c>
      <c r="AU1553" s="660" t="s">
        <v>82</v>
      </c>
      <c r="AV1553" s="658" t="s">
        <v>82</v>
      </c>
      <c r="AW1553" s="658" t="s">
        <v>33</v>
      </c>
      <c r="AX1553" s="658" t="s">
        <v>72</v>
      </c>
      <c r="AY1553" s="660" t="s">
        <v>125</v>
      </c>
    </row>
    <row r="1554" spans="2:51" s="687" customFormat="1" ht="12">
      <c r="B1554" s="688"/>
      <c r="D1554" s="653" t="s">
        <v>137</v>
      </c>
      <c r="E1554" s="689" t="s">
        <v>3</v>
      </c>
      <c r="F1554" s="690" t="s">
        <v>532</v>
      </c>
      <c r="H1554" s="691">
        <v>552.56</v>
      </c>
      <c r="L1554" s="688"/>
      <c r="M1554" s="692"/>
      <c r="N1554" s="693"/>
      <c r="O1554" s="693"/>
      <c r="P1554" s="693"/>
      <c r="Q1554" s="693"/>
      <c r="R1554" s="693"/>
      <c r="S1554" s="693"/>
      <c r="T1554" s="694"/>
      <c r="AT1554" s="689" t="s">
        <v>137</v>
      </c>
      <c r="AU1554" s="689" t="s">
        <v>82</v>
      </c>
      <c r="AV1554" s="687" t="s">
        <v>133</v>
      </c>
      <c r="AW1554" s="687" t="s">
        <v>33</v>
      </c>
      <c r="AX1554" s="687" t="s">
        <v>80</v>
      </c>
      <c r="AY1554" s="689" t="s">
        <v>125</v>
      </c>
    </row>
    <row r="1555" spans="1:65" s="571" customFormat="1" ht="14.45" customHeight="1">
      <c r="A1555" s="568"/>
      <c r="B1555" s="569"/>
      <c r="C1555" s="671" t="s">
        <v>2561</v>
      </c>
      <c r="D1555" s="671" t="s">
        <v>239</v>
      </c>
      <c r="E1555" s="672" t="s">
        <v>2562</v>
      </c>
      <c r="F1555" s="673" t="s">
        <v>2563</v>
      </c>
      <c r="G1555" s="674" t="s">
        <v>180</v>
      </c>
      <c r="H1555" s="675">
        <v>99.373</v>
      </c>
      <c r="I1555" s="80"/>
      <c r="J1555" s="676">
        <f>ROUND(I1555*H1555,2)</f>
        <v>0</v>
      </c>
      <c r="K1555" s="673" t="s">
        <v>132</v>
      </c>
      <c r="L1555" s="677"/>
      <c r="M1555" s="678" t="s">
        <v>3</v>
      </c>
      <c r="N1555" s="679" t="s">
        <v>43</v>
      </c>
      <c r="O1555" s="648"/>
      <c r="P1555" s="649">
        <f>O1555*H1555</f>
        <v>0</v>
      </c>
      <c r="Q1555" s="649">
        <v>0.00015</v>
      </c>
      <c r="R1555" s="649">
        <f>Q1555*H1555</f>
        <v>0.01490595</v>
      </c>
      <c r="S1555" s="649">
        <v>0</v>
      </c>
      <c r="T1555" s="650">
        <f>S1555*H1555</f>
        <v>0</v>
      </c>
      <c r="U1555" s="568"/>
      <c r="V1555" s="568"/>
      <c r="W1555" s="568"/>
      <c r="X1555" s="568"/>
      <c r="Y1555" s="568"/>
      <c r="Z1555" s="568"/>
      <c r="AA1555" s="568"/>
      <c r="AB1555" s="568"/>
      <c r="AC1555" s="568"/>
      <c r="AD1555" s="568"/>
      <c r="AE1555" s="568"/>
      <c r="AR1555" s="651" t="s">
        <v>304</v>
      </c>
      <c r="AT1555" s="651" t="s">
        <v>239</v>
      </c>
      <c r="AU1555" s="651" t="s">
        <v>82</v>
      </c>
      <c r="AY1555" s="561" t="s">
        <v>125</v>
      </c>
      <c r="BE1555" s="652">
        <f>IF(N1555="základní",J1555,0)</f>
        <v>0</v>
      </c>
      <c r="BF1555" s="652">
        <f>IF(N1555="snížená",J1555,0)</f>
        <v>0</v>
      </c>
      <c r="BG1555" s="652">
        <f>IF(N1555="zákl. přenesená",J1555,0)</f>
        <v>0</v>
      </c>
      <c r="BH1555" s="652">
        <f>IF(N1555="sníž. přenesená",J1555,0)</f>
        <v>0</v>
      </c>
      <c r="BI1555" s="652">
        <f>IF(N1555="nulová",J1555,0)</f>
        <v>0</v>
      </c>
      <c r="BJ1555" s="561" t="s">
        <v>80</v>
      </c>
      <c r="BK1555" s="652">
        <f>ROUND(I1555*H1555,2)</f>
        <v>0</v>
      </c>
      <c r="BL1555" s="561" t="s">
        <v>229</v>
      </c>
      <c r="BM1555" s="651" t="s">
        <v>2564</v>
      </c>
    </row>
    <row r="1556" spans="2:51" s="658" customFormat="1" ht="12">
      <c r="B1556" s="659"/>
      <c r="D1556" s="653" t="s">
        <v>137</v>
      </c>
      <c r="E1556" s="660" t="s">
        <v>3</v>
      </c>
      <c r="F1556" s="661" t="s">
        <v>2565</v>
      </c>
      <c r="H1556" s="662">
        <v>60.08</v>
      </c>
      <c r="L1556" s="659"/>
      <c r="M1556" s="663"/>
      <c r="N1556" s="664"/>
      <c r="O1556" s="664"/>
      <c r="P1556" s="664"/>
      <c r="Q1556" s="664"/>
      <c r="R1556" s="664"/>
      <c r="S1556" s="664"/>
      <c r="T1556" s="665"/>
      <c r="AT1556" s="660" t="s">
        <v>137</v>
      </c>
      <c r="AU1556" s="660" t="s">
        <v>82</v>
      </c>
      <c r="AV1556" s="658" t="s">
        <v>82</v>
      </c>
      <c r="AW1556" s="658" t="s">
        <v>33</v>
      </c>
      <c r="AX1556" s="658" t="s">
        <v>72</v>
      </c>
      <c r="AY1556" s="660" t="s">
        <v>125</v>
      </c>
    </row>
    <row r="1557" spans="2:51" s="658" customFormat="1" ht="12">
      <c r="B1557" s="659"/>
      <c r="D1557" s="653" t="s">
        <v>137</v>
      </c>
      <c r="E1557" s="660" t="s">
        <v>3</v>
      </c>
      <c r="F1557" s="661" t="s">
        <v>2566</v>
      </c>
      <c r="H1557" s="662">
        <v>30.259</v>
      </c>
      <c r="L1557" s="659"/>
      <c r="M1557" s="663"/>
      <c r="N1557" s="664"/>
      <c r="O1557" s="664"/>
      <c r="P1557" s="664"/>
      <c r="Q1557" s="664"/>
      <c r="R1557" s="664"/>
      <c r="S1557" s="664"/>
      <c r="T1557" s="665"/>
      <c r="AT1557" s="660" t="s">
        <v>137</v>
      </c>
      <c r="AU1557" s="660" t="s">
        <v>82</v>
      </c>
      <c r="AV1557" s="658" t="s">
        <v>82</v>
      </c>
      <c r="AW1557" s="658" t="s">
        <v>33</v>
      </c>
      <c r="AX1557" s="658" t="s">
        <v>72</v>
      </c>
      <c r="AY1557" s="660" t="s">
        <v>125</v>
      </c>
    </row>
    <row r="1558" spans="2:51" s="687" customFormat="1" ht="12">
      <c r="B1558" s="688"/>
      <c r="D1558" s="653" t="s">
        <v>137</v>
      </c>
      <c r="E1558" s="689" t="s">
        <v>3</v>
      </c>
      <c r="F1558" s="690" t="s">
        <v>532</v>
      </c>
      <c r="H1558" s="691">
        <v>90.339</v>
      </c>
      <c r="L1558" s="688"/>
      <c r="M1558" s="692"/>
      <c r="N1558" s="693"/>
      <c r="O1558" s="693"/>
      <c r="P1558" s="693"/>
      <c r="Q1558" s="693"/>
      <c r="R1558" s="693"/>
      <c r="S1558" s="693"/>
      <c r="T1558" s="694"/>
      <c r="AT1558" s="689" t="s">
        <v>137</v>
      </c>
      <c r="AU1558" s="689" t="s">
        <v>82</v>
      </c>
      <c r="AV1558" s="687" t="s">
        <v>133</v>
      </c>
      <c r="AW1558" s="687" t="s">
        <v>33</v>
      </c>
      <c r="AX1558" s="687" t="s">
        <v>80</v>
      </c>
      <c r="AY1558" s="689" t="s">
        <v>125</v>
      </c>
    </row>
    <row r="1559" spans="2:51" s="658" customFormat="1" ht="12">
      <c r="B1559" s="659"/>
      <c r="D1559" s="653" t="s">
        <v>137</v>
      </c>
      <c r="F1559" s="661" t="s">
        <v>2567</v>
      </c>
      <c r="H1559" s="662">
        <v>99.373</v>
      </c>
      <c r="L1559" s="659"/>
      <c r="M1559" s="663"/>
      <c r="N1559" s="664"/>
      <c r="O1559" s="664"/>
      <c r="P1559" s="664"/>
      <c r="Q1559" s="664"/>
      <c r="R1559" s="664"/>
      <c r="S1559" s="664"/>
      <c r="T1559" s="665"/>
      <c r="AT1559" s="660" t="s">
        <v>137</v>
      </c>
      <c r="AU1559" s="660" t="s">
        <v>82</v>
      </c>
      <c r="AV1559" s="658" t="s">
        <v>82</v>
      </c>
      <c r="AW1559" s="658" t="s">
        <v>4</v>
      </c>
      <c r="AX1559" s="658" t="s">
        <v>80</v>
      </c>
      <c r="AY1559" s="660" t="s">
        <v>125</v>
      </c>
    </row>
    <row r="1560" spans="1:65" s="571" customFormat="1" ht="24.2" customHeight="1">
      <c r="A1560" s="568"/>
      <c r="B1560" s="569"/>
      <c r="C1560" s="640" t="s">
        <v>2568</v>
      </c>
      <c r="D1560" s="640" t="s">
        <v>128</v>
      </c>
      <c r="E1560" s="641" t="s">
        <v>2569</v>
      </c>
      <c r="F1560" s="642" t="s">
        <v>2570</v>
      </c>
      <c r="G1560" s="643" t="s">
        <v>180</v>
      </c>
      <c r="H1560" s="644">
        <v>159.85</v>
      </c>
      <c r="I1560" s="77"/>
      <c r="J1560" s="645">
        <f>ROUND(I1560*H1560,2)</f>
        <v>0</v>
      </c>
      <c r="K1560" s="642" t="s">
        <v>132</v>
      </c>
      <c r="L1560" s="569"/>
      <c r="M1560" s="646" t="s">
        <v>3</v>
      </c>
      <c r="N1560" s="647" t="s">
        <v>43</v>
      </c>
      <c r="O1560" s="648"/>
      <c r="P1560" s="649">
        <f>O1560*H1560</f>
        <v>0</v>
      </c>
      <c r="Q1560" s="649">
        <v>0.006</v>
      </c>
      <c r="R1560" s="649">
        <f>Q1560*H1560</f>
        <v>0.9591</v>
      </c>
      <c r="S1560" s="649">
        <v>0</v>
      </c>
      <c r="T1560" s="650">
        <f>S1560*H1560</f>
        <v>0</v>
      </c>
      <c r="U1560" s="568"/>
      <c r="V1560" s="568"/>
      <c r="W1560" s="568"/>
      <c r="X1560" s="568"/>
      <c r="Y1560" s="568"/>
      <c r="Z1560" s="568"/>
      <c r="AA1560" s="568"/>
      <c r="AB1560" s="568"/>
      <c r="AC1560" s="568"/>
      <c r="AD1560" s="568"/>
      <c r="AE1560" s="568"/>
      <c r="AR1560" s="651" t="s">
        <v>229</v>
      </c>
      <c r="AT1560" s="651" t="s">
        <v>128</v>
      </c>
      <c r="AU1560" s="651" t="s">
        <v>82</v>
      </c>
      <c r="AY1560" s="561" t="s">
        <v>125</v>
      </c>
      <c r="BE1560" s="652">
        <f>IF(N1560="základní",J1560,0)</f>
        <v>0</v>
      </c>
      <c r="BF1560" s="652">
        <f>IF(N1560="snížená",J1560,0)</f>
        <v>0</v>
      </c>
      <c r="BG1560" s="652">
        <f>IF(N1560="zákl. přenesená",J1560,0)</f>
        <v>0</v>
      </c>
      <c r="BH1560" s="652">
        <f>IF(N1560="sníž. přenesená",J1560,0)</f>
        <v>0</v>
      </c>
      <c r="BI1560" s="652">
        <f>IF(N1560="nulová",J1560,0)</f>
        <v>0</v>
      </c>
      <c r="BJ1560" s="561" t="s">
        <v>80</v>
      </c>
      <c r="BK1560" s="652">
        <f>ROUND(I1560*H1560,2)</f>
        <v>0</v>
      </c>
      <c r="BL1560" s="561" t="s">
        <v>229</v>
      </c>
      <c r="BM1560" s="651" t="s">
        <v>2571</v>
      </c>
    </row>
    <row r="1561" spans="2:51" s="680" customFormat="1" ht="12">
      <c r="B1561" s="681"/>
      <c r="D1561" s="653" t="s">
        <v>137</v>
      </c>
      <c r="E1561" s="682" t="s">
        <v>3</v>
      </c>
      <c r="F1561" s="683" t="s">
        <v>2454</v>
      </c>
      <c r="H1561" s="682" t="s">
        <v>3</v>
      </c>
      <c r="L1561" s="681"/>
      <c r="M1561" s="684"/>
      <c r="N1561" s="685"/>
      <c r="O1561" s="685"/>
      <c r="P1561" s="685"/>
      <c r="Q1561" s="685"/>
      <c r="R1561" s="685"/>
      <c r="S1561" s="685"/>
      <c r="T1561" s="686"/>
      <c r="AT1561" s="682" t="s">
        <v>137</v>
      </c>
      <c r="AU1561" s="682" t="s">
        <v>82</v>
      </c>
      <c r="AV1561" s="680" t="s">
        <v>80</v>
      </c>
      <c r="AW1561" s="680" t="s">
        <v>33</v>
      </c>
      <c r="AX1561" s="680" t="s">
        <v>72</v>
      </c>
      <c r="AY1561" s="682" t="s">
        <v>125</v>
      </c>
    </row>
    <row r="1562" spans="2:51" s="658" customFormat="1" ht="12">
      <c r="B1562" s="659"/>
      <c r="D1562" s="653" t="s">
        <v>137</v>
      </c>
      <c r="E1562" s="660" t="s">
        <v>3</v>
      </c>
      <c r="F1562" s="661" t="s">
        <v>2456</v>
      </c>
      <c r="H1562" s="662">
        <v>24.6</v>
      </c>
      <c r="L1562" s="659"/>
      <c r="M1562" s="663"/>
      <c r="N1562" s="664"/>
      <c r="O1562" s="664"/>
      <c r="P1562" s="664"/>
      <c r="Q1562" s="664"/>
      <c r="R1562" s="664"/>
      <c r="S1562" s="664"/>
      <c r="T1562" s="665"/>
      <c r="AT1562" s="660" t="s">
        <v>137</v>
      </c>
      <c r="AU1562" s="660" t="s">
        <v>82</v>
      </c>
      <c r="AV1562" s="658" t="s">
        <v>82</v>
      </c>
      <c r="AW1562" s="658" t="s">
        <v>33</v>
      </c>
      <c r="AX1562" s="658" t="s">
        <v>72</v>
      </c>
      <c r="AY1562" s="660" t="s">
        <v>125</v>
      </c>
    </row>
    <row r="1563" spans="2:51" s="658" customFormat="1" ht="12">
      <c r="B1563" s="659"/>
      <c r="D1563" s="653" t="s">
        <v>137</v>
      </c>
      <c r="E1563" s="660" t="s">
        <v>3</v>
      </c>
      <c r="F1563" s="661" t="s">
        <v>2457</v>
      </c>
      <c r="H1563" s="662">
        <v>10.5</v>
      </c>
      <c r="L1563" s="659"/>
      <c r="M1563" s="663"/>
      <c r="N1563" s="664"/>
      <c r="O1563" s="664"/>
      <c r="P1563" s="664"/>
      <c r="Q1563" s="664"/>
      <c r="R1563" s="664"/>
      <c r="S1563" s="664"/>
      <c r="T1563" s="665"/>
      <c r="AT1563" s="660" t="s">
        <v>137</v>
      </c>
      <c r="AU1563" s="660" t="s">
        <v>82</v>
      </c>
      <c r="AV1563" s="658" t="s">
        <v>82</v>
      </c>
      <c r="AW1563" s="658" t="s">
        <v>33</v>
      </c>
      <c r="AX1563" s="658" t="s">
        <v>72</v>
      </c>
      <c r="AY1563" s="660" t="s">
        <v>125</v>
      </c>
    </row>
    <row r="1564" spans="2:51" s="658" customFormat="1" ht="12">
      <c r="B1564" s="659"/>
      <c r="D1564" s="653" t="s">
        <v>137</v>
      </c>
      <c r="E1564" s="660" t="s">
        <v>3</v>
      </c>
      <c r="F1564" s="661" t="s">
        <v>2572</v>
      </c>
      <c r="H1564" s="662">
        <v>88.505</v>
      </c>
      <c r="L1564" s="659"/>
      <c r="M1564" s="663"/>
      <c r="N1564" s="664"/>
      <c r="O1564" s="664"/>
      <c r="P1564" s="664"/>
      <c r="Q1564" s="664"/>
      <c r="R1564" s="664"/>
      <c r="S1564" s="664"/>
      <c r="T1564" s="665"/>
      <c r="AT1564" s="660" t="s">
        <v>137</v>
      </c>
      <c r="AU1564" s="660" t="s">
        <v>82</v>
      </c>
      <c r="AV1564" s="658" t="s">
        <v>82</v>
      </c>
      <c r="AW1564" s="658" t="s">
        <v>33</v>
      </c>
      <c r="AX1564" s="658" t="s">
        <v>72</v>
      </c>
      <c r="AY1564" s="660" t="s">
        <v>125</v>
      </c>
    </row>
    <row r="1565" spans="2:51" s="658" customFormat="1" ht="12">
      <c r="B1565" s="659"/>
      <c r="D1565" s="653" t="s">
        <v>137</v>
      </c>
      <c r="E1565" s="660" t="s">
        <v>3</v>
      </c>
      <c r="F1565" s="661" t="s">
        <v>2458</v>
      </c>
      <c r="H1565" s="662">
        <v>25.2</v>
      </c>
      <c r="L1565" s="659"/>
      <c r="M1565" s="663"/>
      <c r="N1565" s="664"/>
      <c r="O1565" s="664"/>
      <c r="P1565" s="664"/>
      <c r="Q1565" s="664"/>
      <c r="R1565" s="664"/>
      <c r="S1565" s="664"/>
      <c r="T1565" s="665"/>
      <c r="AT1565" s="660" t="s">
        <v>137</v>
      </c>
      <c r="AU1565" s="660" t="s">
        <v>82</v>
      </c>
      <c r="AV1565" s="658" t="s">
        <v>82</v>
      </c>
      <c r="AW1565" s="658" t="s">
        <v>33</v>
      </c>
      <c r="AX1565" s="658" t="s">
        <v>72</v>
      </c>
      <c r="AY1565" s="660" t="s">
        <v>125</v>
      </c>
    </row>
    <row r="1566" spans="2:51" s="658" customFormat="1" ht="12">
      <c r="B1566" s="659"/>
      <c r="D1566" s="653" t="s">
        <v>137</v>
      </c>
      <c r="E1566" s="660" t="s">
        <v>3</v>
      </c>
      <c r="F1566" s="661" t="s">
        <v>2459</v>
      </c>
      <c r="H1566" s="662">
        <v>9.68</v>
      </c>
      <c r="L1566" s="659"/>
      <c r="M1566" s="663"/>
      <c r="N1566" s="664"/>
      <c r="O1566" s="664"/>
      <c r="P1566" s="664"/>
      <c r="Q1566" s="664"/>
      <c r="R1566" s="664"/>
      <c r="S1566" s="664"/>
      <c r="T1566" s="665"/>
      <c r="AT1566" s="660" t="s">
        <v>137</v>
      </c>
      <c r="AU1566" s="660" t="s">
        <v>82</v>
      </c>
      <c r="AV1566" s="658" t="s">
        <v>82</v>
      </c>
      <c r="AW1566" s="658" t="s">
        <v>33</v>
      </c>
      <c r="AX1566" s="658" t="s">
        <v>72</v>
      </c>
      <c r="AY1566" s="660" t="s">
        <v>125</v>
      </c>
    </row>
    <row r="1567" spans="2:51" s="658" customFormat="1" ht="12">
      <c r="B1567" s="659"/>
      <c r="D1567" s="653" t="s">
        <v>137</v>
      </c>
      <c r="E1567" s="660" t="s">
        <v>3</v>
      </c>
      <c r="F1567" s="661" t="s">
        <v>2460</v>
      </c>
      <c r="H1567" s="662">
        <v>1.365</v>
      </c>
      <c r="L1567" s="659"/>
      <c r="M1567" s="663"/>
      <c r="N1567" s="664"/>
      <c r="O1567" s="664"/>
      <c r="P1567" s="664"/>
      <c r="Q1567" s="664"/>
      <c r="R1567" s="664"/>
      <c r="S1567" s="664"/>
      <c r="T1567" s="665"/>
      <c r="AT1567" s="660" t="s">
        <v>137</v>
      </c>
      <c r="AU1567" s="660" t="s">
        <v>82</v>
      </c>
      <c r="AV1567" s="658" t="s">
        <v>82</v>
      </c>
      <c r="AW1567" s="658" t="s">
        <v>33</v>
      </c>
      <c r="AX1567" s="658" t="s">
        <v>72</v>
      </c>
      <c r="AY1567" s="660" t="s">
        <v>125</v>
      </c>
    </row>
    <row r="1568" spans="2:51" s="687" customFormat="1" ht="12">
      <c r="B1568" s="688"/>
      <c r="D1568" s="653" t="s">
        <v>137</v>
      </c>
      <c r="E1568" s="689" t="s">
        <v>3</v>
      </c>
      <c r="F1568" s="690" t="s">
        <v>532</v>
      </c>
      <c r="H1568" s="691">
        <v>159.85</v>
      </c>
      <c r="L1568" s="688"/>
      <c r="M1568" s="692"/>
      <c r="N1568" s="693"/>
      <c r="O1568" s="693"/>
      <c r="P1568" s="693"/>
      <c r="Q1568" s="693"/>
      <c r="R1568" s="693"/>
      <c r="S1568" s="693"/>
      <c r="T1568" s="694"/>
      <c r="AT1568" s="689" t="s">
        <v>137</v>
      </c>
      <c r="AU1568" s="689" t="s">
        <v>82</v>
      </c>
      <c r="AV1568" s="687" t="s">
        <v>133</v>
      </c>
      <c r="AW1568" s="687" t="s">
        <v>33</v>
      </c>
      <c r="AX1568" s="687" t="s">
        <v>80</v>
      </c>
      <c r="AY1568" s="689" t="s">
        <v>125</v>
      </c>
    </row>
    <row r="1569" spans="1:65" s="571" customFormat="1" ht="14.45" customHeight="1">
      <c r="A1569" s="568"/>
      <c r="B1569" s="569"/>
      <c r="C1569" s="671" t="s">
        <v>2573</v>
      </c>
      <c r="D1569" s="671" t="s">
        <v>239</v>
      </c>
      <c r="E1569" s="672" t="s">
        <v>2574</v>
      </c>
      <c r="F1569" s="673" t="s">
        <v>2575</v>
      </c>
      <c r="G1569" s="674" t="s">
        <v>180</v>
      </c>
      <c r="H1569" s="675">
        <v>38.288</v>
      </c>
      <c r="I1569" s="80"/>
      <c r="J1569" s="676">
        <f>ROUND(I1569*H1569,2)</f>
        <v>0</v>
      </c>
      <c r="K1569" s="673" t="s">
        <v>132</v>
      </c>
      <c r="L1569" s="677"/>
      <c r="M1569" s="678" t="s">
        <v>3</v>
      </c>
      <c r="N1569" s="679" t="s">
        <v>43</v>
      </c>
      <c r="O1569" s="648"/>
      <c r="P1569" s="649">
        <f>O1569*H1569</f>
        <v>0</v>
      </c>
      <c r="Q1569" s="649">
        <v>0.008</v>
      </c>
      <c r="R1569" s="649">
        <f>Q1569*H1569</f>
        <v>0.30630399999999997</v>
      </c>
      <c r="S1569" s="649">
        <v>0</v>
      </c>
      <c r="T1569" s="650">
        <f>S1569*H1569</f>
        <v>0</v>
      </c>
      <c r="U1569" s="568"/>
      <c r="V1569" s="568"/>
      <c r="W1569" s="568"/>
      <c r="X1569" s="568"/>
      <c r="Y1569" s="568"/>
      <c r="Z1569" s="568"/>
      <c r="AA1569" s="568"/>
      <c r="AB1569" s="568"/>
      <c r="AC1569" s="568"/>
      <c r="AD1569" s="568"/>
      <c r="AE1569" s="568"/>
      <c r="AR1569" s="651" t="s">
        <v>304</v>
      </c>
      <c r="AT1569" s="651" t="s">
        <v>239</v>
      </c>
      <c r="AU1569" s="651" t="s">
        <v>82</v>
      </c>
      <c r="AY1569" s="561" t="s">
        <v>125</v>
      </c>
      <c r="BE1569" s="652">
        <f>IF(N1569="základní",J1569,0)</f>
        <v>0</v>
      </c>
      <c r="BF1569" s="652">
        <f>IF(N1569="snížená",J1569,0)</f>
        <v>0</v>
      </c>
      <c r="BG1569" s="652">
        <f>IF(N1569="zákl. přenesená",J1569,0)</f>
        <v>0</v>
      </c>
      <c r="BH1569" s="652">
        <f>IF(N1569="sníž. přenesená",J1569,0)</f>
        <v>0</v>
      </c>
      <c r="BI1569" s="652">
        <f>IF(N1569="nulová",J1569,0)</f>
        <v>0</v>
      </c>
      <c r="BJ1569" s="561" t="s">
        <v>80</v>
      </c>
      <c r="BK1569" s="652">
        <f>ROUND(I1569*H1569,2)</f>
        <v>0</v>
      </c>
      <c r="BL1569" s="561" t="s">
        <v>229</v>
      </c>
      <c r="BM1569" s="651" t="s">
        <v>2576</v>
      </c>
    </row>
    <row r="1570" spans="2:51" s="658" customFormat="1" ht="12">
      <c r="B1570" s="659"/>
      <c r="D1570" s="653" t="s">
        <v>137</v>
      </c>
      <c r="E1570" s="660" t="s">
        <v>3</v>
      </c>
      <c r="F1570" s="661" t="s">
        <v>2456</v>
      </c>
      <c r="H1570" s="662">
        <v>24.6</v>
      </c>
      <c r="L1570" s="659"/>
      <c r="M1570" s="663"/>
      <c r="N1570" s="664"/>
      <c r="O1570" s="664"/>
      <c r="P1570" s="664"/>
      <c r="Q1570" s="664"/>
      <c r="R1570" s="664"/>
      <c r="S1570" s="664"/>
      <c r="T1570" s="665"/>
      <c r="AT1570" s="660" t="s">
        <v>137</v>
      </c>
      <c r="AU1570" s="660" t="s">
        <v>82</v>
      </c>
      <c r="AV1570" s="658" t="s">
        <v>82</v>
      </c>
      <c r="AW1570" s="658" t="s">
        <v>33</v>
      </c>
      <c r="AX1570" s="658" t="s">
        <v>72</v>
      </c>
      <c r="AY1570" s="660" t="s">
        <v>125</v>
      </c>
    </row>
    <row r="1571" spans="2:51" s="658" customFormat="1" ht="12">
      <c r="B1571" s="659"/>
      <c r="D1571" s="653" t="s">
        <v>137</v>
      </c>
      <c r="E1571" s="660" t="s">
        <v>3</v>
      </c>
      <c r="F1571" s="661" t="s">
        <v>2457</v>
      </c>
      <c r="H1571" s="662">
        <v>10.5</v>
      </c>
      <c r="L1571" s="659"/>
      <c r="M1571" s="663"/>
      <c r="N1571" s="664"/>
      <c r="O1571" s="664"/>
      <c r="P1571" s="664"/>
      <c r="Q1571" s="664"/>
      <c r="R1571" s="664"/>
      <c r="S1571" s="664"/>
      <c r="T1571" s="665"/>
      <c r="AT1571" s="660" t="s">
        <v>137</v>
      </c>
      <c r="AU1571" s="660" t="s">
        <v>82</v>
      </c>
      <c r="AV1571" s="658" t="s">
        <v>82</v>
      </c>
      <c r="AW1571" s="658" t="s">
        <v>33</v>
      </c>
      <c r="AX1571" s="658" t="s">
        <v>72</v>
      </c>
      <c r="AY1571" s="660" t="s">
        <v>125</v>
      </c>
    </row>
    <row r="1572" spans="2:51" s="658" customFormat="1" ht="12">
      <c r="B1572" s="659"/>
      <c r="D1572" s="653" t="s">
        <v>137</v>
      </c>
      <c r="E1572" s="660" t="s">
        <v>3</v>
      </c>
      <c r="F1572" s="661" t="s">
        <v>2460</v>
      </c>
      <c r="H1572" s="662">
        <v>1.365</v>
      </c>
      <c r="L1572" s="659"/>
      <c r="M1572" s="663"/>
      <c r="N1572" s="664"/>
      <c r="O1572" s="664"/>
      <c r="P1572" s="664"/>
      <c r="Q1572" s="664"/>
      <c r="R1572" s="664"/>
      <c r="S1572" s="664"/>
      <c r="T1572" s="665"/>
      <c r="AT1572" s="660" t="s">
        <v>137</v>
      </c>
      <c r="AU1572" s="660" t="s">
        <v>82</v>
      </c>
      <c r="AV1572" s="658" t="s">
        <v>82</v>
      </c>
      <c r="AW1572" s="658" t="s">
        <v>33</v>
      </c>
      <c r="AX1572" s="658" t="s">
        <v>72</v>
      </c>
      <c r="AY1572" s="660" t="s">
        <v>125</v>
      </c>
    </row>
    <row r="1573" spans="2:51" s="687" customFormat="1" ht="12">
      <c r="B1573" s="688"/>
      <c r="D1573" s="653" t="s">
        <v>137</v>
      </c>
      <c r="E1573" s="689" t="s">
        <v>3</v>
      </c>
      <c r="F1573" s="690" t="s">
        <v>532</v>
      </c>
      <c r="H1573" s="691">
        <v>36.465</v>
      </c>
      <c r="L1573" s="688"/>
      <c r="M1573" s="692"/>
      <c r="N1573" s="693"/>
      <c r="O1573" s="693"/>
      <c r="P1573" s="693"/>
      <c r="Q1573" s="693"/>
      <c r="R1573" s="693"/>
      <c r="S1573" s="693"/>
      <c r="T1573" s="694"/>
      <c r="AT1573" s="689" t="s">
        <v>137</v>
      </c>
      <c r="AU1573" s="689" t="s">
        <v>82</v>
      </c>
      <c r="AV1573" s="687" t="s">
        <v>133</v>
      </c>
      <c r="AW1573" s="687" t="s">
        <v>33</v>
      </c>
      <c r="AX1573" s="687" t="s">
        <v>80</v>
      </c>
      <c r="AY1573" s="689" t="s">
        <v>125</v>
      </c>
    </row>
    <row r="1574" spans="2:51" s="658" customFormat="1" ht="12">
      <c r="B1574" s="659"/>
      <c r="D1574" s="653" t="s">
        <v>137</v>
      </c>
      <c r="F1574" s="661" t="s">
        <v>2577</v>
      </c>
      <c r="H1574" s="662">
        <v>38.288</v>
      </c>
      <c r="L1574" s="659"/>
      <c r="M1574" s="663"/>
      <c r="N1574" s="664"/>
      <c r="O1574" s="664"/>
      <c r="P1574" s="664"/>
      <c r="Q1574" s="664"/>
      <c r="R1574" s="664"/>
      <c r="S1574" s="664"/>
      <c r="T1574" s="665"/>
      <c r="AT1574" s="660" t="s">
        <v>137</v>
      </c>
      <c r="AU1574" s="660" t="s">
        <v>82</v>
      </c>
      <c r="AV1574" s="658" t="s">
        <v>82</v>
      </c>
      <c r="AW1574" s="658" t="s">
        <v>4</v>
      </c>
      <c r="AX1574" s="658" t="s">
        <v>80</v>
      </c>
      <c r="AY1574" s="660" t="s">
        <v>125</v>
      </c>
    </row>
    <row r="1575" spans="1:65" s="571" customFormat="1" ht="14.45" customHeight="1">
      <c r="A1575" s="568"/>
      <c r="B1575" s="569"/>
      <c r="C1575" s="671" t="s">
        <v>2578</v>
      </c>
      <c r="D1575" s="671" t="s">
        <v>239</v>
      </c>
      <c r="E1575" s="672" t="s">
        <v>2579</v>
      </c>
      <c r="F1575" s="673" t="s">
        <v>2580</v>
      </c>
      <c r="G1575" s="674" t="s">
        <v>180</v>
      </c>
      <c r="H1575" s="675">
        <v>92.93</v>
      </c>
      <c r="I1575" s="80"/>
      <c r="J1575" s="676">
        <f>ROUND(I1575*H1575,2)</f>
        <v>0</v>
      </c>
      <c r="K1575" s="673" t="s">
        <v>132</v>
      </c>
      <c r="L1575" s="677"/>
      <c r="M1575" s="678" t="s">
        <v>3</v>
      </c>
      <c r="N1575" s="679" t="s">
        <v>43</v>
      </c>
      <c r="O1575" s="648"/>
      <c r="P1575" s="649">
        <f>O1575*H1575</f>
        <v>0</v>
      </c>
      <c r="Q1575" s="649">
        <v>0.0012</v>
      </c>
      <c r="R1575" s="649">
        <f>Q1575*H1575</f>
        <v>0.111516</v>
      </c>
      <c r="S1575" s="649">
        <v>0</v>
      </c>
      <c r="T1575" s="650">
        <f>S1575*H1575</f>
        <v>0</v>
      </c>
      <c r="U1575" s="568"/>
      <c r="V1575" s="568"/>
      <c r="W1575" s="568"/>
      <c r="X1575" s="568"/>
      <c r="Y1575" s="568"/>
      <c r="Z1575" s="568"/>
      <c r="AA1575" s="568"/>
      <c r="AB1575" s="568"/>
      <c r="AC1575" s="568"/>
      <c r="AD1575" s="568"/>
      <c r="AE1575" s="568"/>
      <c r="AR1575" s="651" t="s">
        <v>304</v>
      </c>
      <c r="AT1575" s="651" t="s">
        <v>239</v>
      </c>
      <c r="AU1575" s="651" t="s">
        <v>82</v>
      </c>
      <c r="AY1575" s="561" t="s">
        <v>125</v>
      </c>
      <c r="BE1575" s="652">
        <f>IF(N1575="základní",J1575,0)</f>
        <v>0</v>
      </c>
      <c r="BF1575" s="652">
        <f>IF(N1575="snížená",J1575,0)</f>
        <v>0</v>
      </c>
      <c r="BG1575" s="652">
        <f>IF(N1575="zákl. přenesená",J1575,0)</f>
        <v>0</v>
      </c>
      <c r="BH1575" s="652">
        <f>IF(N1575="sníž. přenesená",J1575,0)</f>
        <v>0</v>
      </c>
      <c r="BI1575" s="652">
        <f>IF(N1575="nulová",J1575,0)</f>
        <v>0</v>
      </c>
      <c r="BJ1575" s="561" t="s">
        <v>80</v>
      </c>
      <c r="BK1575" s="652">
        <f>ROUND(I1575*H1575,2)</f>
        <v>0</v>
      </c>
      <c r="BL1575" s="561" t="s">
        <v>229</v>
      </c>
      <c r="BM1575" s="651" t="s">
        <v>2581</v>
      </c>
    </row>
    <row r="1576" spans="2:51" s="658" customFormat="1" ht="12">
      <c r="B1576" s="659"/>
      <c r="D1576" s="653" t="s">
        <v>137</v>
      </c>
      <c r="E1576" s="660" t="s">
        <v>3</v>
      </c>
      <c r="F1576" s="661" t="s">
        <v>2572</v>
      </c>
      <c r="H1576" s="662">
        <v>88.505</v>
      </c>
      <c r="L1576" s="659"/>
      <c r="M1576" s="663"/>
      <c r="N1576" s="664"/>
      <c r="O1576" s="664"/>
      <c r="P1576" s="664"/>
      <c r="Q1576" s="664"/>
      <c r="R1576" s="664"/>
      <c r="S1576" s="664"/>
      <c r="T1576" s="665"/>
      <c r="AT1576" s="660" t="s">
        <v>137</v>
      </c>
      <c r="AU1576" s="660" t="s">
        <v>82</v>
      </c>
      <c r="AV1576" s="658" t="s">
        <v>82</v>
      </c>
      <c r="AW1576" s="658" t="s">
        <v>33</v>
      </c>
      <c r="AX1576" s="658" t="s">
        <v>80</v>
      </c>
      <c r="AY1576" s="660" t="s">
        <v>125</v>
      </c>
    </row>
    <row r="1577" spans="2:51" s="658" customFormat="1" ht="12">
      <c r="B1577" s="659"/>
      <c r="D1577" s="653" t="s">
        <v>137</v>
      </c>
      <c r="F1577" s="661" t="s">
        <v>2582</v>
      </c>
      <c r="H1577" s="662">
        <v>92.93</v>
      </c>
      <c r="L1577" s="659"/>
      <c r="M1577" s="663"/>
      <c r="N1577" s="664"/>
      <c r="O1577" s="664"/>
      <c r="P1577" s="664"/>
      <c r="Q1577" s="664"/>
      <c r="R1577" s="664"/>
      <c r="S1577" s="664"/>
      <c r="T1577" s="665"/>
      <c r="AT1577" s="660" t="s">
        <v>137</v>
      </c>
      <c r="AU1577" s="660" t="s">
        <v>82</v>
      </c>
      <c r="AV1577" s="658" t="s">
        <v>82</v>
      </c>
      <c r="AW1577" s="658" t="s">
        <v>4</v>
      </c>
      <c r="AX1577" s="658" t="s">
        <v>80</v>
      </c>
      <c r="AY1577" s="660" t="s">
        <v>125</v>
      </c>
    </row>
    <row r="1578" spans="1:65" s="571" customFormat="1" ht="14.45" customHeight="1">
      <c r="A1578" s="568"/>
      <c r="B1578" s="569"/>
      <c r="C1578" s="671" t="s">
        <v>2583</v>
      </c>
      <c r="D1578" s="671" t="s">
        <v>239</v>
      </c>
      <c r="E1578" s="672" t="s">
        <v>2584</v>
      </c>
      <c r="F1578" s="673" t="s">
        <v>2585</v>
      </c>
      <c r="G1578" s="674" t="s">
        <v>180</v>
      </c>
      <c r="H1578" s="675">
        <v>36.624</v>
      </c>
      <c r="I1578" s="80"/>
      <c r="J1578" s="676">
        <f>ROUND(I1578*H1578,2)</f>
        <v>0</v>
      </c>
      <c r="K1578" s="673" t="s">
        <v>132</v>
      </c>
      <c r="L1578" s="677"/>
      <c r="M1578" s="678" t="s">
        <v>3</v>
      </c>
      <c r="N1578" s="679" t="s">
        <v>43</v>
      </c>
      <c r="O1578" s="648"/>
      <c r="P1578" s="649">
        <f>O1578*H1578</f>
        <v>0</v>
      </c>
      <c r="Q1578" s="649">
        <v>0.0056</v>
      </c>
      <c r="R1578" s="649">
        <f>Q1578*H1578</f>
        <v>0.2050944</v>
      </c>
      <c r="S1578" s="649">
        <v>0</v>
      </c>
      <c r="T1578" s="650">
        <f>S1578*H1578</f>
        <v>0</v>
      </c>
      <c r="U1578" s="568"/>
      <c r="V1578" s="568"/>
      <c r="W1578" s="568"/>
      <c r="X1578" s="568"/>
      <c r="Y1578" s="568"/>
      <c r="Z1578" s="568"/>
      <c r="AA1578" s="568"/>
      <c r="AB1578" s="568"/>
      <c r="AC1578" s="568"/>
      <c r="AD1578" s="568"/>
      <c r="AE1578" s="568"/>
      <c r="AR1578" s="651" t="s">
        <v>304</v>
      </c>
      <c r="AT1578" s="651" t="s">
        <v>239</v>
      </c>
      <c r="AU1578" s="651" t="s">
        <v>82</v>
      </c>
      <c r="AY1578" s="561" t="s">
        <v>125</v>
      </c>
      <c r="BE1578" s="652">
        <f>IF(N1578="základní",J1578,0)</f>
        <v>0</v>
      </c>
      <c r="BF1578" s="652">
        <f>IF(N1578="snížená",J1578,0)</f>
        <v>0</v>
      </c>
      <c r="BG1578" s="652">
        <f>IF(N1578="zákl. přenesená",J1578,0)</f>
        <v>0</v>
      </c>
      <c r="BH1578" s="652">
        <f>IF(N1578="sníž. přenesená",J1578,0)</f>
        <v>0</v>
      </c>
      <c r="BI1578" s="652">
        <f>IF(N1578="nulová",J1578,0)</f>
        <v>0</v>
      </c>
      <c r="BJ1578" s="561" t="s">
        <v>80</v>
      </c>
      <c r="BK1578" s="652">
        <f>ROUND(I1578*H1578,2)</f>
        <v>0</v>
      </c>
      <c r="BL1578" s="561" t="s">
        <v>229</v>
      </c>
      <c r="BM1578" s="651" t="s">
        <v>2586</v>
      </c>
    </row>
    <row r="1579" spans="2:51" s="658" customFormat="1" ht="12">
      <c r="B1579" s="659"/>
      <c r="D1579" s="653" t="s">
        <v>137</v>
      </c>
      <c r="E1579" s="660" t="s">
        <v>3</v>
      </c>
      <c r="F1579" s="661" t="s">
        <v>2458</v>
      </c>
      <c r="H1579" s="662">
        <v>25.2</v>
      </c>
      <c r="L1579" s="659"/>
      <c r="M1579" s="663"/>
      <c r="N1579" s="664"/>
      <c r="O1579" s="664"/>
      <c r="P1579" s="664"/>
      <c r="Q1579" s="664"/>
      <c r="R1579" s="664"/>
      <c r="S1579" s="664"/>
      <c r="T1579" s="665"/>
      <c r="AT1579" s="660" t="s">
        <v>137</v>
      </c>
      <c r="AU1579" s="660" t="s">
        <v>82</v>
      </c>
      <c r="AV1579" s="658" t="s">
        <v>82</v>
      </c>
      <c r="AW1579" s="658" t="s">
        <v>33</v>
      </c>
      <c r="AX1579" s="658" t="s">
        <v>72</v>
      </c>
      <c r="AY1579" s="660" t="s">
        <v>125</v>
      </c>
    </row>
    <row r="1580" spans="2:51" s="658" customFormat="1" ht="12">
      <c r="B1580" s="659"/>
      <c r="D1580" s="653" t="s">
        <v>137</v>
      </c>
      <c r="E1580" s="660" t="s">
        <v>3</v>
      </c>
      <c r="F1580" s="661" t="s">
        <v>2459</v>
      </c>
      <c r="H1580" s="662">
        <v>9.68</v>
      </c>
      <c r="L1580" s="659"/>
      <c r="M1580" s="663"/>
      <c r="N1580" s="664"/>
      <c r="O1580" s="664"/>
      <c r="P1580" s="664"/>
      <c r="Q1580" s="664"/>
      <c r="R1580" s="664"/>
      <c r="S1580" s="664"/>
      <c r="T1580" s="665"/>
      <c r="AT1580" s="660" t="s">
        <v>137</v>
      </c>
      <c r="AU1580" s="660" t="s">
        <v>82</v>
      </c>
      <c r="AV1580" s="658" t="s">
        <v>82</v>
      </c>
      <c r="AW1580" s="658" t="s">
        <v>33</v>
      </c>
      <c r="AX1580" s="658" t="s">
        <v>72</v>
      </c>
      <c r="AY1580" s="660" t="s">
        <v>125</v>
      </c>
    </row>
    <row r="1581" spans="2:51" s="687" customFormat="1" ht="12">
      <c r="B1581" s="688"/>
      <c r="D1581" s="653" t="s">
        <v>137</v>
      </c>
      <c r="E1581" s="689" t="s">
        <v>3</v>
      </c>
      <c r="F1581" s="690" t="s">
        <v>532</v>
      </c>
      <c r="H1581" s="691">
        <v>34.88</v>
      </c>
      <c r="L1581" s="688"/>
      <c r="M1581" s="692"/>
      <c r="N1581" s="693"/>
      <c r="O1581" s="693"/>
      <c r="P1581" s="693"/>
      <c r="Q1581" s="693"/>
      <c r="R1581" s="693"/>
      <c r="S1581" s="693"/>
      <c r="T1581" s="694"/>
      <c r="AT1581" s="689" t="s">
        <v>137</v>
      </c>
      <c r="AU1581" s="689" t="s">
        <v>82</v>
      </c>
      <c r="AV1581" s="687" t="s">
        <v>133</v>
      </c>
      <c r="AW1581" s="687" t="s">
        <v>33</v>
      </c>
      <c r="AX1581" s="687" t="s">
        <v>80</v>
      </c>
      <c r="AY1581" s="689" t="s">
        <v>125</v>
      </c>
    </row>
    <row r="1582" spans="2:51" s="658" customFormat="1" ht="12">
      <c r="B1582" s="659"/>
      <c r="D1582" s="653" t="s">
        <v>137</v>
      </c>
      <c r="F1582" s="661" t="s">
        <v>2587</v>
      </c>
      <c r="H1582" s="662">
        <v>36.624</v>
      </c>
      <c r="L1582" s="659"/>
      <c r="M1582" s="663"/>
      <c r="N1582" s="664"/>
      <c r="O1582" s="664"/>
      <c r="P1582" s="664"/>
      <c r="Q1582" s="664"/>
      <c r="R1582" s="664"/>
      <c r="S1582" s="664"/>
      <c r="T1582" s="665"/>
      <c r="AT1582" s="660" t="s">
        <v>137</v>
      </c>
      <c r="AU1582" s="660" t="s">
        <v>82</v>
      </c>
      <c r="AV1582" s="658" t="s">
        <v>82</v>
      </c>
      <c r="AW1582" s="658" t="s">
        <v>4</v>
      </c>
      <c r="AX1582" s="658" t="s">
        <v>80</v>
      </c>
      <c r="AY1582" s="660" t="s">
        <v>125</v>
      </c>
    </row>
    <row r="1583" spans="1:65" s="571" customFormat="1" ht="24.2" customHeight="1">
      <c r="A1583" s="568"/>
      <c r="B1583" s="569"/>
      <c r="C1583" s="640" t="s">
        <v>2588</v>
      </c>
      <c r="D1583" s="640" t="s">
        <v>128</v>
      </c>
      <c r="E1583" s="641" t="s">
        <v>2589</v>
      </c>
      <c r="F1583" s="642" t="s">
        <v>2590</v>
      </c>
      <c r="G1583" s="643" t="s">
        <v>180</v>
      </c>
      <c r="H1583" s="644">
        <v>941</v>
      </c>
      <c r="I1583" s="77"/>
      <c r="J1583" s="645">
        <f>ROUND(I1583*H1583,2)</f>
        <v>0</v>
      </c>
      <c r="K1583" s="642" t="s">
        <v>132</v>
      </c>
      <c r="L1583" s="569"/>
      <c r="M1583" s="646" t="s">
        <v>3</v>
      </c>
      <c r="N1583" s="647" t="s">
        <v>43</v>
      </c>
      <c r="O1583" s="648"/>
      <c r="P1583" s="649">
        <f>O1583*H1583</f>
        <v>0</v>
      </c>
      <c r="Q1583" s="649">
        <v>0.00116</v>
      </c>
      <c r="R1583" s="649">
        <f>Q1583*H1583</f>
        <v>1.09156</v>
      </c>
      <c r="S1583" s="649">
        <v>0</v>
      </c>
      <c r="T1583" s="650">
        <f>S1583*H1583</f>
        <v>0</v>
      </c>
      <c r="U1583" s="568"/>
      <c r="V1583" s="568"/>
      <c r="W1583" s="568"/>
      <c r="X1583" s="568"/>
      <c r="Y1583" s="568"/>
      <c r="Z1583" s="568"/>
      <c r="AA1583" s="568"/>
      <c r="AB1583" s="568"/>
      <c r="AC1583" s="568"/>
      <c r="AD1583" s="568"/>
      <c r="AE1583" s="568"/>
      <c r="AR1583" s="651" t="s">
        <v>229</v>
      </c>
      <c r="AT1583" s="651" t="s">
        <v>128</v>
      </c>
      <c r="AU1583" s="651" t="s">
        <v>82</v>
      </c>
      <c r="AY1583" s="561" t="s">
        <v>125</v>
      </c>
      <c r="BE1583" s="652">
        <f>IF(N1583="základní",J1583,0)</f>
        <v>0</v>
      </c>
      <c r="BF1583" s="652">
        <f>IF(N1583="snížená",J1583,0)</f>
        <v>0</v>
      </c>
      <c r="BG1583" s="652">
        <f>IF(N1583="zákl. přenesená",J1583,0)</f>
        <v>0</v>
      </c>
      <c r="BH1583" s="652">
        <f>IF(N1583="sníž. přenesená",J1583,0)</f>
        <v>0</v>
      </c>
      <c r="BI1583" s="652">
        <f>IF(N1583="nulová",J1583,0)</f>
        <v>0</v>
      </c>
      <c r="BJ1583" s="561" t="s">
        <v>80</v>
      </c>
      <c r="BK1583" s="652">
        <f>ROUND(I1583*H1583,2)</f>
        <v>0</v>
      </c>
      <c r="BL1583" s="561" t="s">
        <v>229</v>
      </c>
      <c r="BM1583" s="651" t="s">
        <v>2591</v>
      </c>
    </row>
    <row r="1584" spans="2:51" s="680" customFormat="1" ht="12">
      <c r="B1584" s="681"/>
      <c r="D1584" s="653" t="s">
        <v>137</v>
      </c>
      <c r="E1584" s="682" t="s">
        <v>3</v>
      </c>
      <c r="F1584" s="683" t="s">
        <v>2592</v>
      </c>
      <c r="H1584" s="682" t="s">
        <v>3</v>
      </c>
      <c r="L1584" s="681"/>
      <c r="M1584" s="684"/>
      <c r="N1584" s="685"/>
      <c r="O1584" s="685"/>
      <c r="P1584" s="685"/>
      <c r="Q1584" s="685"/>
      <c r="R1584" s="685"/>
      <c r="S1584" s="685"/>
      <c r="T1584" s="686"/>
      <c r="AT1584" s="682" t="s">
        <v>137</v>
      </c>
      <c r="AU1584" s="682" t="s">
        <v>82</v>
      </c>
      <c r="AV1584" s="680" t="s">
        <v>80</v>
      </c>
      <c r="AW1584" s="680" t="s">
        <v>33</v>
      </c>
      <c r="AX1584" s="680" t="s">
        <v>72</v>
      </c>
      <c r="AY1584" s="682" t="s">
        <v>125</v>
      </c>
    </row>
    <row r="1585" spans="2:51" s="658" customFormat="1" ht="12">
      <c r="B1585" s="659"/>
      <c r="D1585" s="653" t="s">
        <v>137</v>
      </c>
      <c r="E1585" s="660" t="s">
        <v>3</v>
      </c>
      <c r="F1585" s="661" t="s">
        <v>1770</v>
      </c>
      <c r="H1585" s="662">
        <v>165</v>
      </c>
      <c r="L1585" s="659"/>
      <c r="M1585" s="663"/>
      <c r="N1585" s="664"/>
      <c r="O1585" s="664"/>
      <c r="P1585" s="664"/>
      <c r="Q1585" s="664"/>
      <c r="R1585" s="664"/>
      <c r="S1585" s="664"/>
      <c r="T1585" s="665"/>
      <c r="AT1585" s="660" t="s">
        <v>137</v>
      </c>
      <c r="AU1585" s="660" t="s">
        <v>82</v>
      </c>
      <c r="AV1585" s="658" t="s">
        <v>82</v>
      </c>
      <c r="AW1585" s="658" t="s">
        <v>33</v>
      </c>
      <c r="AX1585" s="658" t="s">
        <v>72</v>
      </c>
      <c r="AY1585" s="660" t="s">
        <v>125</v>
      </c>
    </row>
    <row r="1586" spans="2:51" s="680" customFormat="1" ht="12">
      <c r="B1586" s="681"/>
      <c r="D1586" s="653" t="s">
        <v>137</v>
      </c>
      <c r="E1586" s="682" t="s">
        <v>3</v>
      </c>
      <c r="F1586" s="683" t="s">
        <v>2593</v>
      </c>
      <c r="H1586" s="682" t="s">
        <v>3</v>
      </c>
      <c r="L1586" s="681"/>
      <c r="M1586" s="684"/>
      <c r="N1586" s="685"/>
      <c r="O1586" s="685"/>
      <c r="P1586" s="685"/>
      <c r="Q1586" s="685"/>
      <c r="R1586" s="685"/>
      <c r="S1586" s="685"/>
      <c r="T1586" s="686"/>
      <c r="AT1586" s="682" t="s">
        <v>137</v>
      </c>
      <c r="AU1586" s="682" t="s">
        <v>82</v>
      </c>
      <c r="AV1586" s="680" t="s">
        <v>80</v>
      </c>
      <c r="AW1586" s="680" t="s">
        <v>33</v>
      </c>
      <c r="AX1586" s="680" t="s">
        <v>72</v>
      </c>
      <c r="AY1586" s="682" t="s">
        <v>125</v>
      </c>
    </row>
    <row r="1587" spans="2:51" s="658" customFormat="1" ht="12">
      <c r="B1587" s="659"/>
      <c r="D1587" s="653" t="s">
        <v>137</v>
      </c>
      <c r="E1587" s="660" t="s">
        <v>3</v>
      </c>
      <c r="F1587" s="661" t="s">
        <v>1770</v>
      </c>
      <c r="H1587" s="662">
        <v>165</v>
      </c>
      <c r="L1587" s="659"/>
      <c r="M1587" s="663"/>
      <c r="N1587" s="664"/>
      <c r="O1587" s="664"/>
      <c r="P1587" s="664"/>
      <c r="Q1587" s="664"/>
      <c r="R1587" s="664"/>
      <c r="S1587" s="664"/>
      <c r="T1587" s="665"/>
      <c r="AT1587" s="660" t="s">
        <v>137</v>
      </c>
      <c r="AU1587" s="660" t="s">
        <v>82</v>
      </c>
      <c r="AV1587" s="658" t="s">
        <v>82</v>
      </c>
      <c r="AW1587" s="658" t="s">
        <v>33</v>
      </c>
      <c r="AX1587" s="658" t="s">
        <v>72</v>
      </c>
      <c r="AY1587" s="660" t="s">
        <v>125</v>
      </c>
    </row>
    <row r="1588" spans="2:51" s="680" customFormat="1" ht="12">
      <c r="B1588" s="681"/>
      <c r="D1588" s="653" t="s">
        <v>137</v>
      </c>
      <c r="E1588" s="682" t="s">
        <v>3</v>
      </c>
      <c r="F1588" s="683" t="s">
        <v>2594</v>
      </c>
      <c r="H1588" s="682" t="s">
        <v>3</v>
      </c>
      <c r="L1588" s="681"/>
      <c r="M1588" s="684"/>
      <c r="N1588" s="685"/>
      <c r="O1588" s="685"/>
      <c r="P1588" s="685"/>
      <c r="Q1588" s="685"/>
      <c r="R1588" s="685"/>
      <c r="S1588" s="685"/>
      <c r="T1588" s="686"/>
      <c r="AT1588" s="682" t="s">
        <v>137</v>
      </c>
      <c r="AU1588" s="682" t="s">
        <v>82</v>
      </c>
      <c r="AV1588" s="680" t="s">
        <v>80</v>
      </c>
      <c r="AW1588" s="680" t="s">
        <v>33</v>
      </c>
      <c r="AX1588" s="680" t="s">
        <v>72</v>
      </c>
      <c r="AY1588" s="682" t="s">
        <v>125</v>
      </c>
    </row>
    <row r="1589" spans="2:51" s="658" customFormat="1" ht="12">
      <c r="B1589" s="659"/>
      <c r="D1589" s="653" t="s">
        <v>137</v>
      </c>
      <c r="E1589" s="660" t="s">
        <v>3</v>
      </c>
      <c r="F1589" s="661" t="s">
        <v>2595</v>
      </c>
      <c r="H1589" s="662">
        <v>102</v>
      </c>
      <c r="L1589" s="659"/>
      <c r="M1589" s="663"/>
      <c r="N1589" s="664"/>
      <c r="O1589" s="664"/>
      <c r="P1589" s="664"/>
      <c r="Q1589" s="664"/>
      <c r="R1589" s="664"/>
      <c r="S1589" s="664"/>
      <c r="T1589" s="665"/>
      <c r="AT1589" s="660" t="s">
        <v>137</v>
      </c>
      <c r="AU1589" s="660" t="s">
        <v>82</v>
      </c>
      <c r="AV1589" s="658" t="s">
        <v>82</v>
      </c>
      <c r="AW1589" s="658" t="s">
        <v>33</v>
      </c>
      <c r="AX1589" s="658" t="s">
        <v>72</v>
      </c>
      <c r="AY1589" s="660" t="s">
        <v>125</v>
      </c>
    </row>
    <row r="1590" spans="2:51" s="658" customFormat="1" ht="12">
      <c r="B1590" s="659"/>
      <c r="D1590" s="653" t="s">
        <v>137</v>
      </c>
      <c r="E1590" s="660" t="s">
        <v>3</v>
      </c>
      <c r="F1590" s="661" t="s">
        <v>2596</v>
      </c>
      <c r="H1590" s="662">
        <v>98</v>
      </c>
      <c r="L1590" s="659"/>
      <c r="M1590" s="663"/>
      <c r="N1590" s="664"/>
      <c r="O1590" s="664"/>
      <c r="P1590" s="664"/>
      <c r="Q1590" s="664"/>
      <c r="R1590" s="664"/>
      <c r="S1590" s="664"/>
      <c r="T1590" s="665"/>
      <c r="AT1590" s="660" t="s">
        <v>137</v>
      </c>
      <c r="AU1590" s="660" t="s">
        <v>82</v>
      </c>
      <c r="AV1590" s="658" t="s">
        <v>82</v>
      </c>
      <c r="AW1590" s="658" t="s">
        <v>33</v>
      </c>
      <c r="AX1590" s="658" t="s">
        <v>72</v>
      </c>
      <c r="AY1590" s="660" t="s">
        <v>125</v>
      </c>
    </row>
    <row r="1591" spans="2:51" s="658" customFormat="1" ht="12">
      <c r="B1591" s="659"/>
      <c r="D1591" s="653" t="s">
        <v>137</v>
      </c>
      <c r="E1591" s="660" t="s">
        <v>3</v>
      </c>
      <c r="F1591" s="661" t="s">
        <v>2597</v>
      </c>
      <c r="H1591" s="662">
        <v>113</v>
      </c>
      <c r="L1591" s="659"/>
      <c r="M1591" s="663"/>
      <c r="N1591" s="664"/>
      <c r="O1591" s="664"/>
      <c r="P1591" s="664"/>
      <c r="Q1591" s="664"/>
      <c r="R1591" s="664"/>
      <c r="S1591" s="664"/>
      <c r="T1591" s="665"/>
      <c r="AT1591" s="660" t="s">
        <v>137</v>
      </c>
      <c r="AU1591" s="660" t="s">
        <v>82</v>
      </c>
      <c r="AV1591" s="658" t="s">
        <v>82</v>
      </c>
      <c r="AW1591" s="658" t="s">
        <v>33</v>
      </c>
      <c r="AX1591" s="658" t="s">
        <v>72</v>
      </c>
      <c r="AY1591" s="660" t="s">
        <v>125</v>
      </c>
    </row>
    <row r="1592" spans="2:51" s="680" customFormat="1" ht="12">
      <c r="B1592" s="681"/>
      <c r="D1592" s="653" t="s">
        <v>137</v>
      </c>
      <c r="E1592" s="682" t="s">
        <v>3</v>
      </c>
      <c r="F1592" s="683" t="s">
        <v>2598</v>
      </c>
      <c r="H1592" s="682" t="s">
        <v>3</v>
      </c>
      <c r="L1592" s="681"/>
      <c r="M1592" s="684"/>
      <c r="N1592" s="685"/>
      <c r="O1592" s="685"/>
      <c r="P1592" s="685"/>
      <c r="Q1592" s="685"/>
      <c r="R1592" s="685"/>
      <c r="S1592" s="685"/>
      <c r="T1592" s="686"/>
      <c r="AT1592" s="682" t="s">
        <v>137</v>
      </c>
      <c r="AU1592" s="682" t="s">
        <v>82</v>
      </c>
      <c r="AV1592" s="680" t="s">
        <v>80</v>
      </c>
      <c r="AW1592" s="680" t="s">
        <v>33</v>
      </c>
      <c r="AX1592" s="680" t="s">
        <v>72</v>
      </c>
      <c r="AY1592" s="682" t="s">
        <v>125</v>
      </c>
    </row>
    <row r="1593" spans="2:51" s="658" customFormat="1" ht="12">
      <c r="B1593" s="659"/>
      <c r="D1593" s="653" t="s">
        <v>137</v>
      </c>
      <c r="E1593" s="660" t="s">
        <v>3</v>
      </c>
      <c r="F1593" s="661" t="s">
        <v>2599</v>
      </c>
      <c r="H1593" s="662">
        <v>102</v>
      </c>
      <c r="L1593" s="659"/>
      <c r="M1593" s="663"/>
      <c r="N1593" s="664"/>
      <c r="O1593" s="664"/>
      <c r="P1593" s="664"/>
      <c r="Q1593" s="664"/>
      <c r="R1593" s="664"/>
      <c r="S1593" s="664"/>
      <c r="T1593" s="665"/>
      <c r="AT1593" s="660" t="s">
        <v>137</v>
      </c>
      <c r="AU1593" s="660" t="s">
        <v>82</v>
      </c>
      <c r="AV1593" s="658" t="s">
        <v>82</v>
      </c>
      <c r="AW1593" s="658" t="s">
        <v>33</v>
      </c>
      <c r="AX1593" s="658" t="s">
        <v>72</v>
      </c>
      <c r="AY1593" s="660" t="s">
        <v>125</v>
      </c>
    </row>
    <row r="1594" spans="2:51" s="658" customFormat="1" ht="12">
      <c r="B1594" s="659"/>
      <c r="D1594" s="653" t="s">
        <v>137</v>
      </c>
      <c r="E1594" s="660" t="s">
        <v>3</v>
      </c>
      <c r="F1594" s="661" t="s">
        <v>2600</v>
      </c>
      <c r="H1594" s="662">
        <v>196</v>
      </c>
      <c r="L1594" s="659"/>
      <c r="M1594" s="663"/>
      <c r="N1594" s="664"/>
      <c r="O1594" s="664"/>
      <c r="P1594" s="664"/>
      <c r="Q1594" s="664"/>
      <c r="R1594" s="664"/>
      <c r="S1594" s="664"/>
      <c r="T1594" s="665"/>
      <c r="AT1594" s="660" t="s">
        <v>137</v>
      </c>
      <c r="AU1594" s="660" t="s">
        <v>82</v>
      </c>
      <c r="AV1594" s="658" t="s">
        <v>82</v>
      </c>
      <c r="AW1594" s="658" t="s">
        <v>33</v>
      </c>
      <c r="AX1594" s="658" t="s">
        <v>72</v>
      </c>
      <c r="AY1594" s="660" t="s">
        <v>125</v>
      </c>
    </row>
    <row r="1595" spans="2:51" s="687" customFormat="1" ht="12">
      <c r="B1595" s="688"/>
      <c r="D1595" s="653" t="s">
        <v>137</v>
      </c>
      <c r="E1595" s="689" t="s">
        <v>3</v>
      </c>
      <c r="F1595" s="690" t="s">
        <v>532</v>
      </c>
      <c r="H1595" s="691">
        <v>941</v>
      </c>
      <c r="L1595" s="688"/>
      <c r="M1595" s="692"/>
      <c r="N1595" s="693"/>
      <c r="O1595" s="693"/>
      <c r="P1595" s="693"/>
      <c r="Q1595" s="693"/>
      <c r="R1595" s="693"/>
      <c r="S1595" s="693"/>
      <c r="T1595" s="694"/>
      <c r="AT1595" s="689" t="s">
        <v>137</v>
      </c>
      <c r="AU1595" s="689" t="s">
        <v>82</v>
      </c>
      <c r="AV1595" s="687" t="s">
        <v>133</v>
      </c>
      <c r="AW1595" s="687" t="s">
        <v>33</v>
      </c>
      <c r="AX1595" s="687" t="s">
        <v>80</v>
      </c>
      <c r="AY1595" s="689" t="s">
        <v>125</v>
      </c>
    </row>
    <row r="1596" spans="1:65" s="571" customFormat="1" ht="14.45" customHeight="1">
      <c r="A1596" s="568"/>
      <c r="B1596" s="569"/>
      <c r="C1596" s="671" t="s">
        <v>2601</v>
      </c>
      <c r="D1596" s="671" t="s">
        <v>239</v>
      </c>
      <c r="E1596" s="672" t="s">
        <v>2602</v>
      </c>
      <c r="F1596" s="673" t="s">
        <v>2603</v>
      </c>
      <c r="G1596" s="674" t="s">
        <v>131</v>
      </c>
      <c r="H1596" s="675">
        <v>17.798</v>
      </c>
      <c r="I1596" s="80"/>
      <c r="J1596" s="676">
        <f>ROUND(I1596*H1596,2)</f>
        <v>0</v>
      </c>
      <c r="K1596" s="673" t="s">
        <v>259</v>
      </c>
      <c r="L1596" s="677"/>
      <c r="M1596" s="678" t="s">
        <v>3</v>
      </c>
      <c r="N1596" s="679" t="s">
        <v>43</v>
      </c>
      <c r="O1596" s="648"/>
      <c r="P1596" s="649">
        <f>O1596*H1596</f>
        <v>0</v>
      </c>
      <c r="Q1596" s="649">
        <v>0.1</v>
      </c>
      <c r="R1596" s="649">
        <f>Q1596*H1596</f>
        <v>1.7797999999999998</v>
      </c>
      <c r="S1596" s="649">
        <v>0</v>
      </c>
      <c r="T1596" s="650">
        <f>S1596*H1596</f>
        <v>0</v>
      </c>
      <c r="U1596" s="568"/>
      <c r="V1596" s="568"/>
      <c r="W1596" s="568"/>
      <c r="X1596" s="568"/>
      <c r="Y1596" s="568"/>
      <c r="Z1596" s="568"/>
      <c r="AA1596" s="568"/>
      <c r="AB1596" s="568"/>
      <c r="AC1596" s="568"/>
      <c r="AD1596" s="568"/>
      <c r="AE1596" s="568"/>
      <c r="AR1596" s="651" t="s">
        <v>304</v>
      </c>
      <c r="AT1596" s="651" t="s">
        <v>239</v>
      </c>
      <c r="AU1596" s="651" t="s">
        <v>82</v>
      </c>
      <c r="AY1596" s="561" t="s">
        <v>125</v>
      </c>
      <c r="BE1596" s="652">
        <f>IF(N1596="základní",J1596,0)</f>
        <v>0</v>
      </c>
      <c r="BF1596" s="652">
        <f>IF(N1596="snížená",J1596,0)</f>
        <v>0</v>
      </c>
      <c r="BG1596" s="652">
        <f>IF(N1596="zákl. přenesená",J1596,0)</f>
        <v>0</v>
      </c>
      <c r="BH1596" s="652">
        <f>IF(N1596="sníž. přenesená",J1596,0)</f>
        <v>0</v>
      </c>
      <c r="BI1596" s="652">
        <f>IF(N1596="nulová",J1596,0)</f>
        <v>0</v>
      </c>
      <c r="BJ1596" s="561" t="s">
        <v>80</v>
      </c>
      <c r="BK1596" s="652">
        <f>ROUND(I1596*H1596,2)</f>
        <v>0</v>
      </c>
      <c r="BL1596" s="561" t="s">
        <v>229</v>
      </c>
      <c r="BM1596" s="651" t="s">
        <v>2604</v>
      </c>
    </row>
    <row r="1597" spans="2:51" s="680" customFormat="1" ht="12">
      <c r="B1597" s="681"/>
      <c r="D1597" s="653" t="s">
        <v>137</v>
      </c>
      <c r="E1597" s="682" t="s">
        <v>3</v>
      </c>
      <c r="F1597" s="683" t="s">
        <v>2605</v>
      </c>
      <c r="H1597" s="682" t="s">
        <v>3</v>
      </c>
      <c r="L1597" s="681"/>
      <c r="M1597" s="684"/>
      <c r="N1597" s="685"/>
      <c r="O1597" s="685"/>
      <c r="P1597" s="685"/>
      <c r="Q1597" s="685"/>
      <c r="R1597" s="685"/>
      <c r="S1597" s="685"/>
      <c r="T1597" s="686"/>
      <c r="AT1597" s="682" t="s">
        <v>137</v>
      </c>
      <c r="AU1597" s="682" t="s">
        <v>82</v>
      </c>
      <c r="AV1597" s="680" t="s">
        <v>80</v>
      </c>
      <c r="AW1597" s="680" t="s">
        <v>33</v>
      </c>
      <c r="AX1597" s="680" t="s">
        <v>72</v>
      </c>
      <c r="AY1597" s="682" t="s">
        <v>125</v>
      </c>
    </row>
    <row r="1598" spans="2:51" s="658" customFormat="1" ht="12">
      <c r="B1598" s="659"/>
      <c r="D1598" s="653" t="s">
        <v>137</v>
      </c>
      <c r="E1598" s="660" t="s">
        <v>3</v>
      </c>
      <c r="F1598" s="661" t="s">
        <v>2606</v>
      </c>
      <c r="H1598" s="662">
        <v>17.449</v>
      </c>
      <c r="L1598" s="659"/>
      <c r="M1598" s="663"/>
      <c r="N1598" s="664"/>
      <c r="O1598" s="664"/>
      <c r="P1598" s="664"/>
      <c r="Q1598" s="664"/>
      <c r="R1598" s="664"/>
      <c r="S1598" s="664"/>
      <c r="T1598" s="665"/>
      <c r="AT1598" s="660" t="s">
        <v>137</v>
      </c>
      <c r="AU1598" s="660" t="s">
        <v>82</v>
      </c>
      <c r="AV1598" s="658" t="s">
        <v>82</v>
      </c>
      <c r="AW1598" s="658" t="s">
        <v>33</v>
      </c>
      <c r="AX1598" s="658" t="s">
        <v>80</v>
      </c>
      <c r="AY1598" s="660" t="s">
        <v>125</v>
      </c>
    </row>
    <row r="1599" spans="2:51" s="658" customFormat="1" ht="12">
      <c r="B1599" s="659"/>
      <c r="D1599" s="653" t="s">
        <v>137</v>
      </c>
      <c r="F1599" s="661" t="s">
        <v>2607</v>
      </c>
      <c r="H1599" s="662">
        <v>17.798</v>
      </c>
      <c r="L1599" s="659"/>
      <c r="M1599" s="663"/>
      <c r="N1599" s="664"/>
      <c r="O1599" s="664"/>
      <c r="P1599" s="664"/>
      <c r="Q1599" s="664"/>
      <c r="R1599" s="664"/>
      <c r="S1599" s="664"/>
      <c r="T1599" s="665"/>
      <c r="AT1599" s="660" t="s">
        <v>137</v>
      </c>
      <c r="AU1599" s="660" t="s">
        <v>82</v>
      </c>
      <c r="AV1599" s="658" t="s">
        <v>82</v>
      </c>
      <c r="AW1599" s="658" t="s">
        <v>4</v>
      </c>
      <c r="AX1599" s="658" t="s">
        <v>80</v>
      </c>
      <c r="AY1599" s="660" t="s">
        <v>125</v>
      </c>
    </row>
    <row r="1600" spans="1:65" s="571" customFormat="1" ht="14.45" customHeight="1">
      <c r="A1600" s="568"/>
      <c r="B1600" s="569"/>
      <c r="C1600" s="671" t="s">
        <v>2608</v>
      </c>
      <c r="D1600" s="671" t="s">
        <v>239</v>
      </c>
      <c r="E1600" s="672" t="s">
        <v>2609</v>
      </c>
      <c r="F1600" s="673" t="s">
        <v>2610</v>
      </c>
      <c r="G1600" s="674" t="s">
        <v>180</v>
      </c>
      <c r="H1600" s="675">
        <v>168.3</v>
      </c>
      <c r="I1600" s="80"/>
      <c r="J1600" s="676">
        <f>ROUND(I1600*H1600,2)</f>
        <v>0</v>
      </c>
      <c r="K1600" s="673" t="s">
        <v>132</v>
      </c>
      <c r="L1600" s="677"/>
      <c r="M1600" s="678" t="s">
        <v>3</v>
      </c>
      <c r="N1600" s="679" t="s">
        <v>43</v>
      </c>
      <c r="O1600" s="648"/>
      <c r="P1600" s="649">
        <f>O1600*H1600</f>
        <v>0</v>
      </c>
      <c r="Q1600" s="649">
        <v>0.0036</v>
      </c>
      <c r="R1600" s="649">
        <f>Q1600*H1600</f>
        <v>0.60588</v>
      </c>
      <c r="S1600" s="649">
        <v>0</v>
      </c>
      <c r="T1600" s="650">
        <f>S1600*H1600</f>
        <v>0</v>
      </c>
      <c r="U1600" s="568"/>
      <c r="V1600" s="568"/>
      <c r="W1600" s="568"/>
      <c r="X1600" s="568"/>
      <c r="Y1600" s="568"/>
      <c r="Z1600" s="568"/>
      <c r="AA1600" s="568"/>
      <c r="AB1600" s="568"/>
      <c r="AC1600" s="568"/>
      <c r="AD1600" s="568"/>
      <c r="AE1600" s="568"/>
      <c r="AR1600" s="651" t="s">
        <v>304</v>
      </c>
      <c r="AT1600" s="651" t="s">
        <v>239</v>
      </c>
      <c r="AU1600" s="651" t="s">
        <v>82</v>
      </c>
      <c r="AY1600" s="561" t="s">
        <v>125</v>
      </c>
      <c r="BE1600" s="652">
        <f>IF(N1600="základní",J1600,0)</f>
        <v>0</v>
      </c>
      <c r="BF1600" s="652">
        <f>IF(N1600="snížená",J1600,0)</f>
        <v>0</v>
      </c>
      <c r="BG1600" s="652">
        <f>IF(N1600="zákl. přenesená",J1600,0)</f>
        <v>0</v>
      </c>
      <c r="BH1600" s="652">
        <f>IF(N1600="sníž. přenesená",J1600,0)</f>
        <v>0</v>
      </c>
      <c r="BI1600" s="652">
        <f>IF(N1600="nulová",J1600,0)</f>
        <v>0</v>
      </c>
      <c r="BJ1600" s="561" t="s">
        <v>80</v>
      </c>
      <c r="BK1600" s="652">
        <f>ROUND(I1600*H1600,2)</f>
        <v>0</v>
      </c>
      <c r="BL1600" s="561" t="s">
        <v>229</v>
      </c>
      <c r="BM1600" s="651" t="s">
        <v>2611</v>
      </c>
    </row>
    <row r="1601" spans="2:51" s="658" customFormat="1" ht="12">
      <c r="B1601" s="659"/>
      <c r="D1601" s="653" t="s">
        <v>137</v>
      </c>
      <c r="F1601" s="661" t="s">
        <v>1773</v>
      </c>
      <c r="H1601" s="662">
        <v>168.3</v>
      </c>
      <c r="L1601" s="659"/>
      <c r="M1601" s="663"/>
      <c r="N1601" s="664"/>
      <c r="O1601" s="664"/>
      <c r="P1601" s="664"/>
      <c r="Q1601" s="664"/>
      <c r="R1601" s="664"/>
      <c r="S1601" s="664"/>
      <c r="T1601" s="665"/>
      <c r="AT1601" s="660" t="s">
        <v>137</v>
      </c>
      <c r="AU1601" s="660" t="s">
        <v>82</v>
      </c>
      <c r="AV1601" s="658" t="s">
        <v>82</v>
      </c>
      <c r="AW1601" s="658" t="s">
        <v>4</v>
      </c>
      <c r="AX1601" s="658" t="s">
        <v>80</v>
      </c>
      <c r="AY1601" s="660" t="s">
        <v>125</v>
      </c>
    </row>
    <row r="1602" spans="1:65" s="571" customFormat="1" ht="14.45" customHeight="1">
      <c r="A1602" s="568"/>
      <c r="B1602" s="569"/>
      <c r="C1602" s="671" t="s">
        <v>2612</v>
      </c>
      <c r="D1602" s="671" t="s">
        <v>239</v>
      </c>
      <c r="E1602" s="672" t="s">
        <v>2613</v>
      </c>
      <c r="F1602" s="673" t="s">
        <v>2614</v>
      </c>
      <c r="G1602" s="674" t="s">
        <v>131</v>
      </c>
      <c r="H1602" s="675">
        <v>35.004</v>
      </c>
      <c r="I1602" s="80"/>
      <c r="J1602" s="676">
        <f>ROUND(I1602*H1602,2)</f>
        <v>0</v>
      </c>
      <c r="K1602" s="673" t="s">
        <v>132</v>
      </c>
      <c r="L1602" s="677"/>
      <c r="M1602" s="678" t="s">
        <v>3</v>
      </c>
      <c r="N1602" s="679" t="s">
        <v>43</v>
      </c>
      <c r="O1602" s="648"/>
      <c r="P1602" s="649">
        <f>O1602*H1602</f>
        <v>0</v>
      </c>
      <c r="Q1602" s="649">
        <v>0.03</v>
      </c>
      <c r="R1602" s="649">
        <f>Q1602*H1602</f>
        <v>1.05012</v>
      </c>
      <c r="S1602" s="649">
        <v>0</v>
      </c>
      <c r="T1602" s="650">
        <f>S1602*H1602</f>
        <v>0</v>
      </c>
      <c r="U1602" s="568"/>
      <c r="V1602" s="568"/>
      <c r="W1602" s="568"/>
      <c r="X1602" s="568"/>
      <c r="Y1602" s="568"/>
      <c r="Z1602" s="568"/>
      <c r="AA1602" s="568"/>
      <c r="AB1602" s="568"/>
      <c r="AC1602" s="568"/>
      <c r="AD1602" s="568"/>
      <c r="AE1602" s="568"/>
      <c r="AR1602" s="651" t="s">
        <v>304</v>
      </c>
      <c r="AT1602" s="651" t="s">
        <v>239</v>
      </c>
      <c r="AU1602" s="651" t="s">
        <v>82</v>
      </c>
      <c r="AY1602" s="561" t="s">
        <v>125</v>
      </c>
      <c r="BE1602" s="652">
        <f>IF(N1602="základní",J1602,0)</f>
        <v>0</v>
      </c>
      <c r="BF1602" s="652">
        <f>IF(N1602="snížená",J1602,0)</f>
        <v>0</v>
      </c>
      <c r="BG1602" s="652">
        <f>IF(N1602="zákl. přenesená",J1602,0)</f>
        <v>0</v>
      </c>
      <c r="BH1602" s="652">
        <f>IF(N1602="sníž. přenesená",J1602,0)</f>
        <v>0</v>
      </c>
      <c r="BI1602" s="652">
        <f>IF(N1602="nulová",J1602,0)</f>
        <v>0</v>
      </c>
      <c r="BJ1602" s="561" t="s">
        <v>80</v>
      </c>
      <c r="BK1602" s="652">
        <f>ROUND(I1602*H1602,2)</f>
        <v>0</v>
      </c>
      <c r="BL1602" s="561" t="s">
        <v>229</v>
      </c>
      <c r="BM1602" s="651" t="s">
        <v>2615</v>
      </c>
    </row>
    <row r="1603" spans="2:51" s="680" customFormat="1" ht="12">
      <c r="B1603" s="681"/>
      <c r="D1603" s="653" t="s">
        <v>137</v>
      </c>
      <c r="E1603" s="682" t="s">
        <v>3</v>
      </c>
      <c r="F1603" s="683" t="s">
        <v>2594</v>
      </c>
      <c r="H1603" s="682" t="s">
        <v>3</v>
      </c>
      <c r="L1603" s="681"/>
      <c r="M1603" s="684"/>
      <c r="N1603" s="685"/>
      <c r="O1603" s="685"/>
      <c r="P1603" s="685"/>
      <c r="Q1603" s="685"/>
      <c r="R1603" s="685"/>
      <c r="S1603" s="685"/>
      <c r="T1603" s="686"/>
      <c r="AT1603" s="682" t="s">
        <v>137</v>
      </c>
      <c r="AU1603" s="682" t="s">
        <v>82</v>
      </c>
      <c r="AV1603" s="680" t="s">
        <v>80</v>
      </c>
      <c r="AW1603" s="680" t="s">
        <v>33</v>
      </c>
      <c r="AX1603" s="680" t="s">
        <v>72</v>
      </c>
      <c r="AY1603" s="682" t="s">
        <v>125</v>
      </c>
    </row>
    <row r="1604" spans="2:51" s="658" customFormat="1" ht="12">
      <c r="B1604" s="659"/>
      <c r="D1604" s="653" t="s">
        <v>137</v>
      </c>
      <c r="E1604" s="660" t="s">
        <v>3</v>
      </c>
      <c r="F1604" s="661" t="s">
        <v>2616</v>
      </c>
      <c r="H1604" s="662">
        <v>10.787</v>
      </c>
      <c r="L1604" s="659"/>
      <c r="M1604" s="663"/>
      <c r="N1604" s="664"/>
      <c r="O1604" s="664"/>
      <c r="P1604" s="664"/>
      <c r="Q1604" s="664"/>
      <c r="R1604" s="664"/>
      <c r="S1604" s="664"/>
      <c r="T1604" s="665"/>
      <c r="AT1604" s="660" t="s">
        <v>137</v>
      </c>
      <c r="AU1604" s="660" t="s">
        <v>82</v>
      </c>
      <c r="AV1604" s="658" t="s">
        <v>82</v>
      </c>
      <c r="AW1604" s="658" t="s">
        <v>33</v>
      </c>
      <c r="AX1604" s="658" t="s">
        <v>72</v>
      </c>
      <c r="AY1604" s="660" t="s">
        <v>125</v>
      </c>
    </row>
    <row r="1605" spans="2:51" s="658" customFormat="1" ht="12">
      <c r="B1605" s="659"/>
      <c r="D1605" s="653" t="s">
        <v>137</v>
      </c>
      <c r="E1605" s="660" t="s">
        <v>3</v>
      </c>
      <c r="F1605" s="661" t="s">
        <v>2617</v>
      </c>
      <c r="H1605" s="662">
        <v>10.939</v>
      </c>
      <c r="L1605" s="659"/>
      <c r="M1605" s="663"/>
      <c r="N1605" s="664"/>
      <c r="O1605" s="664"/>
      <c r="P1605" s="664"/>
      <c r="Q1605" s="664"/>
      <c r="R1605" s="664"/>
      <c r="S1605" s="664"/>
      <c r="T1605" s="665"/>
      <c r="AT1605" s="660" t="s">
        <v>137</v>
      </c>
      <c r="AU1605" s="660" t="s">
        <v>82</v>
      </c>
      <c r="AV1605" s="658" t="s">
        <v>82</v>
      </c>
      <c r="AW1605" s="658" t="s">
        <v>33</v>
      </c>
      <c r="AX1605" s="658" t="s">
        <v>72</v>
      </c>
      <c r="AY1605" s="660" t="s">
        <v>125</v>
      </c>
    </row>
    <row r="1606" spans="2:51" s="658" customFormat="1" ht="12">
      <c r="B1606" s="659"/>
      <c r="D1606" s="653" t="s">
        <v>137</v>
      </c>
      <c r="E1606" s="660" t="s">
        <v>3</v>
      </c>
      <c r="F1606" s="661" t="s">
        <v>2618</v>
      </c>
      <c r="H1606" s="662">
        <v>13.278</v>
      </c>
      <c r="L1606" s="659"/>
      <c r="M1606" s="663"/>
      <c r="N1606" s="664"/>
      <c r="O1606" s="664"/>
      <c r="P1606" s="664"/>
      <c r="Q1606" s="664"/>
      <c r="R1606" s="664"/>
      <c r="S1606" s="664"/>
      <c r="T1606" s="665"/>
      <c r="AT1606" s="660" t="s">
        <v>137</v>
      </c>
      <c r="AU1606" s="660" t="s">
        <v>82</v>
      </c>
      <c r="AV1606" s="658" t="s">
        <v>82</v>
      </c>
      <c r="AW1606" s="658" t="s">
        <v>33</v>
      </c>
      <c r="AX1606" s="658" t="s">
        <v>72</v>
      </c>
      <c r="AY1606" s="660" t="s">
        <v>125</v>
      </c>
    </row>
    <row r="1607" spans="2:51" s="687" customFormat="1" ht="12">
      <c r="B1607" s="688"/>
      <c r="D1607" s="653" t="s">
        <v>137</v>
      </c>
      <c r="E1607" s="689" t="s">
        <v>3</v>
      </c>
      <c r="F1607" s="690" t="s">
        <v>532</v>
      </c>
      <c r="H1607" s="691">
        <v>35.004</v>
      </c>
      <c r="L1607" s="688"/>
      <c r="M1607" s="692"/>
      <c r="N1607" s="693"/>
      <c r="O1607" s="693"/>
      <c r="P1607" s="693"/>
      <c r="Q1607" s="693"/>
      <c r="R1607" s="693"/>
      <c r="S1607" s="693"/>
      <c r="T1607" s="694"/>
      <c r="AT1607" s="689" t="s">
        <v>137</v>
      </c>
      <c r="AU1607" s="689" t="s">
        <v>82</v>
      </c>
      <c r="AV1607" s="687" t="s">
        <v>133</v>
      </c>
      <c r="AW1607" s="687" t="s">
        <v>33</v>
      </c>
      <c r="AX1607" s="687" t="s">
        <v>80</v>
      </c>
      <c r="AY1607" s="689" t="s">
        <v>125</v>
      </c>
    </row>
    <row r="1608" spans="1:65" s="571" customFormat="1" ht="14.45" customHeight="1">
      <c r="A1608" s="568"/>
      <c r="B1608" s="569"/>
      <c r="C1608" s="671" t="s">
        <v>2619</v>
      </c>
      <c r="D1608" s="671" t="s">
        <v>239</v>
      </c>
      <c r="E1608" s="672" t="s">
        <v>2620</v>
      </c>
      <c r="F1608" s="673" t="s">
        <v>2621</v>
      </c>
      <c r="G1608" s="674" t="s">
        <v>180</v>
      </c>
      <c r="H1608" s="675">
        <v>204</v>
      </c>
      <c r="I1608" s="80"/>
      <c r="J1608" s="676">
        <f>ROUND(I1608*H1608,2)</f>
        <v>0</v>
      </c>
      <c r="K1608" s="673" t="s">
        <v>132</v>
      </c>
      <c r="L1608" s="677"/>
      <c r="M1608" s="678" t="s">
        <v>3</v>
      </c>
      <c r="N1608" s="679" t="s">
        <v>43</v>
      </c>
      <c r="O1608" s="648"/>
      <c r="P1608" s="649">
        <f>O1608*H1608</f>
        <v>0</v>
      </c>
      <c r="Q1608" s="649">
        <v>0.0063</v>
      </c>
      <c r="R1608" s="649">
        <f>Q1608*H1608</f>
        <v>1.2852000000000001</v>
      </c>
      <c r="S1608" s="649">
        <v>0</v>
      </c>
      <c r="T1608" s="650">
        <f>S1608*H1608</f>
        <v>0</v>
      </c>
      <c r="U1608" s="568"/>
      <c r="V1608" s="568"/>
      <c r="W1608" s="568"/>
      <c r="X1608" s="568"/>
      <c r="Y1608" s="568"/>
      <c r="Z1608" s="568"/>
      <c r="AA1608" s="568"/>
      <c r="AB1608" s="568"/>
      <c r="AC1608" s="568"/>
      <c r="AD1608" s="568"/>
      <c r="AE1608" s="568"/>
      <c r="AR1608" s="651" t="s">
        <v>304</v>
      </c>
      <c r="AT1608" s="651" t="s">
        <v>239</v>
      </c>
      <c r="AU1608" s="651" t="s">
        <v>82</v>
      </c>
      <c r="AY1608" s="561" t="s">
        <v>125</v>
      </c>
      <c r="BE1608" s="652">
        <f>IF(N1608="základní",J1608,0)</f>
        <v>0</v>
      </c>
      <c r="BF1608" s="652">
        <f>IF(N1608="snížená",J1608,0)</f>
        <v>0</v>
      </c>
      <c r="BG1608" s="652">
        <f>IF(N1608="zákl. přenesená",J1608,0)</f>
        <v>0</v>
      </c>
      <c r="BH1608" s="652">
        <f>IF(N1608="sníž. přenesená",J1608,0)</f>
        <v>0</v>
      </c>
      <c r="BI1608" s="652">
        <f>IF(N1608="nulová",J1608,0)</f>
        <v>0</v>
      </c>
      <c r="BJ1608" s="561" t="s">
        <v>80</v>
      </c>
      <c r="BK1608" s="652">
        <f>ROUND(I1608*H1608,2)</f>
        <v>0</v>
      </c>
      <c r="BL1608" s="561" t="s">
        <v>229</v>
      </c>
      <c r="BM1608" s="651" t="s">
        <v>2622</v>
      </c>
    </row>
    <row r="1609" spans="2:51" s="658" customFormat="1" ht="12">
      <c r="B1609" s="659"/>
      <c r="D1609" s="653" t="s">
        <v>137</v>
      </c>
      <c r="E1609" s="660" t="s">
        <v>3</v>
      </c>
      <c r="F1609" s="661" t="s">
        <v>2374</v>
      </c>
      <c r="H1609" s="662">
        <v>102</v>
      </c>
      <c r="L1609" s="659"/>
      <c r="M1609" s="663"/>
      <c r="N1609" s="664"/>
      <c r="O1609" s="664"/>
      <c r="P1609" s="664"/>
      <c r="Q1609" s="664"/>
      <c r="R1609" s="664"/>
      <c r="S1609" s="664"/>
      <c r="T1609" s="665"/>
      <c r="AT1609" s="660" t="s">
        <v>137</v>
      </c>
      <c r="AU1609" s="660" t="s">
        <v>82</v>
      </c>
      <c r="AV1609" s="658" t="s">
        <v>82</v>
      </c>
      <c r="AW1609" s="658" t="s">
        <v>33</v>
      </c>
      <c r="AX1609" s="658" t="s">
        <v>72</v>
      </c>
      <c r="AY1609" s="660" t="s">
        <v>125</v>
      </c>
    </row>
    <row r="1610" spans="2:51" s="658" customFormat="1" ht="12">
      <c r="B1610" s="659"/>
      <c r="D1610" s="653" t="s">
        <v>137</v>
      </c>
      <c r="E1610" s="660" t="s">
        <v>3</v>
      </c>
      <c r="F1610" s="661" t="s">
        <v>2375</v>
      </c>
      <c r="H1610" s="662">
        <v>98</v>
      </c>
      <c r="L1610" s="659"/>
      <c r="M1610" s="663"/>
      <c r="N1610" s="664"/>
      <c r="O1610" s="664"/>
      <c r="P1610" s="664"/>
      <c r="Q1610" s="664"/>
      <c r="R1610" s="664"/>
      <c r="S1610" s="664"/>
      <c r="T1610" s="665"/>
      <c r="AT1610" s="660" t="s">
        <v>137</v>
      </c>
      <c r="AU1610" s="660" t="s">
        <v>82</v>
      </c>
      <c r="AV1610" s="658" t="s">
        <v>82</v>
      </c>
      <c r="AW1610" s="658" t="s">
        <v>33</v>
      </c>
      <c r="AX1610" s="658" t="s">
        <v>72</v>
      </c>
      <c r="AY1610" s="660" t="s">
        <v>125</v>
      </c>
    </row>
    <row r="1611" spans="2:51" s="687" customFormat="1" ht="12">
      <c r="B1611" s="688"/>
      <c r="D1611" s="653" t="s">
        <v>137</v>
      </c>
      <c r="E1611" s="689" t="s">
        <v>3</v>
      </c>
      <c r="F1611" s="690" t="s">
        <v>532</v>
      </c>
      <c r="H1611" s="691">
        <v>200</v>
      </c>
      <c r="L1611" s="688"/>
      <c r="M1611" s="692"/>
      <c r="N1611" s="693"/>
      <c r="O1611" s="693"/>
      <c r="P1611" s="693"/>
      <c r="Q1611" s="693"/>
      <c r="R1611" s="693"/>
      <c r="S1611" s="693"/>
      <c r="T1611" s="694"/>
      <c r="AT1611" s="689" t="s">
        <v>137</v>
      </c>
      <c r="AU1611" s="689" t="s">
        <v>82</v>
      </c>
      <c r="AV1611" s="687" t="s">
        <v>133</v>
      </c>
      <c r="AW1611" s="687" t="s">
        <v>33</v>
      </c>
      <c r="AX1611" s="687" t="s">
        <v>80</v>
      </c>
      <c r="AY1611" s="689" t="s">
        <v>125</v>
      </c>
    </row>
    <row r="1612" spans="2:51" s="658" customFormat="1" ht="12">
      <c r="B1612" s="659"/>
      <c r="D1612" s="653" t="s">
        <v>137</v>
      </c>
      <c r="F1612" s="661" t="s">
        <v>2623</v>
      </c>
      <c r="H1612" s="662">
        <v>204</v>
      </c>
      <c r="L1612" s="659"/>
      <c r="M1612" s="663"/>
      <c r="N1612" s="664"/>
      <c r="O1612" s="664"/>
      <c r="P1612" s="664"/>
      <c r="Q1612" s="664"/>
      <c r="R1612" s="664"/>
      <c r="S1612" s="664"/>
      <c r="T1612" s="665"/>
      <c r="AT1612" s="660" t="s">
        <v>137</v>
      </c>
      <c r="AU1612" s="660" t="s">
        <v>82</v>
      </c>
      <c r="AV1612" s="658" t="s">
        <v>82</v>
      </c>
      <c r="AW1612" s="658" t="s">
        <v>4</v>
      </c>
      <c r="AX1612" s="658" t="s">
        <v>80</v>
      </c>
      <c r="AY1612" s="660" t="s">
        <v>125</v>
      </c>
    </row>
    <row r="1613" spans="1:65" s="571" customFormat="1" ht="14.45" customHeight="1">
      <c r="A1613" s="568"/>
      <c r="B1613" s="569"/>
      <c r="C1613" s="671" t="s">
        <v>2624</v>
      </c>
      <c r="D1613" s="671" t="s">
        <v>239</v>
      </c>
      <c r="E1613" s="672" t="s">
        <v>2625</v>
      </c>
      <c r="F1613" s="673" t="s">
        <v>2626</v>
      </c>
      <c r="G1613" s="674" t="s">
        <v>180</v>
      </c>
      <c r="H1613" s="675">
        <v>99.96</v>
      </c>
      <c r="I1613" s="80"/>
      <c r="J1613" s="676">
        <f>ROUND(I1613*H1613,2)</f>
        <v>0</v>
      </c>
      <c r="K1613" s="673" t="s">
        <v>132</v>
      </c>
      <c r="L1613" s="677"/>
      <c r="M1613" s="678" t="s">
        <v>3</v>
      </c>
      <c r="N1613" s="679" t="s">
        <v>43</v>
      </c>
      <c r="O1613" s="648"/>
      <c r="P1613" s="649">
        <f>O1613*H1613</f>
        <v>0</v>
      </c>
      <c r="Q1613" s="649">
        <v>0.0021</v>
      </c>
      <c r="R1613" s="649">
        <f>Q1613*H1613</f>
        <v>0.20991599999999996</v>
      </c>
      <c r="S1613" s="649">
        <v>0</v>
      </c>
      <c r="T1613" s="650">
        <f>S1613*H1613</f>
        <v>0</v>
      </c>
      <c r="U1613" s="568"/>
      <c r="V1613" s="568"/>
      <c r="W1613" s="568"/>
      <c r="X1613" s="568"/>
      <c r="Y1613" s="568"/>
      <c r="Z1613" s="568"/>
      <c r="AA1613" s="568"/>
      <c r="AB1613" s="568"/>
      <c r="AC1613" s="568"/>
      <c r="AD1613" s="568"/>
      <c r="AE1613" s="568"/>
      <c r="AR1613" s="651" t="s">
        <v>304</v>
      </c>
      <c r="AT1613" s="651" t="s">
        <v>239</v>
      </c>
      <c r="AU1613" s="651" t="s">
        <v>82</v>
      </c>
      <c r="AY1613" s="561" t="s">
        <v>125</v>
      </c>
      <c r="BE1613" s="652">
        <f>IF(N1613="základní",J1613,0)</f>
        <v>0</v>
      </c>
      <c r="BF1613" s="652">
        <f>IF(N1613="snížená",J1613,0)</f>
        <v>0</v>
      </c>
      <c r="BG1613" s="652">
        <f>IF(N1613="zákl. přenesená",J1613,0)</f>
        <v>0</v>
      </c>
      <c r="BH1613" s="652">
        <f>IF(N1613="sníž. přenesená",J1613,0)</f>
        <v>0</v>
      </c>
      <c r="BI1613" s="652">
        <f>IF(N1613="nulová",J1613,0)</f>
        <v>0</v>
      </c>
      <c r="BJ1613" s="561" t="s">
        <v>80</v>
      </c>
      <c r="BK1613" s="652">
        <f>ROUND(I1613*H1613,2)</f>
        <v>0</v>
      </c>
      <c r="BL1613" s="561" t="s">
        <v>229</v>
      </c>
      <c r="BM1613" s="651" t="s">
        <v>2627</v>
      </c>
    </row>
    <row r="1614" spans="2:51" s="658" customFormat="1" ht="12">
      <c r="B1614" s="659"/>
      <c r="D1614" s="653" t="s">
        <v>137</v>
      </c>
      <c r="E1614" s="660" t="s">
        <v>3</v>
      </c>
      <c r="F1614" s="661" t="s">
        <v>2375</v>
      </c>
      <c r="H1614" s="662">
        <v>98</v>
      </c>
      <c r="L1614" s="659"/>
      <c r="M1614" s="663"/>
      <c r="N1614" s="664"/>
      <c r="O1614" s="664"/>
      <c r="P1614" s="664"/>
      <c r="Q1614" s="664"/>
      <c r="R1614" s="664"/>
      <c r="S1614" s="664"/>
      <c r="T1614" s="665"/>
      <c r="AT1614" s="660" t="s">
        <v>137</v>
      </c>
      <c r="AU1614" s="660" t="s">
        <v>82</v>
      </c>
      <c r="AV1614" s="658" t="s">
        <v>82</v>
      </c>
      <c r="AW1614" s="658" t="s">
        <v>33</v>
      </c>
      <c r="AX1614" s="658" t="s">
        <v>80</v>
      </c>
      <c r="AY1614" s="660" t="s">
        <v>125</v>
      </c>
    </row>
    <row r="1615" spans="2:51" s="658" customFormat="1" ht="12">
      <c r="B1615" s="659"/>
      <c r="D1615" s="653" t="s">
        <v>137</v>
      </c>
      <c r="F1615" s="661" t="s">
        <v>2628</v>
      </c>
      <c r="H1615" s="662">
        <v>99.96</v>
      </c>
      <c r="L1615" s="659"/>
      <c r="M1615" s="663"/>
      <c r="N1615" s="664"/>
      <c r="O1615" s="664"/>
      <c r="P1615" s="664"/>
      <c r="Q1615" s="664"/>
      <c r="R1615" s="664"/>
      <c r="S1615" s="664"/>
      <c r="T1615" s="665"/>
      <c r="AT1615" s="660" t="s">
        <v>137</v>
      </c>
      <c r="AU1615" s="660" t="s">
        <v>82</v>
      </c>
      <c r="AV1615" s="658" t="s">
        <v>82</v>
      </c>
      <c r="AW1615" s="658" t="s">
        <v>4</v>
      </c>
      <c r="AX1615" s="658" t="s">
        <v>80</v>
      </c>
      <c r="AY1615" s="660" t="s">
        <v>125</v>
      </c>
    </row>
    <row r="1616" spans="1:65" s="571" customFormat="1" ht="24.2" customHeight="1">
      <c r="A1616" s="568"/>
      <c r="B1616" s="569"/>
      <c r="C1616" s="640" t="s">
        <v>2629</v>
      </c>
      <c r="D1616" s="640" t="s">
        <v>128</v>
      </c>
      <c r="E1616" s="641" t="s">
        <v>2630</v>
      </c>
      <c r="F1616" s="642" t="s">
        <v>2631</v>
      </c>
      <c r="G1616" s="643" t="s">
        <v>143</v>
      </c>
      <c r="H1616" s="644">
        <v>15.185</v>
      </c>
      <c r="I1616" s="77"/>
      <c r="J1616" s="645">
        <f>ROUND(I1616*H1616,2)</f>
        <v>0</v>
      </c>
      <c r="K1616" s="642" t="s">
        <v>132</v>
      </c>
      <c r="L1616" s="569"/>
      <c r="M1616" s="646" t="s">
        <v>3</v>
      </c>
      <c r="N1616" s="647" t="s">
        <v>43</v>
      </c>
      <c r="O1616" s="648"/>
      <c r="P1616" s="649">
        <f>O1616*H1616</f>
        <v>0</v>
      </c>
      <c r="Q1616" s="649">
        <v>0</v>
      </c>
      <c r="R1616" s="649">
        <f>Q1616*H1616</f>
        <v>0</v>
      </c>
      <c r="S1616" s="649">
        <v>0</v>
      </c>
      <c r="T1616" s="650">
        <f>S1616*H1616</f>
        <v>0</v>
      </c>
      <c r="U1616" s="568"/>
      <c r="V1616" s="568"/>
      <c r="W1616" s="568"/>
      <c r="X1616" s="568"/>
      <c r="Y1616" s="568"/>
      <c r="Z1616" s="568"/>
      <c r="AA1616" s="568"/>
      <c r="AB1616" s="568"/>
      <c r="AC1616" s="568"/>
      <c r="AD1616" s="568"/>
      <c r="AE1616" s="568"/>
      <c r="AR1616" s="651" t="s">
        <v>133</v>
      </c>
      <c r="AT1616" s="651" t="s">
        <v>128</v>
      </c>
      <c r="AU1616" s="651" t="s">
        <v>82</v>
      </c>
      <c r="AY1616" s="561" t="s">
        <v>125</v>
      </c>
      <c r="BE1616" s="652">
        <f>IF(N1616="základní",J1616,0)</f>
        <v>0</v>
      </c>
      <c r="BF1616" s="652">
        <f>IF(N1616="snížená",J1616,0)</f>
        <v>0</v>
      </c>
      <c r="BG1616" s="652">
        <f>IF(N1616="zákl. přenesená",J1616,0)</f>
        <v>0</v>
      </c>
      <c r="BH1616" s="652">
        <f>IF(N1616="sníž. přenesená",J1616,0)</f>
        <v>0</v>
      </c>
      <c r="BI1616" s="652">
        <f>IF(N1616="nulová",J1616,0)</f>
        <v>0</v>
      </c>
      <c r="BJ1616" s="561" t="s">
        <v>80</v>
      </c>
      <c r="BK1616" s="652">
        <f>ROUND(I1616*H1616,2)</f>
        <v>0</v>
      </c>
      <c r="BL1616" s="561" t="s">
        <v>133</v>
      </c>
      <c r="BM1616" s="651" t="s">
        <v>2632</v>
      </c>
    </row>
    <row r="1617" spans="2:63" s="627" customFormat="1" ht="22.9" customHeight="1">
      <c r="B1617" s="628"/>
      <c r="D1617" s="629" t="s">
        <v>71</v>
      </c>
      <c r="E1617" s="638" t="s">
        <v>2633</v>
      </c>
      <c r="F1617" s="638" t="s">
        <v>2634</v>
      </c>
      <c r="J1617" s="639">
        <f>BK1617</f>
        <v>0</v>
      </c>
      <c r="L1617" s="628"/>
      <c r="M1617" s="632"/>
      <c r="N1617" s="633"/>
      <c r="O1617" s="633"/>
      <c r="P1617" s="634">
        <f>SUM(P1618:P1621)</f>
        <v>0</v>
      </c>
      <c r="Q1617" s="633"/>
      <c r="R1617" s="634">
        <f>SUM(R1618:R1621)</f>
        <v>0.03564</v>
      </c>
      <c r="S1617" s="633"/>
      <c r="T1617" s="635">
        <f>SUM(T1618:T1621)</f>
        <v>0</v>
      </c>
      <c r="AR1617" s="629" t="s">
        <v>82</v>
      </c>
      <c r="AT1617" s="636" t="s">
        <v>71</v>
      </c>
      <c r="AU1617" s="636" t="s">
        <v>80</v>
      </c>
      <c r="AY1617" s="629" t="s">
        <v>125</v>
      </c>
      <c r="BK1617" s="637">
        <f>SUM(BK1618:BK1621)</f>
        <v>0</v>
      </c>
    </row>
    <row r="1618" spans="1:65" s="571" customFormat="1" ht="14.45" customHeight="1">
      <c r="A1618" s="568"/>
      <c r="B1618" s="569"/>
      <c r="C1618" s="640" t="s">
        <v>2635</v>
      </c>
      <c r="D1618" s="640" t="s">
        <v>128</v>
      </c>
      <c r="E1618" s="641" t="s">
        <v>2636</v>
      </c>
      <c r="F1618" s="642" t="s">
        <v>2637</v>
      </c>
      <c r="G1618" s="643" t="s">
        <v>2638</v>
      </c>
      <c r="H1618" s="644">
        <v>3</v>
      </c>
      <c r="I1618" s="77"/>
      <c r="J1618" s="645">
        <f>ROUND(I1618*H1618,2)</f>
        <v>0</v>
      </c>
      <c r="K1618" s="642" t="s">
        <v>132</v>
      </c>
      <c r="L1618" s="569"/>
      <c r="M1618" s="646" t="s">
        <v>3</v>
      </c>
      <c r="N1618" s="647" t="s">
        <v>43</v>
      </c>
      <c r="O1618" s="648"/>
      <c r="P1618" s="649">
        <f>O1618*H1618</f>
        <v>0</v>
      </c>
      <c r="Q1618" s="649">
        <v>0.01188</v>
      </c>
      <c r="R1618" s="649">
        <f>Q1618*H1618</f>
        <v>0.03564</v>
      </c>
      <c r="S1618" s="649">
        <v>0</v>
      </c>
      <c r="T1618" s="650">
        <f>S1618*H1618</f>
        <v>0</v>
      </c>
      <c r="U1618" s="568"/>
      <c r="V1618" s="568"/>
      <c r="W1618" s="568"/>
      <c r="X1618" s="568"/>
      <c r="Y1618" s="568"/>
      <c r="Z1618" s="568"/>
      <c r="AA1618" s="568"/>
      <c r="AB1618" s="568"/>
      <c r="AC1618" s="568"/>
      <c r="AD1618" s="568"/>
      <c r="AE1618" s="568"/>
      <c r="AR1618" s="651" t="s">
        <v>229</v>
      </c>
      <c r="AT1618" s="651" t="s">
        <v>128</v>
      </c>
      <c r="AU1618" s="651" t="s">
        <v>82</v>
      </c>
      <c r="AY1618" s="561" t="s">
        <v>125</v>
      </c>
      <c r="BE1618" s="652">
        <f>IF(N1618="základní",J1618,0)</f>
        <v>0</v>
      </c>
      <c r="BF1618" s="652">
        <f>IF(N1618="snížená",J1618,0)</f>
        <v>0</v>
      </c>
      <c r="BG1618" s="652">
        <f>IF(N1618="zákl. přenesená",J1618,0)</f>
        <v>0</v>
      </c>
      <c r="BH1618" s="652">
        <f>IF(N1618="sníž. přenesená",J1618,0)</f>
        <v>0</v>
      </c>
      <c r="BI1618" s="652">
        <f>IF(N1618="nulová",J1618,0)</f>
        <v>0</v>
      </c>
      <c r="BJ1618" s="561" t="s">
        <v>80</v>
      </c>
      <c r="BK1618" s="652">
        <f>ROUND(I1618*H1618,2)</f>
        <v>0</v>
      </c>
      <c r="BL1618" s="561" t="s">
        <v>229</v>
      </c>
      <c r="BM1618" s="651" t="s">
        <v>2639</v>
      </c>
    </row>
    <row r="1619" spans="1:47" s="571" customFormat="1" ht="19.5">
      <c r="A1619" s="568"/>
      <c r="B1619" s="569"/>
      <c r="C1619" s="568"/>
      <c r="D1619" s="653" t="s">
        <v>135</v>
      </c>
      <c r="E1619" s="568"/>
      <c r="F1619" s="654" t="s">
        <v>2005</v>
      </c>
      <c r="G1619" s="568"/>
      <c r="H1619" s="568"/>
      <c r="I1619" s="568"/>
      <c r="J1619" s="568"/>
      <c r="K1619" s="568"/>
      <c r="L1619" s="569"/>
      <c r="M1619" s="655"/>
      <c r="N1619" s="656"/>
      <c r="O1619" s="648"/>
      <c r="P1619" s="648"/>
      <c r="Q1619" s="648"/>
      <c r="R1619" s="648"/>
      <c r="S1619" s="648"/>
      <c r="T1619" s="657"/>
      <c r="U1619" s="568"/>
      <c r="V1619" s="568"/>
      <c r="W1619" s="568"/>
      <c r="X1619" s="568"/>
      <c r="Y1619" s="568"/>
      <c r="Z1619" s="568"/>
      <c r="AA1619" s="568"/>
      <c r="AB1619" s="568"/>
      <c r="AC1619" s="568"/>
      <c r="AD1619" s="568"/>
      <c r="AE1619" s="568"/>
      <c r="AT1619" s="561" t="s">
        <v>135</v>
      </c>
      <c r="AU1619" s="561" t="s">
        <v>82</v>
      </c>
    </row>
    <row r="1620" spans="2:51" s="658" customFormat="1" ht="12">
      <c r="B1620" s="659"/>
      <c r="D1620" s="653" t="s">
        <v>137</v>
      </c>
      <c r="E1620" s="660" t="s">
        <v>3</v>
      </c>
      <c r="F1620" s="661" t="s">
        <v>2640</v>
      </c>
      <c r="H1620" s="662">
        <v>3</v>
      </c>
      <c r="L1620" s="659"/>
      <c r="M1620" s="663"/>
      <c r="N1620" s="664"/>
      <c r="O1620" s="664"/>
      <c r="P1620" s="664"/>
      <c r="Q1620" s="664"/>
      <c r="R1620" s="664"/>
      <c r="S1620" s="664"/>
      <c r="T1620" s="665"/>
      <c r="AT1620" s="660" t="s">
        <v>137</v>
      </c>
      <c r="AU1620" s="660" t="s">
        <v>82</v>
      </c>
      <c r="AV1620" s="658" t="s">
        <v>82</v>
      </c>
      <c r="AW1620" s="658" t="s">
        <v>33</v>
      </c>
      <c r="AX1620" s="658" t="s">
        <v>80</v>
      </c>
      <c r="AY1620" s="660" t="s">
        <v>125</v>
      </c>
    </row>
    <row r="1621" spans="1:65" s="571" customFormat="1" ht="24.2" customHeight="1">
      <c r="A1621" s="568"/>
      <c r="B1621" s="569"/>
      <c r="C1621" s="640" t="s">
        <v>2641</v>
      </c>
      <c r="D1621" s="640" t="s">
        <v>128</v>
      </c>
      <c r="E1621" s="641" t="s">
        <v>2642</v>
      </c>
      <c r="F1621" s="642" t="s">
        <v>2643</v>
      </c>
      <c r="G1621" s="643" t="s">
        <v>143</v>
      </c>
      <c r="H1621" s="644">
        <v>0.036</v>
      </c>
      <c r="I1621" s="77"/>
      <c r="J1621" s="645">
        <f>ROUND(I1621*H1621,2)</f>
        <v>0</v>
      </c>
      <c r="K1621" s="642" t="s">
        <v>132</v>
      </c>
      <c r="L1621" s="569"/>
      <c r="M1621" s="646" t="s">
        <v>3</v>
      </c>
      <c r="N1621" s="647" t="s">
        <v>43</v>
      </c>
      <c r="O1621" s="648"/>
      <c r="P1621" s="649">
        <f>O1621*H1621</f>
        <v>0</v>
      </c>
      <c r="Q1621" s="649">
        <v>0</v>
      </c>
      <c r="R1621" s="649">
        <f>Q1621*H1621</f>
        <v>0</v>
      </c>
      <c r="S1621" s="649">
        <v>0</v>
      </c>
      <c r="T1621" s="650">
        <f>S1621*H1621</f>
        <v>0</v>
      </c>
      <c r="U1621" s="568"/>
      <c r="V1621" s="568"/>
      <c r="W1621" s="568"/>
      <c r="X1621" s="568"/>
      <c r="Y1621" s="568"/>
      <c r="Z1621" s="568"/>
      <c r="AA1621" s="568"/>
      <c r="AB1621" s="568"/>
      <c r="AC1621" s="568"/>
      <c r="AD1621" s="568"/>
      <c r="AE1621" s="568"/>
      <c r="AR1621" s="651" t="s">
        <v>133</v>
      </c>
      <c r="AT1621" s="651" t="s">
        <v>128</v>
      </c>
      <c r="AU1621" s="651" t="s">
        <v>82</v>
      </c>
      <c r="AY1621" s="561" t="s">
        <v>125</v>
      </c>
      <c r="BE1621" s="652">
        <f>IF(N1621="základní",J1621,0)</f>
        <v>0</v>
      </c>
      <c r="BF1621" s="652">
        <f>IF(N1621="snížená",J1621,0)</f>
        <v>0</v>
      </c>
      <c r="BG1621" s="652">
        <f>IF(N1621="zákl. přenesená",J1621,0)</f>
        <v>0</v>
      </c>
      <c r="BH1621" s="652">
        <f>IF(N1621="sníž. přenesená",J1621,0)</f>
        <v>0</v>
      </c>
      <c r="BI1621" s="652">
        <f>IF(N1621="nulová",J1621,0)</f>
        <v>0</v>
      </c>
      <c r="BJ1621" s="561" t="s">
        <v>80</v>
      </c>
      <c r="BK1621" s="652">
        <f>ROUND(I1621*H1621,2)</f>
        <v>0</v>
      </c>
      <c r="BL1621" s="561" t="s">
        <v>133</v>
      </c>
      <c r="BM1621" s="651" t="s">
        <v>2644</v>
      </c>
    </row>
    <row r="1622" spans="2:63" s="627" customFormat="1" ht="22.9" customHeight="1">
      <c r="B1622" s="628"/>
      <c r="D1622" s="629" t="s">
        <v>71</v>
      </c>
      <c r="E1622" s="638" t="s">
        <v>2645</v>
      </c>
      <c r="F1622" s="638" t="s">
        <v>2646</v>
      </c>
      <c r="J1622" s="639">
        <f>BK1622</f>
        <v>0</v>
      </c>
      <c r="L1622" s="628"/>
      <c r="M1622" s="632"/>
      <c r="N1622" s="633"/>
      <c r="O1622" s="633"/>
      <c r="P1622" s="634">
        <f>SUM(P1623:P1628)</f>
        <v>0</v>
      </c>
      <c r="Q1622" s="633"/>
      <c r="R1622" s="634">
        <f>SUM(R1623:R1628)</f>
        <v>1.15118574</v>
      </c>
      <c r="S1622" s="633"/>
      <c r="T1622" s="635">
        <f>SUM(T1623:T1628)</f>
        <v>0</v>
      </c>
      <c r="AR1622" s="629" t="s">
        <v>82</v>
      </c>
      <c r="AT1622" s="636" t="s">
        <v>71</v>
      </c>
      <c r="AU1622" s="636" t="s">
        <v>80</v>
      </c>
      <c r="AY1622" s="629" t="s">
        <v>125</v>
      </c>
      <c r="BK1622" s="637">
        <f>SUM(BK1623:BK1628)</f>
        <v>0</v>
      </c>
    </row>
    <row r="1623" spans="1:65" s="571" customFormat="1" ht="24.2" customHeight="1">
      <c r="A1623" s="568"/>
      <c r="B1623" s="569"/>
      <c r="C1623" s="640" t="s">
        <v>2647</v>
      </c>
      <c r="D1623" s="640" t="s">
        <v>128</v>
      </c>
      <c r="E1623" s="641" t="s">
        <v>2648</v>
      </c>
      <c r="F1623" s="642" t="s">
        <v>2649</v>
      </c>
      <c r="G1623" s="643" t="s">
        <v>180</v>
      </c>
      <c r="H1623" s="644">
        <v>72.906</v>
      </c>
      <c r="I1623" s="77"/>
      <c r="J1623" s="645">
        <f>ROUND(I1623*H1623,2)</f>
        <v>0</v>
      </c>
      <c r="K1623" s="642" t="s">
        <v>132</v>
      </c>
      <c r="L1623" s="569"/>
      <c r="M1623" s="646" t="s">
        <v>3</v>
      </c>
      <c r="N1623" s="647" t="s">
        <v>43</v>
      </c>
      <c r="O1623" s="648"/>
      <c r="P1623" s="649">
        <f>O1623*H1623</f>
        <v>0</v>
      </c>
      <c r="Q1623" s="649">
        <v>0.01579</v>
      </c>
      <c r="R1623" s="649">
        <f>Q1623*H1623</f>
        <v>1.15118574</v>
      </c>
      <c r="S1623" s="649">
        <v>0</v>
      </c>
      <c r="T1623" s="650">
        <f>S1623*H1623</f>
        <v>0</v>
      </c>
      <c r="U1623" s="568"/>
      <c r="V1623" s="568"/>
      <c r="W1623" s="568"/>
      <c r="X1623" s="568"/>
      <c r="Y1623" s="568"/>
      <c r="Z1623" s="568"/>
      <c r="AA1623" s="568"/>
      <c r="AB1623" s="568"/>
      <c r="AC1623" s="568"/>
      <c r="AD1623" s="568"/>
      <c r="AE1623" s="568"/>
      <c r="AR1623" s="651" t="s">
        <v>229</v>
      </c>
      <c r="AT1623" s="651" t="s">
        <v>128</v>
      </c>
      <c r="AU1623" s="651" t="s">
        <v>82</v>
      </c>
      <c r="AY1623" s="561" t="s">
        <v>125</v>
      </c>
      <c r="BE1623" s="652">
        <f>IF(N1623="základní",J1623,0)</f>
        <v>0</v>
      </c>
      <c r="BF1623" s="652">
        <f>IF(N1623="snížená",J1623,0)</f>
        <v>0</v>
      </c>
      <c r="BG1623" s="652">
        <f>IF(N1623="zákl. přenesená",J1623,0)</f>
        <v>0</v>
      </c>
      <c r="BH1623" s="652">
        <f>IF(N1623="sníž. přenesená",J1623,0)</f>
        <v>0</v>
      </c>
      <c r="BI1623" s="652">
        <f>IF(N1623="nulová",J1623,0)</f>
        <v>0</v>
      </c>
      <c r="BJ1623" s="561" t="s">
        <v>80</v>
      </c>
      <c r="BK1623" s="652">
        <f>ROUND(I1623*H1623,2)</f>
        <v>0</v>
      </c>
      <c r="BL1623" s="561" t="s">
        <v>229</v>
      </c>
      <c r="BM1623" s="651" t="s">
        <v>2650</v>
      </c>
    </row>
    <row r="1624" spans="2:51" s="658" customFormat="1" ht="12">
      <c r="B1624" s="659"/>
      <c r="D1624" s="653" t="s">
        <v>137</v>
      </c>
      <c r="E1624" s="660" t="s">
        <v>3</v>
      </c>
      <c r="F1624" s="661" t="s">
        <v>2651</v>
      </c>
      <c r="H1624" s="662">
        <v>16.115</v>
      </c>
      <c r="L1624" s="659"/>
      <c r="M1624" s="663"/>
      <c r="N1624" s="664"/>
      <c r="O1624" s="664"/>
      <c r="P1624" s="664"/>
      <c r="Q1624" s="664"/>
      <c r="R1624" s="664"/>
      <c r="S1624" s="664"/>
      <c r="T1624" s="665"/>
      <c r="AT1624" s="660" t="s">
        <v>137</v>
      </c>
      <c r="AU1624" s="660" t="s">
        <v>82</v>
      </c>
      <c r="AV1624" s="658" t="s">
        <v>82</v>
      </c>
      <c r="AW1624" s="658" t="s">
        <v>33</v>
      </c>
      <c r="AX1624" s="658" t="s">
        <v>72</v>
      </c>
      <c r="AY1624" s="660" t="s">
        <v>125</v>
      </c>
    </row>
    <row r="1625" spans="2:51" s="658" customFormat="1" ht="12">
      <c r="B1625" s="659"/>
      <c r="D1625" s="653" t="s">
        <v>137</v>
      </c>
      <c r="E1625" s="660" t="s">
        <v>3</v>
      </c>
      <c r="F1625" s="661" t="s">
        <v>2652</v>
      </c>
      <c r="H1625" s="662">
        <v>50.62</v>
      </c>
      <c r="L1625" s="659"/>
      <c r="M1625" s="663"/>
      <c r="N1625" s="664"/>
      <c r="O1625" s="664"/>
      <c r="P1625" s="664"/>
      <c r="Q1625" s="664"/>
      <c r="R1625" s="664"/>
      <c r="S1625" s="664"/>
      <c r="T1625" s="665"/>
      <c r="AT1625" s="660" t="s">
        <v>137</v>
      </c>
      <c r="AU1625" s="660" t="s">
        <v>82</v>
      </c>
      <c r="AV1625" s="658" t="s">
        <v>82</v>
      </c>
      <c r="AW1625" s="658" t="s">
        <v>33</v>
      </c>
      <c r="AX1625" s="658" t="s">
        <v>72</v>
      </c>
      <c r="AY1625" s="660" t="s">
        <v>125</v>
      </c>
    </row>
    <row r="1626" spans="2:51" s="658" customFormat="1" ht="12">
      <c r="B1626" s="659"/>
      <c r="D1626" s="653" t="s">
        <v>137</v>
      </c>
      <c r="E1626" s="660" t="s">
        <v>3</v>
      </c>
      <c r="F1626" s="661" t="s">
        <v>2653</v>
      </c>
      <c r="H1626" s="662">
        <v>6.171</v>
      </c>
      <c r="L1626" s="659"/>
      <c r="M1626" s="663"/>
      <c r="N1626" s="664"/>
      <c r="O1626" s="664"/>
      <c r="P1626" s="664"/>
      <c r="Q1626" s="664"/>
      <c r="R1626" s="664"/>
      <c r="S1626" s="664"/>
      <c r="T1626" s="665"/>
      <c r="AT1626" s="660" t="s">
        <v>137</v>
      </c>
      <c r="AU1626" s="660" t="s">
        <v>82</v>
      </c>
      <c r="AV1626" s="658" t="s">
        <v>82</v>
      </c>
      <c r="AW1626" s="658" t="s">
        <v>33</v>
      </c>
      <c r="AX1626" s="658" t="s">
        <v>72</v>
      </c>
      <c r="AY1626" s="660" t="s">
        <v>125</v>
      </c>
    </row>
    <row r="1627" spans="2:51" s="687" customFormat="1" ht="12">
      <c r="B1627" s="688"/>
      <c r="D1627" s="653" t="s">
        <v>137</v>
      </c>
      <c r="E1627" s="689" t="s">
        <v>3</v>
      </c>
      <c r="F1627" s="690" t="s">
        <v>532</v>
      </c>
      <c r="H1627" s="691">
        <v>72.906</v>
      </c>
      <c r="L1627" s="688"/>
      <c r="M1627" s="692"/>
      <c r="N1627" s="693"/>
      <c r="O1627" s="693"/>
      <c r="P1627" s="693"/>
      <c r="Q1627" s="693"/>
      <c r="R1627" s="693"/>
      <c r="S1627" s="693"/>
      <c r="T1627" s="694"/>
      <c r="AT1627" s="689" t="s">
        <v>137</v>
      </c>
      <c r="AU1627" s="689" t="s">
        <v>82</v>
      </c>
      <c r="AV1627" s="687" t="s">
        <v>133</v>
      </c>
      <c r="AW1627" s="687" t="s">
        <v>33</v>
      </c>
      <c r="AX1627" s="687" t="s">
        <v>80</v>
      </c>
      <c r="AY1627" s="689" t="s">
        <v>125</v>
      </c>
    </row>
    <row r="1628" spans="1:65" s="571" customFormat="1" ht="24.2" customHeight="1">
      <c r="A1628" s="568"/>
      <c r="B1628" s="569"/>
      <c r="C1628" s="640" t="s">
        <v>2654</v>
      </c>
      <c r="D1628" s="640" t="s">
        <v>128</v>
      </c>
      <c r="E1628" s="641" t="s">
        <v>2655</v>
      </c>
      <c r="F1628" s="642" t="s">
        <v>2656</v>
      </c>
      <c r="G1628" s="643" t="s">
        <v>143</v>
      </c>
      <c r="H1628" s="644">
        <v>1.151</v>
      </c>
      <c r="I1628" s="77"/>
      <c r="J1628" s="645">
        <f>ROUND(I1628*H1628,2)</f>
        <v>0</v>
      </c>
      <c r="K1628" s="642" t="s">
        <v>132</v>
      </c>
      <c r="L1628" s="569"/>
      <c r="M1628" s="646" t="s">
        <v>3</v>
      </c>
      <c r="N1628" s="647" t="s">
        <v>43</v>
      </c>
      <c r="O1628" s="648"/>
      <c r="P1628" s="649">
        <f>O1628*H1628</f>
        <v>0</v>
      </c>
      <c r="Q1628" s="649">
        <v>0</v>
      </c>
      <c r="R1628" s="649">
        <f>Q1628*H1628</f>
        <v>0</v>
      </c>
      <c r="S1628" s="649">
        <v>0</v>
      </c>
      <c r="T1628" s="650">
        <f>S1628*H1628</f>
        <v>0</v>
      </c>
      <c r="U1628" s="568"/>
      <c r="V1628" s="568"/>
      <c r="W1628" s="568"/>
      <c r="X1628" s="568"/>
      <c r="Y1628" s="568"/>
      <c r="Z1628" s="568"/>
      <c r="AA1628" s="568"/>
      <c r="AB1628" s="568"/>
      <c r="AC1628" s="568"/>
      <c r="AD1628" s="568"/>
      <c r="AE1628" s="568"/>
      <c r="AR1628" s="651" t="s">
        <v>229</v>
      </c>
      <c r="AT1628" s="651" t="s">
        <v>128</v>
      </c>
      <c r="AU1628" s="651" t="s">
        <v>82</v>
      </c>
      <c r="AY1628" s="561" t="s">
        <v>125</v>
      </c>
      <c r="BE1628" s="652">
        <f>IF(N1628="základní",J1628,0)</f>
        <v>0</v>
      </c>
      <c r="BF1628" s="652">
        <f>IF(N1628="snížená",J1628,0)</f>
        <v>0</v>
      </c>
      <c r="BG1628" s="652">
        <f>IF(N1628="zákl. přenesená",J1628,0)</f>
        <v>0</v>
      </c>
      <c r="BH1628" s="652">
        <f>IF(N1628="sníž. přenesená",J1628,0)</f>
        <v>0</v>
      </c>
      <c r="BI1628" s="652">
        <f>IF(N1628="nulová",J1628,0)</f>
        <v>0</v>
      </c>
      <c r="BJ1628" s="561" t="s">
        <v>80</v>
      </c>
      <c r="BK1628" s="652">
        <f>ROUND(I1628*H1628,2)</f>
        <v>0</v>
      </c>
      <c r="BL1628" s="561" t="s">
        <v>229</v>
      </c>
      <c r="BM1628" s="651" t="s">
        <v>2657</v>
      </c>
    </row>
    <row r="1629" spans="2:63" s="627" customFormat="1" ht="22.9" customHeight="1">
      <c r="B1629" s="628"/>
      <c r="D1629" s="629" t="s">
        <v>71</v>
      </c>
      <c r="E1629" s="638" t="s">
        <v>2658</v>
      </c>
      <c r="F1629" s="638" t="s">
        <v>2659</v>
      </c>
      <c r="J1629" s="639">
        <f>BK1629</f>
        <v>0</v>
      </c>
      <c r="L1629" s="628"/>
      <c r="M1629" s="632"/>
      <c r="N1629" s="633"/>
      <c r="O1629" s="633"/>
      <c r="P1629" s="634">
        <f>SUM(P1630:P1720)</f>
        <v>0</v>
      </c>
      <c r="Q1629" s="633"/>
      <c r="R1629" s="634">
        <f>SUM(R1630:R1720)</f>
        <v>18.05252074</v>
      </c>
      <c r="S1629" s="633"/>
      <c r="T1629" s="635">
        <f>SUM(T1630:T1720)</f>
        <v>0.7262620000000001</v>
      </c>
      <c r="AR1629" s="629" t="s">
        <v>82</v>
      </c>
      <c r="AT1629" s="636" t="s">
        <v>71</v>
      </c>
      <c r="AU1629" s="636" t="s">
        <v>80</v>
      </c>
      <c r="AY1629" s="629" t="s">
        <v>125</v>
      </c>
      <c r="BK1629" s="637">
        <f>SUM(BK1630:BK1720)</f>
        <v>0</v>
      </c>
    </row>
    <row r="1630" spans="1:65" s="571" customFormat="1" ht="24.2" customHeight="1">
      <c r="A1630" s="568"/>
      <c r="B1630" s="569"/>
      <c r="C1630" s="640" t="s">
        <v>2660</v>
      </c>
      <c r="D1630" s="640" t="s">
        <v>128</v>
      </c>
      <c r="E1630" s="641" t="s">
        <v>2661</v>
      </c>
      <c r="F1630" s="642" t="s">
        <v>2662</v>
      </c>
      <c r="G1630" s="643" t="s">
        <v>180</v>
      </c>
      <c r="H1630" s="644">
        <v>16.44</v>
      </c>
      <c r="I1630" s="77"/>
      <c r="J1630" s="645">
        <f>ROUND(I1630*H1630,2)</f>
        <v>0</v>
      </c>
      <c r="K1630" s="642" t="s">
        <v>132</v>
      </c>
      <c r="L1630" s="569"/>
      <c r="M1630" s="646" t="s">
        <v>3</v>
      </c>
      <c r="N1630" s="647" t="s">
        <v>43</v>
      </c>
      <c r="O1630" s="648"/>
      <c r="P1630" s="649">
        <f>O1630*H1630</f>
        <v>0</v>
      </c>
      <c r="Q1630" s="649">
        <v>0.04503</v>
      </c>
      <c r="R1630" s="649">
        <f>Q1630*H1630</f>
        <v>0.7402932000000001</v>
      </c>
      <c r="S1630" s="649">
        <v>0</v>
      </c>
      <c r="T1630" s="650">
        <f>S1630*H1630</f>
        <v>0</v>
      </c>
      <c r="U1630" s="568"/>
      <c r="V1630" s="568"/>
      <c r="W1630" s="568"/>
      <c r="X1630" s="568"/>
      <c r="Y1630" s="568"/>
      <c r="Z1630" s="568"/>
      <c r="AA1630" s="568"/>
      <c r="AB1630" s="568"/>
      <c r="AC1630" s="568"/>
      <c r="AD1630" s="568"/>
      <c r="AE1630" s="568"/>
      <c r="AR1630" s="651" t="s">
        <v>229</v>
      </c>
      <c r="AT1630" s="651" t="s">
        <v>128</v>
      </c>
      <c r="AU1630" s="651" t="s">
        <v>82</v>
      </c>
      <c r="AY1630" s="561" t="s">
        <v>125</v>
      </c>
      <c r="BE1630" s="652">
        <f>IF(N1630="základní",J1630,0)</f>
        <v>0</v>
      </c>
      <c r="BF1630" s="652">
        <f>IF(N1630="snížená",J1630,0)</f>
        <v>0</v>
      </c>
      <c r="BG1630" s="652">
        <f>IF(N1630="zákl. přenesená",J1630,0)</f>
        <v>0</v>
      </c>
      <c r="BH1630" s="652">
        <f>IF(N1630="sníž. přenesená",J1630,0)</f>
        <v>0</v>
      </c>
      <c r="BI1630" s="652">
        <f>IF(N1630="nulová",J1630,0)</f>
        <v>0</v>
      </c>
      <c r="BJ1630" s="561" t="s">
        <v>80</v>
      </c>
      <c r="BK1630" s="652">
        <f>ROUND(I1630*H1630,2)</f>
        <v>0</v>
      </c>
      <c r="BL1630" s="561" t="s">
        <v>229</v>
      </c>
      <c r="BM1630" s="651" t="s">
        <v>2663</v>
      </c>
    </row>
    <row r="1631" spans="2:51" s="680" customFormat="1" ht="12">
      <c r="B1631" s="681"/>
      <c r="D1631" s="653" t="s">
        <v>137</v>
      </c>
      <c r="E1631" s="682" t="s">
        <v>3</v>
      </c>
      <c r="F1631" s="683" t="s">
        <v>849</v>
      </c>
      <c r="H1631" s="682" t="s">
        <v>3</v>
      </c>
      <c r="L1631" s="681"/>
      <c r="M1631" s="684"/>
      <c r="N1631" s="685"/>
      <c r="O1631" s="685"/>
      <c r="P1631" s="685"/>
      <c r="Q1631" s="685"/>
      <c r="R1631" s="685"/>
      <c r="S1631" s="685"/>
      <c r="T1631" s="686"/>
      <c r="AT1631" s="682" t="s">
        <v>137</v>
      </c>
      <c r="AU1631" s="682" t="s">
        <v>82</v>
      </c>
      <c r="AV1631" s="680" t="s">
        <v>80</v>
      </c>
      <c r="AW1631" s="680" t="s">
        <v>33</v>
      </c>
      <c r="AX1631" s="680" t="s">
        <v>72</v>
      </c>
      <c r="AY1631" s="682" t="s">
        <v>125</v>
      </c>
    </row>
    <row r="1632" spans="2:51" s="658" customFormat="1" ht="12">
      <c r="B1632" s="659"/>
      <c r="D1632" s="653" t="s">
        <v>137</v>
      </c>
      <c r="E1632" s="660" t="s">
        <v>3</v>
      </c>
      <c r="F1632" s="661" t="s">
        <v>2664</v>
      </c>
      <c r="H1632" s="662">
        <v>16.44</v>
      </c>
      <c r="L1632" s="659"/>
      <c r="M1632" s="663"/>
      <c r="N1632" s="664"/>
      <c r="O1632" s="664"/>
      <c r="P1632" s="664"/>
      <c r="Q1632" s="664"/>
      <c r="R1632" s="664"/>
      <c r="S1632" s="664"/>
      <c r="T1632" s="665"/>
      <c r="AT1632" s="660" t="s">
        <v>137</v>
      </c>
      <c r="AU1632" s="660" t="s">
        <v>82</v>
      </c>
      <c r="AV1632" s="658" t="s">
        <v>82</v>
      </c>
      <c r="AW1632" s="658" t="s">
        <v>33</v>
      </c>
      <c r="AX1632" s="658" t="s">
        <v>80</v>
      </c>
      <c r="AY1632" s="660" t="s">
        <v>125</v>
      </c>
    </row>
    <row r="1633" spans="1:65" s="571" customFormat="1" ht="24.2" customHeight="1">
      <c r="A1633" s="568"/>
      <c r="B1633" s="569"/>
      <c r="C1633" s="640" t="s">
        <v>2665</v>
      </c>
      <c r="D1633" s="640" t="s">
        <v>128</v>
      </c>
      <c r="E1633" s="641" t="s">
        <v>2666</v>
      </c>
      <c r="F1633" s="642" t="s">
        <v>2667</v>
      </c>
      <c r="G1633" s="643" t="s">
        <v>180</v>
      </c>
      <c r="H1633" s="644">
        <v>14.684</v>
      </c>
      <c r="I1633" s="77"/>
      <c r="J1633" s="645">
        <f>ROUND(I1633*H1633,2)</f>
        <v>0</v>
      </c>
      <c r="K1633" s="642" t="s">
        <v>132</v>
      </c>
      <c r="L1633" s="569"/>
      <c r="M1633" s="646" t="s">
        <v>3</v>
      </c>
      <c r="N1633" s="647" t="s">
        <v>43</v>
      </c>
      <c r="O1633" s="648"/>
      <c r="P1633" s="649">
        <f>O1633*H1633</f>
        <v>0</v>
      </c>
      <c r="Q1633" s="649">
        <v>0.05689</v>
      </c>
      <c r="R1633" s="649">
        <f>Q1633*H1633</f>
        <v>0.83537276</v>
      </c>
      <c r="S1633" s="649">
        <v>0</v>
      </c>
      <c r="T1633" s="650">
        <f>S1633*H1633</f>
        <v>0</v>
      </c>
      <c r="U1633" s="568"/>
      <c r="V1633" s="568"/>
      <c r="W1633" s="568"/>
      <c r="X1633" s="568"/>
      <c r="Y1633" s="568"/>
      <c r="Z1633" s="568"/>
      <c r="AA1633" s="568"/>
      <c r="AB1633" s="568"/>
      <c r="AC1633" s="568"/>
      <c r="AD1633" s="568"/>
      <c r="AE1633" s="568"/>
      <c r="AR1633" s="651" t="s">
        <v>229</v>
      </c>
      <c r="AT1633" s="651" t="s">
        <v>128</v>
      </c>
      <c r="AU1633" s="651" t="s">
        <v>82</v>
      </c>
      <c r="AY1633" s="561" t="s">
        <v>125</v>
      </c>
      <c r="BE1633" s="652">
        <f>IF(N1633="základní",J1633,0)</f>
        <v>0</v>
      </c>
      <c r="BF1633" s="652">
        <f>IF(N1633="snížená",J1633,0)</f>
        <v>0</v>
      </c>
      <c r="BG1633" s="652">
        <f>IF(N1633="zákl. přenesená",J1633,0)</f>
        <v>0</v>
      </c>
      <c r="BH1633" s="652">
        <f>IF(N1633="sníž. přenesená",J1633,0)</f>
        <v>0</v>
      </c>
      <c r="BI1633" s="652">
        <f>IF(N1633="nulová",J1633,0)</f>
        <v>0</v>
      </c>
      <c r="BJ1633" s="561" t="s">
        <v>80</v>
      </c>
      <c r="BK1633" s="652">
        <f>ROUND(I1633*H1633,2)</f>
        <v>0</v>
      </c>
      <c r="BL1633" s="561" t="s">
        <v>229</v>
      </c>
      <c r="BM1633" s="651" t="s">
        <v>2668</v>
      </c>
    </row>
    <row r="1634" spans="2:51" s="680" customFormat="1" ht="12">
      <c r="B1634" s="681"/>
      <c r="D1634" s="653" t="s">
        <v>137</v>
      </c>
      <c r="E1634" s="682" t="s">
        <v>3</v>
      </c>
      <c r="F1634" s="683" t="s">
        <v>1456</v>
      </c>
      <c r="H1634" s="682" t="s">
        <v>3</v>
      </c>
      <c r="L1634" s="681"/>
      <c r="M1634" s="684"/>
      <c r="N1634" s="685"/>
      <c r="O1634" s="685"/>
      <c r="P1634" s="685"/>
      <c r="Q1634" s="685"/>
      <c r="R1634" s="685"/>
      <c r="S1634" s="685"/>
      <c r="T1634" s="686"/>
      <c r="AT1634" s="682" t="s">
        <v>137</v>
      </c>
      <c r="AU1634" s="682" t="s">
        <v>82</v>
      </c>
      <c r="AV1634" s="680" t="s">
        <v>80</v>
      </c>
      <c r="AW1634" s="680" t="s">
        <v>33</v>
      </c>
      <c r="AX1634" s="680" t="s">
        <v>72</v>
      </c>
      <c r="AY1634" s="682" t="s">
        <v>125</v>
      </c>
    </row>
    <row r="1635" spans="2:51" s="658" customFormat="1" ht="12">
      <c r="B1635" s="659"/>
      <c r="D1635" s="653" t="s">
        <v>137</v>
      </c>
      <c r="E1635" s="660" t="s">
        <v>3</v>
      </c>
      <c r="F1635" s="661" t="s">
        <v>2669</v>
      </c>
      <c r="H1635" s="662">
        <v>14.684</v>
      </c>
      <c r="L1635" s="659"/>
      <c r="M1635" s="663"/>
      <c r="N1635" s="664"/>
      <c r="O1635" s="664"/>
      <c r="P1635" s="664"/>
      <c r="Q1635" s="664"/>
      <c r="R1635" s="664"/>
      <c r="S1635" s="664"/>
      <c r="T1635" s="665"/>
      <c r="AT1635" s="660" t="s">
        <v>137</v>
      </c>
      <c r="AU1635" s="660" t="s">
        <v>82</v>
      </c>
      <c r="AV1635" s="658" t="s">
        <v>82</v>
      </c>
      <c r="AW1635" s="658" t="s">
        <v>33</v>
      </c>
      <c r="AX1635" s="658" t="s">
        <v>80</v>
      </c>
      <c r="AY1635" s="660" t="s">
        <v>125</v>
      </c>
    </row>
    <row r="1636" spans="1:65" s="571" customFormat="1" ht="24.2" customHeight="1">
      <c r="A1636" s="568"/>
      <c r="B1636" s="569"/>
      <c r="C1636" s="640" t="s">
        <v>2670</v>
      </c>
      <c r="D1636" s="640" t="s">
        <v>128</v>
      </c>
      <c r="E1636" s="641" t="s">
        <v>2671</v>
      </c>
      <c r="F1636" s="642" t="s">
        <v>2672</v>
      </c>
      <c r="G1636" s="643" t="s">
        <v>180</v>
      </c>
      <c r="H1636" s="644">
        <v>31.124</v>
      </c>
      <c r="I1636" s="77"/>
      <c r="J1636" s="645">
        <f>ROUND(I1636*H1636,2)</f>
        <v>0</v>
      </c>
      <c r="K1636" s="642" t="s">
        <v>132</v>
      </c>
      <c r="L1636" s="569"/>
      <c r="M1636" s="646" t="s">
        <v>3</v>
      </c>
      <c r="N1636" s="647" t="s">
        <v>43</v>
      </c>
      <c r="O1636" s="648"/>
      <c r="P1636" s="649">
        <f>O1636*H1636</f>
        <v>0</v>
      </c>
      <c r="Q1636" s="649">
        <v>0.0002</v>
      </c>
      <c r="R1636" s="649">
        <f>Q1636*H1636</f>
        <v>0.0062248</v>
      </c>
      <c r="S1636" s="649">
        <v>0</v>
      </c>
      <c r="T1636" s="650">
        <f>S1636*H1636</f>
        <v>0</v>
      </c>
      <c r="U1636" s="568"/>
      <c r="V1636" s="568"/>
      <c r="W1636" s="568"/>
      <c r="X1636" s="568"/>
      <c r="Y1636" s="568"/>
      <c r="Z1636" s="568"/>
      <c r="AA1636" s="568"/>
      <c r="AB1636" s="568"/>
      <c r="AC1636" s="568"/>
      <c r="AD1636" s="568"/>
      <c r="AE1636" s="568"/>
      <c r="AR1636" s="651" t="s">
        <v>229</v>
      </c>
      <c r="AT1636" s="651" t="s">
        <v>128</v>
      </c>
      <c r="AU1636" s="651" t="s">
        <v>82</v>
      </c>
      <c r="AY1636" s="561" t="s">
        <v>125</v>
      </c>
      <c r="BE1636" s="652">
        <f>IF(N1636="základní",J1636,0)</f>
        <v>0</v>
      </c>
      <c r="BF1636" s="652">
        <f>IF(N1636="snížená",J1636,0)</f>
        <v>0</v>
      </c>
      <c r="BG1636" s="652">
        <f>IF(N1636="zákl. přenesená",J1636,0)</f>
        <v>0</v>
      </c>
      <c r="BH1636" s="652">
        <f>IF(N1636="sníž. přenesená",J1636,0)</f>
        <v>0</v>
      </c>
      <c r="BI1636" s="652">
        <f>IF(N1636="nulová",J1636,0)</f>
        <v>0</v>
      </c>
      <c r="BJ1636" s="561" t="s">
        <v>80</v>
      </c>
      <c r="BK1636" s="652">
        <f>ROUND(I1636*H1636,2)</f>
        <v>0</v>
      </c>
      <c r="BL1636" s="561" t="s">
        <v>229</v>
      </c>
      <c r="BM1636" s="651" t="s">
        <v>2673</v>
      </c>
    </row>
    <row r="1637" spans="2:51" s="658" customFormat="1" ht="12">
      <c r="B1637" s="659"/>
      <c r="D1637" s="653" t="s">
        <v>137</v>
      </c>
      <c r="E1637" s="660" t="s">
        <v>3</v>
      </c>
      <c r="F1637" s="661" t="s">
        <v>2674</v>
      </c>
      <c r="H1637" s="662">
        <v>31.124</v>
      </c>
      <c r="L1637" s="659"/>
      <c r="M1637" s="663"/>
      <c r="N1637" s="664"/>
      <c r="O1637" s="664"/>
      <c r="P1637" s="664"/>
      <c r="Q1637" s="664"/>
      <c r="R1637" s="664"/>
      <c r="S1637" s="664"/>
      <c r="T1637" s="665"/>
      <c r="AT1637" s="660" t="s">
        <v>137</v>
      </c>
      <c r="AU1637" s="660" t="s">
        <v>82</v>
      </c>
      <c r="AV1637" s="658" t="s">
        <v>82</v>
      </c>
      <c r="AW1637" s="658" t="s">
        <v>33</v>
      </c>
      <c r="AX1637" s="658" t="s">
        <v>80</v>
      </c>
      <c r="AY1637" s="660" t="s">
        <v>125</v>
      </c>
    </row>
    <row r="1638" spans="1:65" s="571" customFormat="1" ht="24.2" customHeight="1">
      <c r="A1638" s="568"/>
      <c r="B1638" s="569"/>
      <c r="C1638" s="640" t="s">
        <v>2675</v>
      </c>
      <c r="D1638" s="640" t="s">
        <v>128</v>
      </c>
      <c r="E1638" s="641" t="s">
        <v>2676</v>
      </c>
      <c r="F1638" s="642" t="s">
        <v>2677</v>
      </c>
      <c r="G1638" s="643" t="s">
        <v>180</v>
      </c>
      <c r="H1638" s="644">
        <v>17.323</v>
      </c>
      <c r="I1638" s="77"/>
      <c r="J1638" s="645">
        <f>ROUND(I1638*H1638,2)</f>
        <v>0</v>
      </c>
      <c r="K1638" s="642" t="s">
        <v>132</v>
      </c>
      <c r="L1638" s="569"/>
      <c r="M1638" s="646" t="s">
        <v>3</v>
      </c>
      <c r="N1638" s="647" t="s">
        <v>43</v>
      </c>
      <c r="O1638" s="648"/>
      <c r="P1638" s="649">
        <f>O1638*H1638</f>
        <v>0</v>
      </c>
      <c r="Q1638" s="649">
        <v>0.02556</v>
      </c>
      <c r="R1638" s="649">
        <f>Q1638*H1638</f>
        <v>0.44277588</v>
      </c>
      <c r="S1638" s="649">
        <v>0</v>
      </c>
      <c r="T1638" s="650">
        <f>S1638*H1638</f>
        <v>0</v>
      </c>
      <c r="U1638" s="568"/>
      <c r="V1638" s="568"/>
      <c r="W1638" s="568"/>
      <c r="X1638" s="568"/>
      <c r="Y1638" s="568"/>
      <c r="Z1638" s="568"/>
      <c r="AA1638" s="568"/>
      <c r="AB1638" s="568"/>
      <c r="AC1638" s="568"/>
      <c r="AD1638" s="568"/>
      <c r="AE1638" s="568"/>
      <c r="AR1638" s="651" t="s">
        <v>229</v>
      </c>
      <c r="AT1638" s="651" t="s">
        <v>128</v>
      </c>
      <c r="AU1638" s="651" t="s">
        <v>82</v>
      </c>
      <c r="AY1638" s="561" t="s">
        <v>125</v>
      </c>
      <c r="BE1638" s="652">
        <f>IF(N1638="základní",J1638,0)</f>
        <v>0</v>
      </c>
      <c r="BF1638" s="652">
        <f>IF(N1638="snížená",J1638,0)</f>
        <v>0</v>
      </c>
      <c r="BG1638" s="652">
        <f>IF(N1638="zákl. přenesená",J1638,0)</f>
        <v>0</v>
      </c>
      <c r="BH1638" s="652">
        <f>IF(N1638="sníž. přenesená",J1638,0)</f>
        <v>0</v>
      </c>
      <c r="BI1638" s="652">
        <f>IF(N1638="nulová",J1638,0)</f>
        <v>0</v>
      </c>
      <c r="BJ1638" s="561" t="s">
        <v>80</v>
      </c>
      <c r="BK1638" s="652">
        <f>ROUND(I1638*H1638,2)</f>
        <v>0</v>
      </c>
      <c r="BL1638" s="561" t="s">
        <v>229</v>
      </c>
      <c r="BM1638" s="651" t="s">
        <v>2678</v>
      </c>
    </row>
    <row r="1639" spans="2:51" s="680" customFormat="1" ht="12">
      <c r="B1639" s="681"/>
      <c r="D1639" s="653" t="s">
        <v>137</v>
      </c>
      <c r="E1639" s="682" t="s">
        <v>3</v>
      </c>
      <c r="F1639" s="683" t="s">
        <v>825</v>
      </c>
      <c r="H1639" s="682" t="s">
        <v>3</v>
      </c>
      <c r="L1639" s="681"/>
      <c r="M1639" s="684"/>
      <c r="N1639" s="685"/>
      <c r="O1639" s="685"/>
      <c r="P1639" s="685"/>
      <c r="Q1639" s="685"/>
      <c r="R1639" s="685"/>
      <c r="S1639" s="685"/>
      <c r="T1639" s="686"/>
      <c r="AT1639" s="682" t="s">
        <v>137</v>
      </c>
      <c r="AU1639" s="682" t="s">
        <v>82</v>
      </c>
      <c r="AV1639" s="680" t="s">
        <v>80</v>
      </c>
      <c r="AW1639" s="680" t="s">
        <v>33</v>
      </c>
      <c r="AX1639" s="680" t="s">
        <v>72</v>
      </c>
      <c r="AY1639" s="682" t="s">
        <v>125</v>
      </c>
    </row>
    <row r="1640" spans="2:51" s="658" customFormat="1" ht="12">
      <c r="B1640" s="659"/>
      <c r="D1640" s="653" t="s">
        <v>137</v>
      </c>
      <c r="E1640" s="660" t="s">
        <v>3</v>
      </c>
      <c r="F1640" s="661" t="s">
        <v>2679</v>
      </c>
      <c r="H1640" s="662">
        <v>13.975</v>
      </c>
      <c r="L1640" s="659"/>
      <c r="M1640" s="663"/>
      <c r="N1640" s="664"/>
      <c r="O1640" s="664"/>
      <c r="P1640" s="664"/>
      <c r="Q1640" s="664"/>
      <c r="R1640" s="664"/>
      <c r="S1640" s="664"/>
      <c r="T1640" s="665"/>
      <c r="AT1640" s="660" t="s">
        <v>137</v>
      </c>
      <c r="AU1640" s="660" t="s">
        <v>82</v>
      </c>
      <c r="AV1640" s="658" t="s">
        <v>82</v>
      </c>
      <c r="AW1640" s="658" t="s">
        <v>33</v>
      </c>
      <c r="AX1640" s="658" t="s">
        <v>72</v>
      </c>
      <c r="AY1640" s="660" t="s">
        <v>125</v>
      </c>
    </row>
    <row r="1641" spans="2:51" s="680" customFormat="1" ht="12">
      <c r="B1641" s="681"/>
      <c r="D1641" s="653" t="s">
        <v>137</v>
      </c>
      <c r="E1641" s="682" t="s">
        <v>3</v>
      </c>
      <c r="F1641" s="683" t="s">
        <v>849</v>
      </c>
      <c r="H1641" s="682" t="s">
        <v>3</v>
      </c>
      <c r="L1641" s="681"/>
      <c r="M1641" s="684"/>
      <c r="N1641" s="685"/>
      <c r="O1641" s="685"/>
      <c r="P1641" s="685"/>
      <c r="Q1641" s="685"/>
      <c r="R1641" s="685"/>
      <c r="S1641" s="685"/>
      <c r="T1641" s="686"/>
      <c r="AT1641" s="682" t="s">
        <v>137</v>
      </c>
      <c r="AU1641" s="682" t="s">
        <v>82</v>
      </c>
      <c r="AV1641" s="680" t="s">
        <v>80</v>
      </c>
      <c r="AW1641" s="680" t="s">
        <v>33</v>
      </c>
      <c r="AX1641" s="680" t="s">
        <v>72</v>
      </c>
      <c r="AY1641" s="682" t="s">
        <v>125</v>
      </c>
    </row>
    <row r="1642" spans="2:51" s="658" customFormat="1" ht="12">
      <c r="B1642" s="659"/>
      <c r="D1642" s="653" t="s">
        <v>137</v>
      </c>
      <c r="E1642" s="660" t="s">
        <v>3</v>
      </c>
      <c r="F1642" s="661" t="s">
        <v>2680</v>
      </c>
      <c r="H1642" s="662">
        <v>3.348</v>
      </c>
      <c r="L1642" s="659"/>
      <c r="M1642" s="663"/>
      <c r="N1642" s="664"/>
      <c r="O1642" s="664"/>
      <c r="P1642" s="664"/>
      <c r="Q1642" s="664"/>
      <c r="R1642" s="664"/>
      <c r="S1642" s="664"/>
      <c r="T1642" s="665"/>
      <c r="AT1642" s="660" t="s">
        <v>137</v>
      </c>
      <c r="AU1642" s="660" t="s">
        <v>82</v>
      </c>
      <c r="AV1642" s="658" t="s">
        <v>82</v>
      </c>
      <c r="AW1642" s="658" t="s">
        <v>33</v>
      </c>
      <c r="AX1642" s="658" t="s">
        <v>72</v>
      </c>
      <c r="AY1642" s="660" t="s">
        <v>125</v>
      </c>
    </row>
    <row r="1643" spans="2:51" s="687" customFormat="1" ht="12">
      <c r="B1643" s="688"/>
      <c r="D1643" s="653" t="s">
        <v>137</v>
      </c>
      <c r="E1643" s="689" t="s">
        <v>3</v>
      </c>
      <c r="F1643" s="690" t="s">
        <v>532</v>
      </c>
      <c r="H1643" s="691">
        <v>17.323</v>
      </c>
      <c r="L1643" s="688"/>
      <c r="M1643" s="692"/>
      <c r="N1643" s="693"/>
      <c r="O1643" s="693"/>
      <c r="P1643" s="693"/>
      <c r="Q1643" s="693"/>
      <c r="R1643" s="693"/>
      <c r="S1643" s="693"/>
      <c r="T1643" s="694"/>
      <c r="AT1643" s="689" t="s">
        <v>137</v>
      </c>
      <c r="AU1643" s="689" t="s">
        <v>82</v>
      </c>
      <c r="AV1643" s="687" t="s">
        <v>133</v>
      </c>
      <c r="AW1643" s="687" t="s">
        <v>33</v>
      </c>
      <c r="AX1643" s="687" t="s">
        <v>80</v>
      </c>
      <c r="AY1643" s="689" t="s">
        <v>125</v>
      </c>
    </row>
    <row r="1644" spans="1:65" s="571" customFormat="1" ht="37.9" customHeight="1">
      <c r="A1644" s="568"/>
      <c r="B1644" s="569"/>
      <c r="C1644" s="640" t="s">
        <v>2681</v>
      </c>
      <c r="D1644" s="640" t="s">
        <v>128</v>
      </c>
      <c r="E1644" s="641" t="s">
        <v>2682</v>
      </c>
      <c r="F1644" s="642" t="s">
        <v>2683</v>
      </c>
      <c r="G1644" s="643" t="s">
        <v>180</v>
      </c>
      <c r="H1644" s="644">
        <v>30.996</v>
      </c>
      <c r="I1644" s="77"/>
      <c r="J1644" s="645">
        <f>ROUND(I1644*H1644,2)</f>
        <v>0</v>
      </c>
      <c r="K1644" s="642" t="s">
        <v>132</v>
      </c>
      <c r="L1644" s="569"/>
      <c r="M1644" s="646" t="s">
        <v>3</v>
      </c>
      <c r="N1644" s="647" t="s">
        <v>43</v>
      </c>
      <c r="O1644" s="648"/>
      <c r="P1644" s="649">
        <f>O1644*H1644</f>
        <v>0</v>
      </c>
      <c r="Q1644" s="649">
        <v>0.02855</v>
      </c>
      <c r="R1644" s="649">
        <f>Q1644*H1644</f>
        <v>0.8849357999999999</v>
      </c>
      <c r="S1644" s="649">
        <v>0</v>
      </c>
      <c r="T1644" s="650">
        <f>S1644*H1644</f>
        <v>0</v>
      </c>
      <c r="U1644" s="568"/>
      <c r="V1644" s="568"/>
      <c r="W1644" s="568"/>
      <c r="X1644" s="568"/>
      <c r="Y1644" s="568"/>
      <c r="Z1644" s="568"/>
      <c r="AA1644" s="568"/>
      <c r="AB1644" s="568"/>
      <c r="AC1644" s="568"/>
      <c r="AD1644" s="568"/>
      <c r="AE1644" s="568"/>
      <c r="AR1644" s="651" t="s">
        <v>229</v>
      </c>
      <c r="AT1644" s="651" t="s">
        <v>128</v>
      </c>
      <c r="AU1644" s="651" t="s">
        <v>82</v>
      </c>
      <c r="AY1644" s="561" t="s">
        <v>125</v>
      </c>
      <c r="BE1644" s="652">
        <f>IF(N1644="základní",J1644,0)</f>
        <v>0</v>
      </c>
      <c r="BF1644" s="652">
        <f>IF(N1644="snížená",J1644,0)</f>
        <v>0</v>
      </c>
      <c r="BG1644" s="652">
        <f>IF(N1644="zákl. přenesená",J1644,0)</f>
        <v>0</v>
      </c>
      <c r="BH1644" s="652">
        <f>IF(N1644="sníž. přenesená",J1644,0)</f>
        <v>0</v>
      </c>
      <c r="BI1644" s="652">
        <f>IF(N1644="nulová",J1644,0)</f>
        <v>0</v>
      </c>
      <c r="BJ1644" s="561" t="s">
        <v>80</v>
      </c>
      <c r="BK1644" s="652">
        <f>ROUND(I1644*H1644,2)</f>
        <v>0</v>
      </c>
      <c r="BL1644" s="561" t="s">
        <v>229</v>
      </c>
      <c r="BM1644" s="651" t="s">
        <v>2684</v>
      </c>
    </row>
    <row r="1645" spans="2:51" s="680" customFormat="1" ht="12">
      <c r="B1645" s="681"/>
      <c r="D1645" s="653" t="s">
        <v>137</v>
      </c>
      <c r="E1645" s="682" t="s">
        <v>3</v>
      </c>
      <c r="F1645" s="683" t="s">
        <v>825</v>
      </c>
      <c r="H1645" s="682" t="s">
        <v>3</v>
      </c>
      <c r="L1645" s="681"/>
      <c r="M1645" s="684"/>
      <c r="N1645" s="685"/>
      <c r="O1645" s="685"/>
      <c r="P1645" s="685"/>
      <c r="Q1645" s="685"/>
      <c r="R1645" s="685"/>
      <c r="S1645" s="685"/>
      <c r="T1645" s="686"/>
      <c r="AT1645" s="682" t="s">
        <v>137</v>
      </c>
      <c r="AU1645" s="682" t="s">
        <v>82</v>
      </c>
      <c r="AV1645" s="680" t="s">
        <v>80</v>
      </c>
      <c r="AW1645" s="680" t="s">
        <v>33</v>
      </c>
      <c r="AX1645" s="680" t="s">
        <v>72</v>
      </c>
      <c r="AY1645" s="682" t="s">
        <v>125</v>
      </c>
    </row>
    <row r="1646" spans="2:51" s="658" customFormat="1" ht="12">
      <c r="B1646" s="659"/>
      <c r="D1646" s="653" t="s">
        <v>137</v>
      </c>
      <c r="E1646" s="660" t="s">
        <v>3</v>
      </c>
      <c r="F1646" s="661" t="s">
        <v>2685</v>
      </c>
      <c r="H1646" s="662">
        <v>21.591</v>
      </c>
      <c r="L1646" s="659"/>
      <c r="M1646" s="663"/>
      <c r="N1646" s="664"/>
      <c r="O1646" s="664"/>
      <c r="P1646" s="664"/>
      <c r="Q1646" s="664"/>
      <c r="R1646" s="664"/>
      <c r="S1646" s="664"/>
      <c r="T1646" s="665"/>
      <c r="AT1646" s="660" t="s">
        <v>137</v>
      </c>
      <c r="AU1646" s="660" t="s">
        <v>82</v>
      </c>
      <c r="AV1646" s="658" t="s">
        <v>82</v>
      </c>
      <c r="AW1646" s="658" t="s">
        <v>33</v>
      </c>
      <c r="AX1646" s="658" t="s">
        <v>72</v>
      </c>
      <c r="AY1646" s="660" t="s">
        <v>125</v>
      </c>
    </row>
    <row r="1647" spans="2:51" s="680" customFormat="1" ht="12">
      <c r="B1647" s="681"/>
      <c r="D1647" s="653" t="s">
        <v>137</v>
      </c>
      <c r="E1647" s="682" t="s">
        <v>3</v>
      </c>
      <c r="F1647" s="683" t="s">
        <v>838</v>
      </c>
      <c r="H1647" s="682" t="s">
        <v>3</v>
      </c>
      <c r="L1647" s="681"/>
      <c r="M1647" s="684"/>
      <c r="N1647" s="685"/>
      <c r="O1647" s="685"/>
      <c r="P1647" s="685"/>
      <c r="Q1647" s="685"/>
      <c r="R1647" s="685"/>
      <c r="S1647" s="685"/>
      <c r="T1647" s="686"/>
      <c r="AT1647" s="682" t="s">
        <v>137</v>
      </c>
      <c r="AU1647" s="682" t="s">
        <v>82</v>
      </c>
      <c r="AV1647" s="680" t="s">
        <v>80</v>
      </c>
      <c r="AW1647" s="680" t="s">
        <v>33</v>
      </c>
      <c r="AX1647" s="680" t="s">
        <v>72</v>
      </c>
      <c r="AY1647" s="682" t="s">
        <v>125</v>
      </c>
    </row>
    <row r="1648" spans="2:51" s="658" customFormat="1" ht="12">
      <c r="B1648" s="659"/>
      <c r="D1648" s="653" t="s">
        <v>137</v>
      </c>
      <c r="E1648" s="660" t="s">
        <v>3</v>
      </c>
      <c r="F1648" s="661" t="s">
        <v>2686</v>
      </c>
      <c r="H1648" s="662">
        <v>9.405</v>
      </c>
      <c r="L1648" s="659"/>
      <c r="M1648" s="663"/>
      <c r="N1648" s="664"/>
      <c r="O1648" s="664"/>
      <c r="P1648" s="664"/>
      <c r="Q1648" s="664"/>
      <c r="R1648" s="664"/>
      <c r="S1648" s="664"/>
      <c r="T1648" s="665"/>
      <c r="AT1648" s="660" t="s">
        <v>137</v>
      </c>
      <c r="AU1648" s="660" t="s">
        <v>82</v>
      </c>
      <c r="AV1648" s="658" t="s">
        <v>82</v>
      </c>
      <c r="AW1648" s="658" t="s">
        <v>33</v>
      </c>
      <c r="AX1648" s="658" t="s">
        <v>72</v>
      </c>
      <c r="AY1648" s="660" t="s">
        <v>125</v>
      </c>
    </row>
    <row r="1649" spans="2:51" s="687" customFormat="1" ht="12">
      <c r="B1649" s="688"/>
      <c r="D1649" s="653" t="s">
        <v>137</v>
      </c>
      <c r="E1649" s="689" t="s">
        <v>3</v>
      </c>
      <c r="F1649" s="690" t="s">
        <v>532</v>
      </c>
      <c r="H1649" s="691">
        <v>30.996</v>
      </c>
      <c r="L1649" s="688"/>
      <c r="M1649" s="692"/>
      <c r="N1649" s="693"/>
      <c r="O1649" s="693"/>
      <c r="P1649" s="693"/>
      <c r="Q1649" s="693"/>
      <c r="R1649" s="693"/>
      <c r="S1649" s="693"/>
      <c r="T1649" s="694"/>
      <c r="AT1649" s="689" t="s">
        <v>137</v>
      </c>
      <c r="AU1649" s="689" t="s">
        <v>82</v>
      </c>
      <c r="AV1649" s="687" t="s">
        <v>133</v>
      </c>
      <c r="AW1649" s="687" t="s">
        <v>33</v>
      </c>
      <c r="AX1649" s="687" t="s">
        <v>80</v>
      </c>
      <c r="AY1649" s="689" t="s">
        <v>125</v>
      </c>
    </row>
    <row r="1650" spans="1:65" s="571" customFormat="1" ht="24.2" customHeight="1">
      <c r="A1650" s="568"/>
      <c r="B1650" s="569"/>
      <c r="C1650" s="640" t="s">
        <v>2687</v>
      </c>
      <c r="D1650" s="640" t="s">
        <v>128</v>
      </c>
      <c r="E1650" s="641" t="s">
        <v>2688</v>
      </c>
      <c r="F1650" s="642" t="s">
        <v>2689</v>
      </c>
      <c r="G1650" s="643" t="s">
        <v>180</v>
      </c>
      <c r="H1650" s="644">
        <v>45.484</v>
      </c>
      <c r="I1650" s="77"/>
      <c r="J1650" s="645">
        <f>ROUND(I1650*H1650,2)</f>
        <v>0</v>
      </c>
      <c r="K1650" s="642" t="s">
        <v>132</v>
      </c>
      <c r="L1650" s="569"/>
      <c r="M1650" s="646" t="s">
        <v>3</v>
      </c>
      <c r="N1650" s="647" t="s">
        <v>43</v>
      </c>
      <c r="O1650" s="648"/>
      <c r="P1650" s="649">
        <f>O1650*H1650</f>
        <v>0</v>
      </c>
      <c r="Q1650" s="649">
        <v>0.02788</v>
      </c>
      <c r="R1650" s="649">
        <f>Q1650*H1650</f>
        <v>1.2680939199999999</v>
      </c>
      <c r="S1650" s="649">
        <v>0</v>
      </c>
      <c r="T1650" s="650">
        <f>S1650*H1650</f>
        <v>0</v>
      </c>
      <c r="U1650" s="568"/>
      <c r="V1650" s="568"/>
      <c r="W1650" s="568"/>
      <c r="X1650" s="568"/>
      <c r="Y1650" s="568"/>
      <c r="Z1650" s="568"/>
      <c r="AA1650" s="568"/>
      <c r="AB1650" s="568"/>
      <c r="AC1650" s="568"/>
      <c r="AD1650" s="568"/>
      <c r="AE1650" s="568"/>
      <c r="AR1650" s="651" t="s">
        <v>229</v>
      </c>
      <c r="AT1650" s="651" t="s">
        <v>128</v>
      </c>
      <c r="AU1650" s="651" t="s">
        <v>82</v>
      </c>
      <c r="AY1650" s="561" t="s">
        <v>125</v>
      </c>
      <c r="BE1650" s="652">
        <f>IF(N1650="základní",J1650,0)</f>
        <v>0</v>
      </c>
      <c r="BF1650" s="652">
        <f>IF(N1650="snížená",J1650,0)</f>
        <v>0</v>
      </c>
      <c r="BG1650" s="652">
        <f>IF(N1650="zákl. přenesená",J1650,0)</f>
        <v>0</v>
      </c>
      <c r="BH1650" s="652">
        <f>IF(N1650="sníž. přenesená",J1650,0)</f>
        <v>0</v>
      </c>
      <c r="BI1650" s="652">
        <f>IF(N1650="nulová",J1650,0)</f>
        <v>0</v>
      </c>
      <c r="BJ1650" s="561" t="s">
        <v>80</v>
      </c>
      <c r="BK1650" s="652">
        <f>ROUND(I1650*H1650,2)</f>
        <v>0</v>
      </c>
      <c r="BL1650" s="561" t="s">
        <v>229</v>
      </c>
      <c r="BM1650" s="651" t="s">
        <v>2690</v>
      </c>
    </row>
    <row r="1651" spans="2:51" s="680" customFormat="1" ht="12">
      <c r="B1651" s="681"/>
      <c r="D1651" s="653" t="s">
        <v>137</v>
      </c>
      <c r="E1651" s="682" t="s">
        <v>3</v>
      </c>
      <c r="F1651" s="683" t="s">
        <v>1456</v>
      </c>
      <c r="H1651" s="682" t="s">
        <v>3</v>
      </c>
      <c r="L1651" s="681"/>
      <c r="M1651" s="684"/>
      <c r="N1651" s="685"/>
      <c r="O1651" s="685"/>
      <c r="P1651" s="685"/>
      <c r="Q1651" s="685"/>
      <c r="R1651" s="685"/>
      <c r="S1651" s="685"/>
      <c r="T1651" s="686"/>
      <c r="AT1651" s="682" t="s">
        <v>137</v>
      </c>
      <c r="AU1651" s="682" t="s">
        <v>82</v>
      </c>
      <c r="AV1651" s="680" t="s">
        <v>80</v>
      </c>
      <c r="AW1651" s="680" t="s">
        <v>33</v>
      </c>
      <c r="AX1651" s="680" t="s">
        <v>72</v>
      </c>
      <c r="AY1651" s="682" t="s">
        <v>125</v>
      </c>
    </row>
    <row r="1652" spans="2:51" s="658" customFormat="1" ht="12">
      <c r="B1652" s="659"/>
      <c r="D1652" s="653" t="s">
        <v>137</v>
      </c>
      <c r="E1652" s="660" t="s">
        <v>3</v>
      </c>
      <c r="F1652" s="661" t="s">
        <v>2691</v>
      </c>
      <c r="H1652" s="662">
        <v>45.484</v>
      </c>
      <c r="L1652" s="659"/>
      <c r="M1652" s="663"/>
      <c r="N1652" s="664"/>
      <c r="O1652" s="664"/>
      <c r="P1652" s="664"/>
      <c r="Q1652" s="664"/>
      <c r="R1652" s="664"/>
      <c r="S1652" s="664"/>
      <c r="T1652" s="665"/>
      <c r="AT1652" s="660" t="s">
        <v>137</v>
      </c>
      <c r="AU1652" s="660" t="s">
        <v>82</v>
      </c>
      <c r="AV1652" s="658" t="s">
        <v>82</v>
      </c>
      <c r="AW1652" s="658" t="s">
        <v>33</v>
      </c>
      <c r="AX1652" s="658" t="s">
        <v>80</v>
      </c>
      <c r="AY1652" s="660" t="s">
        <v>125</v>
      </c>
    </row>
    <row r="1653" spans="1:65" s="571" customFormat="1" ht="24.2" customHeight="1">
      <c r="A1653" s="568"/>
      <c r="B1653" s="569"/>
      <c r="C1653" s="640" t="s">
        <v>2692</v>
      </c>
      <c r="D1653" s="640" t="s">
        <v>128</v>
      </c>
      <c r="E1653" s="641" t="s">
        <v>2693</v>
      </c>
      <c r="F1653" s="642" t="s">
        <v>2694</v>
      </c>
      <c r="G1653" s="643" t="s">
        <v>180</v>
      </c>
      <c r="H1653" s="644">
        <v>93.803</v>
      </c>
      <c r="I1653" s="77"/>
      <c r="J1653" s="645">
        <f>ROUND(I1653*H1653,2)</f>
        <v>0</v>
      </c>
      <c r="K1653" s="642" t="s">
        <v>132</v>
      </c>
      <c r="L1653" s="569"/>
      <c r="M1653" s="646" t="s">
        <v>3</v>
      </c>
      <c r="N1653" s="647" t="s">
        <v>43</v>
      </c>
      <c r="O1653" s="648"/>
      <c r="P1653" s="649">
        <f>O1653*H1653</f>
        <v>0</v>
      </c>
      <c r="Q1653" s="649">
        <v>0.0001</v>
      </c>
      <c r="R1653" s="649">
        <f>Q1653*H1653</f>
        <v>0.0093803</v>
      </c>
      <c r="S1653" s="649">
        <v>0</v>
      </c>
      <c r="T1653" s="650">
        <f>S1653*H1653</f>
        <v>0</v>
      </c>
      <c r="U1653" s="568"/>
      <c r="V1653" s="568"/>
      <c r="W1653" s="568"/>
      <c r="X1653" s="568"/>
      <c r="Y1653" s="568"/>
      <c r="Z1653" s="568"/>
      <c r="AA1653" s="568"/>
      <c r="AB1653" s="568"/>
      <c r="AC1653" s="568"/>
      <c r="AD1653" s="568"/>
      <c r="AE1653" s="568"/>
      <c r="AR1653" s="651" t="s">
        <v>229</v>
      </c>
      <c r="AT1653" s="651" t="s">
        <v>128</v>
      </c>
      <c r="AU1653" s="651" t="s">
        <v>82</v>
      </c>
      <c r="AY1653" s="561" t="s">
        <v>125</v>
      </c>
      <c r="BE1653" s="652">
        <f>IF(N1653="základní",J1653,0)</f>
        <v>0</v>
      </c>
      <c r="BF1653" s="652">
        <f>IF(N1653="snížená",J1653,0)</f>
        <v>0</v>
      </c>
      <c r="BG1653" s="652">
        <f>IF(N1653="zákl. přenesená",J1653,0)</f>
        <v>0</v>
      </c>
      <c r="BH1653" s="652">
        <f>IF(N1653="sníž. přenesená",J1653,0)</f>
        <v>0</v>
      </c>
      <c r="BI1653" s="652">
        <f>IF(N1653="nulová",J1653,0)</f>
        <v>0</v>
      </c>
      <c r="BJ1653" s="561" t="s">
        <v>80</v>
      </c>
      <c r="BK1653" s="652">
        <f>ROUND(I1653*H1653,2)</f>
        <v>0</v>
      </c>
      <c r="BL1653" s="561" t="s">
        <v>229</v>
      </c>
      <c r="BM1653" s="651" t="s">
        <v>2695</v>
      </c>
    </row>
    <row r="1654" spans="2:51" s="658" customFormat="1" ht="12">
      <c r="B1654" s="659"/>
      <c r="D1654" s="653" t="s">
        <v>137</v>
      </c>
      <c r="E1654" s="660" t="s">
        <v>3</v>
      </c>
      <c r="F1654" s="661" t="s">
        <v>2696</v>
      </c>
      <c r="H1654" s="662">
        <v>93.803</v>
      </c>
      <c r="L1654" s="659"/>
      <c r="M1654" s="663"/>
      <c r="N1654" s="664"/>
      <c r="O1654" s="664"/>
      <c r="P1654" s="664"/>
      <c r="Q1654" s="664"/>
      <c r="R1654" s="664"/>
      <c r="S1654" s="664"/>
      <c r="T1654" s="665"/>
      <c r="AT1654" s="660" t="s">
        <v>137</v>
      </c>
      <c r="AU1654" s="660" t="s">
        <v>82</v>
      </c>
      <c r="AV1654" s="658" t="s">
        <v>82</v>
      </c>
      <c r="AW1654" s="658" t="s">
        <v>33</v>
      </c>
      <c r="AX1654" s="658" t="s">
        <v>80</v>
      </c>
      <c r="AY1654" s="660" t="s">
        <v>125</v>
      </c>
    </row>
    <row r="1655" spans="1:65" s="571" customFormat="1" ht="24.2" customHeight="1">
      <c r="A1655" s="568"/>
      <c r="B1655" s="569"/>
      <c r="C1655" s="640" t="s">
        <v>2697</v>
      </c>
      <c r="D1655" s="640" t="s">
        <v>128</v>
      </c>
      <c r="E1655" s="641" t="s">
        <v>2698</v>
      </c>
      <c r="F1655" s="642" t="s">
        <v>2699</v>
      </c>
      <c r="G1655" s="643" t="s">
        <v>180</v>
      </c>
      <c r="H1655" s="644">
        <v>307.27</v>
      </c>
      <c r="I1655" s="77"/>
      <c r="J1655" s="645">
        <f>ROUND(I1655*H1655,2)</f>
        <v>0</v>
      </c>
      <c r="K1655" s="642" t="s">
        <v>132</v>
      </c>
      <c r="L1655" s="569"/>
      <c r="M1655" s="646" t="s">
        <v>3</v>
      </c>
      <c r="N1655" s="647" t="s">
        <v>43</v>
      </c>
      <c r="O1655" s="648"/>
      <c r="P1655" s="649">
        <f>O1655*H1655</f>
        <v>0</v>
      </c>
      <c r="Q1655" s="649">
        <v>0.02187</v>
      </c>
      <c r="R1655" s="649">
        <f>Q1655*H1655</f>
        <v>6.7199949</v>
      </c>
      <c r="S1655" s="649">
        <v>0</v>
      </c>
      <c r="T1655" s="650">
        <f>S1655*H1655</f>
        <v>0</v>
      </c>
      <c r="U1655" s="568"/>
      <c r="V1655" s="568"/>
      <c r="W1655" s="568"/>
      <c r="X1655" s="568"/>
      <c r="Y1655" s="568"/>
      <c r="Z1655" s="568"/>
      <c r="AA1655" s="568"/>
      <c r="AB1655" s="568"/>
      <c r="AC1655" s="568"/>
      <c r="AD1655" s="568"/>
      <c r="AE1655" s="568"/>
      <c r="AR1655" s="651" t="s">
        <v>229</v>
      </c>
      <c r="AT1655" s="651" t="s">
        <v>128</v>
      </c>
      <c r="AU1655" s="651" t="s">
        <v>82</v>
      </c>
      <c r="AY1655" s="561" t="s">
        <v>125</v>
      </c>
      <c r="BE1655" s="652">
        <f>IF(N1655="základní",J1655,0)</f>
        <v>0</v>
      </c>
      <c r="BF1655" s="652">
        <f>IF(N1655="snížená",J1655,0)</f>
        <v>0</v>
      </c>
      <c r="BG1655" s="652">
        <f>IF(N1655="zákl. přenesená",J1655,0)</f>
        <v>0</v>
      </c>
      <c r="BH1655" s="652">
        <f>IF(N1655="sníž. přenesená",J1655,0)</f>
        <v>0</v>
      </c>
      <c r="BI1655" s="652">
        <f>IF(N1655="nulová",J1655,0)</f>
        <v>0</v>
      </c>
      <c r="BJ1655" s="561" t="s">
        <v>80</v>
      </c>
      <c r="BK1655" s="652">
        <f>ROUND(I1655*H1655,2)</f>
        <v>0</v>
      </c>
      <c r="BL1655" s="561" t="s">
        <v>229</v>
      </c>
      <c r="BM1655" s="651" t="s">
        <v>2700</v>
      </c>
    </row>
    <row r="1656" spans="2:51" s="658" customFormat="1" ht="12">
      <c r="B1656" s="659"/>
      <c r="D1656" s="653" t="s">
        <v>137</v>
      </c>
      <c r="E1656" s="660" t="s">
        <v>3</v>
      </c>
      <c r="F1656" s="661" t="s">
        <v>2701</v>
      </c>
      <c r="H1656" s="662">
        <v>183.95</v>
      </c>
      <c r="L1656" s="659"/>
      <c r="M1656" s="663"/>
      <c r="N1656" s="664"/>
      <c r="O1656" s="664"/>
      <c r="P1656" s="664"/>
      <c r="Q1656" s="664"/>
      <c r="R1656" s="664"/>
      <c r="S1656" s="664"/>
      <c r="T1656" s="665"/>
      <c r="AT1656" s="660" t="s">
        <v>137</v>
      </c>
      <c r="AU1656" s="660" t="s">
        <v>82</v>
      </c>
      <c r="AV1656" s="658" t="s">
        <v>82</v>
      </c>
      <c r="AW1656" s="658" t="s">
        <v>33</v>
      </c>
      <c r="AX1656" s="658" t="s">
        <v>72</v>
      </c>
      <c r="AY1656" s="660" t="s">
        <v>125</v>
      </c>
    </row>
    <row r="1657" spans="2:51" s="658" customFormat="1" ht="12">
      <c r="B1657" s="659"/>
      <c r="D1657" s="653" t="s">
        <v>137</v>
      </c>
      <c r="E1657" s="660" t="s">
        <v>3</v>
      </c>
      <c r="F1657" s="661" t="s">
        <v>2702</v>
      </c>
      <c r="H1657" s="662">
        <v>66.46</v>
      </c>
      <c r="L1657" s="659"/>
      <c r="M1657" s="663"/>
      <c r="N1657" s="664"/>
      <c r="O1657" s="664"/>
      <c r="P1657" s="664"/>
      <c r="Q1657" s="664"/>
      <c r="R1657" s="664"/>
      <c r="S1657" s="664"/>
      <c r="T1657" s="665"/>
      <c r="AT1657" s="660" t="s">
        <v>137</v>
      </c>
      <c r="AU1657" s="660" t="s">
        <v>82</v>
      </c>
      <c r="AV1657" s="658" t="s">
        <v>82</v>
      </c>
      <c r="AW1657" s="658" t="s">
        <v>33</v>
      </c>
      <c r="AX1657" s="658" t="s">
        <v>72</v>
      </c>
      <c r="AY1657" s="660" t="s">
        <v>125</v>
      </c>
    </row>
    <row r="1658" spans="2:51" s="658" customFormat="1" ht="12">
      <c r="B1658" s="659"/>
      <c r="D1658" s="653" t="s">
        <v>137</v>
      </c>
      <c r="E1658" s="660" t="s">
        <v>3</v>
      </c>
      <c r="F1658" s="661" t="s">
        <v>2703</v>
      </c>
      <c r="H1658" s="662">
        <v>9.66</v>
      </c>
      <c r="L1658" s="659"/>
      <c r="M1658" s="663"/>
      <c r="N1658" s="664"/>
      <c r="O1658" s="664"/>
      <c r="P1658" s="664"/>
      <c r="Q1658" s="664"/>
      <c r="R1658" s="664"/>
      <c r="S1658" s="664"/>
      <c r="T1658" s="665"/>
      <c r="AT1658" s="660" t="s">
        <v>137</v>
      </c>
      <c r="AU1658" s="660" t="s">
        <v>82</v>
      </c>
      <c r="AV1658" s="658" t="s">
        <v>82</v>
      </c>
      <c r="AW1658" s="658" t="s">
        <v>33</v>
      </c>
      <c r="AX1658" s="658" t="s">
        <v>72</v>
      </c>
      <c r="AY1658" s="660" t="s">
        <v>125</v>
      </c>
    </row>
    <row r="1659" spans="2:51" s="658" customFormat="1" ht="12">
      <c r="B1659" s="659"/>
      <c r="D1659" s="653" t="s">
        <v>137</v>
      </c>
      <c r="E1659" s="660" t="s">
        <v>3</v>
      </c>
      <c r="F1659" s="661" t="s">
        <v>2704</v>
      </c>
      <c r="H1659" s="662">
        <v>6.6</v>
      </c>
      <c r="L1659" s="659"/>
      <c r="M1659" s="663"/>
      <c r="N1659" s="664"/>
      <c r="O1659" s="664"/>
      <c r="P1659" s="664"/>
      <c r="Q1659" s="664"/>
      <c r="R1659" s="664"/>
      <c r="S1659" s="664"/>
      <c r="T1659" s="665"/>
      <c r="AT1659" s="660" t="s">
        <v>137</v>
      </c>
      <c r="AU1659" s="660" t="s">
        <v>82</v>
      </c>
      <c r="AV1659" s="658" t="s">
        <v>82</v>
      </c>
      <c r="AW1659" s="658" t="s">
        <v>33</v>
      </c>
      <c r="AX1659" s="658" t="s">
        <v>72</v>
      </c>
      <c r="AY1659" s="660" t="s">
        <v>125</v>
      </c>
    </row>
    <row r="1660" spans="2:51" s="658" customFormat="1" ht="12">
      <c r="B1660" s="659"/>
      <c r="D1660" s="653" t="s">
        <v>137</v>
      </c>
      <c r="E1660" s="660" t="s">
        <v>3</v>
      </c>
      <c r="F1660" s="661" t="s">
        <v>2705</v>
      </c>
      <c r="H1660" s="662">
        <v>12.1</v>
      </c>
      <c r="L1660" s="659"/>
      <c r="M1660" s="663"/>
      <c r="N1660" s="664"/>
      <c r="O1660" s="664"/>
      <c r="P1660" s="664"/>
      <c r="Q1660" s="664"/>
      <c r="R1660" s="664"/>
      <c r="S1660" s="664"/>
      <c r="T1660" s="665"/>
      <c r="AT1660" s="660" t="s">
        <v>137</v>
      </c>
      <c r="AU1660" s="660" t="s">
        <v>82</v>
      </c>
      <c r="AV1660" s="658" t="s">
        <v>82</v>
      </c>
      <c r="AW1660" s="658" t="s">
        <v>33</v>
      </c>
      <c r="AX1660" s="658" t="s">
        <v>72</v>
      </c>
      <c r="AY1660" s="660" t="s">
        <v>125</v>
      </c>
    </row>
    <row r="1661" spans="2:51" s="658" customFormat="1" ht="12">
      <c r="B1661" s="659"/>
      <c r="D1661" s="653" t="s">
        <v>137</v>
      </c>
      <c r="E1661" s="660" t="s">
        <v>3</v>
      </c>
      <c r="F1661" s="661" t="s">
        <v>2706</v>
      </c>
      <c r="H1661" s="662">
        <v>28.5</v>
      </c>
      <c r="L1661" s="659"/>
      <c r="M1661" s="663"/>
      <c r="N1661" s="664"/>
      <c r="O1661" s="664"/>
      <c r="P1661" s="664"/>
      <c r="Q1661" s="664"/>
      <c r="R1661" s="664"/>
      <c r="S1661" s="664"/>
      <c r="T1661" s="665"/>
      <c r="AT1661" s="660" t="s">
        <v>137</v>
      </c>
      <c r="AU1661" s="660" t="s">
        <v>82</v>
      </c>
      <c r="AV1661" s="658" t="s">
        <v>82</v>
      </c>
      <c r="AW1661" s="658" t="s">
        <v>33</v>
      </c>
      <c r="AX1661" s="658" t="s">
        <v>72</v>
      </c>
      <c r="AY1661" s="660" t="s">
        <v>125</v>
      </c>
    </row>
    <row r="1662" spans="2:51" s="687" customFormat="1" ht="12">
      <c r="B1662" s="688"/>
      <c r="D1662" s="653" t="s">
        <v>137</v>
      </c>
      <c r="E1662" s="689" t="s">
        <v>3</v>
      </c>
      <c r="F1662" s="690" t="s">
        <v>532</v>
      </c>
      <c r="H1662" s="691">
        <v>307.27</v>
      </c>
      <c r="L1662" s="688"/>
      <c r="M1662" s="692"/>
      <c r="N1662" s="693"/>
      <c r="O1662" s="693"/>
      <c r="P1662" s="693"/>
      <c r="Q1662" s="693"/>
      <c r="R1662" s="693"/>
      <c r="S1662" s="693"/>
      <c r="T1662" s="694"/>
      <c r="AT1662" s="689" t="s">
        <v>137</v>
      </c>
      <c r="AU1662" s="689" t="s">
        <v>82</v>
      </c>
      <c r="AV1662" s="687" t="s">
        <v>133</v>
      </c>
      <c r="AW1662" s="687" t="s">
        <v>33</v>
      </c>
      <c r="AX1662" s="687" t="s">
        <v>80</v>
      </c>
      <c r="AY1662" s="689" t="s">
        <v>125</v>
      </c>
    </row>
    <row r="1663" spans="1:65" s="571" customFormat="1" ht="24.2" customHeight="1">
      <c r="A1663" s="568"/>
      <c r="B1663" s="569"/>
      <c r="C1663" s="640" t="s">
        <v>2707</v>
      </c>
      <c r="D1663" s="640" t="s">
        <v>128</v>
      </c>
      <c r="E1663" s="641" t="s">
        <v>2708</v>
      </c>
      <c r="F1663" s="642" t="s">
        <v>2709</v>
      </c>
      <c r="G1663" s="643" t="s">
        <v>180</v>
      </c>
      <c r="H1663" s="644">
        <v>6.75</v>
      </c>
      <c r="I1663" s="77"/>
      <c r="J1663" s="645">
        <f>ROUND(I1663*H1663,2)</f>
        <v>0</v>
      </c>
      <c r="K1663" s="642" t="s">
        <v>132</v>
      </c>
      <c r="L1663" s="569"/>
      <c r="M1663" s="646" t="s">
        <v>3</v>
      </c>
      <c r="N1663" s="647" t="s">
        <v>43</v>
      </c>
      <c r="O1663" s="648"/>
      <c r="P1663" s="649">
        <f>O1663*H1663</f>
        <v>0</v>
      </c>
      <c r="Q1663" s="649">
        <v>0.0226</v>
      </c>
      <c r="R1663" s="649">
        <f>Q1663*H1663</f>
        <v>0.15255</v>
      </c>
      <c r="S1663" s="649">
        <v>0</v>
      </c>
      <c r="T1663" s="650">
        <f>S1663*H1663</f>
        <v>0</v>
      </c>
      <c r="U1663" s="568"/>
      <c r="V1663" s="568"/>
      <c r="W1663" s="568"/>
      <c r="X1663" s="568"/>
      <c r="Y1663" s="568"/>
      <c r="Z1663" s="568"/>
      <c r="AA1663" s="568"/>
      <c r="AB1663" s="568"/>
      <c r="AC1663" s="568"/>
      <c r="AD1663" s="568"/>
      <c r="AE1663" s="568"/>
      <c r="AR1663" s="651" t="s">
        <v>229</v>
      </c>
      <c r="AT1663" s="651" t="s">
        <v>128</v>
      </c>
      <c r="AU1663" s="651" t="s">
        <v>82</v>
      </c>
      <c r="AY1663" s="561" t="s">
        <v>125</v>
      </c>
      <c r="BE1663" s="652">
        <f>IF(N1663="základní",J1663,0)</f>
        <v>0</v>
      </c>
      <c r="BF1663" s="652">
        <f>IF(N1663="snížená",J1663,0)</f>
        <v>0</v>
      </c>
      <c r="BG1663" s="652">
        <f>IF(N1663="zákl. přenesená",J1663,0)</f>
        <v>0</v>
      </c>
      <c r="BH1663" s="652">
        <f>IF(N1663="sníž. přenesená",J1663,0)</f>
        <v>0</v>
      </c>
      <c r="BI1663" s="652">
        <f>IF(N1663="nulová",J1663,0)</f>
        <v>0</v>
      </c>
      <c r="BJ1663" s="561" t="s">
        <v>80</v>
      </c>
      <c r="BK1663" s="652">
        <f>ROUND(I1663*H1663,2)</f>
        <v>0</v>
      </c>
      <c r="BL1663" s="561" t="s">
        <v>229</v>
      </c>
      <c r="BM1663" s="651" t="s">
        <v>2710</v>
      </c>
    </row>
    <row r="1664" spans="2:51" s="658" customFormat="1" ht="12">
      <c r="B1664" s="659"/>
      <c r="D1664" s="653" t="s">
        <v>137</v>
      </c>
      <c r="E1664" s="660" t="s">
        <v>3</v>
      </c>
      <c r="F1664" s="661" t="s">
        <v>2711</v>
      </c>
      <c r="H1664" s="662">
        <v>6.75</v>
      </c>
      <c r="L1664" s="659"/>
      <c r="M1664" s="663"/>
      <c r="N1664" s="664"/>
      <c r="O1664" s="664"/>
      <c r="P1664" s="664"/>
      <c r="Q1664" s="664"/>
      <c r="R1664" s="664"/>
      <c r="S1664" s="664"/>
      <c r="T1664" s="665"/>
      <c r="AT1664" s="660" t="s">
        <v>137</v>
      </c>
      <c r="AU1664" s="660" t="s">
        <v>82</v>
      </c>
      <c r="AV1664" s="658" t="s">
        <v>82</v>
      </c>
      <c r="AW1664" s="658" t="s">
        <v>33</v>
      </c>
      <c r="AX1664" s="658" t="s">
        <v>80</v>
      </c>
      <c r="AY1664" s="660" t="s">
        <v>125</v>
      </c>
    </row>
    <row r="1665" spans="1:65" s="571" customFormat="1" ht="24.2" customHeight="1">
      <c r="A1665" s="568"/>
      <c r="B1665" s="569"/>
      <c r="C1665" s="640" t="s">
        <v>2712</v>
      </c>
      <c r="D1665" s="640" t="s">
        <v>128</v>
      </c>
      <c r="E1665" s="641" t="s">
        <v>2713</v>
      </c>
      <c r="F1665" s="642" t="s">
        <v>2714</v>
      </c>
      <c r="G1665" s="643" t="s">
        <v>180</v>
      </c>
      <c r="H1665" s="644">
        <v>291.34</v>
      </c>
      <c r="I1665" s="77"/>
      <c r="J1665" s="645">
        <f>ROUND(I1665*H1665,2)</f>
        <v>0</v>
      </c>
      <c r="K1665" s="642" t="s">
        <v>259</v>
      </c>
      <c r="L1665" s="569"/>
      <c r="M1665" s="646" t="s">
        <v>3</v>
      </c>
      <c r="N1665" s="647" t="s">
        <v>43</v>
      </c>
      <c r="O1665" s="648"/>
      <c r="P1665" s="649">
        <f>O1665*H1665</f>
        <v>0</v>
      </c>
      <c r="Q1665" s="649">
        <v>0.01661</v>
      </c>
      <c r="R1665" s="649">
        <f>Q1665*H1665</f>
        <v>4.8391573999999995</v>
      </c>
      <c r="S1665" s="649">
        <v>0</v>
      </c>
      <c r="T1665" s="650">
        <f>S1665*H1665</f>
        <v>0</v>
      </c>
      <c r="U1665" s="568"/>
      <c r="V1665" s="568"/>
      <c r="W1665" s="568"/>
      <c r="X1665" s="568"/>
      <c r="Y1665" s="568"/>
      <c r="Z1665" s="568"/>
      <c r="AA1665" s="568"/>
      <c r="AB1665" s="568"/>
      <c r="AC1665" s="568"/>
      <c r="AD1665" s="568"/>
      <c r="AE1665" s="568"/>
      <c r="AR1665" s="651" t="s">
        <v>229</v>
      </c>
      <c r="AT1665" s="651" t="s">
        <v>128</v>
      </c>
      <c r="AU1665" s="651" t="s">
        <v>82</v>
      </c>
      <c r="AY1665" s="561" t="s">
        <v>125</v>
      </c>
      <c r="BE1665" s="652">
        <f>IF(N1665="základní",J1665,0)</f>
        <v>0</v>
      </c>
      <c r="BF1665" s="652">
        <f>IF(N1665="snížená",J1665,0)</f>
        <v>0</v>
      </c>
      <c r="BG1665" s="652">
        <f>IF(N1665="zákl. přenesená",J1665,0)</f>
        <v>0</v>
      </c>
      <c r="BH1665" s="652">
        <f>IF(N1665="sníž. přenesená",J1665,0)</f>
        <v>0</v>
      </c>
      <c r="BI1665" s="652">
        <f>IF(N1665="nulová",J1665,0)</f>
        <v>0</v>
      </c>
      <c r="BJ1665" s="561" t="s">
        <v>80</v>
      </c>
      <c r="BK1665" s="652">
        <f>ROUND(I1665*H1665,2)</f>
        <v>0</v>
      </c>
      <c r="BL1665" s="561" t="s">
        <v>229</v>
      </c>
      <c r="BM1665" s="651" t="s">
        <v>2715</v>
      </c>
    </row>
    <row r="1666" spans="2:51" s="680" customFormat="1" ht="12">
      <c r="B1666" s="681"/>
      <c r="D1666" s="653" t="s">
        <v>137</v>
      </c>
      <c r="E1666" s="682" t="s">
        <v>3</v>
      </c>
      <c r="F1666" s="683" t="s">
        <v>2716</v>
      </c>
      <c r="H1666" s="682" t="s">
        <v>3</v>
      </c>
      <c r="L1666" s="681"/>
      <c r="M1666" s="684"/>
      <c r="N1666" s="685"/>
      <c r="O1666" s="685"/>
      <c r="P1666" s="685"/>
      <c r="Q1666" s="685"/>
      <c r="R1666" s="685"/>
      <c r="S1666" s="685"/>
      <c r="T1666" s="686"/>
      <c r="AT1666" s="682" t="s">
        <v>137</v>
      </c>
      <c r="AU1666" s="682" t="s">
        <v>82</v>
      </c>
      <c r="AV1666" s="680" t="s">
        <v>80</v>
      </c>
      <c r="AW1666" s="680" t="s">
        <v>33</v>
      </c>
      <c r="AX1666" s="680" t="s">
        <v>72</v>
      </c>
      <c r="AY1666" s="682" t="s">
        <v>125</v>
      </c>
    </row>
    <row r="1667" spans="2:51" s="658" customFormat="1" ht="12">
      <c r="B1667" s="659"/>
      <c r="D1667" s="653" t="s">
        <v>137</v>
      </c>
      <c r="E1667" s="660" t="s">
        <v>3</v>
      </c>
      <c r="F1667" s="661" t="s">
        <v>2717</v>
      </c>
      <c r="H1667" s="662">
        <v>149.84</v>
      </c>
      <c r="L1667" s="659"/>
      <c r="M1667" s="663"/>
      <c r="N1667" s="664"/>
      <c r="O1667" s="664"/>
      <c r="P1667" s="664"/>
      <c r="Q1667" s="664"/>
      <c r="R1667" s="664"/>
      <c r="S1667" s="664"/>
      <c r="T1667" s="665"/>
      <c r="AT1667" s="660" t="s">
        <v>137</v>
      </c>
      <c r="AU1667" s="660" t="s">
        <v>82</v>
      </c>
      <c r="AV1667" s="658" t="s">
        <v>82</v>
      </c>
      <c r="AW1667" s="658" t="s">
        <v>33</v>
      </c>
      <c r="AX1667" s="658" t="s">
        <v>72</v>
      </c>
      <c r="AY1667" s="660" t="s">
        <v>125</v>
      </c>
    </row>
    <row r="1668" spans="2:51" s="658" customFormat="1" ht="12">
      <c r="B1668" s="659"/>
      <c r="D1668" s="653" t="s">
        <v>137</v>
      </c>
      <c r="E1668" s="660" t="s">
        <v>3</v>
      </c>
      <c r="F1668" s="661" t="s">
        <v>2718</v>
      </c>
      <c r="H1668" s="662">
        <v>90.59</v>
      </c>
      <c r="L1668" s="659"/>
      <c r="M1668" s="663"/>
      <c r="N1668" s="664"/>
      <c r="O1668" s="664"/>
      <c r="P1668" s="664"/>
      <c r="Q1668" s="664"/>
      <c r="R1668" s="664"/>
      <c r="S1668" s="664"/>
      <c r="T1668" s="665"/>
      <c r="AT1668" s="660" t="s">
        <v>137</v>
      </c>
      <c r="AU1668" s="660" t="s">
        <v>82</v>
      </c>
      <c r="AV1668" s="658" t="s">
        <v>82</v>
      </c>
      <c r="AW1668" s="658" t="s">
        <v>33</v>
      </c>
      <c r="AX1668" s="658" t="s">
        <v>72</v>
      </c>
      <c r="AY1668" s="660" t="s">
        <v>125</v>
      </c>
    </row>
    <row r="1669" spans="2:51" s="658" customFormat="1" ht="12">
      <c r="B1669" s="659"/>
      <c r="D1669" s="653" t="s">
        <v>137</v>
      </c>
      <c r="E1669" s="660" t="s">
        <v>3</v>
      </c>
      <c r="F1669" s="661" t="s">
        <v>2719</v>
      </c>
      <c r="H1669" s="662">
        <v>7.71</v>
      </c>
      <c r="L1669" s="659"/>
      <c r="M1669" s="663"/>
      <c r="N1669" s="664"/>
      <c r="O1669" s="664"/>
      <c r="P1669" s="664"/>
      <c r="Q1669" s="664"/>
      <c r="R1669" s="664"/>
      <c r="S1669" s="664"/>
      <c r="T1669" s="665"/>
      <c r="AT1669" s="660" t="s">
        <v>137</v>
      </c>
      <c r="AU1669" s="660" t="s">
        <v>82</v>
      </c>
      <c r="AV1669" s="658" t="s">
        <v>82</v>
      </c>
      <c r="AW1669" s="658" t="s">
        <v>33</v>
      </c>
      <c r="AX1669" s="658" t="s">
        <v>72</v>
      </c>
      <c r="AY1669" s="660" t="s">
        <v>125</v>
      </c>
    </row>
    <row r="1670" spans="2:51" s="658" customFormat="1" ht="12">
      <c r="B1670" s="659"/>
      <c r="D1670" s="653" t="s">
        <v>137</v>
      </c>
      <c r="E1670" s="660" t="s">
        <v>3</v>
      </c>
      <c r="F1670" s="661" t="s">
        <v>2720</v>
      </c>
      <c r="H1670" s="662">
        <v>43.2</v>
      </c>
      <c r="L1670" s="659"/>
      <c r="M1670" s="663"/>
      <c r="N1670" s="664"/>
      <c r="O1670" s="664"/>
      <c r="P1670" s="664"/>
      <c r="Q1670" s="664"/>
      <c r="R1670" s="664"/>
      <c r="S1670" s="664"/>
      <c r="T1670" s="665"/>
      <c r="AT1670" s="660" t="s">
        <v>137</v>
      </c>
      <c r="AU1670" s="660" t="s">
        <v>82</v>
      </c>
      <c r="AV1670" s="658" t="s">
        <v>82</v>
      </c>
      <c r="AW1670" s="658" t="s">
        <v>33</v>
      </c>
      <c r="AX1670" s="658" t="s">
        <v>72</v>
      </c>
      <c r="AY1670" s="660" t="s">
        <v>125</v>
      </c>
    </row>
    <row r="1671" spans="2:51" s="687" customFormat="1" ht="12">
      <c r="B1671" s="688"/>
      <c r="D1671" s="653" t="s">
        <v>137</v>
      </c>
      <c r="E1671" s="689" t="s">
        <v>3</v>
      </c>
      <c r="F1671" s="690" t="s">
        <v>532</v>
      </c>
      <c r="H1671" s="691">
        <v>291.34</v>
      </c>
      <c r="L1671" s="688"/>
      <c r="M1671" s="692"/>
      <c r="N1671" s="693"/>
      <c r="O1671" s="693"/>
      <c r="P1671" s="693"/>
      <c r="Q1671" s="693"/>
      <c r="R1671" s="693"/>
      <c r="S1671" s="693"/>
      <c r="T1671" s="694"/>
      <c r="AT1671" s="689" t="s">
        <v>137</v>
      </c>
      <c r="AU1671" s="689" t="s">
        <v>82</v>
      </c>
      <c r="AV1671" s="687" t="s">
        <v>133</v>
      </c>
      <c r="AW1671" s="687" t="s">
        <v>33</v>
      </c>
      <c r="AX1671" s="687" t="s">
        <v>80</v>
      </c>
      <c r="AY1671" s="689" t="s">
        <v>125</v>
      </c>
    </row>
    <row r="1672" spans="1:65" s="571" customFormat="1" ht="24.2" customHeight="1">
      <c r="A1672" s="568"/>
      <c r="B1672" s="569"/>
      <c r="C1672" s="640" t="s">
        <v>2721</v>
      </c>
      <c r="D1672" s="640" t="s">
        <v>128</v>
      </c>
      <c r="E1672" s="641" t="s">
        <v>2722</v>
      </c>
      <c r="F1672" s="642" t="s">
        <v>2723</v>
      </c>
      <c r="G1672" s="643" t="s">
        <v>180</v>
      </c>
      <c r="H1672" s="644">
        <v>17.2</v>
      </c>
      <c r="I1672" s="77"/>
      <c r="J1672" s="645">
        <f>ROUND(I1672*H1672,2)</f>
        <v>0</v>
      </c>
      <c r="K1672" s="642" t="s">
        <v>259</v>
      </c>
      <c r="L1672" s="569"/>
      <c r="M1672" s="646" t="s">
        <v>3</v>
      </c>
      <c r="N1672" s="647" t="s">
        <v>43</v>
      </c>
      <c r="O1672" s="648"/>
      <c r="P1672" s="649">
        <f>O1672*H1672</f>
        <v>0</v>
      </c>
      <c r="Q1672" s="649">
        <v>0.01661</v>
      </c>
      <c r="R1672" s="649">
        <f>Q1672*H1672</f>
        <v>0.285692</v>
      </c>
      <c r="S1672" s="649">
        <v>0</v>
      </c>
      <c r="T1672" s="650">
        <f>S1672*H1672</f>
        <v>0</v>
      </c>
      <c r="U1672" s="568"/>
      <c r="V1672" s="568"/>
      <c r="W1672" s="568"/>
      <c r="X1672" s="568"/>
      <c r="Y1672" s="568"/>
      <c r="Z1672" s="568"/>
      <c r="AA1672" s="568"/>
      <c r="AB1672" s="568"/>
      <c r="AC1672" s="568"/>
      <c r="AD1672" s="568"/>
      <c r="AE1672" s="568"/>
      <c r="AR1672" s="651" t="s">
        <v>229</v>
      </c>
      <c r="AT1672" s="651" t="s">
        <v>128</v>
      </c>
      <c r="AU1672" s="651" t="s">
        <v>82</v>
      </c>
      <c r="AY1672" s="561" t="s">
        <v>125</v>
      </c>
      <c r="BE1672" s="652">
        <f>IF(N1672="základní",J1672,0)</f>
        <v>0</v>
      </c>
      <c r="BF1672" s="652">
        <f>IF(N1672="snížená",J1672,0)</f>
        <v>0</v>
      </c>
      <c r="BG1672" s="652">
        <f>IF(N1672="zákl. přenesená",J1672,0)</f>
        <v>0</v>
      </c>
      <c r="BH1672" s="652">
        <f>IF(N1672="sníž. přenesená",J1672,0)</f>
        <v>0</v>
      </c>
      <c r="BI1672" s="652">
        <f>IF(N1672="nulová",J1672,0)</f>
        <v>0</v>
      </c>
      <c r="BJ1672" s="561" t="s">
        <v>80</v>
      </c>
      <c r="BK1672" s="652">
        <f>ROUND(I1672*H1672,2)</f>
        <v>0</v>
      </c>
      <c r="BL1672" s="561" t="s">
        <v>229</v>
      </c>
      <c r="BM1672" s="651" t="s">
        <v>2724</v>
      </c>
    </row>
    <row r="1673" spans="2:51" s="658" customFormat="1" ht="12">
      <c r="B1673" s="659"/>
      <c r="D1673" s="653" t="s">
        <v>137</v>
      </c>
      <c r="E1673" s="660" t="s">
        <v>3</v>
      </c>
      <c r="F1673" s="661" t="s">
        <v>2725</v>
      </c>
      <c r="H1673" s="662">
        <v>17.2</v>
      </c>
      <c r="L1673" s="659"/>
      <c r="M1673" s="663"/>
      <c r="N1673" s="664"/>
      <c r="O1673" s="664"/>
      <c r="P1673" s="664"/>
      <c r="Q1673" s="664"/>
      <c r="R1673" s="664"/>
      <c r="S1673" s="664"/>
      <c r="T1673" s="665"/>
      <c r="AT1673" s="660" t="s">
        <v>137</v>
      </c>
      <c r="AU1673" s="660" t="s">
        <v>82</v>
      </c>
      <c r="AV1673" s="658" t="s">
        <v>82</v>
      </c>
      <c r="AW1673" s="658" t="s">
        <v>33</v>
      </c>
      <c r="AX1673" s="658" t="s">
        <v>80</v>
      </c>
      <c r="AY1673" s="660" t="s">
        <v>125</v>
      </c>
    </row>
    <row r="1674" spans="1:65" s="571" customFormat="1" ht="24.2" customHeight="1">
      <c r="A1674" s="568"/>
      <c r="B1674" s="569"/>
      <c r="C1674" s="640" t="s">
        <v>2726</v>
      </c>
      <c r="D1674" s="640" t="s">
        <v>128</v>
      </c>
      <c r="E1674" s="641" t="s">
        <v>2727</v>
      </c>
      <c r="F1674" s="642" t="s">
        <v>2728</v>
      </c>
      <c r="G1674" s="643" t="s">
        <v>180</v>
      </c>
      <c r="H1674" s="644">
        <v>314.02</v>
      </c>
      <c r="I1674" s="77"/>
      <c r="J1674" s="645">
        <f>ROUND(I1674*H1674,2)</f>
        <v>0</v>
      </c>
      <c r="K1674" s="642" t="s">
        <v>132</v>
      </c>
      <c r="L1674" s="569"/>
      <c r="M1674" s="646" t="s">
        <v>3</v>
      </c>
      <c r="N1674" s="647" t="s">
        <v>43</v>
      </c>
      <c r="O1674" s="648"/>
      <c r="P1674" s="649">
        <f>O1674*H1674</f>
        <v>0</v>
      </c>
      <c r="Q1674" s="649">
        <v>0.0001</v>
      </c>
      <c r="R1674" s="649">
        <f>Q1674*H1674</f>
        <v>0.031402</v>
      </c>
      <c r="S1674" s="649">
        <v>0</v>
      </c>
      <c r="T1674" s="650">
        <f>S1674*H1674</f>
        <v>0</v>
      </c>
      <c r="U1674" s="568"/>
      <c r="V1674" s="568"/>
      <c r="W1674" s="568"/>
      <c r="X1674" s="568"/>
      <c r="Y1674" s="568"/>
      <c r="Z1674" s="568"/>
      <c r="AA1674" s="568"/>
      <c r="AB1674" s="568"/>
      <c r="AC1674" s="568"/>
      <c r="AD1674" s="568"/>
      <c r="AE1674" s="568"/>
      <c r="AR1674" s="651" t="s">
        <v>229</v>
      </c>
      <c r="AT1674" s="651" t="s">
        <v>128</v>
      </c>
      <c r="AU1674" s="651" t="s">
        <v>82</v>
      </c>
      <c r="AY1674" s="561" t="s">
        <v>125</v>
      </c>
      <c r="BE1674" s="652">
        <f>IF(N1674="základní",J1674,0)</f>
        <v>0</v>
      </c>
      <c r="BF1674" s="652">
        <f>IF(N1674="snížená",J1674,0)</f>
        <v>0</v>
      </c>
      <c r="BG1674" s="652">
        <f>IF(N1674="zákl. přenesená",J1674,0)</f>
        <v>0</v>
      </c>
      <c r="BH1674" s="652">
        <f>IF(N1674="sníž. přenesená",J1674,0)</f>
        <v>0</v>
      </c>
      <c r="BI1674" s="652">
        <f>IF(N1674="nulová",J1674,0)</f>
        <v>0</v>
      </c>
      <c r="BJ1674" s="561" t="s">
        <v>80</v>
      </c>
      <c r="BK1674" s="652">
        <f>ROUND(I1674*H1674,2)</f>
        <v>0</v>
      </c>
      <c r="BL1674" s="561" t="s">
        <v>229</v>
      </c>
      <c r="BM1674" s="651" t="s">
        <v>2729</v>
      </c>
    </row>
    <row r="1675" spans="2:51" s="658" customFormat="1" ht="12">
      <c r="B1675" s="659"/>
      <c r="D1675" s="653" t="s">
        <v>137</v>
      </c>
      <c r="E1675" s="660" t="s">
        <v>3</v>
      </c>
      <c r="F1675" s="661" t="s">
        <v>2730</v>
      </c>
      <c r="H1675" s="662">
        <v>314.02</v>
      </c>
      <c r="L1675" s="659"/>
      <c r="M1675" s="663"/>
      <c r="N1675" s="664"/>
      <c r="O1675" s="664"/>
      <c r="P1675" s="664"/>
      <c r="Q1675" s="664"/>
      <c r="R1675" s="664"/>
      <c r="S1675" s="664"/>
      <c r="T1675" s="665"/>
      <c r="AT1675" s="660" t="s">
        <v>137</v>
      </c>
      <c r="AU1675" s="660" t="s">
        <v>82</v>
      </c>
      <c r="AV1675" s="658" t="s">
        <v>82</v>
      </c>
      <c r="AW1675" s="658" t="s">
        <v>33</v>
      </c>
      <c r="AX1675" s="658" t="s">
        <v>80</v>
      </c>
      <c r="AY1675" s="660" t="s">
        <v>125</v>
      </c>
    </row>
    <row r="1676" spans="1:65" s="571" customFormat="1" ht="24.2" customHeight="1">
      <c r="A1676" s="568"/>
      <c r="B1676" s="569"/>
      <c r="C1676" s="640" t="s">
        <v>2731</v>
      </c>
      <c r="D1676" s="640" t="s">
        <v>128</v>
      </c>
      <c r="E1676" s="641" t="s">
        <v>2732</v>
      </c>
      <c r="F1676" s="642" t="s">
        <v>2733</v>
      </c>
      <c r="G1676" s="643" t="s">
        <v>286</v>
      </c>
      <c r="H1676" s="644">
        <v>32</v>
      </c>
      <c r="I1676" s="77"/>
      <c r="J1676" s="645">
        <f>ROUND(I1676*H1676,2)</f>
        <v>0</v>
      </c>
      <c r="K1676" s="642" t="s">
        <v>259</v>
      </c>
      <c r="L1676" s="569"/>
      <c r="M1676" s="646" t="s">
        <v>3</v>
      </c>
      <c r="N1676" s="647" t="s">
        <v>43</v>
      </c>
      <c r="O1676" s="648"/>
      <c r="P1676" s="649">
        <f>O1676*H1676</f>
        <v>0</v>
      </c>
      <c r="Q1676" s="649">
        <v>0.00438</v>
      </c>
      <c r="R1676" s="649">
        <f>Q1676*H1676</f>
        <v>0.14016</v>
      </c>
      <c r="S1676" s="649">
        <v>0</v>
      </c>
      <c r="T1676" s="650">
        <f>S1676*H1676</f>
        <v>0</v>
      </c>
      <c r="U1676" s="568"/>
      <c r="V1676" s="568"/>
      <c r="W1676" s="568"/>
      <c r="X1676" s="568"/>
      <c r="Y1676" s="568"/>
      <c r="Z1676" s="568"/>
      <c r="AA1676" s="568"/>
      <c r="AB1676" s="568"/>
      <c r="AC1676" s="568"/>
      <c r="AD1676" s="568"/>
      <c r="AE1676" s="568"/>
      <c r="AR1676" s="651" t="s">
        <v>229</v>
      </c>
      <c r="AT1676" s="651" t="s">
        <v>128</v>
      </c>
      <c r="AU1676" s="651" t="s">
        <v>82</v>
      </c>
      <c r="AY1676" s="561" t="s">
        <v>125</v>
      </c>
      <c r="BE1676" s="652">
        <f>IF(N1676="základní",J1676,0)</f>
        <v>0</v>
      </c>
      <c r="BF1676" s="652">
        <f>IF(N1676="snížená",J1676,0)</f>
        <v>0</v>
      </c>
      <c r="BG1676" s="652">
        <f>IF(N1676="zákl. přenesená",J1676,0)</f>
        <v>0</v>
      </c>
      <c r="BH1676" s="652">
        <f>IF(N1676="sníž. přenesená",J1676,0)</f>
        <v>0</v>
      </c>
      <c r="BI1676" s="652">
        <f>IF(N1676="nulová",J1676,0)</f>
        <v>0</v>
      </c>
      <c r="BJ1676" s="561" t="s">
        <v>80</v>
      </c>
      <c r="BK1676" s="652">
        <f>ROUND(I1676*H1676,2)</f>
        <v>0</v>
      </c>
      <c r="BL1676" s="561" t="s">
        <v>229</v>
      </c>
      <c r="BM1676" s="651" t="s">
        <v>2734</v>
      </c>
    </row>
    <row r="1677" spans="2:51" s="658" customFormat="1" ht="12">
      <c r="B1677" s="659"/>
      <c r="D1677" s="653" t="s">
        <v>137</v>
      </c>
      <c r="E1677" s="660" t="s">
        <v>3</v>
      </c>
      <c r="F1677" s="661" t="s">
        <v>2735</v>
      </c>
      <c r="H1677" s="662">
        <v>15.9</v>
      </c>
      <c r="L1677" s="659"/>
      <c r="M1677" s="663"/>
      <c r="N1677" s="664"/>
      <c r="O1677" s="664"/>
      <c r="P1677" s="664"/>
      <c r="Q1677" s="664"/>
      <c r="R1677" s="664"/>
      <c r="S1677" s="664"/>
      <c r="T1677" s="665"/>
      <c r="AT1677" s="660" t="s">
        <v>137</v>
      </c>
      <c r="AU1677" s="660" t="s">
        <v>82</v>
      </c>
      <c r="AV1677" s="658" t="s">
        <v>82</v>
      </c>
      <c r="AW1677" s="658" t="s">
        <v>33</v>
      </c>
      <c r="AX1677" s="658" t="s">
        <v>72</v>
      </c>
      <c r="AY1677" s="660" t="s">
        <v>125</v>
      </c>
    </row>
    <row r="1678" spans="2:51" s="658" customFormat="1" ht="12">
      <c r="B1678" s="659"/>
      <c r="D1678" s="653" t="s">
        <v>137</v>
      </c>
      <c r="E1678" s="660" t="s">
        <v>3</v>
      </c>
      <c r="F1678" s="661" t="s">
        <v>2736</v>
      </c>
      <c r="H1678" s="662">
        <v>16.1</v>
      </c>
      <c r="L1678" s="659"/>
      <c r="M1678" s="663"/>
      <c r="N1678" s="664"/>
      <c r="O1678" s="664"/>
      <c r="P1678" s="664"/>
      <c r="Q1678" s="664"/>
      <c r="R1678" s="664"/>
      <c r="S1678" s="664"/>
      <c r="T1678" s="665"/>
      <c r="AT1678" s="660" t="s">
        <v>137</v>
      </c>
      <c r="AU1678" s="660" t="s">
        <v>82</v>
      </c>
      <c r="AV1678" s="658" t="s">
        <v>82</v>
      </c>
      <c r="AW1678" s="658" t="s">
        <v>33</v>
      </c>
      <c r="AX1678" s="658" t="s">
        <v>72</v>
      </c>
      <c r="AY1678" s="660" t="s">
        <v>125</v>
      </c>
    </row>
    <row r="1679" spans="2:51" s="687" customFormat="1" ht="12">
      <c r="B1679" s="688"/>
      <c r="D1679" s="653" t="s">
        <v>137</v>
      </c>
      <c r="E1679" s="689" t="s">
        <v>3</v>
      </c>
      <c r="F1679" s="690" t="s">
        <v>532</v>
      </c>
      <c r="H1679" s="691">
        <v>32</v>
      </c>
      <c r="L1679" s="688"/>
      <c r="M1679" s="692"/>
      <c r="N1679" s="693"/>
      <c r="O1679" s="693"/>
      <c r="P1679" s="693"/>
      <c r="Q1679" s="693"/>
      <c r="R1679" s="693"/>
      <c r="S1679" s="693"/>
      <c r="T1679" s="694"/>
      <c r="AT1679" s="689" t="s">
        <v>137</v>
      </c>
      <c r="AU1679" s="689" t="s">
        <v>82</v>
      </c>
      <c r="AV1679" s="687" t="s">
        <v>133</v>
      </c>
      <c r="AW1679" s="687" t="s">
        <v>33</v>
      </c>
      <c r="AX1679" s="687" t="s">
        <v>80</v>
      </c>
      <c r="AY1679" s="689" t="s">
        <v>125</v>
      </c>
    </row>
    <row r="1680" spans="1:65" s="571" customFormat="1" ht="24.2" customHeight="1">
      <c r="A1680" s="568"/>
      <c r="B1680" s="569"/>
      <c r="C1680" s="640" t="s">
        <v>2737</v>
      </c>
      <c r="D1680" s="640" t="s">
        <v>128</v>
      </c>
      <c r="E1680" s="641" t="s">
        <v>2738</v>
      </c>
      <c r="F1680" s="642" t="s">
        <v>2739</v>
      </c>
      <c r="G1680" s="643" t="s">
        <v>180</v>
      </c>
      <c r="H1680" s="644">
        <v>42.2</v>
      </c>
      <c r="I1680" s="77"/>
      <c r="J1680" s="645">
        <f>ROUND(I1680*H1680,2)</f>
        <v>0</v>
      </c>
      <c r="K1680" s="642" t="s">
        <v>132</v>
      </c>
      <c r="L1680" s="569"/>
      <c r="M1680" s="646" t="s">
        <v>3</v>
      </c>
      <c r="N1680" s="647" t="s">
        <v>43</v>
      </c>
      <c r="O1680" s="648"/>
      <c r="P1680" s="649">
        <f>O1680*H1680</f>
        <v>0</v>
      </c>
      <c r="Q1680" s="649">
        <v>0</v>
      </c>
      <c r="R1680" s="649">
        <f>Q1680*H1680</f>
        <v>0</v>
      </c>
      <c r="S1680" s="649">
        <v>0.01721</v>
      </c>
      <c r="T1680" s="650">
        <f>S1680*H1680</f>
        <v>0.7262620000000001</v>
      </c>
      <c r="U1680" s="568"/>
      <c r="V1680" s="568"/>
      <c r="W1680" s="568"/>
      <c r="X1680" s="568"/>
      <c r="Y1680" s="568"/>
      <c r="Z1680" s="568"/>
      <c r="AA1680" s="568"/>
      <c r="AB1680" s="568"/>
      <c r="AC1680" s="568"/>
      <c r="AD1680" s="568"/>
      <c r="AE1680" s="568"/>
      <c r="AR1680" s="651" t="s">
        <v>229</v>
      </c>
      <c r="AT1680" s="651" t="s">
        <v>128</v>
      </c>
      <c r="AU1680" s="651" t="s">
        <v>82</v>
      </c>
      <c r="AY1680" s="561" t="s">
        <v>125</v>
      </c>
      <c r="BE1680" s="652">
        <f>IF(N1680="základní",J1680,0)</f>
        <v>0</v>
      </c>
      <c r="BF1680" s="652">
        <f>IF(N1680="snížená",J1680,0)</f>
        <v>0</v>
      </c>
      <c r="BG1680" s="652">
        <f>IF(N1680="zákl. přenesená",J1680,0)</f>
        <v>0</v>
      </c>
      <c r="BH1680" s="652">
        <f>IF(N1680="sníž. přenesená",J1680,0)</f>
        <v>0</v>
      </c>
      <c r="BI1680" s="652">
        <f>IF(N1680="nulová",J1680,0)</f>
        <v>0</v>
      </c>
      <c r="BJ1680" s="561" t="s">
        <v>80</v>
      </c>
      <c r="BK1680" s="652">
        <f>ROUND(I1680*H1680,2)</f>
        <v>0</v>
      </c>
      <c r="BL1680" s="561" t="s">
        <v>229</v>
      </c>
      <c r="BM1680" s="651" t="s">
        <v>2740</v>
      </c>
    </row>
    <row r="1681" spans="2:51" s="658" customFormat="1" ht="12">
      <c r="B1681" s="659"/>
      <c r="D1681" s="653" t="s">
        <v>137</v>
      </c>
      <c r="E1681" s="660" t="s">
        <v>3</v>
      </c>
      <c r="F1681" s="661" t="s">
        <v>2741</v>
      </c>
      <c r="H1681" s="662">
        <v>42.2</v>
      </c>
      <c r="L1681" s="659"/>
      <c r="M1681" s="663"/>
      <c r="N1681" s="664"/>
      <c r="O1681" s="664"/>
      <c r="P1681" s="664"/>
      <c r="Q1681" s="664"/>
      <c r="R1681" s="664"/>
      <c r="S1681" s="664"/>
      <c r="T1681" s="665"/>
      <c r="AT1681" s="660" t="s">
        <v>137</v>
      </c>
      <c r="AU1681" s="660" t="s">
        <v>82</v>
      </c>
      <c r="AV1681" s="658" t="s">
        <v>82</v>
      </c>
      <c r="AW1681" s="658" t="s">
        <v>33</v>
      </c>
      <c r="AX1681" s="658" t="s">
        <v>80</v>
      </c>
      <c r="AY1681" s="660" t="s">
        <v>125</v>
      </c>
    </row>
    <row r="1682" spans="1:65" s="571" customFormat="1" ht="14.45" customHeight="1">
      <c r="A1682" s="568"/>
      <c r="B1682" s="569"/>
      <c r="C1682" s="640" t="s">
        <v>2742</v>
      </c>
      <c r="D1682" s="640" t="s">
        <v>128</v>
      </c>
      <c r="E1682" s="641" t="s">
        <v>2743</v>
      </c>
      <c r="F1682" s="642" t="s">
        <v>2744</v>
      </c>
      <c r="G1682" s="643" t="s">
        <v>173</v>
      </c>
      <c r="H1682" s="644">
        <v>1</v>
      </c>
      <c r="I1682" s="77"/>
      <c r="J1682" s="645">
        <f>ROUND(I1682*H1682,2)</f>
        <v>0</v>
      </c>
      <c r="K1682" s="642" t="s">
        <v>132</v>
      </c>
      <c r="L1682" s="569"/>
      <c r="M1682" s="646" t="s">
        <v>3</v>
      </c>
      <c r="N1682" s="647" t="s">
        <v>43</v>
      </c>
      <c r="O1682" s="648"/>
      <c r="P1682" s="649">
        <f>O1682*H1682</f>
        <v>0</v>
      </c>
      <c r="Q1682" s="649">
        <v>3E-05</v>
      </c>
      <c r="R1682" s="649">
        <f>Q1682*H1682</f>
        <v>3E-05</v>
      </c>
      <c r="S1682" s="649">
        <v>0</v>
      </c>
      <c r="T1682" s="650">
        <f>S1682*H1682</f>
        <v>0</v>
      </c>
      <c r="U1682" s="568"/>
      <c r="V1682" s="568"/>
      <c r="W1682" s="568"/>
      <c r="X1682" s="568"/>
      <c r="Y1682" s="568"/>
      <c r="Z1682" s="568"/>
      <c r="AA1682" s="568"/>
      <c r="AB1682" s="568"/>
      <c r="AC1682" s="568"/>
      <c r="AD1682" s="568"/>
      <c r="AE1682" s="568"/>
      <c r="AR1682" s="651" t="s">
        <v>229</v>
      </c>
      <c r="AT1682" s="651" t="s">
        <v>128</v>
      </c>
      <c r="AU1682" s="651" t="s">
        <v>82</v>
      </c>
      <c r="AY1682" s="561" t="s">
        <v>125</v>
      </c>
      <c r="BE1682" s="652">
        <f>IF(N1682="základní",J1682,0)</f>
        <v>0</v>
      </c>
      <c r="BF1682" s="652">
        <f>IF(N1682="snížená",J1682,0)</f>
        <v>0</v>
      </c>
      <c r="BG1682" s="652">
        <f>IF(N1682="zákl. přenesená",J1682,0)</f>
        <v>0</v>
      </c>
      <c r="BH1682" s="652">
        <f>IF(N1682="sníž. přenesená",J1682,0)</f>
        <v>0</v>
      </c>
      <c r="BI1682" s="652">
        <f>IF(N1682="nulová",J1682,0)</f>
        <v>0</v>
      </c>
      <c r="BJ1682" s="561" t="s">
        <v>80</v>
      </c>
      <c r="BK1682" s="652">
        <f>ROUND(I1682*H1682,2)</f>
        <v>0</v>
      </c>
      <c r="BL1682" s="561" t="s">
        <v>229</v>
      </c>
      <c r="BM1682" s="651" t="s">
        <v>2745</v>
      </c>
    </row>
    <row r="1683" spans="2:51" s="658" customFormat="1" ht="12">
      <c r="B1683" s="659"/>
      <c r="D1683" s="653" t="s">
        <v>137</v>
      </c>
      <c r="E1683" s="660" t="s">
        <v>3</v>
      </c>
      <c r="F1683" s="661" t="s">
        <v>2746</v>
      </c>
      <c r="H1683" s="662">
        <v>1</v>
      </c>
      <c r="L1683" s="659"/>
      <c r="M1683" s="663"/>
      <c r="N1683" s="664"/>
      <c r="O1683" s="664"/>
      <c r="P1683" s="664"/>
      <c r="Q1683" s="664"/>
      <c r="R1683" s="664"/>
      <c r="S1683" s="664"/>
      <c r="T1683" s="665"/>
      <c r="AT1683" s="660" t="s">
        <v>137</v>
      </c>
      <c r="AU1683" s="660" t="s">
        <v>82</v>
      </c>
      <c r="AV1683" s="658" t="s">
        <v>82</v>
      </c>
      <c r="AW1683" s="658" t="s">
        <v>33</v>
      </c>
      <c r="AX1683" s="658" t="s">
        <v>80</v>
      </c>
      <c r="AY1683" s="660" t="s">
        <v>125</v>
      </c>
    </row>
    <row r="1684" spans="1:65" s="571" customFormat="1" ht="14.45" customHeight="1">
      <c r="A1684" s="568"/>
      <c r="B1684" s="569"/>
      <c r="C1684" s="671" t="s">
        <v>2747</v>
      </c>
      <c r="D1684" s="671" t="s">
        <v>239</v>
      </c>
      <c r="E1684" s="672" t="s">
        <v>2748</v>
      </c>
      <c r="F1684" s="673" t="s">
        <v>2749</v>
      </c>
      <c r="G1684" s="674" t="s">
        <v>173</v>
      </c>
      <c r="H1684" s="675">
        <v>1</v>
      </c>
      <c r="I1684" s="80"/>
      <c r="J1684" s="676">
        <f>ROUND(I1684*H1684,2)</f>
        <v>0</v>
      </c>
      <c r="K1684" s="673" t="s">
        <v>132</v>
      </c>
      <c r="L1684" s="677"/>
      <c r="M1684" s="678" t="s">
        <v>3</v>
      </c>
      <c r="N1684" s="679" t="s">
        <v>43</v>
      </c>
      <c r="O1684" s="648"/>
      <c r="P1684" s="649">
        <f>O1684*H1684</f>
        <v>0</v>
      </c>
      <c r="Q1684" s="649">
        <v>0.0009</v>
      </c>
      <c r="R1684" s="649">
        <f>Q1684*H1684</f>
        <v>0.0009</v>
      </c>
      <c r="S1684" s="649">
        <v>0</v>
      </c>
      <c r="T1684" s="650">
        <f>S1684*H1684</f>
        <v>0</v>
      </c>
      <c r="U1684" s="568"/>
      <c r="V1684" s="568"/>
      <c r="W1684" s="568"/>
      <c r="X1684" s="568"/>
      <c r="Y1684" s="568"/>
      <c r="Z1684" s="568"/>
      <c r="AA1684" s="568"/>
      <c r="AB1684" s="568"/>
      <c r="AC1684" s="568"/>
      <c r="AD1684" s="568"/>
      <c r="AE1684" s="568"/>
      <c r="AR1684" s="651" t="s">
        <v>304</v>
      </c>
      <c r="AT1684" s="651" t="s">
        <v>239</v>
      </c>
      <c r="AU1684" s="651" t="s">
        <v>82</v>
      </c>
      <c r="AY1684" s="561" t="s">
        <v>125</v>
      </c>
      <c r="BE1684" s="652">
        <f>IF(N1684="základní",J1684,0)</f>
        <v>0</v>
      </c>
      <c r="BF1684" s="652">
        <f>IF(N1684="snížená",J1684,0)</f>
        <v>0</v>
      </c>
      <c r="BG1684" s="652">
        <f>IF(N1684="zákl. přenesená",J1684,0)</f>
        <v>0</v>
      </c>
      <c r="BH1684" s="652">
        <f>IF(N1684="sníž. přenesená",J1684,0)</f>
        <v>0</v>
      </c>
      <c r="BI1684" s="652">
        <f>IF(N1684="nulová",J1684,0)</f>
        <v>0</v>
      </c>
      <c r="BJ1684" s="561" t="s">
        <v>80</v>
      </c>
      <c r="BK1684" s="652">
        <f>ROUND(I1684*H1684,2)</f>
        <v>0</v>
      </c>
      <c r="BL1684" s="561" t="s">
        <v>229</v>
      </c>
      <c r="BM1684" s="651" t="s">
        <v>2750</v>
      </c>
    </row>
    <row r="1685" spans="1:47" s="571" customFormat="1" ht="19.5">
      <c r="A1685" s="568"/>
      <c r="B1685" s="569"/>
      <c r="C1685" s="568"/>
      <c r="D1685" s="653" t="s">
        <v>135</v>
      </c>
      <c r="E1685" s="568"/>
      <c r="F1685" s="654" t="s">
        <v>2005</v>
      </c>
      <c r="G1685" s="568"/>
      <c r="H1685" s="568"/>
      <c r="I1685" s="568"/>
      <c r="J1685" s="568"/>
      <c r="K1685" s="568"/>
      <c r="L1685" s="569"/>
      <c r="M1685" s="655"/>
      <c r="N1685" s="656"/>
      <c r="O1685" s="648"/>
      <c r="P1685" s="648"/>
      <c r="Q1685" s="648"/>
      <c r="R1685" s="648"/>
      <c r="S1685" s="648"/>
      <c r="T1685" s="657"/>
      <c r="U1685" s="568"/>
      <c r="V1685" s="568"/>
      <c r="W1685" s="568"/>
      <c r="X1685" s="568"/>
      <c r="Y1685" s="568"/>
      <c r="Z1685" s="568"/>
      <c r="AA1685" s="568"/>
      <c r="AB1685" s="568"/>
      <c r="AC1685" s="568"/>
      <c r="AD1685" s="568"/>
      <c r="AE1685" s="568"/>
      <c r="AT1685" s="561" t="s">
        <v>135</v>
      </c>
      <c r="AU1685" s="561" t="s">
        <v>82</v>
      </c>
    </row>
    <row r="1686" spans="1:65" s="571" customFormat="1" ht="24.2" customHeight="1">
      <c r="A1686" s="568"/>
      <c r="B1686" s="569"/>
      <c r="C1686" s="640" t="s">
        <v>2751</v>
      </c>
      <c r="D1686" s="640" t="s">
        <v>128</v>
      </c>
      <c r="E1686" s="641" t="s">
        <v>2752</v>
      </c>
      <c r="F1686" s="642" t="s">
        <v>2753</v>
      </c>
      <c r="G1686" s="643" t="s">
        <v>173</v>
      </c>
      <c r="H1686" s="644">
        <v>1</v>
      </c>
      <c r="I1686" s="77"/>
      <c r="J1686" s="645">
        <f>ROUND(I1686*H1686,2)</f>
        <v>0</v>
      </c>
      <c r="K1686" s="642" t="s">
        <v>132</v>
      </c>
      <c r="L1686" s="569"/>
      <c r="M1686" s="646" t="s">
        <v>3</v>
      </c>
      <c r="N1686" s="647" t="s">
        <v>43</v>
      </c>
      <c r="O1686" s="648"/>
      <c r="P1686" s="649">
        <f>O1686*H1686</f>
        <v>0</v>
      </c>
      <c r="Q1686" s="649">
        <v>1E-05</v>
      </c>
      <c r="R1686" s="649">
        <f>Q1686*H1686</f>
        <v>1E-05</v>
      </c>
      <c r="S1686" s="649">
        <v>0</v>
      </c>
      <c r="T1686" s="650">
        <f>S1686*H1686</f>
        <v>0</v>
      </c>
      <c r="U1686" s="568"/>
      <c r="V1686" s="568"/>
      <c r="W1686" s="568"/>
      <c r="X1686" s="568"/>
      <c r="Y1686" s="568"/>
      <c r="Z1686" s="568"/>
      <c r="AA1686" s="568"/>
      <c r="AB1686" s="568"/>
      <c r="AC1686" s="568"/>
      <c r="AD1686" s="568"/>
      <c r="AE1686" s="568"/>
      <c r="AR1686" s="651" t="s">
        <v>229</v>
      </c>
      <c r="AT1686" s="651" t="s">
        <v>128</v>
      </c>
      <c r="AU1686" s="651" t="s">
        <v>82</v>
      </c>
      <c r="AY1686" s="561" t="s">
        <v>125</v>
      </c>
      <c r="BE1686" s="652">
        <f>IF(N1686="základní",J1686,0)</f>
        <v>0</v>
      </c>
      <c r="BF1686" s="652">
        <f>IF(N1686="snížená",J1686,0)</f>
        <v>0</v>
      </c>
      <c r="BG1686" s="652">
        <f>IF(N1686="zákl. přenesená",J1686,0)</f>
        <v>0</v>
      </c>
      <c r="BH1686" s="652">
        <f>IF(N1686="sníž. přenesená",J1686,0)</f>
        <v>0</v>
      </c>
      <c r="BI1686" s="652">
        <f>IF(N1686="nulová",J1686,0)</f>
        <v>0</v>
      </c>
      <c r="BJ1686" s="561" t="s">
        <v>80</v>
      </c>
      <c r="BK1686" s="652">
        <f>ROUND(I1686*H1686,2)</f>
        <v>0</v>
      </c>
      <c r="BL1686" s="561" t="s">
        <v>229</v>
      </c>
      <c r="BM1686" s="651" t="s">
        <v>2754</v>
      </c>
    </row>
    <row r="1687" spans="2:51" s="658" customFormat="1" ht="12">
      <c r="B1687" s="659"/>
      <c r="D1687" s="653" t="s">
        <v>137</v>
      </c>
      <c r="E1687" s="660" t="s">
        <v>3</v>
      </c>
      <c r="F1687" s="661" t="s">
        <v>906</v>
      </c>
      <c r="H1687" s="662">
        <v>1</v>
      </c>
      <c r="L1687" s="659"/>
      <c r="M1687" s="663"/>
      <c r="N1687" s="664"/>
      <c r="O1687" s="664"/>
      <c r="P1687" s="664"/>
      <c r="Q1687" s="664"/>
      <c r="R1687" s="664"/>
      <c r="S1687" s="664"/>
      <c r="T1687" s="665"/>
      <c r="AT1687" s="660" t="s">
        <v>137</v>
      </c>
      <c r="AU1687" s="660" t="s">
        <v>82</v>
      </c>
      <c r="AV1687" s="658" t="s">
        <v>82</v>
      </c>
      <c r="AW1687" s="658" t="s">
        <v>33</v>
      </c>
      <c r="AX1687" s="658" t="s">
        <v>80</v>
      </c>
      <c r="AY1687" s="660" t="s">
        <v>125</v>
      </c>
    </row>
    <row r="1688" spans="1:65" s="571" customFormat="1" ht="14.45" customHeight="1">
      <c r="A1688" s="568"/>
      <c r="B1688" s="569"/>
      <c r="C1688" s="671" t="s">
        <v>2755</v>
      </c>
      <c r="D1688" s="671" t="s">
        <v>239</v>
      </c>
      <c r="E1688" s="672" t="s">
        <v>2756</v>
      </c>
      <c r="F1688" s="673" t="s">
        <v>2757</v>
      </c>
      <c r="G1688" s="674" t="s">
        <v>173</v>
      </c>
      <c r="H1688" s="675">
        <v>1</v>
      </c>
      <c r="I1688" s="80"/>
      <c r="J1688" s="676">
        <f>ROUND(I1688*H1688,2)</f>
        <v>0</v>
      </c>
      <c r="K1688" s="673" t="s">
        <v>132</v>
      </c>
      <c r="L1688" s="677"/>
      <c r="M1688" s="678" t="s">
        <v>3</v>
      </c>
      <c r="N1688" s="679" t="s">
        <v>43</v>
      </c>
      <c r="O1688" s="648"/>
      <c r="P1688" s="649">
        <f>O1688*H1688</f>
        <v>0</v>
      </c>
      <c r="Q1688" s="649">
        <v>0.0025</v>
      </c>
      <c r="R1688" s="649">
        <f>Q1688*H1688</f>
        <v>0.0025</v>
      </c>
      <c r="S1688" s="649">
        <v>0</v>
      </c>
      <c r="T1688" s="650">
        <f>S1688*H1688</f>
        <v>0</v>
      </c>
      <c r="U1688" s="568"/>
      <c r="V1688" s="568"/>
      <c r="W1688" s="568"/>
      <c r="X1688" s="568"/>
      <c r="Y1688" s="568"/>
      <c r="Z1688" s="568"/>
      <c r="AA1688" s="568"/>
      <c r="AB1688" s="568"/>
      <c r="AC1688" s="568"/>
      <c r="AD1688" s="568"/>
      <c r="AE1688" s="568"/>
      <c r="AR1688" s="651" t="s">
        <v>304</v>
      </c>
      <c r="AT1688" s="651" t="s">
        <v>239</v>
      </c>
      <c r="AU1688" s="651" t="s">
        <v>82</v>
      </c>
      <c r="AY1688" s="561" t="s">
        <v>125</v>
      </c>
      <c r="BE1688" s="652">
        <f>IF(N1688="základní",J1688,0)</f>
        <v>0</v>
      </c>
      <c r="BF1688" s="652">
        <f>IF(N1688="snížená",J1688,0)</f>
        <v>0</v>
      </c>
      <c r="BG1688" s="652">
        <f>IF(N1688="zákl. přenesená",J1688,0)</f>
        <v>0</v>
      </c>
      <c r="BH1688" s="652">
        <f>IF(N1688="sníž. přenesená",J1688,0)</f>
        <v>0</v>
      </c>
      <c r="BI1688" s="652">
        <f>IF(N1688="nulová",J1688,0)</f>
        <v>0</v>
      </c>
      <c r="BJ1688" s="561" t="s">
        <v>80</v>
      </c>
      <c r="BK1688" s="652">
        <f>ROUND(I1688*H1688,2)</f>
        <v>0</v>
      </c>
      <c r="BL1688" s="561" t="s">
        <v>229</v>
      </c>
      <c r="BM1688" s="651" t="s">
        <v>2758</v>
      </c>
    </row>
    <row r="1689" spans="1:65" s="571" customFormat="1" ht="24.2" customHeight="1">
      <c r="A1689" s="568"/>
      <c r="B1689" s="569"/>
      <c r="C1689" s="640" t="s">
        <v>2759</v>
      </c>
      <c r="D1689" s="640" t="s">
        <v>128</v>
      </c>
      <c r="E1689" s="641" t="s">
        <v>2760</v>
      </c>
      <c r="F1689" s="642" t="s">
        <v>2761</v>
      </c>
      <c r="G1689" s="643" t="s">
        <v>173</v>
      </c>
      <c r="H1689" s="644">
        <v>2</v>
      </c>
      <c r="I1689" s="77"/>
      <c r="J1689" s="645">
        <f>ROUND(I1689*H1689,2)</f>
        <v>0</v>
      </c>
      <c r="K1689" s="642" t="s">
        <v>132</v>
      </c>
      <c r="L1689" s="569"/>
      <c r="M1689" s="646" t="s">
        <v>3</v>
      </c>
      <c r="N1689" s="647" t="s">
        <v>43</v>
      </c>
      <c r="O1689" s="648"/>
      <c r="P1689" s="649">
        <f>O1689*H1689</f>
        <v>0</v>
      </c>
      <c r="Q1689" s="649">
        <v>1E-05</v>
      </c>
      <c r="R1689" s="649">
        <f>Q1689*H1689</f>
        <v>2E-05</v>
      </c>
      <c r="S1689" s="649">
        <v>0</v>
      </c>
      <c r="T1689" s="650">
        <f>S1689*H1689</f>
        <v>0</v>
      </c>
      <c r="U1689" s="568"/>
      <c r="V1689" s="568"/>
      <c r="W1689" s="568"/>
      <c r="X1689" s="568"/>
      <c r="Y1689" s="568"/>
      <c r="Z1689" s="568"/>
      <c r="AA1689" s="568"/>
      <c r="AB1689" s="568"/>
      <c r="AC1689" s="568"/>
      <c r="AD1689" s="568"/>
      <c r="AE1689" s="568"/>
      <c r="AR1689" s="651" t="s">
        <v>229</v>
      </c>
      <c r="AT1689" s="651" t="s">
        <v>128</v>
      </c>
      <c r="AU1689" s="651" t="s">
        <v>82</v>
      </c>
      <c r="AY1689" s="561" t="s">
        <v>125</v>
      </c>
      <c r="BE1689" s="652">
        <f>IF(N1689="základní",J1689,0)</f>
        <v>0</v>
      </c>
      <c r="BF1689" s="652">
        <f>IF(N1689="snížená",J1689,0)</f>
        <v>0</v>
      </c>
      <c r="BG1689" s="652">
        <f>IF(N1689="zákl. přenesená",J1689,0)</f>
        <v>0</v>
      </c>
      <c r="BH1689" s="652">
        <f>IF(N1689="sníž. přenesená",J1689,0)</f>
        <v>0</v>
      </c>
      <c r="BI1689" s="652">
        <f>IF(N1689="nulová",J1689,0)</f>
        <v>0</v>
      </c>
      <c r="BJ1689" s="561" t="s">
        <v>80</v>
      </c>
      <c r="BK1689" s="652">
        <f>ROUND(I1689*H1689,2)</f>
        <v>0</v>
      </c>
      <c r="BL1689" s="561" t="s">
        <v>229</v>
      </c>
      <c r="BM1689" s="651" t="s">
        <v>2762</v>
      </c>
    </row>
    <row r="1690" spans="2:51" s="658" customFormat="1" ht="12">
      <c r="B1690" s="659"/>
      <c r="D1690" s="653" t="s">
        <v>137</v>
      </c>
      <c r="E1690" s="660" t="s">
        <v>3</v>
      </c>
      <c r="F1690" s="661" t="s">
        <v>948</v>
      </c>
      <c r="H1690" s="662">
        <v>2</v>
      </c>
      <c r="L1690" s="659"/>
      <c r="M1690" s="663"/>
      <c r="N1690" s="664"/>
      <c r="O1690" s="664"/>
      <c r="P1690" s="664"/>
      <c r="Q1690" s="664"/>
      <c r="R1690" s="664"/>
      <c r="S1690" s="664"/>
      <c r="T1690" s="665"/>
      <c r="AT1690" s="660" t="s">
        <v>137</v>
      </c>
      <c r="AU1690" s="660" t="s">
        <v>82</v>
      </c>
      <c r="AV1690" s="658" t="s">
        <v>82</v>
      </c>
      <c r="AW1690" s="658" t="s">
        <v>33</v>
      </c>
      <c r="AX1690" s="658" t="s">
        <v>80</v>
      </c>
      <c r="AY1690" s="660" t="s">
        <v>125</v>
      </c>
    </row>
    <row r="1691" spans="1:65" s="571" customFormat="1" ht="14.45" customHeight="1">
      <c r="A1691" s="568"/>
      <c r="B1691" s="569"/>
      <c r="C1691" s="671" t="s">
        <v>2763</v>
      </c>
      <c r="D1691" s="671" t="s">
        <v>239</v>
      </c>
      <c r="E1691" s="672" t="s">
        <v>2764</v>
      </c>
      <c r="F1691" s="673" t="s">
        <v>2765</v>
      </c>
      <c r="G1691" s="674" t="s">
        <v>173</v>
      </c>
      <c r="H1691" s="675">
        <v>2</v>
      </c>
      <c r="I1691" s="80"/>
      <c r="J1691" s="676">
        <f>ROUND(I1691*H1691,2)</f>
        <v>0</v>
      </c>
      <c r="K1691" s="673" t="s">
        <v>132</v>
      </c>
      <c r="L1691" s="677"/>
      <c r="M1691" s="678" t="s">
        <v>3</v>
      </c>
      <c r="N1691" s="679" t="s">
        <v>43</v>
      </c>
      <c r="O1691" s="648"/>
      <c r="P1691" s="649">
        <f>O1691*H1691</f>
        <v>0</v>
      </c>
      <c r="Q1691" s="649">
        <v>0.0025</v>
      </c>
      <c r="R1691" s="649">
        <f>Q1691*H1691</f>
        <v>0.005</v>
      </c>
      <c r="S1691" s="649">
        <v>0</v>
      </c>
      <c r="T1691" s="650">
        <f>S1691*H1691</f>
        <v>0</v>
      </c>
      <c r="U1691" s="568"/>
      <c r="V1691" s="568"/>
      <c r="W1691" s="568"/>
      <c r="X1691" s="568"/>
      <c r="Y1691" s="568"/>
      <c r="Z1691" s="568"/>
      <c r="AA1691" s="568"/>
      <c r="AB1691" s="568"/>
      <c r="AC1691" s="568"/>
      <c r="AD1691" s="568"/>
      <c r="AE1691" s="568"/>
      <c r="AR1691" s="651" t="s">
        <v>304</v>
      </c>
      <c r="AT1691" s="651" t="s">
        <v>239</v>
      </c>
      <c r="AU1691" s="651" t="s">
        <v>82</v>
      </c>
      <c r="AY1691" s="561" t="s">
        <v>125</v>
      </c>
      <c r="BE1691" s="652">
        <f>IF(N1691="základní",J1691,0)</f>
        <v>0</v>
      </c>
      <c r="BF1691" s="652">
        <f>IF(N1691="snížená",J1691,0)</f>
        <v>0</v>
      </c>
      <c r="BG1691" s="652">
        <f>IF(N1691="zákl. přenesená",J1691,0)</f>
        <v>0</v>
      </c>
      <c r="BH1691" s="652">
        <f>IF(N1691="sníž. přenesená",J1691,0)</f>
        <v>0</v>
      </c>
      <c r="BI1691" s="652">
        <f>IF(N1691="nulová",J1691,0)</f>
        <v>0</v>
      </c>
      <c r="BJ1691" s="561" t="s">
        <v>80</v>
      </c>
      <c r="BK1691" s="652">
        <f>ROUND(I1691*H1691,2)</f>
        <v>0</v>
      </c>
      <c r="BL1691" s="561" t="s">
        <v>229</v>
      </c>
      <c r="BM1691" s="651" t="s">
        <v>2766</v>
      </c>
    </row>
    <row r="1692" spans="1:65" s="571" customFormat="1" ht="24.2" customHeight="1">
      <c r="A1692" s="568"/>
      <c r="B1692" s="569"/>
      <c r="C1692" s="640" t="s">
        <v>2767</v>
      </c>
      <c r="D1692" s="640" t="s">
        <v>128</v>
      </c>
      <c r="E1692" s="641" t="s">
        <v>2768</v>
      </c>
      <c r="F1692" s="642" t="s">
        <v>2769</v>
      </c>
      <c r="G1692" s="643" t="s">
        <v>173</v>
      </c>
      <c r="H1692" s="644">
        <v>4</v>
      </c>
      <c r="I1692" s="77"/>
      <c r="J1692" s="645">
        <f>ROUND(I1692*H1692,2)</f>
        <v>0</v>
      </c>
      <c r="K1692" s="642" t="s">
        <v>132</v>
      </c>
      <c r="L1692" s="569"/>
      <c r="M1692" s="646" t="s">
        <v>3</v>
      </c>
      <c r="N1692" s="647" t="s">
        <v>43</v>
      </c>
      <c r="O1692" s="648"/>
      <c r="P1692" s="649">
        <f>O1692*H1692</f>
        <v>0</v>
      </c>
      <c r="Q1692" s="649">
        <v>1E-05</v>
      </c>
      <c r="R1692" s="649">
        <f>Q1692*H1692</f>
        <v>4E-05</v>
      </c>
      <c r="S1692" s="649">
        <v>0</v>
      </c>
      <c r="T1692" s="650">
        <f>S1692*H1692</f>
        <v>0</v>
      </c>
      <c r="U1692" s="568"/>
      <c r="V1692" s="568"/>
      <c r="W1692" s="568"/>
      <c r="X1692" s="568"/>
      <c r="Y1692" s="568"/>
      <c r="Z1692" s="568"/>
      <c r="AA1692" s="568"/>
      <c r="AB1692" s="568"/>
      <c r="AC1692" s="568"/>
      <c r="AD1692" s="568"/>
      <c r="AE1692" s="568"/>
      <c r="AR1692" s="651" t="s">
        <v>229</v>
      </c>
      <c r="AT1692" s="651" t="s">
        <v>128</v>
      </c>
      <c r="AU1692" s="651" t="s">
        <v>82</v>
      </c>
      <c r="AY1692" s="561" t="s">
        <v>125</v>
      </c>
      <c r="BE1692" s="652">
        <f>IF(N1692="základní",J1692,0)</f>
        <v>0</v>
      </c>
      <c r="BF1692" s="652">
        <f>IF(N1692="snížená",J1692,0)</f>
        <v>0</v>
      </c>
      <c r="BG1692" s="652">
        <f>IF(N1692="zákl. přenesená",J1692,0)</f>
        <v>0</v>
      </c>
      <c r="BH1692" s="652">
        <f>IF(N1692="sníž. přenesená",J1692,0)</f>
        <v>0</v>
      </c>
      <c r="BI1692" s="652">
        <f>IF(N1692="nulová",J1692,0)</f>
        <v>0</v>
      </c>
      <c r="BJ1692" s="561" t="s">
        <v>80</v>
      </c>
      <c r="BK1692" s="652">
        <f>ROUND(I1692*H1692,2)</f>
        <v>0</v>
      </c>
      <c r="BL1692" s="561" t="s">
        <v>229</v>
      </c>
      <c r="BM1692" s="651" t="s">
        <v>2770</v>
      </c>
    </row>
    <row r="1693" spans="2:51" s="658" customFormat="1" ht="12">
      <c r="B1693" s="659"/>
      <c r="D1693" s="653" t="s">
        <v>137</v>
      </c>
      <c r="E1693" s="660" t="s">
        <v>3</v>
      </c>
      <c r="F1693" s="661" t="s">
        <v>952</v>
      </c>
      <c r="H1693" s="662">
        <v>4</v>
      </c>
      <c r="L1693" s="659"/>
      <c r="M1693" s="663"/>
      <c r="N1693" s="664"/>
      <c r="O1693" s="664"/>
      <c r="P1693" s="664"/>
      <c r="Q1693" s="664"/>
      <c r="R1693" s="664"/>
      <c r="S1693" s="664"/>
      <c r="T1693" s="665"/>
      <c r="AT1693" s="660" t="s">
        <v>137</v>
      </c>
      <c r="AU1693" s="660" t="s">
        <v>82</v>
      </c>
      <c r="AV1693" s="658" t="s">
        <v>82</v>
      </c>
      <c r="AW1693" s="658" t="s">
        <v>33</v>
      </c>
      <c r="AX1693" s="658" t="s">
        <v>80</v>
      </c>
      <c r="AY1693" s="660" t="s">
        <v>125</v>
      </c>
    </row>
    <row r="1694" spans="1:65" s="571" customFormat="1" ht="14.45" customHeight="1">
      <c r="A1694" s="568"/>
      <c r="B1694" s="569"/>
      <c r="C1694" s="671" t="s">
        <v>2771</v>
      </c>
      <c r="D1694" s="671" t="s">
        <v>239</v>
      </c>
      <c r="E1694" s="672" t="s">
        <v>2772</v>
      </c>
      <c r="F1694" s="673" t="s">
        <v>2773</v>
      </c>
      <c r="G1694" s="674" t="s">
        <v>173</v>
      </c>
      <c r="H1694" s="675">
        <v>4</v>
      </c>
      <c r="I1694" s="80"/>
      <c r="J1694" s="676">
        <f>ROUND(I1694*H1694,2)</f>
        <v>0</v>
      </c>
      <c r="K1694" s="673" t="s">
        <v>132</v>
      </c>
      <c r="L1694" s="677"/>
      <c r="M1694" s="678" t="s">
        <v>3</v>
      </c>
      <c r="N1694" s="679" t="s">
        <v>43</v>
      </c>
      <c r="O1694" s="648"/>
      <c r="P1694" s="649">
        <f>O1694*H1694</f>
        <v>0</v>
      </c>
      <c r="Q1694" s="649">
        <v>0.0067</v>
      </c>
      <c r="R1694" s="649">
        <f>Q1694*H1694</f>
        <v>0.0268</v>
      </c>
      <c r="S1694" s="649">
        <v>0</v>
      </c>
      <c r="T1694" s="650">
        <f>S1694*H1694</f>
        <v>0</v>
      </c>
      <c r="U1694" s="568"/>
      <c r="V1694" s="568"/>
      <c r="W1694" s="568"/>
      <c r="X1694" s="568"/>
      <c r="Y1694" s="568"/>
      <c r="Z1694" s="568"/>
      <c r="AA1694" s="568"/>
      <c r="AB1694" s="568"/>
      <c r="AC1694" s="568"/>
      <c r="AD1694" s="568"/>
      <c r="AE1694" s="568"/>
      <c r="AR1694" s="651" t="s">
        <v>304</v>
      </c>
      <c r="AT1694" s="651" t="s">
        <v>239</v>
      </c>
      <c r="AU1694" s="651" t="s">
        <v>82</v>
      </c>
      <c r="AY1694" s="561" t="s">
        <v>125</v>
      </c>
      <c r="BE1694" s="652">
        <f>IF(N1694="základní",J1694,0)</f>
        <v>0</v>
      </c>
      <c r="BF1694" s="652">
        <f>IF(N1694="snížená",J1694,0)</f>
        <v>0</v>
      </c>
      <c r="BG1694" s="652">
        <f>IF(N1694="zákl. přenesená",J1694,0)</f>
        <v>0</v>
      </c>
      <c r="BH1694" s="652">
        <f>IF(N1694="sníž. přenesená",J1694,0)</f>
        <v>0</v>
      </c>
      <c r="BI1694" s="652">
        <f>IF(N1694="nulová",J1694,0)</f>
        <v>0</v>
      </c>
      <c r="BJ1694" s="561" t="s">
        <v>80</v>
      </c>
      <c r="BK1694" s="652">
        <f>ROUND(I1694*H1694,2)</f>
        <v>0</v>
      </c>
      <c r="BL1694" s="561" t="s">
        <v>229</v>
      </c>
      <c r="BM1694" s="651" t="s">
        <v>2774</v>
      </c>
    </row>
    <row r="1695" spans="1:65" s="571" customFormat="1" ht="14.45" customHeight="1">
      <c r="A1695" s="568"/>
      <c r="B1695" s="569"/>
      <c r="C1695" s="640" t="s">
        <v>2775</v>
      </c>
      <c r="D1695" s="640" t="s">
        <v>128</v>
      </c>
      <c r="E1695" s="641" t="s">
        <v>2776</v>
      </c>
      <c r="F1695" s="642" t="s">
        <v>2777</v>
      </c>
      <c r="G1695" s="643" t="s">
        <v>286</v>
      </c>
      <c r="H1695" s="644">
        <v>13.65</v>
      </c>
      <c r="I1695" s="77"/>
      <c r="J1695" s="645">
        <f>ROUND(I1695*H1695,2)</f>
        <v>0</v>
      </c>
      <c r="K1695" s="642" t="s">
        <v>259</v>
      </c>
      <c r="L1695" s="569"/>
      <c r="M1695" s="646" t="s">
        <v>3</v>
      </c>
      <c r="N1695" s="647" t="s">
        <v>43</v>
      </c>
      <c r="O1695" s="648"/>
      <c r="P1695" s="649">
        <f>O1695*H1695</f>
        <v>0</v>
      </c>
      <c r="Q1695" s="649">
        <v>1E-05</v>
      </c>
      <c r="R1695" s="649">
        <f>Q1695*H1695</f>
        <v>0.0001365</v>
      </c>
      <c r="S1695" s="649">
        <v>0</v>
      </c>
      <c r="T1695" s="650">
        <f>S1695*H1695</f>
        <v>0</v>
      </c>
      <c r="U1695" s="568"/>
      <c r="V1695" s="568"/>
      <c r="W1695" s="568"/>
      <c r="X1695" s="568"/>
      <c r="Y1695" s="568"/>
      <c r="Z1695" s="568"/>
      <c r="AA1695" s="568"/>
      <c r="AB1695" s="568"/>
      <c r="AC1695" s="568"/>
      <c r="AD1695" s="568"/>
      <c r="AE1695" s="568"/>
      <c r="AR1695" s="651" t="s">
        <v>229</v>
      </c>
      <c r="AT1695" s="651" t="s">
        <v>128</v>
      </c>
      <c r="AU1695" s="651" t="s">
        <v>82</v>
      </c>
      <c r="AY1695" s="561" t="s">
        <v>125</v>
      </c>
      <c r="BE1695" s="652">
        <f>IF(N1695="základní",J1695,0)</f>
        <v>0</v>
      </c>
      <c r="BF1695" s="652">
        <f>IF(N1695="snížená",J1695,0)</f>
        <v>0</v>
      </c>
      <c r="BG1695" s="652">
        <f>IF(N1695="zákl. přenesená",J1695,0)</f>
        <v>0</v>
      </c>
      <c r="BH1695" s="652">
        <f>IF(N1695="sníž. přenesená",J1695,0)</f>
        <v>0</v>
      </c>
      <c r="BI1695" s="652">
        <f>IF(N1695="nulová",J1695,0)</f>
        <v>0</v>
      </c>
      <c r="BJ1695" s="561" t="s">
        <v>80</v>
      </c>
      <c r="BK1695" s="652">
        <f>ROUND(I1695*H1695,2)</f>
        <v>0</v>
      </c>
      <c r="BL1695" s="561" t="s">
        <v>229</v>
      </c>
      <c r="BM1695" s="651" t="s">
        <v>2778</v>
      </c>
    </row>
    <row r="1696" spans="2:51" s="658" customFormat="1" ht="12">
      <c r="B1696" s="659"/>
      <c r="D1696" s="653" t="s">
        <v>137</v>
      </c>
      <c r="E1696" s="660" t="s">
        <v>3</v>
      </c>
      <c r="F1696" s="661" t="s">
        <v>2779</v>
      </c>
      <c r="H1696" s="662">
        <v>13.65</v>
      </c>
      <c r="L1696" s="659"/>
      <c r="M1696" s="663"/>
      <c r="N1696" s="664"/>
      <c r="O1696" s="664"/>
      <c r="P1696" s="664"/>
      <c r="Q1696" s="664"/>
      <c r="R1696" s="664"/>
      <c r="S1696" s="664"/>
      <c r="T1696" s="665"/>
      <c r="AT1696" s="660" t="s">
        <v>137</v>
      </c>
      <c r="AU1696" s="660" t="s">
        <v>82</v>
      </c>
      <c r="AV1696" s="658" t="s">
        <v>82</v>
      </c>
      <c r="AW1696" s="658" t="s">
        <v>33</v>
      </c>
      <c r="AX1696" s="658" t="s">
        <v>80</v>
      </c>
      <c r="AY1696" s="660" t="s">
        <v>125</v>
      </c>
    </row>
    <row r="1697" spans="1:65" s="571" customFormat="1" ht="14.45" customHeight="1">
      <c r="A1697" s="568"/>
      <c r="B1697" s="569"/>
      <c r="C1697" s="671" t="s">
        <v>2780</v>
      </c>
      <c r="D1697" s="671" t="s">
        <v>239</v>
      </c>
      <c r="E1697" s="672" t="s">
        <v>2781</v>
      </c>
      <c r="F1697" s="673" t="s">
        <v>2782</v>
      </c>
      <c r="G1697" s="674" t="s">
        <v>286</v>
      </c>
      <c r="H1697" s="675">
        <v>14.333</v>
      </c>
      <c r="I1697" s="80"/>
      <c r="J1697" s="676">
        <f>ROUND(I1697*H1697,2)</f>
        <v>0</v>
      </c>
      <c r="K1697" s="673" t="s">
        <v>259</v>
      </c>
      <c r="L1697" s="677"/>
      <c r="M1697" s="678" t="s">
        <v>3</v>
      </c>
      <c r="N1697" s="679" t="s">
        <v>43</v>
      </c>
      <c r="O1697" s="648"/>
      <c r="P1697" s="649">
        <f>O1697*H1697</f>
        <v>0</v>
      </c>
      <c r="Q1697" s="649">
        <v>0.002</v>
      </c>
      <c r="R1697" s="649">
        <f>Q1697*H1697</f>
        <v>0.028666</v>
      </c>
      <c r="S1697" s="649">
        <v>0</v>
      </c>
      <c r="T1697" s="650">
        <f>S1697*H1697</f>
        <v>0</v>
      </c>
      <c r="U1697" s="568"/>
      <c r="V1697" s="568"/>
      <c r="W1697" s="568"/>
      <c r="X1697" s="568"/>
      <c r="Y1697" s="568"/>
      <c r="Z1697" s="568"/>
      <c r="AA1697" s="568"/>
      <c r="AB1697" s="568"/>
      <c r="AC1697" s="568"/>
      <c r="AD1697" s="568"/>
      <c r="AE1697" s="568"/>
      <c r="AR1697" s="651" t="s">
        <v>304</v>
      </c>
      <c r="AT1697" s="651" t="s">
        <v>239</v>
      </c>
      <c r="AU1697" s="651" t="s">
        <v>82</v>
      </c>
      <c r="AY1697" s="561" t="s">
        <v>125</v>
      </c>
      <c r="BE1697" s="652">
        <f>IF(N1697="základní",J1697,0)</f>
        <v>0</v>
      </c>
      <c r="BF1697" s="652">
        <f>IF(N1697="snížená",J1697,0)</f>
        <v>0</v>
      </c>
      <c r="BG1697" s="652">
        <f>IF(N1697="zákl. přenesená",J1697,0)</f>
        <v>0</v>
      </c>
      <c r="BH1697" s="652">
        <f>IF(N1697="sníž. přenesená",J1697,0)</f>
        <v>0</v>
      </c>
      <c r="BI1697" s="652">
        <f>IF(N1697="nulová",J1697,0)</f>
        <v>0</v>
      </c>
      <c r="BJ1697" s="561" t="s">
        <v>80</v>
      </c>
      <c r="BK1697" s="652">
        <f>ROUND(I1697*H1697,2)</f>
        <v>0</v>
      </c>
      <c r="BL1697" s="561" t="s">
        <v>229</v>
      </c>
      <c r="BM1697" s="651" t="s">
        <v>2783</v>
      </c>
    </row>
    <row r="1698" spans="2:51" s="658" customFormat="1" ht="12">
      <c r="B1698" s="659"/>
      <c r="D1698" s="653" t="s">
        <v>137</v>
      </c>
      <c r="F1698" s="661" t="s">
        <v>2784</v>
      </c>
      <c r="H1698" s="662">
        <v>14.333</v>
      </c>
      <c r="L1698" s="659"/>
      <c r="M1698" s="663"/>
      <c r="N1698" s="664"/>
      <c r="O1698" s="664"/>
      <c r="P1698" s="664"/>
      <c r="Q1698" s="664"/>
      <c r="R1698" s="664"/>
      <c r="S1698" s="664"/>
      <c r="T1698" s="665"/>
      <c r="AT1698" s="660" t="s">
        <v>137</v>
      </c>
      <c r="AU1698" s="660" t="s">
        <v>82</v>
      </c>
      <c r="AV1698" s="658" t="s">
        <v>82</v>
      </c>
      <c r="AW1698" s="658" t="s">
        <v>4</v>
      </c>
      <c r="AX1698" s="658" t="s">
        <v>80</v>
      </c>
      <c r="AY1698" s="660" t="s">
        <v>125</v>
      </c>
    </row>
    <row r="1699" spans="1:65" s="571" customFormat="1" ht="14.45" customHeight="1">
      <c r="A1699" s="568"/>
      <c r="B1699" s="569"/>
      <c r="C1699" s="640" t="s">
        <v>2785</v>
      </c>
      <c r="D1699" s="640" t="s">
        <v>128</v>
      </c>
      <c r="E1699" s="641" t="s">
        <v>2786</v>
      </c>
      <c r="F1699" s="642" t="s">
        <v>2787</v>
      </c>
      <c r="G1699" s="643" t="s">
        <v>180</v>
      </c>
      <c r="H1699" s="644">
        <v>15.901</v>
      </c>
      <c r="I1699" s="77"/>
      <c r="J1699" s="645">
        <f>ROUND(I1699*H1699,2)</f>
        <v>0</v>
      </c>
      <c r="K1699" s="642" t="s">
        <v>132</v>
      </c>
      <c r="L1699" s="569"/>
      <c r="M1699" s="646" t="s">
        <v>3</v>
      </c>
      <c r="N1699" s="647" t="s">
        <v>43</v>
      </c>
      <c r="O1699" s="648"/>
      <c r="P1699" s="649">
        <f>O1699*H1699</f>
        <v>0</v>
      </c>
      <c r="Q1699" s="649">
        <v>0.05401</v>
      </c>
      <c r="R1699" s="649">
        <f>Q1699*H1699</f>
        <v>0.85881301</v>
      </c>
      <c r="S1699" s="649">
        <v>0</v>
      </c>
      <c r="T1699" s="650">
        <f>S1699*H1699</f>
        <v>0</v>
      </c>
      <c r="U1699" s="568"/>
      <c r="V1699" s="568"/>
      <c r="W1699" s="568"/>
      <c r="X1699" s="568"/>
      <c r="Y1699" s="568"/>
      <c r="Z1699" s="568"/>
      <c r="AA1699" s="568"/>
      <c r="AB1699" s="568"/>
      <c r="AC1699" s="568"/>
      <c r="AD1699" s="568"/>
      <c r="AE1699" s="568"/>
      <c r="AR1699" s="651" t="s">
        <v>229</v>
      </c>
      <c r="AT1699" s="651" t="s">
        <v>128</v>
      </c>
      <c r="AU1699" s="651" t="s">
        <v>82</v>
      </c>
      <c r="AY1699" s="561" t="s">
        <v>125</v>
      </c>
      <c r="BE1699" s="652">
        <f>IF(N1699="základní",J1699,0)</f>
        <v>0</v>
      </c>
      <c r="BF1699" s="652">
        <f>IF(N1699="snížená",J1699,0)</f>
        <v>0</v>
      </c>
      <c r="BG1699" s="652">
        <f>IF(N1699="zákl. přenesená",J1699,0)</f>
        <v>0</v>
      </c>
      <c r="BH1699" s="652">
        <f>IF(N1699="sníž. přenesená",J1699,0)</f>
        <v>0</v>
      </c>
      <c r="BI1699" s="652">
        <f>IF(N1699="nulová",J1699,0)</f>
        <v>0</v>
      </c>
      <c r="BJ1699" s="561" t="s">
        <v>80</v>
      </c>
      <c r="BK1699" s="652">
        <f>ROUND(I1699*H1699,2)</f>
        <v>0</v>
      </c>
      <c r="BL1699" s="561" t="s">
        <v>229</v>
      </c>
      <c r="BM1699" s="651" t="s">
        <v>2788</v>
      </c>
    </row>
    <row r="1700" spans="1:47" s="571" customFormat="1" ht="19.5">
      <c r="A1700" s="568"/>
      <c r="B1700" s="569"/>
      <c r="C1700" s="568"/>
      <c r="D1700" s="653" t="s">
        <v>135</v>
      </c>
      <c r="E1700" s="568"/>
      <c r="F1700" s="654" t="s">
        <v>2005</v>
      </c>
      <c r="G1700" s="568"/>
      <c r="H1700" s="568"/>
      <c r="I1700" s="568"/>
      <c r="J1700" s="568"/>
      <c r="K1700" s="568"/>
      <c r="L1700" s="569"/>
      <c r="M1700" s="655"/>
      <c r="N1700" s="656"/>
      <c r="O1700" s="648"/>
      <c r="P1700" s="648"/>
      <c r="Q1700" s="648"/>
      <c r="R1700" s="648"/>
      <c r="S1700" s="648"/>
      <c r="T1700" s="657"/>
      <c r="U1700" s="568"/>
      <c r="V1700" s="568"/>
      <c r="W1700" s="568"/>
      <c r="X1700" s="568"/>
      <c r="Y1700" s="568"/>
      <c r="Z1700" s="568"/>
      <c r="AA1700" s="568"/>
      <c r="AB1700" s="568"/>
      <c r="AC1700" s="568"/>
      <c r="AD1700" s="568"/>
      <c r="AE1700" s="568"/>
      <c r="AT1700" s="561" t="s">
        <v>135</v>
      </c>
      <c r="AU1700" s="561" t="s">
        <v>82</v>
      </c>
    </row>
    <row r="1701" spans="2:51" s="680" customFormat="1" ht="12">
      <c r="B1701" s="681"/>
      <c r="D1701" s="653" t="s">
        <v>137</v>
      </c>
      <c r="E1701" s="682" t="s">
        <v>3</v>
      </c>
      <c r="F1701" s="683" t="s">
        <v>2789</v>
      </c>
      <c r="H1701" s="682" t="s">
        <v>3</v>
      </c>
      <c r="L1701" s="681"/>
      <c r="M1701" s="684"/>
      <c r="N1701" s="685"/>
      <c r="O1701" s="685"/>
      <c r="P1701" s="685"/>
      <c r="Q1701" s="685"/>
      <c r="R1701" s="685"/>
      <c r="S1701" s="685"/>
      <c r="T1701" s="686"/>
      <c r="AT1701" s="682" t="s">
        <v>137</v>
      </c>
      <c r="AU1701" s="682" t="s">
        <v>82</v>
      </c>
      <c r="AV1701" s="680" t="s">
        <v>80</v>
      </c>
      <c r="AW1701" s="680" t="s">
        <v>33</v>
      </c>
      <c r="AX1701" s="680" t="s">
        <v>72</v>
      </c>
      <c r="AY1701" s="682" t="s">
        <v>125</v>
      </c>
    </row>
    <row r="1702" spans="2:51" s="658" customFormat="1" ht="12">
      <c r="B1702" s="659"/>
      <c r="D1702" s="653" t="s">
        <v>137</v>
      </c>
      <c r="E1702" s="660" t="s">
        <v>3</v>
      </c>
      <c r="F1702" s="661" t="s">
        <v>2790</v>
      </c>
      <c r="H1702" s="662">
        <v>12.359</v>
      </c>
      <c r="L1702" s="659"/>
      <c r="M1702" s="663"/>
      <c r="N1702" s="664"/>
      <c r="O1702" s="664"/>
      <c r="P1702" s="664"/>
      <c r="Q1702" s="664"/>
      <c r="R1702" s="664"/>
      <c r="S1702" s="664"/>
      <c r="T1702" s="665"/>
      <c r="AT1702" s="660" t="s">
        <v>137</v>
      </c>
      <c r="AU1702" s="660" t="s">
        <v>82</v>
      </c>
      <c r="AV1702" s="658" t="s">
        <v>82</v>
      </c>
      <c r="AW1702" s="658" t="s">
        <v>33</v>
      </c>
      <c r="AX1702" s="658" t="s">
        <v>72</v>
      </c>
      <c r="AY1702" s="660" t="s">
        <v>125</v>
      </c>
    </row>
    <row r="1703" spans="2:51" s="680" customFormat="1" ht="12">
      <c r="B1703" s="681"/>
      <c r="D1703" s="653" t="s">
        <v>137</v>
      </c>
      <c r="E1703" s="682" t="s">
        <v>3</v>
      </c>
      <c r="F1703" s="683" t="s">
        <v>2791</v>
      </c>
      <c r="H1703" s="682" t="s">
        <v>3</v>
      </c>
      <c r="L1703" s="681"/>
      <c r="M1703" s="684"/>
      <c r="N1703" s="685"/>
      <c r="O1703" s="685"/>
      <c r="P1703" s="685"/>
      <c r="Q1703" s="685"/>
      <c r="R1703" s="685"/>
      <c r="S1703" s="685"/>
      <c r="T1703" s="686"/>
      <c r="AT1703" s="682" t="s">
        <v>137</v>
      </c>
      <c r="AU1703" s="682" t="s">
        <v>82</v>
      </c>
      <c r="AV1703" s="680" t="s">
        <v>80</v>
      </c>
      <c r="AW1703" s="680" t="s">
        <v>33</v>
      </c>
      <c r="AX1703" s="680" t="s">
        <v>72</v>
      </c>
      <c r="AY1703" s="682" t="s">
        <v>125</v>
      </c>
    </row>
    <row r="1704" spans="2:51" s="658" customFormat="1" ht="12">
      <c r="B1704" s="659"/>
      <c r="D1704" s="653" t="s">
        <v>137</v>
      </c>
      <c r="E1704" s="660" t="s">
        <v>3</v>
      </c>
      <c r="F1704" s="661" t="s">
        <v>2792</v>
      </c>
      <c r="H1704" s="662">
        <v>3.542</v>
      </c>
      <c r="L1704" s="659"/>
      <c r="M1704" s="663"/>
      <c r="N1704" s="664"/>
      <c r="O1704" s="664"/>
      <c r="P1704" s="664"/>
      <c r="Q1704" s="664"/>
      <c r="R1704" s="664"/>
      <c r="S1704" s="664"/>
      <c r="T1704" s="665"/>
      <c r="AT1704" s="660" t="s">
        <v>137</v>
      </c>
      <c r="AU1704" s="660" t="s">
        <v>82</v>
      </c>
      <c r="AV1704" s="658" t="s">
        <v>82</v>
      </c>
      <c r="AW1704" s="658" t="s">
        <v>33</v>
      </c>
      <c r="AX1704" s="658" t="s">
        <v>72</v>
      </c>
      <c r="AY1704" s="660" t="s">
        <v>125</v>
      </c>
    </row>
    <row r="1705" spans="2:51" s="687" customFormat="1" ht="12">
      <c r="B1705" s="688"/>
      <c r="D1705" s="653" t="s">
        <v>137</v>
      </c>
      <c r="E1705" s="689" t="s">
        <v>3</v>
      </c>
      <c r="F1705" s="690" t="s">
        <v>532</v>
      </c>
      <c r="H1705" s="691">
        <v>15.901</v>
      </c>
      <c r="L1705" s="688"/>
      <c r="M1705" s="692"/>
      <c r="N1705" s="693"/>
      <c r="O1705" s="693"/>
      <c r="P1705" s="693"/>
      <c r="Q1705" s="693"/>
      <c r="R1705" s="693"/>
      <c r="S1705" s="693"/>
      <c r="T1705" s="694"/>
      <c r="AT1705" s="689" t="s">
        <v>137</v>
      </c>
      <c r="AU1705" s="689" t="s">
        <v>82</v>
      </c>
      <c r="AV1705" s="687" t="s">
        <v>133</v>
      </c>
      <c r="AW1705" s="687" t="s">
        <v>33</v>
      </c>
      <c r="AX1705" s="687" t="s">
        <v>80</v>
      </c>
      <c r="AY1705" s="689" t="s">
        <v>125</v>
      </c>
    </row>
    <row r="1706" spans="1:65" s="571" customFormat="1" ht="24.2" customHeight="1">
      <c r="A1706" s="568"/>
      <c r="B1706" s="569"/>
      <c r="C1706" s="640" t="s">
        <v>2793</v>
      </c>
      <c r="D1706" s="640" t="s">
        <v>128</v>
      </c>
      <c r="E1706" s="641" t="s">
        <v>2794</v>
      </c>
      <c r="F1706" s="642" t="s">
        <v>2795</v>
      </c>
      <c r="G1706" s="643" t="s">
        <v>173</v>
      </c>
      <c r="H1706" s="644">
        <v>8</v>
      </c>
      <c r="I1706" s="77"/>
      <c r="J1706" s="645">
        <f>ROUND(I1706*H1706,2)</f>
        <v>0</v>
      </c>
      <c r="K1706" s="642" t="s">
        <v>132</v>
      </c>
      <c r="L1706" s="569"/>
      <c r="M1706" s="646" t="s">
        <v>3</v>
      </c>
      <c r="N1706" s="647" t="s">
        <v>43</v>
      </c>
      <c r="O1706" s="648"/>
      <c r="P1706" s="649">
        <f>O1706*H1706</f>
        <v>0</v>
      </c>
      <c r="Q1706" s="649">
        <v>0.05415</v>
      </c>
      <c r="R1706" s="649">
        <f>Q1706*H1706</f>
        <v>0.4332</v>
      </c>
      <c r="S1706" s="649">
        <v>0</v>
      </c>
      <c r="T1706" s="650">
        <f>S1706*H1706</f>
        <v>0</v>
      </c>
      <c r="U1706" s="568"/>
      <c r="V1706" s="568"/>
      <c r="W1706" s="568"/>
      <c r="X1706" s="568"/>
      <c r="Y1706" s="568"/>
      <c r="Z1706" s="568"/>
      <c r="AA1706" s="568"/>
      <c r="AB1706" s="568"/>
      <c r="AC1706" s="568"/>
      <c r="AD1706" s="568"/>
      <c r="AE1706" s="568"/>
      <c r="AR1706" s="651" t="s">
        <v>229</v>
      </c>
      <c r="AT1706" s="651" t="s">
        <v>128</v>
      </c>
      <c r="AU1706" s="651" t="s">
        <v>82</v>
      </c>
      <c r="AY1706" s="561" t="s">
        <v>125</v>
      </c>
      <c r="BE1706" s="652">
        <f>IF(N1706="základní",J1706,0)</f>
        <v>0</v>
      </c>
      <c r="BF1706" s="652">
        <f>IF(N1706="snížená",J1706,0)</f>
        <v>0</v>
      </c>
      <c r="BG1706" s="652">
        <f>IF(N1706="zákl. přenesená",J1706,0)</f>
        <v>0</v>
      </c>
      <c r="BH1706" s="652">
        <f>IF(N1706="sníž. přenesená",J1706,0)</f>
        <v>0</v>
      </c>
      <c r="BI1706" s="652">
        <f>IF(N1706="nulová",J1706,0)</f>
        <v>0</v>
      </c>
      <c r="BJ1706" s="561" t="s">
        <v>80</v>
      </c>
      <c r="BK1706" s="652">
        <f>ROUND(I1706*H1706,2)</f>
        <v>0</v>
      </c>
      <c r="BL1706" s="561" t="s">
        <v>229</v>
      </c>
      <c r="BM1706" s="651" t="s">
        <v>2796</v>
      </c>
    </row>
    <row r="1707" spans="1:47" s="571" customFormat="1" ht="19.5">
      <c r="A1707" s="568"/>
      <c r="B1707" s="569"/>
      <c r="C1707" s="568"/>
      <c r="D1707" s="653" t="s">
        <v>135</v>
      </c>
      <c r="E1707" s="568"/>
      <c r="F1707" s="654" t="s">
        <v>2005</v>
      </c>
      <c r="G1707" s="568"/>
      <c r="H1707" s="568"/>
      <c r="I1707" s="568"/>
      <c r="J1707" s="568"/>
      <c r="K1707" s="568"/>
      <c r="L1707" s="569"/>
      <c r="M1707" s="655"/>
      <c r="N1707" s="656"/>
      <c r="O1707" s="648"/>
      <c r="P1707" s="648"/>
      <c r="Q1707" s="648"/>
      <c r="R1707" s="648"/>
      <c r="S1707" s="648"/>
      <c r="T1707" s="657"/>
      <c r="U1707" s="568"/>
      <c r="V1707" s="568"/>
      <c r="W1707" s="568"/>
      <c r="X1707" s="568"/>
      <c r="Y1707" s="568"/>
      <c r="Z1707" s="568"/>
      <c r="AA1707" s="568"/>
      <c r="AB1707" s="568"/>
      <c r="AC1707" s="568"/>
      <c r="AD1707" s="568"/>
      <c r="AE1707" s="568"/>
      <c r="AT1707" s="561" t="s">
        <v>135</v>
      </c>
      <c r="AU1707" s="561" t="s">
        <v>82</v>
      </c>
    </row>
    <row r="1708" spans="2:51" s="658" customFormat="1" ht="12">
      <c r="B1708" s="659"/>
      <c r="D1708" s="653" t="s">
        <v>137</v>
      </c>
      <c r="E1708" s="660" t="s">
        <v>3</v>
      </c>
      <c r="F1708" s="661" t="s">
        <v>2797</v>
      </c>
      <c r="H1708" s="662">
        <v>6</v>
      </c>
      <c r="L1708" s="659"/>
      <c r="M1708" s="663"/>
      <c r="N1708" s="664"/>
      <c r="O1708" s="664"/>
      <c r="P1708" s="664"/>
      <c r="Q1708" s="664"/>
      <c r="R1708" s="664"/>
      <c r="S1708" s="664"/>
      <c r="T1708" s="665"/>
      <c r="AT1708" s="660" t="s">
        <v>137</v>
      </c>
      <c r="AU1708" s="660" t="s">
        <v>82</v>
      </c>
      <c r="AV1708" s="658" t="s">
        <v>82</v>
      </c>
      <c r="AW1708" s="658" t="s">
        <v>33</v>
      </c>
      <c r="AX1708" s="658" t="s">
        <v>72</v>
      </c>
      <c r="AY1708" s="660" t="s">
        <v>125</v>
      </c>
    </row>
    <row r="1709" spans="2:51" s="658" customFormat="1" ht="12">
      <c r="B1709" s="659"/>
      <c r="D1709" s="653" t="s">
        <v>137</v>
      </c>
      <c r="E1709" s="660" t="s">
        <v>3</v>
      </c>
      <c r="F1709" s="661" t="s">
        <v>2798</v>
      </c>
      <c r="H1709" s="662">
        <v>2</v>
      </c>
      <c r="L1709" s="659"/>
      <c r="M1709" s="663"/>
      <c r="N1709" s="664"/>
      <c r="O1709" s="664"/>
      <c r="P1709" s="664"/>
      <c r="Q1709" s="664"/>
      <c r="R1709" s="664"/>
      <c r="S1709" s="664"/>
      <c r="T1709" s="665"/>
      <c r="AT1709" s="660" t="s">
        <v>137</v>
      </c>
      <c r="AU1709" s="660" t="s">
        <v>82</v>
      </c>
      <c r="AV1709" s="658" t="s">
        <v>82</v>
      </c>
      <c r="AW1709" s="658" t="s">
        <v>33</v>
      </c>
      <c r="AX1709" s="658" t="s">
        <v>72</v>
      </c>
      <c r="AY1709" s="660" t="s">
        <v>125</v>
      </c>
    </row>
    <row r="1710" spans="2:51" s="687" customFormat="1" ht="12">
      <c r="B1710" s="688"/>
      <c r="D1710" s="653" t="s">
        <v>137</v>
      </c>
      <c r="E1710" s="689" t="s">
        <v>3</v>
      </c>
      <c r="F1710" s="690" t="s">
        <v>532</v>
      </c>
      <c r="H1710" s="691">
        <v>8</v>
      </c>
      <c r="L1710" s="688"/>
      <c r="M1710" s="692"/>
      <c r="N1710" s="693"/>
      <c r="O1710" s="693"/>
      <c r="P1710" s="693"/>
      <c r="Q1710" s="693"/>
      <c r="R1710" s="693"/>
      <c r="S1710" s="693"/>
      <c r="T1710" s="694"/>
      <c r="AT1710" s="689" t="s">
        <v>137</v>
      </c>
      <c r="AU1710" s="689" t="s">
        <v>82</v>
      </c>
      <c r="AV1710" s="687" t="s">
        <v>133</v>
      </c>
      <c r="AW1710" s="687" t="s">
        <v>33</v>
      </c>
      <c r="AX1710" s="687" t="s">
        <v>80</v>
      </c>
      <c r="AY1710" s="689" t="s">
        <v>125</v>
      </c>
    </row>
    <row r="1711" spans="1:65" s="571" customFormat="1" ht="24.2" customHeight="1">
      <c r="A1711" s="568"/>
      <c r="B1711" s="569"/>
      <c r="C1711" s="640" t="s">
        <v>2799</v>
      </c>
      <c r="D1711" s="640" t="s">
        <v>128</v>
      </c>
      <c r="E1711" s="641" t="s">
        <v>2800</v>
      </c>
      <c r="F1711" s="642" t="s">
        <v>2801</v>
      </c>
      <c r="G1711" s="643" t="s">
        <v>180</v>
      </c>
      <c r="H1711" s="644">
        <v>113.97</v>
      </c>
      <c r="I1711" s="77"/>
      <c r="J1711" s="645">
        <f>ROUND(I1711*H1711,2)</f>
        <v>0</v>
      </c>
      <c r="K1711" s="642" t="s">
        <v>132</v>
      </c>
      <c r="L1711" s="569"/>
      <c r="M1711" s="646" t="s">
        <v>3</v>
      </c>
      <c r="N1711" s="647" t="s">
        <v>43</v>
      </c>
      <c r="O1711" s="648"/>
      <c r="P1711" s="649">
        <f>O1711*H1711</f>
        <v>0</v>
      </c>
      <c r="Q1711" s="649">
        <v>0.00117</v>
      </c>
      <c r="R1711" s="649">
        <f>Q1711*H1711</f>
        <v>0.13334490000000002</v>
      </c>
      <c r="S1711" s="649">
        <v>0</v>
      </c>
      <c r="T1711" s="650">
        <f>S1711*H1711</f>
        <v>0</v>
      </c>
      <c r="U1711" s="568"/>
      <c r="V1711" s="568"/>
      <c r="W1711" s="568"/>
      <c r="X1711" s="568"/>
      <c r="Y1711" s="568"/>
      <c r="Z1711" s="568"/>
      <c r="AA1711" s="568"/>
      <c r="AB1711" s="568"/>
      <c r="AC1711" s="568"/>
      <c r="AD1711" s="568"/>
      <c r="AE1711" s="568"/>
      <c r="AR1711" s="651" t="s">
        <v>229</v>
      </c>
      <c r="AT1711" s="651" t="s">
        <v>128</v>
      </c>
      <c r="AU1711" s="651" t="s">
        <v>82</v>
      </c>
      <c r="AY1711" s="561" t="s">
        <v>125</v>
      </c>
      <c r="BE1711" s="652">
        <f>IF(N1711="základní",J1711,0)</f>
        <v>0</v>
      </c>
      <c r="BF1711" s="652">
        <f>IF(N1711="snížená",J1711,0)</f>
        <v>0</v>
      </c>
      <c r="BG1711" s="652">
        <f>IF(N1711="zákl. přenesená",J1711,0)</f>
        <v>0</v>
      </c>
      <c r="BH1711" s="652">
        <f>IF(N1711="sníž. přenesená",J1711,0)</f>
        <v>0</v>
      </c>
      <c r="BI1711" s="652">
        <f>IF(N1711="nulová",J1711,0)</f>
        <v>0</v>
      </c>
      <c r="BJ1711" s="561" t="s">
        <v>80</v>
      </c>
      <c r="BK1711" s="652">
        <f>ROUND(I1711*H1711,2)</f>
        <v>0</v>
      </c>
      <c r="BL1711" s="561" t="s">
        <v>229</v>
      </c>
      <c r="BM1711" s="651" t="s">
        <v>2802</v>
      </c>
    </row>
    <row r="1712" spans="2:51" s="680" customFormat="1" ht="12">
      <c r="B1712" s="681"/>
      <c r="D1712" s="653" t="s">
        <v>137</v>
      </c>
      <c r="E1712" s="682" t="s">
        <v>3</v>
      </c>
      <c r="F1712" s="683" t="s">
        <v>2803</v>
      </c>
      <c r="H1712" s="682" t="s">
        <v>3</v>
      </c>
      <c r="L1712" s="681"/>
      <c r="M1712" s="684"/>
      <c r="N1712" s="685"/>
      <c r="O1712" s="685"/>
      <c r="P1712" s="685"/>
      <c r="Q1712" s="685"/>
      <c r="R1712" s="685"/>
      <c r="S1712" s="685"/>
      <c r="T1712" s="686"/>
      <c r="AT1712" s="682" t="s">
        <v>137</v>
      </c>
      <c r="AU1712" s="682" t="s">
        <v>82</v>
      </c>
      <c r="AV1712" s="680" t="s">
        <v>80</v>
      </c>
      <c r="AW1712" s="680" t="s">
        <v>33</v>
      </c>
      <c r="AX1712" s="680" t="s">
        <v>72</v>
      </c>
      <c r="AY1712" s="682" t="s">
        <v>125</v>
      </c>
    </row>
    <row r="1713" spans="2:51" s="658" customFormat="1" ht="12">
      <c r="B1713" s="659"/>
      <c r="D1713" s="653" t="s">
        <v>137</v>
      </c>
      <c r="E1713" s="660" t="s">
        <v>3</v>
      </c>
      <c r="F1713" s="661" t="s">
        <v>2804</v>
      </c>
      <c r="H1713" s="662">
        <v>32.91</v>
      </c>
      <c r="L1713" s="659"/>
      <c r="M1713" s="663"/>
      <c r="N1713" s="664"/>
      <c r="O1713" s="664"/>
      <c r="P1713" s="664"/>
      <c r="Q1713" s="664"/>
      <c r="R1713" s="664"/>
      <c r="S1713" s="664"/>
      <c r="T1713" s="665"/>
      <c r="AT1713" s="660" t="s">
        <v>137</v>
      </c>
      <c r="AU1713" s="660" t="s">
        <v>82</v>
      </c>
      <c r="AV1713" s="658" t="s">
        <v>82</v>
      </c>
      <c r="AW1713" s="658" t="s">
        <v>33</v>
      </c>
      <c r="AX1713" s="658" t="s">
        <v>72</v>
      </c>
      <c r="AY1713" s="660" t="s">
        <v>125</v>
      </c>
    </row>
    <row r="1714" spans="2:51" s="658" customFormat="1" ht="12">
      <c r="B1714" s="659"/>
      <c r="D1714" s="653" t="s">
        <v>137</v>
      </c>
      <c r="E1714" s="660" t="s">
        <v>3</v>
      </c>
      <c r="F1714" s="661" t="s">
        <v>2805</v>
      </c>
      <c r="H1714" s="662">
        <v>22.06</v>
      </c>
      <c r="L1714" s="659"/>
      <c r="M1714" s="663"/>
      <c r="N1714" s="664"/>
      <c r="O1714" s="664"/>
      <c r="P1714" s="664"/>
      <c r="Q1714" s="664"/>
      <c r="R1714" s="664"/>
      <c r="S1714" s="664"/>
      <c r="T1714" s="665"/>
      <c r="AT1714" s="660" t="s">
        <v>137</v>
      </c>
      <c r="AU1714" s="660" t="s">
        <v>82</v>
      </c>
      <c r="AV1714" s="658" t="s">
        <v>82</v>
      </c>
      <c r="AW1714" s="658" t="s">
        <v>33</v>
      </c>
      <c r="AX1714" s="658" t="s">
        <v>72</v>
      </c>
      <c r="AY1714" s="660" t="s">
        <v>125</v>
      </c>
    </row>
    <row r="1715" spans="2:51" s="658" customFormat="1" ht="12">
      <c r="B1715" s="659"/>
      <c r="D1715" s="653" t="s">
        <v>137</v>
      </c>
      <c r="E1715" s="660" t="s">
        <v>3</v>
      </c>
      <c r="F1715" s="661" t="s">
        <v>2806</v>
      </c>
      <c r="H1715" s="662">
        <v>59</v>
      </c>
      <c r="L1715" s="659"/>
      <c r="M1715" s="663"/>
      <c r="N1715" s="664"/>
      <c r="O1715" s="664"/>
      <c r="P1715" s="664"/>
      <c r="Q1715" s="664"/>
      <c r="R1715" s="664"/>
      <c r="S1715" s="664"/>
      <c r="T1715" s="665"/>
      <c r="AT1715" s="660" t="s">
        <v>137</v>
      </c>
      <c r="AU1715" s="660" t="s">
        <v>82</v>
      </c>
      <c r="AV1715" s="658" t="s">
        <v>82</v>
      </c>
      <c r="AW1715" s="658" t="s">
        <v>33</v>
      </c>
      <c r="AX1715" s="658" t="s">
        <v>72</v>
      </c>
      <c r="AY1715" s="660" t="s">
        <v>125</v>
      </c>
    </row>
    <row r="1716" spans="2:51" s="687" customFormat="1" ht="12">
      <c r="B1716" s="688"/>
      <c r="D1716" s="653" t="s">
        <v>137</v>
      </c>
      <c r="E1716" s="689" t="s">
        <v>3</v>
      </c>
      <c r="F1716" s="690" t="s">
        <v>532</v>
      </c>
      <c r="H1716" s="691">
        <v>113.97</v>
      </c>
      <c r="L1716" s="688"/>
      <c r="M1716" s="692"/>
      <c r="N1716" s="693"/>
      <c r="O1716" s="693"/>
      <c r="P1716" s="693"/>
      <c r="Q1716" s="693"/>
      <c r="R1716" s="693"/>
      <c r="S1716" s="693"/>
      <c r="T1716" s="694"/>
      <c r="AT1716" s="689" t="s">
        <v>137</v>
      </c>
      <c r="AU1716" s="689" t="s">
        <v>82</v>
      </c>
      <c r="AV1716" s="687" t="s">
        <v>133</v>
      </c>
      <c r="AW1716" s="687" t="s">
        <v>33</v>
      </c>
      <c r="AX1716" s="687" t="s">
        <v>80</v>
      </c>
      <c r="AY1716" s="689" t="s">
        <v>125</v>
      </c>
    </row>
    <row r="1717" spans="1:65" s="571" customFormat="1" ht="14.45" customHeight="1">
      <c r="A1717" s="568"/>
      <c r="B1717" s="569"/>
      <c r="C1717" s="671" t="s">
        <v>2807</v>
      </c>
      <c r="D1717" s="671" t="s">
        <v>239</v>
      </c>
      <c r="E1717" s="672" t="s">
        <v>2808</v>
      </c>
      <c r="F1717" s="673" t="s">
        <v>2809</v>
      </c>
      <c r="G1717" s="674" t="s">
        <v>180</v>
      </c>
      <c r="H1717" s="675">
        <v>119.669</v>
      </c>
      <c r="I1717" s="80"/>
      <c r="J1717" s="676">
        <f>ROUND(I1717*H1717,2)</f>
        <v>0</v>
      </c>
      <c r="K1717" s="673" t="s">
        <v>259</v>
      </c>
      <c r="L1717" s="677"/>
      <c r="M1717" s="678" t="s">
        <v>3</v>
      </c>
      <c r="N1717" s="679" t="s">
        <v>43</v>
      </c>
      <c r="O1717" s="648"/>
      <c r="P1717" s="649">
        <f>O1717*H1717</f>
        <v>0</v>
      </c>
      <c r="Q1717" s="649">
        <v>0.00173</v>
      </c>
      <c r="R1717" s="649">
        <f>Q1717*H1717</f>
        <v>0.20702737</v>
      </c>
      <c r="S1717" s="649">
        <v>0</v>
      </c>
      <c r="T1717" s="650">
        <f>S1717*H1717</f>
        <v>0</v>
      </c>
      <c r="U1717" s="568"/>
      <c r="V1717" s="568"/>
      <c r="W1717" s="568"/>
      <c r="X1717" s="568"/>
      <c r="Y1717" s="568"/>
      <c r="Z1717" s="568"/>
      <c r="AA1717" s="568"/>
      <c r="AB1717" s="568"/>
      <c r="AC1717" s="568"/>
      <c r="AD1717" s="568"/>
      <c r="AE1717" s="568"/>
      <c r="AR1717" s="651" t="s">
        <v>304</v>
      </c>
      <c r="AT1717" s="651" t="s">
        <v>239</v>
      </c>
      <c r="AU1717" s="651" t="s">
        <v>82</v>
      </c>
      <c r="AY1717" s="561" t="s">
        <v>125</v>
      </c>
      <c r="BE1717" s="652">
        <f>IF(N1717="základní",J1717,0)</f>
        <v>0</v>
      </c>
      <c r="BF1717" s="652">
        <f>IF(N1717="snížená",J1717,0)</f>
        <v>0</v>
      </c>
      <c r="BG1717" s="652">
        <f>IF(N1717="zákl. přenesená",J1717,0)</f>
        <v>0</v>
      </c>
      <c r="BH1717" s="652">
        <f>IF(N1717="sníž. přenesená",J1717,0)</f>
        <v>0</v>
      </c>
      <c r="BI1717" s="652">
        <f>IF(N1717="nulová",J1717,0)</f>
        <v>0</v>
      </c>
      <c r="BJ1717" s="561" t="s">
        <v>80</v>
      </c>
      <c r="BK1717" s="652">
        <f>ROUND(I1717*H1717,2)</f>
        <v>0</v>
      </c>
      <c r="BL1717" s="561" t="s">
        <v>229</v>
      </c>
      <c r="BM1717" s="651" t="s">
        <v>2810</v>
      </c>
    </row>
    <row r="1718" spans="1:47" s="571" customFormat="1" ht="29.25">
      <c r="A1718" s="568"/>
      <c r="B1718" s="569"/>
      <c r="C1718" s="568"/>
      <c r="D1718" s="653" t="s">
        <v>135</v>
      </c>
      <c r="E1718" s="568"/>
      <c r="F1718" s="654" t="s">
        <v>2811</v>
      </c>
      <c r="G1718" s="568"/>
      <c r="H1718" s="568"/>
      <c r="I1718" s="568"/>
      <c r="J1718" s="568"/>
      <c r="K1718" s="568"/>
      <c r="L1718" s="569"/>
      <c r="M1718" s="655"/>
      <c r="N1718" s="656"/>
      <c r="O1718" s="648"/>
      <c r="P1718" s="648"/>
      <c r="Q1718" s="648"/>
      <c r="R1718" s="648"/>
      <c r="S1718" s="648"/>
      <c r="T1718" s="657"/>
      <c r="U1718" s="568"/>
      <c r="V1718" s="568"/>
      <c r="W1718" s="568"/>
      <c r="X1718" s="568"/>
      <c r="Y1718" s="568"/>
      <c r="Z1718" s="568"/>
      <c r="AA1718" s="568"/>
      <c r="AB1718" s="568"/>
      <c r="AC1718" s="568"/>
      <c r="AD1718" s="568"/>
      <c r="AE1718" s="568"/>
      <c r="AT1718" s="561" t="s">
        <v>135</v>
      </c>
      <c r="AU1718" s="561" t="s">
        <v>82</v>
      </c>
    </row>
    <row r="1719" spans="2:51" s="658" customFormat="1" ht="12">
      <c r="B1719" s="659"/>
      <c r="D1719" s="653" t="s">
        <v>137</v>
      </c>
      <c r="F1719" s="661" t="s">
        <v>2812</v>
      </c>
      <c r="H1719" s="662">
        <v>119.669</v>
      </c>
      <c r="L1719" s="659"/>
      <c r="M1719" s="663"/>
      <c r="N1719" s="664"/>
      <c r="O1719" s="664"/>
      <c r="P1719" s="664"/>
      <c r="Q1719" s="664"/>
      <c r="R1719" s="664"/>
      <c r="S1719" s="664"/>
      <c r="T1719" s="665"/>
      <c r="AT1719" s="660" t="s">
        <v>137</v>
      </c>
      <c r="AU1719" s="660" t="s">
        <v>82</v>
      </c>
      <c r="AV1719" s="658" t="s">
        <v>82</v>
      </c>
      <c r="AW1719" s="658" t="s">
        <v>4</v>
      </c>
      <c r="AX1719" s="658" t="s">
        <v>80</v>
      </c>
      <c r="AY1719" s="660" t="s">
        <v>125</v>
      </c>
    </row>
    <row r="1720" spans="1:65" s="571" customFormat="1" ht="37.9" customHeight="1">
      <c r="A1720" s="568"/>
      <c r="B1720" s="569"/>
      <c r="C1720" s="640" t="s">
        <v>2813</v>
      </c>
      <c r="D1720" s="640" t="s">
        <v>128</v>
      </c>
      <c r="E1720" s="641" t="s">
        <v>2814</v>
      </c>
      <c r="F1720" s="642" t="s">
        <v>2815</v>
      </c>
      <c r="G1720" s="643" t="s">
        <v>143</v>
      </c>
      <c r="H1720" s="644">
        <v>18.053</v>
      </c>
      <c r="I1720" s="77"/>
      <c r="J1720" s="645">
        <f>ROUND(I1720*H1720,2)</f>
        <v>0</v>
      </c>
      <c r="K1720" s="642" t="s">
        <v>132</v>
      </c>
      <c r="L1720" s="569"/>
      <c r="M1720" s="646" t="s">
        <v>3</v>
      </c>
      <c r="N1720" s="647" t="s">
        <v>43</v>
      </c>
      <c r="O1720" s="648"/>
      <c r="P1720" s="649">
        <f>O1720*H1720</f>
        <v>0</v>
      </c>
      <c r="Q1720" s="649">
        <v>0</v>
      </c>
      <c r="R1720" s="649">
        <f>Q1720*H1720</f>
        <v>0</v>
      </c>
      <c r="S1720" s="649">
        <v>0</v>
      </c>
      <c r="T1720" s="650">
        <f>S1720*H1720</f>
        <v>0</v>
      </c>
      <c r="U1720" s="568"/>
      <c r="V1720" s="568"/>
      <c r="W1720" s="568"/>
      <c r="X1720" s="568"/>
      <c r="Y1720" s="568"/>
      <c r="Z1720" s="568"/>
      <c r="AA1720" s="568"/>
      <c r="AB1720" s="568"/>
      <c r="AC1720" s="568"/>
      <c r="AD1720" s="568"/>
      <c r="AE1720" s="568"/>
      <c r="AR1720" s="651" t="s">
        <v>229</v>
      </c>
      <c r="AT1720" s="651" t="s">
        <v>128</v>
      </c>
      <c r="AU1720" s="651" t="s">
        <v>82</v>
      </c>
      <c r="AY1720" s="561" t="s">
        <v>125</v>
      </c>
      <c r="BE1720" s="652">
        <f>IF(N1720="základní",J1720,0)</f>
        <v>0</v>
      </c>
      <c r="BF1720" s="652">
        <f>IF(N1720="snížená",J1720,0)</f>
        <v>0</v>
      </c>
      <c r="BG1720" s="652">
        <f>IF(N1720="zákl. přenesená",J1720,0)</f>
        <v>0</v>
      </c>
      <c r="BH1720" s="652">
        <f>IF(N1720="sníž. přenesená",J1720,0)</f>
        <v>0</v>
      </c>
      <c r="BI1720" s="652">
        <f>IF(N1720="nulová",J1720,0)</f>
        <v>0</v>
      </c>
      <c r="BJ1720" s="561" t="s">
        <v>80</v>
      </c>
      <c r="BK1720" s="652">
        <f>ROUND(I1720*H1720,2)</f>
        <v>0</v>
      </c>
      <c r="BL1720" s="561" t="s">
        <v>229</v>
      </c>
      <c r="BM1720" s="651" t="s">
        <v>2816</v>
      </c>
    </row>
    <row r="1721" spans="2:63" s="627" customFormat="1" ht="22.9" customHeight="1">
      <c r="B1721" s="628"/>
      <c r="D1721" s="629" t="s">
        <v>71</v>
      </c>
      <c r="E1721" s="638" t="s">
        <v>2817</v>
      </c>
      <c r="F1721" s="638" t="s">
        <v>2818</v>
      </c>
      <c r="J1721" s="639">
        <f>BK1721</f>
        <v>0</v>
      </c>
      <c r="L1721" s="628"/>
      <c r="M1721" s="632"/>
      <c r="N1721" s="633"/>
      <c r="O1721" s="633"/>
      <c r="P1721" s="634">
        <f>SUM(P1722:P1753)</f>
        <v>0</v>
      </c>
      <c r="Q1721" s="633"/>
      <c r="R1721" s="634">
        <f>SUM(R1722:R1753)</f>
        <v>0.50852875</v>
      </c>
      <c r="S1721" s="633"/>
      <c r="T1721" s="635">
        <f>SUM(T1722:T1753)</f>
        <v>0</v>
      </c>
      <c r="AR1721" s="629" t="s">
        <v>82</v>
      </c>
      <c r="AT1721" s="636" t="s">
        <v>71</v>
      </c>
      <c r="AU1721" s="636" t="s">
        <v>80</v>
      </c>
      <c r="AY1721" s="629" t="s">
        <v>125</v>
      </c>
      <c r="BK1721" s="637">
        <f>SUM(BK1722:BK1753)</f>
        <v>0</v>
      </c>
    </row>
    <row r="1722" spans="1:65" s="571" customFormat="1" ht="14.45" customHeight="1">
      <c r="A1722" s="568"/>
      <c r="B1722" s="569"/>
      <c r="C1722" s="640" t="s">
        <v>2819</v>
      </c>
      <c r="D1722" s="640" t="s">
        <v>128</v>
      </c>
      <c r="E1722" s="641" t="s">
        <v>2820</v>
      </c>
      <c r="F1722" s="642" t="s">
        <v>2821</v>
      </c>
      <c r="G1722" s="643" t="s">
        <v>286</v>
      </c>
      <c r="H1722" s="644">
        <v>134.593</v>
      </c>
      <c r="I1722" s="77"/>
      <c r="J1722" s="645">
        <f>ROUND(I1722*H1722,2)</f>
        <v>0</v>
      </c>
      <c r="K1722" s="642" t="s">
        <v>132</v>
      </c>
      <c r="L1722" s="569"/>
      <c r="M1722" s="646" t="s">
        <v>3</v>
      </c>
      <c r="N1722" s="647" t="s">
        <v>43</v>
      </c>
      <c r="O1722" s="648"/>
      <c r="P1722" s="649">
        <f>O1722*H1722</f>
        <v>0</v>
      </c>
      <c r="Q1722" s="649">
        <v>0.00138</v>
      </c>
      <c r="R1722" s="649">
        <f>Q1722*H1722</f>
        <v>0.18573833999999997</v>
      </c>
      <c r="S1722" s="649">
        <v>0</v>
      </c>
      <c r="T1722" s="650">
        <f>S1722*H1722</f>
        <v>0</v>
      </c>
      <c r="U1722" s="568"/>
      <c r="V1722" s="568"/>
      <c r="W1722" s="568"/>
      <c r="X1722" s="568"/>
      <c r="Y1722" s="568"/>
      <c r="Z1722" s="568"/>
      <c r="AA1722" s="568"/>
      <c r="AB1722" s="568"/>
      <c r="AC1722" s="568"/>
      <c r="AD1722" s="568"/>
      <c r="AE1722" s="568"/>
      <c r="AR1722" s="651" t="s">
        <v>229</v>
      </c>
      <c r="AT1722" s="651" t="s">
        <v>128</v>
      </c>
      <c r="AU1722" s="651" t="s">
        <v>82</v>
      </c>
      <c r="AY1722" s="561" t="s">
        <v>125</v>
      </c>
      <c r="BE1722" s="652">
        <f>IF(N1722="základní",J1722,0)</f>
        <v>0</v>
      </c>
      <c r="BF1722" s="652">
        <f>IF(N1722="snížená",J1722,0)</f>
        <v>0</v>
      </c>
      <c r="BG1722" s="652">
        <f>IF(N1722="zákl. přenesená",J1722,0)</f>
        <v>0</v>
      </c>
      <c r="BH1722" s="652">
        <f>IF(N1722="sníž. přenesená",J1722,0)</f>
        <v>0</v>
      </c>
      <c r="BI1722" s="652">
        <f>IF(N1722="nulová",J1722,0)</f>
        <v>0</v>
      </c>
      <c r="BJ1722" s="561" t="s">
        <v>80</v>
      </c>
      <c r="BK1722" s="652">
        <f>ROUND(I1722*H1722,2)</f>
        <v>0</v>
      </c>
      <c r="BL1722" s="561" t="s">
        <v>229</v>
      </c>
      <c r="BM1722" s="651" t="s">
        <v>2822</v>
      </c>
    </row>
    <row r="1723" spans="2:51" s="658" customFormat="1" ht="12">
      <c r="B1723" s="659"/>
      <c r="D1723" s="653" t="s">
        <v>137</v>
      </c>
      <c r="E1723" s="660" t="s">
        <v>3</v>
      </c>
      <c r="F1723" s="661" t="s">
        <v>2823</v>
      </c>
      <c r="H1723" s="662">
        <v>134.593</v>
      </c>
      <c r="L1723" s="659"/>
      <c r="M1723" s="663"/>
      <c r="N1723" s="664"/>
      <c r="O1723" s="664"/>
      <c r="P1723" s="664"/>
      <c r="Q1723" s="664"/>
      <c r="R1723" s="664"/>
      <c r="S1723" s="664"/>
      <c r="T1723" s="665"/>
      <c r="AT1723" s="660" t="s">
        <v>137</v>
      </c>
      <c r="AU1723" s="660" t="s">
        <v>82</v>
      </c>
      <c r="AV1723" s="658" t="s">
        <v>82</v>
      </c>
      <c r="AW1723" s="658" t="s">
        <v>33</v>
      </c>
      <c r="AX1723" s="658" t="s">
        <v>80</v>
      </c>
      <c r="AY1723" s="660" t="s">
        <v>125</v>
      </c>
    </row>
    <row r="1724" spans="1:65" s="571" customFormat="1" ht="14.45" customHeight="1">
      <c r="A1724" s="568"/>
      <c r="B1724" s="569"/>
      <c r="C1724" s="640" t="s">
        <v>2824</v>
      </c>
      <c r="D1724" s="640" t="s">
        <v>128</v>
      </c>
      <c r="E1724" s="641" t="s">
        <v>2825</v>
      </c>
      <c r="F1724" s="642" t="s">
        <v>2826</v>
      </c>
      <c r="G1724" s="643" t="s">
        <v>286</v>
      </c>
      <c r="H1724" s="644">
        <v>30.383</v>
      </c>
      <c r="I1724" s="77"/>
      <c r="J1724" s="645">
        <f>ROUND(I1724*H1724,2)</f>
        <v>0</v>
      </c>
      <c r="K1724" s="642" t="s">
        <v>132</v>
      </c>
      <c r="L1724" s="569"/>
      <c r="M1724" s="646" t="s">
        <v>3</v>
      </c>
      <c r="N1724" s="647" t="s">
        <v>43</v>
      </c>
      <c r="O1724" s="648"/>
      <c r="P1724" s="649">
        <f>O1724*H1724</f>
        <v>0</v>
      </c>
      <c r="Q1724" s="649">
        <v>0.00093</v>
      </c>
      <c r="R1724" s="649">
        <f>Q1724*H1724</f>
        <v>0.02825619</v>
      </c>
      <c r="S1724" s="649">
        <v>0</v>
      </c>
      <c r="T1724" s="650">
        <f>S1724*H1724</f>
        <v>0</v>
      </c>
      <c r="U1724" s="568"/>
      <c r="V1724" s="568"/>
      <c r="W1724" s="568"/>
      <c r="X1724" s="568"/>
      <c r="Y1724" s="568"/>
      <c r="Z1724" s="568"/>
      <c r="AA1724" s="568"/>
      <c r="AB1724" s="568"/>
      <c r="AC1724" s="568"/>
      <c r="AD1724" s="568"/>
      <c r="AE1724" s="568"/>
      <c r="AR1724" s="651" t="s">
        <v>229</v>
      </c>
      <c r="AT1724" s="651" t="s">
        <v>128</v>
      </c>
      <c r="AU1724" s="651" t="s">
        <v>82</v>
      </c>
      <c r="AY1724" s="561" t="s">
        <v>125</v>
      </c>
      <c r="BE1724" s="652">
        <f>IF(N1724="základní",J1724,0)</f>
        <v>0</v>
      </c>
      <c r="BF1724" s="652">
        <f>IF(N1724="snížená",J1724,0)</f>
        <v>0</v>
      </c>
      <c r="BG1724" s="652">
        <f>IF(N1724="zákl. přenesená",J1724,0)</f>
        <v>0</v>
      </c>
      <c r="BH1724" s="652">
        <f>IF(N1724="sníž. přenesená",J1724,0)</f>
        <v>0</v>
      </c>
      <c r="BI1724" s="652">
        <f>IF(N1724="nulová",J1724,0)</f>
        <v>0</v>
      </c>
      <c r="BJ1724" s="561" t="s">
        <v>80</v>
      </c>
      <c r="BK1724" s="652">
        <f>ROUND(I1724*H1724,2)</f>
        <v>0</v>
      </c>
      <c r="BL1724" s="561" t="s">
        <v>229</v>
      </c>
      <c r="BM1724" s="651" t="s">
        <v>2827</v>
      </c>
    </row>
    <row r="1725" spans="2:51" s="658" customFormat="1" ht="12">
      <c r="B1725" s="659"/>
      <c r="D1725" s="653" t="s">
        <v>137</v>
      </c>
      <c r="E1725" s="660" t="s">
        <v>3</v>
      </c>
      <c r="F1725" s="661" t="s">
        <v>2828</v>
      </c>
      <c r="H1725" s="662">
        <v>30.383</v>
      </c>
      <c r="L1725" s="659"/>
      <c r="M1725" s="663"/>
      <c r="N1725" s="664"/>
      <c r="O1725" s="664"/>
      <c r="P1725" s="664"/>
      <c r="Q1725" s="664"/>
      <c r="R1725" s="664"/>
      <c r="S1725" s="664"/>
      <c r="T1725" s="665"/>
      <c r="AT1725" s="660" t="s">
        <v>137</v>
      </c>
      <c r="AU1725" s="660" t="s">
        <v>82</v>
      </c>
      <c r="AV1725" s="658" t="s">
        <v>82</v>
      </c>
      <c r="AW1725" s="658" t="s">
        <v>33</v>
      </c>
      <c r="AX1725" s="658" t="s">
        <v>80</v>
      </c>
      <c r="AY1725" s="660" t="s">
        <v>125</v>
      </c>
    </row>
    <row r="1726" spans="1:65" s="571" customFormat="1" ht="14.45" customHeight="1">
      <c r="A1726" s="568"/>
      <c r="B1726" s="569"/>
      <c r="C1726" s="640" t="s">
        <v>2829</v>
      </c>
      <c r="D1726" s="640" t="s">
        <v>128</v>
      </c>
      <c r="E1726" s="641" t="s">
        <v>2830</v>
      </c>
      <c r="F1726" s="642" t="s">
        <v>2831</v>
      </c>
      <c r="G1726" s="643" t="s">
        <v>286</v>
      </c>
      <c r="H1726" s="644">
        <v>17.47</v>
      </c>
      <c r="I1726" s="77"/>
      <c r="J1726" s="645">
        <f>ROUND(I1726*H1726,2)</f>
        <v>0</v>
      </c>
      <c r="K1726" s="642" t="s">
        <v>259</v>
      </c>
      <c r="L1726" s="569"/>
      <c r="M1726" s="646" t="s">
        <v>3</v>
      </c>
      <c r="N1726" s="647" t="s">
        <v>43</v>
      </c>
      <c r="O1726" s="648"/>
      <c r="P1726" s="649">
        <f>O1726*H1726</f>
        <v>0</v>
      </c>
      <c r="Q1726" s="649">
        <v>0.00115</v>
      </c>
      <c r="R1726" s="649">
        <f>Q1726*H1726</f>
        <v>0.020090499999999997</v>
      </c>
      <c r="S1726" s="649">
        <v>0</v>
      </c>
      <c r="T1726" s="650">
        <f>S1726*H1726</f>
        <v>0</v>
      </c>
      <c r="U1726" s="568"/>
      <c r="V1726" s="568"/>
      <c r="W1726" s="568"/>
      <c r="X1726" s="568"/>
      <c r="Y1726" s="568"/>
      <c r="Z1726" s="568"/>
      <c r="AA1726" s="568"/>
      <c r="AB1726" s="568"/>
      <c r="AC1726" s="568"/>
      <c r="AD1726" s="568"/>
      <c r="AE1726" s="568"/>
      <c r="AR1726" s="651" t="s">
        <v>229</v>
      </c>
      <c r="AT1726" s="651" t="s">
        <v>128</v>
      </c>
      <c r="AU1726" s="651" t="s">
        <v>82</v>
      </c>
      <c r="AY1726" s="561" t="s">
        <v>125</v>
      </c>
      <c r="BE1726" s="652">
        <f>IF(N1726="základní",J1726,0)</f>
        <v>0</v>
      </c>
      <c r="BF1726" s="652">
        <f>IF(N1726="snížená",J1726,0)</f>
        <v>0</v>
      </c>
      <c r="BG1726" s="652">
        <f>IF(N1726="zákl. přenesená",J1726,0)</f>
        <v>0</v>
      </c>
      <c r="BH1726" s="652">
        <f>IF(N1726="sníž. přenesená",J1726,0)</f>
        <v>0</v>
      </c>
      <c r="BI1726" s="652">
        <f>IF(N1726="nulová",J1726,0)</f>
        <v>0</v>
      </c>
      <c r="BJ1726" s="561" t="s">
        <v>80</v>
      </c>
      <c r="BK1726" s="652">
        <f>ROUND(I1726*H1726,2)</f>
        <v>0</v>
      </c>
      <c r="BL1726" s="561" t="s">
        <v>229</v>
      </c>
      <c r="BM1726" s="651" t="s">
        <v>2832</v>
      </c>
    </row>
    <row r="1727" spans="2:51" s="658" customFormat="1" ht="12">
      <c r="B1727" s="659"/>
      <c r="D1727" s="653" t="s">
        <v>137</v>
      </c>
      <c r="E1727" s="660" t="s">
        <v>3</v>
      </c>
      <c r="F1727" s="661" t="s">
        <v>5801</v>
      </c>
      <c r="H1727" s="662">
        <v>17.47</v>
      </c>
      <c r="L1727" s="659"/>
      <c r="M1727" s="663"/>
      <c r="N1727" s="664"/>
      <c r="O1727" s="664"/>
      <c r="P1727" s="664"/>
      <c r="Q1727" s="664"/>
      <c r="R1727" s="664"/>
      <c r="S1727" s="664"/>
      <c r="T1727" s="665"/>
      <c r="AT1727" s="660" t="s">
        <v>137</v>
      </c>
      <c r="AU1727" s="660" t="s">
        <v>82</v>
      </c>
      <c r="AV1727" s="658" t="s">
        <v>82</v>
      </c>
      <c r="AW1727" s="658" t="s">
        <v>33</v>
      </c>
      <c r="AX1727" s="658" t="s">
        <v>72</v>
      </c>
      <c r="AY1727" s="660" t="s">
        <v>125</v>
      </c>
    </row>
    <row r="1728" spans="1:65" s="571" customFormat="1" ht="14.45" customHeight="1">
      <c r="A1728" s="568"/>
      <c r="B1728" s="569"/>
      <c r="C1728" s="640" t="s">
        <v>2833</v>
      </c>
      <c r="D1728" s="640" t="s">
        <v>128</v>
      </c>
      <c r="E1728" s="641" t="s">
        <v>2834</v>
      </c>
      <c r="F1728" s="642" t="s">
        <v>2835</v>
      </c>
      <c r="G1728" s="643" t="s">
        <v>286</v>
      </c>
      <c r="H1728" s="644">
        <v>81.381</v>
      </c>
      <c r="I1728" s="77"/>
      <c r="J1728" s="645">
        <f>ROUND(I1728*H1728,2)</f>
        <v>0</v>
      </c>
      <c r="K1728" s="642" t="s">
        <v>132</v>
      </c>
      <c r="L1728" s="569"/>
      <c r="M1728" s="646" t="s">
        <v>3</v>
      </c>
      <c r="N1728" s="647" t="s">
        <v>43</v>
      </c>
      <c r="O1728" s="648"/>
      <c r="P1728" s="649">
        <f>O1728*H1728</f>
        <v>0</v>
      </c>
      <c r="Q1728" s="649">
        <v>0.0017</v>
      </c>
      <c r="R1728" s="649">
        <f>Q1728*H1728</f>
        <v>0.1383477</v>
      </c>
      <c r="S1728" s="649">
        <v>0</v>
      </c>
      <c r="T1728" s="650">
        <f>S1728*H1728</f>
        <v>0</v>
      </c>
      <c r="U1728" s="568"/>
      <c r="V1728" s="568"/>
      <c r="W1728" s="568"/>
      <c r="X1728" s="568"/>
      <c r="Y1728" s="568"/>
      <c r="Z1728" s="568"/>
      <c r="AA1728" s="568"/>
      <c r="AB1728" s="568"/>
      <c r="AC1728" s="568"/>
      <c r="AD1728" s="568"/>
      <c r="AE1728" s="568"/>
      <c r="AR1728" s="651" t="s">
        <v>229</v>
      </c>
      <c r="AT1728" s="651" t="s">
        <v>128</v>
      </c>
      <c r="AU1728" s="651" t="s">
        <v>82</v>
      </c>
      <c r="AY1728" s="561" t="s">
        <v>125</v>
      </c>
      <c r="BE1728" s="652">
        <f>IF(N1728="základní",J1728,0)</f>
        <v>0</v>
      </c>
      <c r="BF1728" s="652">
        <f>IF(N1728="snížená",J1728,0)</f>
        <v>0</v>
      </c>
      <c r="BG1728" s="652">
        <f>IF(N1728="zákl. přenesená",J1728,0)</f>
        <v>0</v>
      </c>
      <c r="BH1728" s="652">
        <f>IF(N1728="sníž. přenesená",J1728,0)</f>
        <v>0</v>
      </c>
      <c r="BI1728" s="652">
        <f>IF(N1728="nulová",J1728,0)</f>
        <v>0</v>
      </c>
      <c r="BJ1728" s="561" t="s">
        <v>80</v>
      </c>
      <c r="BK1728" s="652">
        <f>ROUND(I1728*H1728,2)</f>
        <v>0</v>
      </c>
      <c r="BL1728" s="561" t="s">
        <v>229</v>
      </c>
      <c r="BM1728" s="651" t="s">
        <v>2836</v>
      </c>
    </row>
    <row r="1729" spans="2:51" s="658" customFormat="1" ht="12">
      <c r="B1729" s="659"/>
      <c r="D1729" s="653" t="s">
        <v>137</v>
      </c>
      <c r="E1729" s="660" t="s">
        <v>3</v>
      </c>
      <c r="F1729" s="661" t="s">
        <v>2837</v>
      </c>
      <c r="H1729" s="662">
        <v>60.923</v>
      </c>
      <c r="L1729" s="659"/>
      <c r="M1729" s="663"/>
      <c r="N1729" s="664"/>
      <c r="O1729" s="664"/>
      <c r="P1729" s="664"/>
      <c r="Q1729" s="664"/>
      <c r="R1729" s="664"/>
      <c r="S1729" s="664"/>
      <c r="T1729" s="665"/>
      <c r="AT1729" s="660" t="s">
        <v>137</v>
      </c>
      <c r="AU1729" s="660" t="s">
        <v>82</v>
      </c>
      <c r="AV1729" s="658" t="s">
        <v>82</v>
      </c>
      <c r="AW1729" s="658" t="s">
        <v>33</v>
      </c>
      <c r="AX1729" s="658" t="s">
        <v>72</v>
      </c>
      <c r="AY1729" s="660" t="s">
        <v>125</v>
      </c>
    </row>
    <row r="1730" spans="2:51" s="658" customFormat="1" ht="12">
      <c r="B1730" s="659"/>
      <c r="D1730" s="653" t="s">
        <v>137</v>
      </c>
      <c r="E1730" s="660" t="s">
        <v>3</v>
      </c>
      <c r="F1730" s="661" t="s">
        <v>2838</v>
      </c>
      <c r="H1730" s="662">
        <v>20.458</v>
      </c>
      <c r="L1730" s="659"/>
      <c r="M1730" s="663"/>
      <c r="N1730" s="664"/>
      <c r="O1730" s="664"/>
      <c r="P1730" s="664"/>
      <c r="Q1730" s="664"/>
      <c r="R1730" s="664"/>
      <c r="S1730" s="664"/>
      <c r="T1730" s="665"/>
      <c r="AT1730" s="660" t="s">
        <v>137</v>
      </c>
      <c r="AU1730" s="660" t="s">
        <v>82</v>
      </c>
      <c r="AV1730" s="658" t="s">
        <v>82</v>
      </c>
      <c r="AW1730" s="658" t="s">
        <v>33</v>
      </c>
      <c r="AX1730" s="658" t="s">
        <v>72</v>
      </c>
      <c r="AY1730" s="660" t="s">
        <v>125</v>
      </c>
    </row>
    <row r="1731" spans="2:51" s="687" customFormat="1" ht="12">
      <c r="B1731" s="688"/>
      <c r="D1731" s="653" t="s">
        <v>137</v>
      </c>
      <c r="E1731" s="689" t="s">
        <v>3</v>
      </c>
      <c r="F1731" s="690" t="s">
        <v>532</v>
      </c>
      <c r="H1731" s="691">
        <v>81.381</v>
      </c>
      <c r="L1731" s="688"/>
      <c r="M1731" s="692"/>
      <c r="N1731" s="693"/>
      <c r="O1731" s="693"/>
      <c r="P1731" s="693"/>
      <c r="Q1731" s="693"/>
      <c r="R1731" s="693"/>
      <c r="S1731" s="693"/>
      <c r="T1731" s="694"/>
      <c r="AT1731" s="689" t="s">
        <v>137</v>
      </c>
      <c r="AU1731" s="689" t="s">
        <v>82</v>
      </c>
      <c r="AV1731" s="687" t="s">
        <v>133</v>
      </c>
      <c r="AW1731" s="687" t="s">
        <v>33</v>
      </c>
      <c r="AX1731" s="687" t="s">
        <v>80</v>
      </c>
      <c r="AY1731" s="689" t="s">
        <v>125</v>
      </c>
    </row>
    <row r="1732" spans="1:65" s="571" customFormat="1" ht="14.45" customHeight="1">
      <c r="A1732" s="568"/>
      <c r="B1732" s="569"/>
      <c r="C1732" s="640" t="s">
        <v>2839</v>
      </c>
      <c r="D1732" s="640" t="s">
        <v>128</v>
      </c>
      <c r="E1732" s="641" t="s">
        <v>2840</v>
      </c>
      <c r="F1732" s="642" t="s">
        <v>2841</v>
      </c>
      <c r="G1732" s="643" t="s">
        <v>286</v>
      </c>
      <c r="H1732" s="644">
        <v>14.73</v>
      </c>
      <c r="I1732" s="77"/>
      <c r="J1732" s="645">
        <f>ROUND(I1732*H1732,2)</f>
        <v>0</v>
      </c>
      <c r="K1732" s="642" t="s">
        <v>132</v>
      </c>
      <c r="L1732" s="569"/>
      <c r="M1732" s="646" t="s">
        <v>3</v>
      </c>
      <c r="N1732" s="647" t="s">
        <v>43</v>
      </c>
      <c r="O1732" s="648"/>
      <c r="P1732" s="649">
        <f>O1732*H1732</f>
        <v>0</v>
      </c>
      <c r="Q1732" s="649">
        <v>0.00181</v>
      </c>
      <c r="R1732" s="649">
        <f>Q1732*H1732</f>
        <v>0.0266613</v>
      </c>
      <c r="S1732" s="649">
        <v>0</v>
      </c>
      <c r="T1732" s="650">
        <f>S1732*H1732</f>
        <v>0</v>
      </c>
      <c r="U1732" s="568"/>
      <c r="V1732" s="568"/>
      <c r="W1732" s="568"/>
      <c r="X1732" s="568"/>
      <c r="Y1732" s="568"/>
      <c r="Z1732" s="568"/>
      <c r="AA1732" s="568"/>
      <c r="AB1732" s="568"/>
      <c r="AC1732" s="568"/>
      <c r="AD1732" s="568"/>
      <c r="AE1732" s="568"/>
      <c r="AR1732" s="651" t="s">
        <v>229</v>
      </c>
      <c r="AT1732" s="651" t="s">
        <v>128</v>
      </c>
      <c r="AU1732" s="651" t="s">
        <v>82</v>
      </c>
      <c r="AY1732" s="561" t="s">
        <v>125</v>
      </c>
      <c r="BE1732" s="652">
        <f>IF(N1732="základní",J1732,0)</f>
        <v>0</v>
      </c>
      <c r="BF1732" s="652">
        <f>IF(N1732="snížená",J1732,0)</f>
        <v>0</v>
      </c>
      <c r="BG1732" s="652">
        <f>IF(N1732="zákl. přenesená",J1732,0)</f>
        <v>0</v>
      </c>
      <c r="BH1732" s="652">
        <f>IF(N1732="sníž. přenesená",J1732,0)</f>
        <v>0</v>
      </c>
      <c r="BI1732" s="652">
        <f>IF(N1732="nulová",J1732,0)</f>
        <v>0</v>
      </c>
      <c r="BJ1732" s="561" t="s">
        <v>80</v>
      </c>
      <c r="BK1732" s="652">
        <f>ROUND(I1732*H1732,2)</f>
        <v>0</v>
      </c>
      <c r="BL1732" s="561" t="s">
        <v>229</v>
      </c>
      <c r="BM1732" s="651" t="s">
        <v>2842</v>
      </c>
    </row>
    <row r="1733" spans="2:51" s="658" customFormat="1" ht="12">
      <c r="B1733" s="659"/>
      <c r="D1733" s="653" t="s">
        <v>137</v>
      </c>
      <c r="E1733" s="660" t="s">
        <v>3</v>
      </c>
      <c r="F1733" s="661" t="s">
        <v>5802</v>
      </c>
      <c r="H1733" s="662">
        <v>11.48</v>
      </c>
      <c r="L1733" s="659"/>
      <c r="M1733" s="663"/>
      <c r="N1733" s="664"/>
      <c r="O1733" s="664"/>
      <c r="P1733" s="664"/>
      <c r="Q1733" s="664"/>
      <c r="R1733" s="664"/>
      <c r="S1733" s="664"/>
      <c r="T1733" s="665"/>
      <c r="AT1733" s="660" t="s">
        <v>137</v>
      </c>
      <c r="AU1733" s="660" t="s">
        <v>82</v>
      </c>
      <c r="AV1733" s="658" t="s">
        <v>82</v>
      </c>
      <c r="AW1733" s="658" t="s">
        <v>33</v>
      </c>
      <c r="AX1733" s="658" t="s">
        <v>72</v>
      </c>
      <c r="AY1733" s="660" t="s">
        <v>125</v>
      </c>
    </row>
    <row r="1734" spans="2:51" s="658" customFormat="1" ht="12">
      <c r="B1734" s="659"/>
      <c r="D1734" s="653" t="s">
        <v>137</v>
      </c>
      <c r="E1734" s="660" t="s">
        <v>3</v>
      </c>
      <c r="F1734" s="661" t="s">
        <v>2843</v>
      </c>
      <c r="H1734" s="662">
        <v>3.25</v>
      </c>
      <c r="L1734" s="659"/>
      <c r="M1734" s="663"/>
      <c r="N1734" s="664"/>
      <c r="O1734" s="664"/>
      <c r="P1734" s="664"/>
      <c r="Q1734" s="664"/>
      <c r="R1734" s="664"/>
      <c r="S1734" s="664"/>
      <c r="T1734" s="665"/>
      <c r="AT1734" s="660" t="s">
        <v>137</v>
      </c>
      <c r="AU1734" s="660" t="s">
        <v>82</v>
      </c>
      <c r="AV1734" s="658" t="s">
        <v>82</v>
      </c>
      <c r="AW1734" s="658" t="s">
        <v>33</v>
      </c>
      <c r="AX1734" s="658" t="s">
        <v>72</v>
      </c>
      <c r="AY1734" s="660" t="s">
        <v>125</v>
      </c>
    </row>
    <row r="1735" spans="2:51" s="687" customFormat="1" ht="12">
      <c r="B1735" s="688"/>
      <c r="D1735" s="653" t="s">
        <v>137</v>
      </c>
      <c r="E1735" s="689" t="s">
        <v>3</v>
      </c>
      <c r="F1735" s="690" t="s">
        <v>532</v>
      </c>
      <c r="H1735" s="691">
        <v>14.73</v>
      </c>
      <c r="L1735" s="688"/>
      <c r="M1735" s="692"/>
      <c r="N1735" s="693"/>
      <c r="O1735" s="693"/>
      <c r="P1735" s="693"/>
      <c r="Q1735" s="693"/>
      <c r="R1735" s="693"/>
      <c r="S1735" s="693"/>
      <c r="T1735" s="694"/>
      <c r="AT1735" s="689" t="s">
        <v>137</v>
      </c>
      <c r="AU1735" s="689" t="s">
        <v>82</v>
      </c>
      <c r="AV1735" s="687" t="s">
        <v>133</v>
      </c>
      <c r="AW1735" s="687" t="s">
        <v>33</v>
      </c>
      <c r="AX1735" s="687" t="s">
        <v>80</v>
      </c>
      <c r="AY1735" s="689" t="s">
        <v>125</v>
      </c>
    </row>
    <row r="1736" spans="1:65" s="571" customFormat="1" ht="14.45" customHeight="1">
      <c r="A1736" s="568"/>
      <c r="B1736" s="569"/>
      <c r="C1736" s="640" t="s">
        <v>2844</v>
      </c>
      <c r="D1736" s="640" t="s">
        <v>128</v>
      </c>
      <c r="E1736" s="641" t="s">
        <v>2845</v>
      </c>
      <c r="F1736" s="642" t="s">
        <v>2846</v>
      </c>
      <c r="G1736" s="643" t="s">
        <v>180</v>
      </c>
      <c r="H1736" s="644">
        <v>25.834</v>
      </c>
      <c r="I1736" s="77"/>
      <c r="J1736" s="645">
        <f>ROUND(I1736*H1736,2)</f>
        <v>0</v>
      </c>
      <c r="K1736" s="642" t="s">
        <v>132</v>
      </c>
      <c r="L1736" s="569"/>
      <c r="M1736" s="646" t="s">
        <v>3</v>
      </c>
      <c r="N1736" s="647" t="s">
        <v>43</v>
      </c>
      <c r="O1736" s="648"/>
      <c r="P1736" s="649">
        <f>O1736*H1736</f>
        <v>0</v>
      </c>
      <c r="Q1736" s="649">
        <v>0.00203</v>
      </c>
      <c r="R1736" s="649">
        <f>Q1736*H1736</f>
        <v>0.05244302</v>
      </c>
      <c r="S1736" s="649">
        <v>0</v>
      </c>
      <c r="T1736" s="650">
        <f>S1736*H1736</f>
        <v>0</v>
      </c>
      <c r="U1736" s="568"/>
      <c r="V1736" s="568"/>
      <c r="W1736" s="568"/>
      <c r="X1736" s="568"/>
      <c r="Y1736" s="568"/>
      <c r="Z1736" s="568"/>
      <c r="AA1736" s="568"/>
      <c r="AB1736" s="568"/>
      <c r="AC1736" s="568"/>
      <c r="AD1736" s="568"/>
      <c r="AE1736" s="568"/>
      <c r="AR1736" s="651" t="s">
        <v>229</v>
      </c>
      <c r="AT1736" s="651" t="s">
        <v>128</v>
      </c>
      <c r="AU1736" s="651" t="s">
        <v>82</v>
      </c>
      <c r="AY1736" s="561" t="s">
        <v>125</v>
      </c>
      <c r="BE1736" s="652">
        <f>IF(N1736="základní",J1736,0)</f>
        <v>0</v>
      </c>
      <c r="BF1736" s="652">
        <f>IF(N1736="snížená",J1736,0)</f>
        <v>0</v>
      </c>
      <c r="BG1736" s="652">
        <f>IF(N1736="zákl. přenesená",J1736,0)</f>
        <v>0</v>
      </c>
      <c r="BH1736" s="652">
        <f>IF(N1736="sníž. přenesená",J1736,0)</f>
        <v>0</v>
      </c>
      <c r="BI1736" s="652">
        <f>IF(N1736="nulová",J1736,0)</f>
        <v>0</v>
      </c>
      <c r="BJ1736" s="561" t="s">
        <v>80</v>
      </c>
      <c r="BK1736" s="652">
        <f>ROUND(I1736*H1736,2)</f>
        <v>0</v>
      </c>
      <c r="BL1736" s="561" t="s">
        <v>229</v>
      </c>
      <c r="BM1736" s="651" t="s">
        <v>2847</v>
      </c>
    </row>
    <row r="1737" spans="2:51" s="658" customFormat="1" ht="12">
      <c r="B1737" s="659"/>
      <c r="D1737" s="653" t="s">
        <v>137</v>
      </c>
      <c r="E1737" s="660" t="s">
        <v>3</v>
      </c>
      <c r="F1737" s="661" t="s">
        <v>2848</v>
      </c>
      <c r="H1737" s="662">
        <v>25.834</v>
      </c>
      <c r="L1737" s="659"/>
      <c r="M1737" s="663"/>
      <c r="N1737" s="664"/>
      <c r="O1737" s="664"/>
      <c r="P1737" s="664"/>
      <c r="Q1737" s="664"/>
      <c r="R1737" s="664"/>
      <c r="S1737" s="664"/>
      <c r="T1737" s="665"/>
      <c r="AT1737" s="660" t="s">
        <v>137</v>
      </c>
      <c r="AU1737" s="660" t="s">
        <v>82</v>
      </c>
      <c r="AV1737" s="658" t="s">
        <v>82</v>
      </c>
      <c r="AW1737" s="658" t="s">
        <v>33</v>
      </c>
      <c r="AX1737" s="658" t="s">
        <v>80</v>
      </c>
      <c r="AY1737" s="660" t="s">
        <v>125</v>
      </c>
    </row>
    <row r="1738" spans="1:65" s="571" customFormat="1" ht="14.45" customHeight="1">
      <c r="A1738" s="568"/>
      <c r="B1738" s="569"/>
      <c r="C1738" s="640" t="s">
        <v>2849</v>
      </c>
      <c r="D1738" s="640" t="s">
        <v>128</v>
      </c>
      <c r="E1738" s="641" t="s">
        <v>2850</v>
      </c>
      <c r="F1738" s="642" t="s">
        <v>2851</v>
      </c>
      <c r="G1738" s="643" t="s">
        <v>286</v>
      </c>
      <c r="H1738" s="644">
        <v>26.95</v>
      </c>
      <c r="I1738" s="77"/>
      <c r="J1738" s="645">
        <f>ROUND(I1738*H1738,2)</f>
        <v>0</v>
      </c>
      <c r="K1738" s="642" t="s">
        <v>132</v>
      </c>
      <c r="L1738" s="569"/>
      <c r="M1738" s="646" t="s">
        <v>3</v>
      </c>
      <c r="N1738" s="647" t="s">
        <v>43</v>
      </c>
      <c r="O1738" s="648"/>
      <c r="P1738" s="649">
        <f>O1738*H1738</f>
        <v>0</v>
      </c>
      <c r="Q1738" s="649">
        <v>0.00079</v>
      </c>
      <c r="R1738" s="649">
        <f>Q1738*H1738</f>
        <v>0.0212905</v>
      </c>
      <c r="S1738" s="649">
        <v>0</v>
      </c>
      <c r="T1738" s="650">
        <f>S1738*H1738</f>
        <v>0</v>
      </c>
      <c r="U1738" s="568"/>
      <c r="V1738" s="568"/>
      <c r="W1738" s="568"/>
      <c r="X1738" s="568"/>
      <c r="Y1738" s="568"/>
      <c r="Z1738" s="568"/>
      <c r="AA1738" s="568"/>
      <c r="AB1738" s="568"/>
      <c r="AC1738" s="568"/>
      <c r="AD1738" s="568"/>
      <c r="AE1738" s="568"/>
      <c r="AR1738" s="651" t="s">
        <v>229</v>
      </c>
      <c r="AT1738" s="651" t="s">
        <v>128</v>
      </c>
      <c r="AU1738" s="651" t="s">
        <v>82</v>
      </c>
      <c r="AY1738" s="561" t="s">
        <v>125</v>
      </c>
      <c r="BE1738" s="652">
        <f>IF(N1738="základní",J1738,0)</f>
        <v>0</v>
      </c>
      <c r="BF1738" s="652">
        <f>IF(N1738="snížená",J1738,0)</f>
        <v>0</v>
      </c>
      <c r="BG1738" s="652">
        <f>IF(N1738="zákl. přenesená",J1738,0)</f>
        <v>0</v>
      </c>
      <c r="BH1738" s="652">
        <f>IF(N1738="sníž. přenesená",J1738,0)</f>
        <v>0</v>
      </c>
      <c r="BI1738" s="652">
        <f>IF(N1738="nulová",J1738,0)</f>
        <v>0</v>
      </c>
      <c r="BJ1738" s="561" t="s">
        <v>80</v>
      </c>
      <c r="BK1738" s="652">
        <f>ROUND(I1738*H1738,2)</f>
        <v>0</v>
      </c>
      <c r="BL1738" s="561" t="s">
        <v>229</v>
      </c>
      <c r="BM1738" s="651" t="s">
        <v>2852</v>
      </c>
    </row>
    <row r="1739" spans="2:51" s="658" customFormat="1" ht="12">
      <c r="B1739" s="659"/>
      <c r="D1739" s="653" t="s">
        <v>137</v>
      </c>
      <c r="E1739" s="660" t="s">
        <v>3</v>
      </c>
      <c r="F1739" s="661" t="s">
        <v>2853</v>
      </c>
      <c r="H1739" s="662">
        <v>3.9</v>
      </c>
      <c r="L1739" s="659"/>
      <c r="M1739" s="663"/>
      <c r="N1739" s="664"/>
      <c r="O1739" s="664"/>
      <c r="P1739" s="664"/>
      <c r="Q1739" s="664"/>
      <c r="R1739" s="664"/>
      <c r="S1739" s="664"/>
      <c r="T1739" s="665"/>
      <c r="AT1739" s="660" t="s">
        <v>137</v>
      </c>
      <c r="AU1739" s="660" t="s">
        <v>82</v>
      </c>
      <c r="AV1739" s="658" t="s">
        <v>82</v>
      </c>
      <c r="AW1739" s="658" t="s">
        <v>33</v>
      </c>
      <c r="AX1739" s="658" t="s">
        <v>72</v>
      </c>
      <c r="AY1739" s="660" t="s">
        <v>125</v>
      </c>
    </row>
    <row r="1740" spans="2:51" s="658" customFormat="1" ht="12">
      <c r="B1740" s="659"/>
      <c r="D1740" s="653" t="s">
        <v>137</v>
      </c>
      <c r="E1740" s="660" t="s">
        <v>3</v>
      </c>
      <c r="F1740" s="661" t="s">
        <v>2854</v>
      </c>
      <c r="H1740" s="662">
        <v>3.2</v>
      </c>
      <c r="L1740" s="659"/>
      <c r="M1740" s="663"/>
      <c r="N1740" s="664"/>
      <c r="O1740" s="664"/>
      <c r="P1740" s="664"/>
      <c r="Q1740" s="664"/>
      <c r="R1740" s="664"/>
      <c r="S1740" s="664"/>
      <c r="T1740" s="665"/>
      <c r="AT1740" s="660" t="s">
        <v>137</v>
      </c>
      <c r="AU1740" s="660" t="s">
        <v>82</v>
      </c>
      <c r="AV1740" s="658" t="s">
        <v>82</v>
      </c>
      <c r="AW1740" s="658" t="s">
        <v>33</v>
      </c>
      <c r="AX1740" s="658" t="s">
        <v>72</v>
      </c>
      <c r="AY1740" s="660" t="s">
        <v>125</v>
      </c>
    </row>
    <row r="1741" spans="2:51" s="658" customFormat="1" ht="12">
      <c r="B1741" s="659"/>
      <c r="D1741" s="653" t="s">
        <v>137</v>
      </c>
      <c r="E1741" s="660" t="s">
        <v>3</v>
      </c>
      <c r="F1741" s="661" t="s">
        <v>2855</v>
      </c>
      <c r="H1741" s="662">
        <v>1.55</v>
      </c>
      <c r="L1741" s="659"/>
      <c r="M1741" s="663"/>
      <c r="N1741" s="664"/>
      <c r="O1741" s="664"/>
      <c r="P1741" s="664"/>
      <c r="Q1741" s="664"/>
      <c r="R1741" s="664"/>
      <c r="S1741" s="664"/>
      <c r="T1741" s="665"/>
      <c r="AT1741" s="660" t="s">
        <v>137</v>
      </c>
      <c r="AU1741" s="660" t="s">
        <v>82</v>
      </c>
      <c r="AV1741" s="658" t="s">
        <v>82</v>
      </c>
      <c r="AW1741" s="658" t="s">
        <v>33</v>
      </c>
      <c r="AX1741" s="658" t="s">
        <v>72</v>
      </c>
      <c r="AY1741" s="660" t="s">
        <v>125</v>
      </c>
    </row>
    <row r="1742" spans="2:51" s="658" customFormat="1" ht="12">
      <c r="B1742" s="659"/>
      <c r="D1742" s="653" t="s">
        <v>137</v>
      </c>
      <c r="E1742" s="660" t="s">
        <v>3</v>
      </c>
      <c r="F1742" s="661" t="s">
        <v>2856</v>
      </c>
      <c r="H1742" s="662">
        <v>12.1</v>
      </c>
      <c r="L1742" s="659"/>
      <c r="M1742" s="663"/>
      <c r="N1742" s="664"/>
      <c r="O1742" s="664"/>
      <c r="P1742" s="664"/>
      <c r="Q1742" s="664"/>
      <c r="R1742" s="664"/>
      <c r="S1742" s="664"/>
      <c r="T1742" s="665"/>
      <c r="AT1742" s="660" t="s">
        <v>137</v>
      </c>
      <c r="AU1742" s="660" t="s">
        <v>82</v>
      </c>
      <c r="AV1742" s="658" t="s">
        <v>82</v>
      </c>
      <c r="AW1742" s="658" t="s">
        <v>33</v>
      </c>
      <c r="AX1742" s="658" t="s">
        <v>72</v>
      </c>
      <c r="AY1742" s="660" t="s">
        <v>125</v>
      </c>
    </row>
    <row r="1743" spans="2:51" s="658" customFormat="1" ht="12">
      <c r="B1743" s="659"/>
      <c r="D1743" s="653" t="s">
        <v>137</v>
      </c>
      <c r="E1743" s="660" t="s">
        <v>3</v>
      </c>
      <c r="F1743" s="661" t="s">
        <v>2857</v>
      </c>
      <c r="H1743" s="662">
        <v>6.2</v>
      </c>
      <c r="L1743" s="659"/>
      <c r="M1743" s="663"/>
      <c r="N1743" s="664"/>
      <c r="O1743" s="664"/>
      <c r="P1743" s="664"/>
      <c r="Q1743" s="664"/>
      <c r="R1743" s="664"/>
      <c r="S1743" s="664"/>
      <c r="T1743" s="665"/>
      <c r="AT1743" s="660" t="s">
        <v>137</v>
      </c>
      <c r="AU1743" s="660" t="s">
        <v>82</v>
      </c>
      <c r="AV1743" s="658" t="s">
        <v>82</v>
      </c>
      <c r="AW1743" s="658" t="s">
        <v>33</v>
      </c>
      <c r="AX1743" s="658" t="s">
        <v>72</v>
      </c>
      <c r="AY1743" s="660" t="s">
        <v>125</v>
      </c>
    </row>
    <row r="1744" spans="2:51" s="687" customFormat="1" ht="12">
      <c r="B1744" s="688"/>
      <c r="D1744" s="653" t="s">
        <v>137</v>
      </c>
      <c r="E1744" s="689" t="s">
        <v>3</v>
      </c>
      <c r="F1744" s="690" t="s">
        <v>532</v>
      </c>
      <c r="H1744" s="691">
        <v>26.95</v>
      </c>
      <c r="L1744" s="688"/>
      <c r="M1744" s="692"/>
      <c r="N1744" s="693"/>
      <c r="O1744" s="693"/>
      <c r="P1744" s="693"/>
      <c r="Q1744" s="693"/>
      <c r="R1744" s="693"/>
      <c r="S1744" s="693"/>
      <c r="T1744" s="694"/>
      <c r="AT1744" s="689" t="s">
        <v>137</v>
      </c>
      <c r="AU1744" s="689" t="s">
        <v>82</v>
      </c>
      <c r="AV1744" s="687" t="s">
        <v>133</v>
      </c>
      <c r="AW1744" s="687" t="s">
        <v>33</v>
      </c>
      <c r="AX1744" s="687" t="s">
        <v>80</v>
      </c>
      <c r="AY1744" s="689" t="s">
        <v>125</v>
      </c>
    </row>
    <row r="1745" spans="1:65" s="571" customFormat="1" ht="14.45" customHeight="1">
      <c r="A1745" s="568"/>
      <c r="B1745" s="569"/>
      <c r="C1745" s="640" t="s">
        <v>2858</v>
      </c>
      <c r="D1745" s="640" t="s">
        <v>128</v>
      </c>
      <c r="E1745" s="641" t="s">
        <v>2859</v>
      </c>
      <c r="F1745" s="642" t="s">
        <v>2860</v>
      </c>
      <c r="G1745" s="643" t="s">
        <v>286</v>
      </c>
      <c r="H1745" s="644">
        <v>37.98</v>
      </c>
      <c r="I1745" s="77"/>
      <c r="J1745" s="645">
        <f>ROUND(I1745*H1745,2)</f>
        <v>0</v>
      </c>
      <c r="K1745" s="642" t="s">
        <v>132</v>
      </c>
      <c r="L1745" s="569"/>
      <c r="M1745" s="646" t="s">
        <v>3</v>
      </c>
      <c r="N1745" s="647" t="s">
        <v>43</v>
      </c>
      <c r="O1745" s="648"/>
      <c r="P1745" s="649">
        <f>O1745*H1745</f>
        <v>0</v>
      </c>
      <c r="Q1745" s="649">
        <v>0.00094</v>
      </c>
      <c r="R1745" s="649">
        <f>Q1745*H1745</f>
        <v>0.035701199999999995</v>
      </c>
      <c r="S1745" s="649">
        <v>0</v>
      </c>
      <c r="T1745" s="650">
        <f>S1745*H1745</f>
        <v>0</v>
      </c>
      <c r="U1745" s="568"/>
      <c r="V1745" s="568"/>
      <c r="W1745" s="568"/>
      <c r="X1745" s="568"/>
      <c r="Y1745" s="568"/>
      <c r="Z1745" s="568"/>
      <c r="AA1745" s="568"/>
      <c r="AB1745" s="568"/>
      <c r="AC1745" s="568"/>
      <c r="AD1745" s="568"/>
      <c r="AE1745" s="568"/>
      <c r="AR1745" s="651" t="s">
        <v>229</v>
      </c>
      <c r="AT1745" s="651" t="s">
        <v>128</v>
      </c>
      <c r="AU1745" s="651" t="s">
        <v>82</v>
      </c>
      <c r="AY1745" s="561" t="s">
        <v>125</v>
      </c>
      <c r="BE1745" s="652">
        <f>IF(N1745="základní",J1745,0)</f>
        <v>0</v>
      </c>
      <c r="BF1745" s="652">
        <f>IF(N1745="snížená",J1745,0)</f>
        <v>0</v>
      </c>
      <c r="BG1745" s="652">
        <f>IF(N1745="zákl. přenesená",J1745,0)</f>
        <v>0</v>
      </c>
      <c r="BH1745" s="652">
        <f>IF(N1745="sníž. přenesená",J1745,0)</f>
        <v>0</v>
      </c>
      <c r="BI1745" s="652">
        <f>IF(N1745="nulová",J1745,0)</f>
        <v>0</v>
      </c>
      <c r="BJ1745" s="561" t="s">
        <v>80</v>
      </c>
      <c r="BK1745" s="652">
        <f>ROUND(I1745*H1745,2)</f>
        <v>0</v>
      </c>
      <c r="BL1745" s="561" t="s">
        <v>229</v>
      </c>
      <c r="BM1745" s="651" t="s">
        <v>2861</v>
      </c>
    </row>
    <row r="1746" spans="2:51" s="658" customFormat="1" ht="12">
      <c r="B1746" s="659"/>
      <c r="D1746" s="653" t="s">
        <v>137</v>
      </c>
      <c r="E1746" s="660" t="s">
        <v>3</v>
      </c>
      <c r="F1746" s="661" t="s">
        <v>2862</v>
      </c>
      <c r="H1746" s="662">
        <v>6.7</v>
      </c>
      <c r="L1746" s="659"/>
      <c r="M1746" s="663"/>
      <c r="N1746" s="664"/>
      <c r="O1746" s="664"/>
      <c r="P1746" s="664"/>
      <c r="Q1746" s="664"/>
      <c r="R1746" s="664"/>
      <c r="S1746" s="664"/>
      <c r="T1746" s="665"/>
      <c r="AT1746" s="660" t="s">
        <v>137</v>
      </c>
      <c r="AU1746" s="660" t="s">
        <v>82</v>
      </c>
      <c r="AV1746" s="658" t="s">
        <v>82</v>
      </c>
      <c r="AW1746" s="658" t="s">
        <v>33</v>
      </c>
      <c r="AX1746" s="658" t="s">
        <v>72</v>
      </c>
      <c r="AY1746" s="660" t="s">
        <v>125</v>
      </c>
    </row>
    <row r="1747" spans="2:51" s="658" customFormat="1" ht="12">
      <c r="B1747" s="659"/>
      <c r="D1747" s="653" t="s">
        <v>137</v>
      </c>
      <c r="E1747" s="660" t="s">
        <v>3</v>
      </c>
      <c r="F1747" s="661" t="s">
        <v>2863</v>
      </c>
      <c r="H1747" s="662">
        <v>10.8</v>
      </c>
      <c r="L1747" s="659"/>
      <c r="M1747" s="663"/>
      <c r="N1747" s="664"/>
      <c r="O1747" s="664"/>
      <c r="P1747" s="664"/>
      <c r="Q1747" s="664"/>
      <c r="R1747" s="664"/>
      <c r="S1747" s="664"/>
      <c r="T1747" s="665"/>
      <c r="AT1747" s="660" t="s">
        <v>137</v>
      </c>
      <c r="AU1747" s="660" t="s">
        <v>82</v>
      </c>
      <c r="AV1747" s="658" t="s">
        <v>82</v>
      </c>
      <c r="AW1747" s="658" t="s">
        <v>33</v>
      </c>
      <c r="AX1747" s="658" t="s">
        <v>72</v>
      </c>
      <c r="AY1747" s="660" t="s">
        <v>125</v>
      </c>
    </row>
    <row r="1748" spans="2:51" s="658" customFormat="1" ht="12">
      <c r="B1748" s="659"/>
      <c r="D1748" s="653" t="s">
        <v>137</v>
      </c>
      <c r="E1748" s="660" t="s">
        <v>3</v>
      </c>
      <c r="F1748" s="661" t="s">
        <v>2864</v>
      </c>
      <c r="H1748" s="662">
        <v>9.02</v>
      </c>
      <c r="L1748" s="659"/>
      <c r="M1748" s="663"/>
      <c r="N1748" s="664"/>
      <c r="O1748" s="664"/>
      <c r="P1748" s="664"/>
      <c r="Q1748" s="664"/>
      <c r="R1748" s="664"/>
      <c r="S1748" s="664"/>
      <c r="T1748" s="665"/>
      <c r="AT1748" s="660" t="s">
        <v>137</v>
      </c>
      <c r="AU1748" s="660" t="s">
        <v>82</v>
      </c>
      <c r="AV1748" s="658" t="s">
        <v>82</v>
      </c>
      <c r="AW1748" s="658" t="s">
        <v>33</v>
      </c>
      <c r="AX1748" s="658" t="s">
        <v>72</v>
      </c>
      <c r="AY1748" s="660" t="s">
        <v>125</v>
      </c>
    </row>
    <row r="1749" spans="2:51" s="658" customFormat="1" ht="12">
      <c r="B1749" s="659"/>
      <c r="D1749" s="653" t="s">
        <v>137</v>
      </c>
      <c r="E1749" s="660" t="s">
        <v>3</v>
      </c>
      <c r="F1749" s="661" t="s">
        <v>2865</v>
      </c>
      <c r="H1749" s="662">
        <v>2.3</v>
      </c>
      <c r="L1749" s="659"/>
      <c r="M1749" s="663"/>
      <c r="N1749" s="664"/>
      <c r="O1749" s="664"/>
      <c r="P1749" s="664"/>
      <c r="Q1749" s="664"/>
      <c r="R1749" s="664"/>
      <c r="S1749" s="664"/>
      <c r="T1749" s="665"/>
      <c r="AT1749" s="660" t="s">
        <v>137</v>
      </c>
      <c r="AU1749" s="660" t="s">
        <v>82</v>
      </c>
      <c r="AV1749" s="658" t="s">
        <v>82</v>
      </c>
      <c r="AW1749" s="658" t="s">
        <v>33</v>
      </c>
      <c r="AX1749" s="658" t="s">
        <v>72</v>
      </c>
      <c r="AY1749" s="660" t="s">
        <v>125</v>
      </c>
    </row>
    <row r="1750" spans="2:51" s="658" customFormat="1" ht="12">
      <c r="B1750" s="659"/>
      <c r="D1750" s="653" t="s">
        <v>137</v>
      </c>
      <c r="E1750" s="660" t="s">
        <v>3</v>
      </c>
      <c r="F1750" s="661" t="s">
        <v>2866</v>
      </c>
      <c r="H1750" s="662">
        <v>6.05</v>
      </c>
      <c r="L1750" s="659"/>
      <c r="M1750" s="663"/>
      <c r="N1750" s="664"/>
      <c r="O1750" s="664"/>
      <c r="P1750" s="664"/>
      <c r="Q1750" s="664"/>
      <c r="R1750" s="664"/>
      <c r="S1750" s="664"/>
      <c r="T1750" s="665"/>
      <c r="AT1750" s="660" t="s">
        <v>137</v>
      </c>
      <c r="AU1750" s="660" t="s">
        <v>82</v>
      </c>
      <c r="AV1750" s="658" t="s">
        <v>82</v>
      </c>
      <c r="AW1750" s="658" t="s">
        <v>33</v>
      </c>
      <c r="AX1750" s="658" t="s">
        <v>72</v>
      </c>
      <c r="AY1750" s="660" t="s">
        <v>125</v>
      </c>
    </row>
    <row r="1751" spans="2:51" s="658" customFormat="1" ht="12">
      <c r="B1751" s="659"/>
      <c r="D1751" s="653" t="s">
        <v>137</v>
      </c>
      <c r="E1751" s="660" t="s">
        <v>3</v>
      </c>
      <c r="F1751" s="661" t="s">
        <v>2867</v>
      </c>
      <c r="H1751" s="662">
        <v>3.11</v>
      </c>
      <c r="L1751" s="659"/>
      <c r="M1751" s="663"/>
      <c r="N1751" s="664"/>
      <c r="O1751" s="664"/>
      <c r="P1751" s="664"/>
      <c r="Q1751" s="664"/>
      <c r="R1751" s="664"/>
      <c r="S1751" s="664"/>
      <c r="T1751" s="665"/>
      <c r="AT1751" s="660" t="s">
        <v>137</v>
      </c>
      <c r="AU1751" s="660" t="s">
        <v>82</v>
      </c>
      <c r="AV1751" s="658" t="s">
        <v>82</v>
      </c>
      <c r="AW1751" s="658" t="s">
        <v>33</v>
      </c>
      <c r="AX1751" s="658" t="s">
        <v>72</v>
      </c>
      <c r="AY1751" s="660" t="s">
        <v>125</v>
      </c>
    </row>
    <row r="1752" spans="2:51" s="687" customFormat="1" ht="12">
      <c r="B1752" s="688"/>
      <c r="D1752" s="653" t="s">
        <v>137</v>
      </c>
      <c r="E1752" s="689" t="s">
        <v>3</v>
      </c>
      <c r="F1752" s="690" t="s">
        <v>532</v>
      </c>
      <c r="H1752" s="691">
        <v>37.98</v>
      </c>
      <c r="L1752" s="688"/>
      <c r="M1752" s="692"/>
      <c r="N1752" s="693"/>
      <c r="O1752" s="693"/>
      <c r="P1752" s="693"/>
      <c r="Q1752" s="693"/>
      <c r="R1752" s="693"/>
      <c r="S1752" s="693"/>
      <c r="T1752" s="694"/>
      <c r="AT1752" s="689" t="s">
        <v>137</v>
      </c>
      <c r="AU1752" s="689" t="s">
        <v>82</v>
      </c>
      <c r="AV1752" s="687" t="s">
        <v>133</v>
      </c>
      <c r="AW1752" s="687" t="s">
        <v>33</v>
      </c>
      <c r="AX1752" s="687" t="s">
        <v>80</v>
      </c>
      <c r="AY1752" s="689" t="s">
        <v>125</v>
      </c>
    </row>
    <row r="1753" spans="1:65" s="571" customFormat="1" ht="24.2" customHeight="1">
      <c r="A1753" s="568"/>
      <c r="B1753" s="569"/>
      <c r="C1753" s="640" t="s">
        <v>2868</v>
      </c>
      <c r="D1753" s="640" t="s">
        <v>128</v>
      </c>
      <c r="E1753" s="641" t="s">
        <v>2869</v>
      </c>
      <c r="F1753" s="642" t="s">
        <v>2870</v>
      </c>
      <c r="G1753" s="643" t="s">
        <v>143</v>
      </c>
      <c r="H1753" s="644">
        <v>0.555</v>
      </c>
      <c r="I1753" s="77"/>
      <c r="J1753" s="645">
        <f>ROUND(I1753*H1753,2)</f>
        <v>0</v>
      </c>
      <c r="K1753" s="642" t="s">
        <v>132</v>
      </c>
      <c r="L1753" s="569"/>
      <c r="M1753" s="646" t="s">
        <v>3</v>
      </c>
      <c r="N1753" s="647" t="s">
        <v>43</v>
      </c>
      <c r="O1753" s="648"/>
      <c r="P1753" s="649">
        <f>O1753*H1753</f>
        <v>0</v>
      </c>
      <c r="Q1753" s="649">
        <v>0</v>
      </c>
      <c r="R1753" s="649">
        <f>Q1753*H1753</f>
        <v>0</v>
      </c>
      <c r="S1753" s="649">
        <v>0</v>
      </c>
      <c r="T1753" s="650">
        <f>S1753*H1753</f>
        <v>0</v>
      </c>
      <c r="U1753" s="568"/>
      <c r="V1753" s="568"/>
      <c r="W1753" s="568"/>
      <c r="X1753" s="568"/>
      <c r="Y1753" s="568"/>
      <c r="Z1753" s="568"/>
      <c r="AA1753" s="568"/>
      <c r="AB1753" s="568"/>
      <c r="AC1753" s="568"/>
      <c r="AD1753" s="568"/>
      <c r="AE1753" s="568"/>
      <c r="AR1753" s="651" t="s">
        <v>229</v>
      </c>
      <c r="AT1753" s="651" t="s">
        <v>128</v>
      </c>
      <c r="AU1753" s="651" t="s">
        <v>82</v>
      </c>
      <c r="AY1753" s="561" t="s">
        <v>125</v>
      </c>
      <c r="BE1753" s="652">
        <f>IF(N1753="základní",J1753,0)</f>
        <v>0</v>
      </c>
      <c r="BF1753" s="652">
        <f>IF(N1753="snížená",J1753,0)</f>
        <v>0</v>
      </c>
      <c r="BG1753" s="652">
        <f>IF(N1753="zákl. přenesená",J1753,0)</f>
        <v>0</v>
      </c>
      <c r="BH1753" s="652">
        <f>IF(N1753="sníž. přenesená",J1753,0)</f>
        <v>0</v>
      </c>
      <c r="BI1753" s="652">
        <f>IF(N1753="nulová",J1753,0)</f>
        <v>0</v>
      </c>
      <c r="BJ1753" s="561" t="s">
        <v>80</v>
      </c>
      <c r="BK1753" s="652">
        <f>ROUND(I1753*H1753,2)</f>
        <v>0</v>
      </c>
      <c r="BL1753" s="561" t="s">
        <v>229</v>
      </c>
      <c r="BM1753" s="651" t="s">
        <v>2871</v>
      </c>
    </row>
    <row r="1754" spans="2:63" s="627" customFormat="1" ht="22.9" customHeight="1">
      <c r="B1754" s="628"/>
      <c r="D1754" s="629" t="s">
        <v>71</v>
      </c>
      <c r="E1754" s="638" t="s">
        <v>2872</v>
      </c>
      <c r="F1754" s="638" t="s">
        <v>2873</v>
      </c>
      <c r="J1754" s="639">
        <f>BK1754</f>
        <v>0</v>
      </c>
      <c r="L1754" s="628"/>
      <c r="M1754" s="632"/>
      <c r="N1754" s="633"/>
      <c r="O1754" s="633"/>
      <c r="P1754" s="634">
        <f>SUM(P1755:P1828)</f>
        <v>0</v>
      </c>
      <c r="Q1754" s="633"/>
      <c r="R1754" s="634">
        <f>SUM(R1755:R1828)</f>
        <v>0.06075</v>
      </c>
      <c r="S1754" s="633"/>
      <c r="T1754" s="635">
        <f>SUM(T1755:T1828)</f>
        <v>0.128</v>
      </c>
      <c r="AR1754" s="629" t="s">
        <v>82</v>
      </c>
      <c r="AT1754" s="636" t="s">
        <v>71</v>
      </c>
      <c r="AU1754" s="636" t="s">
        <v>80</v>
      </c>
      <c r="AY1754" s="629" t="s">
        <v>125</v>
      </c>
      <c r="BK1754" s="637">
        <f>SUM(BK1755:BK1828)</f>
        <v>0</v>
      </c>
    </row>
    <row r="1755" spans="1:65" s="571" customFormat="1" ht="14.45" customHeight="1">
      <c r="A1755" s="568"/>
      <c r="B1755" s="569"/>
      <c r="C1755" s="640" t="s">
        <v>2874</v>
      </c>
      <c r="D1755" s="640" t="s">
        <v>128</v>
      </c>
      <c r="E1755" s="641" t="s">
        <v>2875</v>
      </c>
      <c r="F1755" s="642" t="s">
        <v>2876</v>
      </c>
      <c r="G1755" s="643" t="s">
        <v>173</v>
      </c>
      <c r="H1755" s="644">
        <v>1</v>
      </c>
      <c r="I1755" s="77"/>
      <c r="J1755" s="645">
        <f>ROUND(I1755*H1755,2)</f>
        <v>0</v>
      </c>
      <c r="K1755" s="642" t="s">
        <v>259</v>
      </c>
      <c r="L1755" s="569"/>
      <c r="M1755" s="646" t="s">
        <v>3</v>
      </c>
      <c r="N1755" s="647" t="s">
        <v>43</v>
      </c>
      <c r="O1755" s="648"/>
      <c r="P1755" s="649">
        <f>O1755*H1755</f>
        <v>0</v>
      </c>
      <c r="Q1755" s="649">
        <v>0</v>
      </c>
      <c r="R1755" s="649">
        <f>Q1755*H1755</f>
        <v>0</v>
      </c>
      <c r="S1755" s="649">
        <v>0</v>
      </c>
      <c r="T1755" s="650">
        <f>S1755*H1755</f>
        <v>0</v>
      </c>
      <c r="U1755" s="568"/>
      <c r="V1755" s="568"/>
      <c r="W1755" s="568"/>
      <c r="X1755" s="568"/>
      <c r="Y1755" s="568"/>
      <c r="Z1755" s="568"/>
      <c r="AA1755" s="568"/>
      <c r="AB1755" s="568"/>
      <c r="AC1755" s="568"/>
      <c r="AD1755" s="568"/>
      <c r="AE1755" s="568"/>
      <c r="AR1755" s="651" t="s">
        <v>229</v>
      </c>
      <c r="AT1755" s="651" t="s">
        <v>128</v>
      </c>
      <c r="AU1755" s="651" t="s">
        <v>82</v>
      </c>
      <c r="AY1755" s="561" t="s">
        <v>125</v>
      </c>
      <c r="BE1755" s="652">
        <f>IF(N1755="základní",J1755,0)</f>
        <v>0</v>
      </c>
      <c r="BF1755" s="652">
        <f>IF(N1755="snížená",J1755,0)</f>
        <v>0</v>
      </c>
      <c r="BG1755" s="652">
        <f>IF(N1755="zákl. přenesená",J1755,0)</f>
        <v>0</v>
      </c>
      <c r="BH1755" s="652">
        <f>IF(N1755="sníž. přenesená",J1755,0)</f>
        <v>0</v>
      </c>
      <c r="BI1755" s="652">
        <f>IF(N1755="nulová",J1755,0)</f>
        <v>0</v>
      </c>
      <c r="BJ1755" s="561" t="s">
        <v>80</v>
      </c>
      <c r="BK1755" s="652">
        <f>ROUND(I1755*H1755,2)</f>
        <v>0</v>
      </c>
      <c r="BL1755" s="561" t="s">
        <v>229</v>
      </c>
      <c r="BM1755" s="651" t="s">
        <v>2877</v>
      </c>
    </row>
    <row r="1756" spans="1:47" s="571" customFormat="1" ht="58.5">
      <c r="A1756" s="568"/>
      <c r="B1756" s="569"/>
      <c r="C1756" s="568"/>
      <c r="D1756" s="653" t="s">
        <v>135</v>
      </c>
      <c r="E1756" s="568"/>
      <c r="F1756" s="654" t="s">
        <v>2878</v>
      </c>
      <c r="G1756" s="568"/>
      <c r="H1756" s="568"/>
      <c r="I1756" s="568"/>
      <c r="J1756" s="568"/>
      <c r="K1756" s="568"/>
      <c r="L1756" s="569"/>
      <c r="M1756" s="655"/>
      <c r="N1756" s="656"/>
      <c r="O1756" s="648"/>
      <c r="P1756" s="648"/>
      <c r="Q1756" s="648"/>
      <c r="R1756" s="648"/>
      <c r="S1756" s="648"/>
      <c r="T1756" s="657"/>
      <c r="U1756" s="568"/>
      <c r="V1756" s="568"/>
      <c r="W1756" s="568"/>
      <c r="X1756" s="568"/>
      <c r="Y1756" s="568"/>
      <c r="Z1756" s="568"/>
      <c r="AA1756" s="568"/>
      <c r="AB1756" s="568"/>
      <c r="AC1756" s="568"/>
      <c r="AD1756" s="568"/>
      <c r="AE1756" s="568"/>
      <c r="AT1756" s="561" t="s">
        <v>135</v>
      </c>
      <c r="AU1756" s="561" t="s">
        <v>82</v>
      </c>
    </row>
    <row r="1757" spans="1:65" s="571" customFormat="1" ht="14.45" customHeight="1">
      <c r="A1757" s="568"/>
      <c r="B1757" s="569"/>
      <c r="C1757" s="640" t="s">
        <v>2879</v>
      </c>
      <c r="D1757" s="640" t="s">
        <v>128</v>
      </c>
      <c r="E1757" s="641" t="s">
        <v>2880</v>
      </c>
      <c r="F1757" s="642" t="s">
        <v>2881</v>
      </c>
      <c r="G1757" s="643" t="s">
        <v>173</v>
      </c>
      <c r="H1757" s="644">
        <v>1</v>
      </c>
      <c r="I1757" s="77"/>
      <c r="J1757" s="645">
        <f>ROUND(I1757*H1757,2)</f>
        <v>0</v>
      </c>
      <c r="K1757" s="642" t="s">
        <v>259</v>
      </c>
      <c r="L1757" s="569"/>
      <c r="M1757" s="646" t="s">
        <v>3</v>
      </c>
      <c r="N1757" s="647" t="s">
        <v>43</v>
      </c>
      <c r="O1757" s="648"/>
      <c r="P1757" s="649">
        <f>O1757*H1757</f>
        <v>0</v>
      </c>
      <c r="Q1757" s="649">
        <v>0</v>
      </c>
      <c r="R1757" s="649">
        <f>Q1757*H1757</f>
        <v>0</v>
      </c>
      <c r="S1757" s="649">
        <v>0</v>
      </c>
      <c r="T1757" s="650">
        <f>S1757*H1757</f>
        <v>0</v>
      </c>
      <c r="U1757" s="568"/>
      <c r="V1757" s="568"/>
      <c r="W1757" s="568"/>
      <c r="X1757" s="568"/>
      <c r="Y1757" s="568"/>
      <c r="Z1757" s="568"/>
      <c r="AA1757" s="568"/>
      <c r="AB1757" s="568"/>
      <c r="AC1757" s="568"/>
      <c r="AD1757" s="568"/>
      <c r="AE1757" s="568"/>
      <c r="AR1757" s="651" t="s">
        <v>229</v>
      </c>
      <c r="AT1757" s="651" t="s">
        <v>128</v>
      </c>
      <c r="AU1757" s="651" t="s">
        <v>82</v>
      </c>
      <c r="AY1757" s="561" t="s">
        <v>125</v>
      </c>
      <c r="BE1757" s="652">
        <f>IF(N1757="základní",J1757,0)</f>
        <v>0</v>
      </c>
      <c r="BF1757" s="652">
        <f>IF(N1757="snížená",J1757,0)</f>
        <v>0</v>
      </c>
      <c r="BG1757" s="652">
        <f>IF(N1757="zákl. přenesená",J1757,0)</f>
        <v>0</v>
      </c>
      <c r="BH1757" s="652">
        <f>IF(N1757="sníž. přenesená",J1757,0)</f>
        <v>0</v>
      </c>
      <c r="BI1757" s="652">
        <f>IF(N1757="nulová",J1757,0)</f>
        <v>0</v>
      </c>
      <c r="BJ1757" s="561" t="s">
        <v>80</v>
      </c>
      <c r="BK1757" s="652">
        <f>ROUND(I1757*H1757,2)</f>
        <v>0</v>
      </c>
      <c r="BL1757" s="561" t="s">
        <v>229</v>
      </c>
      <c r="BM1757" s="651" t="s">
        <v>2882</v>
      </c>
    </row>
    <row r="1758" spans="1:47" s="571" customFormat="1" ht="48.75">
      <c r="A1758" s="568"/>
      <c r="B1758" s="569"/>
      <c r="C1758" s="568"/>
      <c r="D1758" s="653" t="s">
        <v>135</v>
      </c>
      <c r="E1758" s="568"/>
      <c r="F1758" s="654" t="s">
        <v>2883</v>
      </c>
      <c r="G1758" s="568"/>
      <c r="H1758" s="568"/>
      <c r="I1758" s="568"/>
      <c r="J1758" s="568"/>
      <c r="K1758" s="568"/>
      <c r="L1758" s="569"/>
      <c r="M1758" s="655"/>
      <c r="N1758" s="656"/>
      <c r="O1758" s="648"/>
      <c r="P1758" s="648"/>
      <c r="Q1758" s="648"/>
      <c r="R1758" s="648"/>
      <c r="S1758" s="648"/>
      <c r="T1758" s="657"/>
      <c r="U1758" s="568"/>
      <c r="V1758" s="568"/>
      <c r="W1758" s="568"/>
      <c r="X1758" s="568"/>
      <c r="Y1758" s="568"/>
      <c r="Z1758" s="568"/>
      <c r="AA1758" s="568"/>
      <c r="AB1758" s="568"/>
      <c r="AC1758" s="568"/>
      <c r="AD1758" s="568"/>
      <c r="AE1758" s="568"/>
      <c r="AT1758" s="561" t="s">
        <v>135</v>
      </c>
      <c r="AU1758" s="561" t="s">
        <v>82</v>
      </c>
    </row>
    <row r="1759" spans="1:65" s="571" customFormat="1" ht="14.45" customHeight="1">
      <c r="A1759" s="568"/>
      <c r="B1759" s="569"/>
      <c r="C1759" s="640" t="s">
        <v>2884</v>
      </c>
      <c r="D1759" s="640" t="s">
        <v>128</v>
      </c>
      <c r="E1759" s="641" t="s">
        <v>2885</v>
      </c>
      <c r="F1759" s="642" t="s">
        <v>2886</v>
      </c>
      <c r="G1759" s="643" t="s">
        <v>173</v>
      </c>
      <c r="H1759" s="644">
        <v>1</v>
      </c>
      <c r="I1759" s="77"/>
      <c r="J1759" s="645">
        <f>ROUND(I1759*H1759,2)</f>
        <v>0</v>
      </c>
      <c r="K1759" s="642" t="s">
        <v>259</v>
      </c>
      <c r="L1759" s="569"/>
      <c r="M1759" s="646" t="s">
        <v>3</v>
      </c>
      <c r="N1759" s="647" t="s">
        <v>43</v>
      </c>
      <c r="O1759" s="648"/>
      <c r="P1759" s="649">
        <f>O1759*H1759</f>
        <v>0</v>
      </c>
      <c r="Q1759" s="649">
        <v>0</v>
      </c>
      <c r="R1759" s="649">
        <f>Q1759*H1759</f>
        <v>0</v>
      </c>
      <c r="S1759" s="649">
        <v>0</v>
      </c>
      <c r="T1759" s="650">
        <f>S1759*H1759</f>
        <v>0</v>
      </c>
      <c r="U1759" s="568"/>
      <c r="V1759" s="568"/>
      <c r="W1759" s="568"/>
      <c r="X1759" s="568"/>
      <c r="Y1759" s="568"/>
      <c r="Z1759" s="568"/>
      <c r="AA1759" s="568"/>
      <c r="AB1759" s="568"/>
      <c r="AC1759" s="568"/>
      <c r="AD1759" s="568"/>
      <c r="AE1759" s="568"/>
      <c r="AR1759" s="651" t="s">
        <v>229</v>
      </c>
      <c r="AT1759" s="651" t="s">
        <v>128</v>
      </c>
      <c r="AU1759" s="651" t="s">
        <v>82</v>
      </c>
      <c r="AY1759" s="561" t="s">
        <v>125</v>
      </c>
      <c r="BE1759" s="652">
        <f>IF(N1759="základní",J1759,0)</f>
        <v>0</v>
      </c>
      <c r="BF1759" s="652">
        <f>IF(N1759="snížená",J1759,0)</f>
        <v>0</v>
      </c>
      <c r="BG1759" s="652">
        <f>IF(N1759="zákl. přenesená",J1759,0)</f>
        <v>0</v>
      </c>
      <c r="BH1759" s="652">
        <f>IF(N1759="sníž. přenesená",J1759,0)</f>
        <v>0</v>
      </c>
      <c r="BI1759" s="652">
        <f>IF(N1759="nulová",J1759,0)</f>
        <v>0</v>
      </c>
      <c r="BJ1759" s="561" t="s">
        <v>80</v>
      </c>
      <c r="BK1759" s="652">
        <f>ROUND(I1759*H1759,2)</f>
        <v>0</v>
      </c>
      <c r="BL1759" s="561" t="s">
        <v>229</v>
      </c>
      <c r="BM1759" s="651" t="s">
        <v>2887</v>
      </c>
    </row>
    <row r="1760" spans="1:47" s="571" customFormat="1" ht="39">
      <c r="A1760" s="568"/>
      <c r="B1760" s="569"/>
      <c r="C1760" s="568"/>
      <c r="D1760" s="653" t="s">
        <v>135</v>
      </c>
      <c r="E1760" s="568"/>
      <c r="F1760" s="654" t="s">
        <v>2888</v>
      </c>
      <c r="G1760" s="568"/>
      <c r="H1760" s="568"/>
      <c r="I1760" s="568"/>
      <c r="J1760" s="568"/>
      <c r="K1760" s="568"/>
      <c r="L1760" s="569"/>
      <c r="M1760" s="655"/>
      <c r="N1760" s="656"/>
      <c r="O1760" s="648"/>
      <c r="P1760" s="648"/>
      <c r="Q1760" s="648"/>
      <c r="R1760" s="648"/>
      <c r="S1760" s="648"/>
      <c r="T1760" s="657"/>
      <c r="U1760" s="568"/>
      <c r="V1760" s="568"/>
      <c r="W1760" s="568"/>
      <c r="X1760" s="568"/>
      <c r="Y1760" s="568"/>
      <c r="Z1760" s="568"/>
      <c r="AA1760" s="568"/>
      <c r="AB1760" s="568"/>
      <c r="AC1760" s="568"/>
      <c r="AD1760" s="568"/>
      <c r="AE1760" s="568"/>
      <c r="AT1760" s="561" t="s">
        <v>135</v>
      </c>
      <c r="AU1760" s="561" t="s">
        <v>82</v>
      </c>
    </row>
    <row r="1761" spans="1:65" s="571" customFormat="1" ht="14.45" customHeight="1">
      <c r="A1761" s="568"/>
      <c r="B1761" s="569"/>
      <c r="C1761" s="640" t="s">
        <v>2889</v>
      </c>
      <c r="D1761" s="640" t="s">
        <v>128</v>
      </c>
      <c r="E1761" s="641" t="s">
        <v>2890</v>
      </c>
      <c r="F1761" s="642" t="s">
        <v>2881</v>
      </c>
      <c r="G1761" s="643" t="s">
        <v>173</v>
      </c>
      <c r="H1761" s="644">
        <v>1</v>
      </c>
      <c r="I1761" s="77"/>
      <c r="J1761" s="645">
        <f>ROUND(I1761*H1761,2)</f>
        <v>0</v>
      </c>
      <c r="K1761" s="642" t="s">
        <v>259</v>
      </c>
      <c r="L1761" s="569"/>
      <c r="M1761" s="646" t="s">
        <v>3</v>
      </c>
      <c r="N1761" s="647" t="s">
        <v>43</v>
      </c>
      <c r="O1761" s="648"/>
      <c r="P1761" s="649">
        <f>O1761*H1761</f>
        <v>0</v>
      </c>
      <c r="Q1761" s="649">
        <v>0</v>
      </c>
      <c r="R1761" s="649">
        <f>Q1761*H1761</f>
        <v>0</v>
      </c>
      <c r="S1761" s="649">
        <v>0</v>
      </c>
      <c r="T1761" s="650">
        <f>S1761*H1761</f>
        <v>0</v>
      </c>
      <c r="U1761" s="568"/>
      <c r="V1761" s="568"/>
      <c r="W1761" s="568"/>
      <c r="X1761" s="568"/>
      <c r="Y1761" s="568"/>
      <c r="Z1761" s="568"/>
      <c r="AA1761" s="568"/>
      <c r="AB1761" s="568"/>
      <c r="AC1761" s="568"/>
      <c r="AD1761" s="568"/>
      <c r="AE1761" s="568"/>
      <c r="AR1761" s="651" t="s">
        <v>229</v>
      </c>
      <c r="AT1761" s="651" t="s">
        <v>128</v>
      </c>
      <c r="AU1761" s="651" t="s">
        <v>82</v>
      </c>
      <c r="AY1761" s="561" t="s">
        <v>125</v>
      </c>
      <c r="BE1761" s="652">
        <f>IF(N1761="základní",J1761,0)</f>
        <v>0</v>
      </c>
      <c r="BF1761" s="652">
        <f>IF(N1761="snížená",J1761,0)</f>
        <v>0</v>
      </c>
      <c r="BG1761" s="652">
        <f>IF(N1761="zákl. přenesená",J1761,0)</f>
        <v>0</v>
      </c>
      <c r="BH1761" s="652">
        <f>IF(N1761="sníž. přenesená",J1761,0)</f>
        <v>0</v>
      </c>
      <c r="BI1761" s="652">
        <f>IF(N1761="nulová",J1761,0)</f>
        <v>0</v>
      </c>
      <c r="BJ1761" s="561" t="s">
        <v>80</v>
      </c>
      <c r="BK1761" s="652">
        <f>ROUND(I1761*H1761,2)</f>
        <v>0</v>
      </c>
      <c r="BL1761" s="561" t="s">
        <v>229</v>
      </c>
      <c r="BM1761" s="651" t="s">
        <v>2891</v>
      </c>
    </row>
    <row r="1762" spans="1:47" s="571" customFormat="1" ht="48.75">
      <c r="A1762" s="568"/>
      <c r="B1762" s="569"/>
      <c r="C1762" s="568"/>
      <c r="D1762" s="653" t="s">
        <v>135</v>
      </c>
      <c r="E1762" s="568"/>
      <c r="F1762" s="654" t="s">
        <v>2883</v>
      </c>
      <c r="G1762" s="568"/>
      <c r="H1762" s="568"/>
      <c r="I1762" s="568"/>
      <c r="J1762" s="568"/>
      <c r="K1762" s="568"/>
      <c r="L1762" s="569"/>
      <c r="M1762" s="655"/>
      <c r="N1762" s="656"/>
      <c r="O1762" s="648"/>
      <c r="P1762" s="648"/>
      <c r="Q1762" s="648"/>
      <c r="R1762" s="648"/>
      <c r="S1762" s="648"/>
      <c r="T1762" s="657"/>
      <c r="U1762" s="568"/>
      <c r="V1762" s="568"/>
      <c r="W1762" s="568"/>
      <c r="X1762" s="568"/>
      <c r="Y1762" s="568"/>
      <c r="Z1762" s="568"/>
      <c r="AA1762" s="568"/>
      <c r="AB1762" s="568"/>
      <c r="AC1762" s="568"/>
      <c r="AD1762" s="568"/>
      <c r="AE1762" s="568"/>
      <c r="AT1762" s="561" t="s">
        <v>135</v>
      </c>
      <c r="AU1762" s="561" t="s">
        <v>82</v>
      </c>
    </row>
    <row r="1763" spans="1:65" s="571" customFormat="1" ht="14.45" customHeight="1">
      <c r="A1763" s="568"/>
      <c r="B1763" s="569"/>
      <c r="C1763" s="640" t="s">
        <v>2892</v>
      </c>
      <c r="D1763" s="640" t="s">
        <v>128</v>
      </c>
      <c r="E1763" s="641" t="s">
        <v>2893</v>
      </c>
      <c r="F1763" s="642" t="s">
        <v>2881</v>
      </c>
      <c r="G1763" s="643" t="s">
        <v>173</v>
      </c>
      <c r="H1763" s="644">
        <v>1</v>
      </c>
      <c r="I1763" s="77"/>
      <c r="J1763" s="645">
        <f>ROUND(I1763*H1763,2)</f>
        <v>0</v>
      </c>
      <c r="K1763" s="642" t="s">
        <v>259</v>
      </c>
      <c r="L1763" s="569"/>
      <c r="M1763" s="646" t="s">
        <v>3</v>
      </c>
      <c r="N1763" s="647" t="s">
        <v>43</v>
      </c>
      <c r="O1763" s="648"/>
      <c r="P1763" s="649">
        <f>O1763*H1763</f>
        <v>0</v>
      </c>
      <c r="Q1763" s="649">
        <v>0</v>
      </c>
      <c r="R1763" s="649">
        <f>Q1763*H1763</f>
        <v>0</v>
      </c>
      <c r="S1763" s="649">
        <v>0</v>
      </c>
      <c r="T1763" s="650">
        <f>S1763*H1763</f>
        <v>0</v>
      </c>
      <c r="U1763" s="568"/>
      <c r="V1763" s="568"/>
      <c r="W1763" s="568"/>
      <c r="X1763" s="568"/>
      <c r="Y1763" s="568"/>
      <c r="Z1763" s="568"/>
      <c r="AA1763" s="568"/>
      <c r="AB1763" s="568"/>
      <c r="AC1763" s="568"/>
      <c r="AD1763" s="568"/>
      <c r="AE1763" s="568"/>
      <c r="AR1763" s="651" t="s">
        <v>229</v>
      </c>
      <c r="AT1763" s="651" t="s">
        <v>128</v>
      </c>
      <c r="AU1763" s="651" t="s">
        <v>82</v>
      </c>
      <c r="AY1763" s="561" t="s">
        <v>125</v>
      </c>
      <c r="BE1763" s="652">
        <f>IF(N1763="základní",J1763,0)</f>
        <v>0</v>
      </c>
      <c r="BF1763" s="652">
        <f>IF(N1763="snížená",J1763,0)</f>
        <v>0</v>
      </c>
      <c r="BG1763" s="652">
        <f>IF(N1763="zákl. přenesená",J1763,0)</f>
        <v>0</v>
      </c>
      <c r="BH1763" s="652">
        <f>IF(N1763="sníž. přenesená",J1763,0)</f>
        <v>0</v>
      </c>
      <c r="BI1763" s="652">
        <f>IF(N1763="nulová",J1763,0)</f>
        <v>0</v>
      </c>
      <c r="BJ1763" s="561" t="s">
        <v>80</v>
      </c>
      <c r="BK1763" s="652">
        <f>ROUND(I1763*H1763,2)</f>
        <v>0</v>
      </c>
      <c r="BL1763" s="561" t="s">
        <v>229</v>
      </c>
      <c r="BM1763" s="651" t="s">
        <v>2894</v>
      </c>
    </row>
    <row r="1764" spans="1:47" s="571" customFormat="1" ht="58.5">
      <c r="A1764" s="568"/>
      <c r="B1764" s="569"/>
      <c r="C1764" s="568"/>
      <c r="D1764" s="653" t="s">
        <v>135</v>
      </c>
      <c r="E1764" s="568"/>
      <c r="F1764" s="654" t="s">
        <v>2895</v>
      </c>
      <c r="G1764" s="568"/>
      <c r="H1764" s="568"/>
      <c r="I1764" s="568"/>
      <c r="J1764" s="568"/>
      <c r="K1764" s="568"/>
      <c r="L1764" s="569"/>
      <c r="M1764" s="655"/>
      <c r="N1764" s="656"/>
      <c r="O1764" s="648"/>
      <c r="P1764" s="648"/>
      <c r="Q1764" s="648"/>
      <c r="R1764" s="648"/>
      <c r="S1764" s="648"/>
      <c r="T1764" s="657"/>
      <c r="U1764" s="568"/>
      <c r="V1764" s="568"/>
      <c r="W1764" s="568"/>
      <c r="X1764" s="568"/>
      <c r="Y1764" s="568"/>
      <c r="Z1764" s="568"/>
      <c r="AA1764" s="568"/>
      <c r="AB1764" s="568"/>
      <c r="AC1764" s="568"/>
      <c r="AD1764" s="568"/>
      <c r="AE1764" s="568"/>
      <c r="AT1764" s="561" t="s">
        <v>135</v>
      </c>
      <c r="AU1764" s="561" t="s">
        <v>82</v>
      </c>
    </row>
    <row r="1765" spans="1:65" s="571" customFormat="1" ht="14.45" customHeight="1">
      <c r="A1765" s="568"/>
      <c r="B1765" s="569"/>
      <c r="C1765" s="640" t="s">
        <v>2896</v>
      </c>
      <c r="D1765" s="640" t="s">
        <v>128</v>
      </c>
      <c r="E1765" s="641" t="s">
        <v>2897</v>
      </c>
      <c r="F1765" s="642" t="s">
        <v>2881</v>
      </c>
      <c r="G1765" s="643" t="s">
        <v>173</v>
      </c>
      <c r="H1765" s="644">
        <v>1</v>
      </c>
      <c r="I1765" s="77"/>
      <c r="J1765" s="645">
        <f>ROUND(I1765*H1765,2)</f>
        <v>0</v>
      </c>
      <c r="K1765" s="642" t="s">
        <v>259</v>
      </c>
      <c r="L1765" s="569"/>
      <c r="M1765" s="646" t="s">
        <v>3</v>
      </c>
      <c r="N1765" s="647" t="s">
        <v>43</v>
      </c>
      <c r="O1765" s="648"/>
      <c r="P1765" s="649">
        <f>O1765*H1765</f>
        <v>0</v>
      </c>
      <c r="Q1765" s="649">
        <v>0</v>
      </c>
      <c r="R1765" s="649">
        <f>Q1765*H1765</f>
        <v>0</v>
      </c>
      <c r="S1765" s="649">
        <v>0</v>
      </c>
      <c r="T1765" s="650">
        <f>S1765*H1765</f>
        <v>0</v>
      </c>
      <c r="U1765" s="568"/>
      <c r="V1765" s="568"/>
      <c r="W1765" s="568"/>
      <c r="X1765" s="568"/>
      <c r="Y1765" s="568"/>
      <c r="Z1765" s="568"/>
      <c r="AA1765" s="568"/>
      <c r="AB1765" s="568"/>
      <c r="AC1765" s="568"/>
      <c r="AD1765" s="568"/>
      <c r="AE1765" s="568"/>
      <c r="AR1765" s="651" t="s">
        <v>229</v>
      </c>
      <c r="AT1765" s="651" t="s">
        <v>128</v>
      </c>
      <c r="AU1765" s="651" t="s">
        <v>82</v>
      </c>
      <c r="AY1765" s="561" t="s">
        <v>125</v>
      </c>
      <c r="BE1765" s="652">
        <f>IF(N1765="základní",J1765,0)</f>
        <v>0</v>
      </c>
      <c r="BF1765" s="652">
        <f>IF(N1765="snížená",J1765,0)</f>
        <v>0</v>
      </c>
      <c r="BG1765" s="652">
        <f>IF(N1765="zákl. přenesená",J1765,0)</f>
        <v>0</v>
      </c>
      <c r="BH1765" s="652">
        <f>IF(N1765="sníž. přenesená",J1765,0)</f>
        <v>0</v>
      </c>
      <c r="BI1765" s="652">
        <f>IF(N1765="nulová",J1765,0)</f>
        <v>0</v>
      </c>
      <c r="BJ1765" s="561" t="s">
        <v>80</v>
      </c>
      <c r="BK1765" s="652">
        <f>ROUND(I1765*H1765,2)</f>
        <v>0</v>
      </c>
      <c r="BL1765" s="561" t="s">
        <v>229</v>
      </c>
      <c r="BM1765" s="651" t="s">
        <v>2898</v>
      </c>
    </row>
    <row r="1766" spans="1:47" s="571" customFormat="1" ht="48.75">
      <c r="A1766" s="568"/>
      <c r="B1766" s="569"/>
      <c r="C1766" s="568"/>
      <c r="D1766" s="653" t="s">
        <v>135</v>
      </c>
      <c r="E1766" s="568"/>
      <c r="F1766" s="654" t="s">
        <v>2883</v>
      </c>
      <c r="G1766" s="568"/>
      <c r="H1766" s="568"/>
      <c r="I1766" s="568"/>
      <c r="J1766" s="568"/>
      <c r="K1766" s="568"/>
      <c r="L1766" s="569"/>
      <c r="M1766" s="655"/>
      <c r="N1766" s="656"/>
      <c r="O1766" s="648"/>
      <c r="P1766" s="648"/>
      <c r="Q1766" s="648"/>
      <c r="R1766" s="648"/>
      <c r="S1766" s="648"/>
      <c r="T1766" s="657"/>
      <c r="U1766" s="568"/>
      <c r="V1766" s="568"/>
      <c r="W1766" s="568"/>
      <c r="X1766" s="568"/>
      <c r="Y1766" s="568"/>
      <c r="Z1766" s="568"/>
      <c r="AA1766" s="568"/>
      <c r="AB1766" s="568"/>
      <c r="AC1766" s="568"/>
      <c r="AD1766" s="568"/>
      <c r="AE1766" s="568"/>
      <c r="AT1766" s="561" t="s">
        <v>135</v>
      </c>
      <c r="AU1766" s="561" t="s">
        <v>82</v>
      </c>
    </row>
    <row r="1767" spans="1:65" s="571" customFormat="1" ht="14.45" customHeight="1">
      <c r="A1767" s="568"/>
      <c r="B1767" s="569"/>
      <c r="C1767" s="640" t="s">
        <v>2899</v>
      </c>
      <c r="D1767" s="640" t="s">
        <v>128</v>
      </c>
      <c r="E1767" s="641" t="s">
        <v>2900</v>
      </c>
      <c r="F1767" s="642" t="s">
        <v>2901</v>
      </c>
      <c r="G1767" s="643" t="s">
        <v>173</v>
      </c>
      <c r="H1767" s="644">
        <v>1</v>
      </c>
      <c r="I1767" s="77"/>
      <c r="J1767" s="645">
        <f>ROUND(I1767*H1767,2)</f>
        <v>0</v>
      </c>
      <c r="K1767" s="642" t="s">
        <v>259</v>
      </c>
      <c r="L1767" s="569"/>
      <c r="M1767" s="646" t="s">
        <v>3</v>
      </c>
      <c r="N1767" s="647" t="s">
        <v>43</v>
      </c>
      <c r="O1767" s="648"/>
      <c r="P1767" s="649">
        <f>O1767*H1767</f>
        <v>0</v>
      </c>
      <c r="Q1767" s="649">
        <v>0</v>
      </c>
      <c r="R1767" s="649">
        <f>Q1767*H1767</f>
        <v>0</v>
      </c>
      <c r="S1767" s="649">
        <v>0</v>
      </c>
      <c r="T1767" s="650">
        <f>S1767*H1767</f>
        <v>0</v>
      </c>
      <c r="U1767" s="568"/>
      <c r="V1767" s="568"/>
      <c r="W1767" s="568"/>
      <c r="X1767" s="568"/>
      <c r="Y1767" s="568"/>
      <c r="Z1767" s="568"/>
      <c r="AA1767" s="568"/>
      <c r="AB1767" s="568"/>
      <c r="AC1767" s="568"/>
      <c r="AD1767" s="568"/>
      <c r="AE1767" s="568"/>
      <c r="AR1767" s="651" t="s">
        <v>229</v>
      </c>
      <c r="AT1767" s="651" t="s">
        <v>128</v>
      </c>
      <c r="AU1767" s="651" t="s">
        <v>82</v>
      </c>
      <c r="AY1767" s="561" t="s">
        <v>125</v>
      </c>
      <c r="BE1767" s="652">
        <f>IF(N1767="základní",J1767,0)</f>
        <v>0</v>
      </c>
      <c r="BF1767" s="652">
        <f>IF(N1767="snížená",J1767,0)</f>
        <v>0</v>
      </c>
      <c r="BG1767" s="652">
        <f>IF(N1767="zákl. přenesená",J1767,0)</f>
        <v>0</v>
      </c>
      <c r="BH1767" s="652">
        <f>IF(N1767="sníž. přenesená",J1767,0)</f>
        <v>0</v>
      </c>
      <c r="BI1767" s="652">
        <f>IF(N1767="nulová",J1767,0)</f>
        <v>0</v>
      </c>
      <c r="BJ1767" s="561" t="s">
        <v>80</v>
      </c>
      <c r="BK1767" s="652">
        <f>ROUND(I1767*H1767,2)</f>
        <v>0</v>
      </c>
      <c r="BL1767" s="561" t="s">
        <v>229</v>
      </c>
      <c r="BM1767" s="651" t="s">
        <v>2902</v>
      </c>
    </row>
    <row r="1768" spans="1:47" s="571" customFormat="1" ht="58.5">
      <c r="A1768" s="568"/>
      <c r="B1768" s="569"/>
      <c r="C1768" s="568"/>
      <c r="D1768" s="653" t="s">
        <v>135</v>
      </c>
      <c r="E1768" s="568"/>
      <c r="F1768" s="654" t="s">
        <v>2903</v>
      </c>
      <c r="G1768" s="568"/>
      <c r="H1768" s="568"/>
      <c r="I1768" s="568"/>
      <c r="J1768" s="568"/>
      <c r="K1768" s="568"/>
      <c r="L1768" s="569"/>
      <c r="M1768" s="655"/>
      <c r="N1768" s="656"/>
      <c r="O1768" s="648"/>
      <c r="P1768" s="648"/>
      <c r="Q1768" s="648"/>
      <c r="R1768" s="648"/>
      <c r="S1768" s="648"/>
      <c r="T1768" s="657"/>
      <c r="U1768" s="568"/>
      <c r="V1768" s="568"/>
      <c r="W1768" s="568"/>
      <c r="X1768" s="568"/>
      <c r="Y1768" s="568"/>
      <c r="Z1768" s="568"/>
      <c r="AA1768" s="568"/>
      <c r="AB1768" s="568"/>
      <c r="AC1768" s="568"/>
      <c r="AD1768" s="568"/>
      <c r="AE1768" s="568"/>
      <c r="AT1768" s="561" t="s">
        <v>135</v>
      </c>
      <c r="AU1768" s="561" t="s">
        <v>82</v>
      </c>
    </row>
    <row r="1769" spans="1:65" s="571" customFormat="1" ht="14.45" customHeight="1">
      <c r="A1769" s="568"/>
      <c r="B1769" s="569"/>
      <c r="C1769" s="640" t="s">
        <v>2904</v>
      </c>
      <c r="D1769" s="640" t="s">
        <v>128</v>
      </c>
      <c r="E1769" s="641" t="s">
        <v>2905</v>
      </c>
      <c r="F1769" s="642" t="s">
        <v>2906</v>
      </c>
      <c r="G1769" s="643" t="s">
        <v>173</v>
      </c>
      <c r="H1769" s="644">
        <v>1</v>
      </c>
      <c r="I1769" s="77"/>
      <c r="J1769" s="645">
        <f>ROUND(I1769*H1769,2)</f>
        <v>0</v>
      </c>
      <c r="K1769" s="642" t="s">
        <v>259</v>
      </c>
      <c r="L1769" s="569"/>
      <c r="M1769" s="646" t="s">
        <v>3</v>
      </c>
      <c r="N1769" s="647" t="s">
        <v>43</v>
      </c>
      <c r="O1769" s="648"/>
      <c r="P1769" s="649">
        <f>O1769*H1769</f>
        <v>0</v>
      </c>
      <c r="Q1769" s="649">
        <v>0</v>
      </c>
      <c r="R1769" s="649">
        <f>Q1769*H1769</f>
        <v>0</v>
      </c>
      <c r="S1769" s="649">
        <v>0</v>
      </c>
      <c r="T1769" s="650">
        <f>S1769*H1769</f>
        <v>0</v>
      </c>
      <c r="U1769" s="568"/>
      <c r="V1769" s="568"/>
      <c r="W1769" s="568"/>
      <c r="X1769" s="568"/>
      <c r="Y1769" s="568"/>
      <c r="Z1769" s="568"/>
      <c r="AA1769" s="568"/>
      <c r="AB1769" s="568"/>
      <c r="AC1769" s="568"/>
      <c r="AD1769" s="568"/>
      <c r="AE1769" s="568"/>
      <c r="AR1769" s="651" t="s">
        <v>229</v>
      </c>
      <c r="AT1769" s="651" t="s">
        <v>128</v>
      </c>
      <c r="AU1769" s="651" t="s">
        <v>82</v>
      </c>
      <c r="AY1769" s="561" t="s">
        <v>125</v>
      </c>
      <c r="BE1769" s="652">
        <f>IF(N1769="základní",J1769,0)</f>
        <v>0</v>
      </c>
      <c r="BF1769" s="652">
        <f>IF(N1769="snížená",J1769,0)</f>
        <v>0</v>
      </c>
      <c r="BG1769" s="652">
        <f>IF(N1769="zákl. přenesená",J1769,0)</f>
        <v>0</v>
      </c>
      <c r="BH1769" s="652">
        <f>IF(N1769="sníž. přenesená",J1769,0)</f>
        <v>0</v>
      </c>
      <c r="BI1769" s="652">
        <f>IF(N1769="nulová",J1769,0)</f>
        <v>0</v>
      </c>
      <c r="BJ1769" s="561" t="s">
        <v>80</v>
      </c>
      <c r="BK1769" s="652">
        <f>ROUND(I1769*H1769,2)</f>
        <v>0</v>
      </c>
      <c r="BL1769" s="561" t="s">
        <v>229</v>
      </c>
      <c r="BM1769" s="651" t="s">
        <v>2907</v>
      </c>
    </row>
    <row r="1770" spans="1:47" s="571" customFormat="1" ht="48.75">
      <c r="A1770" s="568"/>
      <c r="B1770" s="569"/>
      <c r="C1770" s="568"/>
      <c r="D1770" s="653" t="s">
        <v>135</v>
      </c>
      <c r="E1770" s="568"/>
      <c r="F1770" s="654" t="s">
        <v>2908</v>
      </c>
      <c r="G1770" s="568"/>
      <c r="H1770" s="568"/>
      <c r="I1770" s="568"/>
      <c r="J1770" s="568"/>
      <c r="K1770" s="568"/>
      <c r="L1770" s="569"/>
      <c r="M1770" s="655"/>
      <c r="N1770" s="656"/>
      <c r="O1770" s="648"/>
      <c r="P1770" s="648"/>
      <c r="Q1770" s="648"/>
      <c r="R1770" s="648"/>
      <c r="S1770" s="648"/>
      <c r="T1770" s="657"/>
      <c r="U1770" s="568"/>
      <c r="V1770" s="568"/>
      <c r="W1770" s="568"/>
      <c r="X1770" s="568"/>
      <c r="Y1770" s="568"/>
      <c r="Z1770" s="568"/>
      <c r="AA1770" s="568"/>
      <c r="AB1770" s="568"/>
      <c r="AC1770" s="568"/>
      <c r="AD1770" s="568"/>
      <c r="AE1770" s="568"/>
      <c r="AT1770" s="561" t="s">
        <v>135</v>
      </c>
      <c r="AU1770" s="561" t="s">
        <v>82</v>
      </c>
    </row>
    <row r="1771" spans="1:65" s="571" customFormat="1" ht="14.45" customHeight="1">
      <c r="A1771" s="568"/>
      <c r="B1771" s="569"/>
      <c r="C1771" s="640" t="s">
        <v>2909</v>
      </c>
      <c r="D1771" s="640" t="s">
        <v>128</v>
      </c>
      <c r="E1771" s="641" t="s">
        <v>2910</v>
      </c>
      <c r="F1771" s="642" t="s">
        <v>2906</v>
      </c>
      <c r="G1771" s="643" t="s">
        <v>173</v>
      </c>
      <c r="H1771" s="644">
        <v>1</v>
      </c>
      <c r="I1771" s="77"/>
      <c r="J1771" s="645">
        <f>ROUND(I1771*H1771,2)</f>
        <v>0</v>
      </c>
      <c r="K1771" s="642" t="s">
        <v>259</v>
      </c>
      <c r="L1771" s="569"/>
      <c r="M1771" s="646" t="s">
        <v>3</v>
      </c>
      <c r="N1771" s="647" t="s">
        <v>43</v>
      </c>
      <c r="O1771" s="648"/>
      <c r="P1771" s="649">
        <f>O1771*H1771</f>
        <v>0</v>
      </c>
      <c r="Q1771" s="649">
        <v>0</v>
      </c>
      <c r="R1771" s="649">
        <f>Q1771*H1771</f>
        <v>0</v>
      </c>
      <c r="S1771" s="649">
        <v>0</v>
      </c>
      <c r="T1771" s="650">
        <f>S1771*H1771</f>
        <v>0</v>
      </c>
      <c r="U1771" s="568"/>
      <c r="V1771" s="568"/>
      <c r="W1771" s="568"/>
      <c r="X1771" s="568"/>
      <c r="Y1771" s="568"/>
      <c r="Z1771" s="568"/>
      <c r="AA1771" s="568"/>
      <c r="AB1771" s="568"/>
      <c r="AC1771" s="568"/>
      <c r="AD1771" s="568"/>
      <c r="AE1771" s="568"/>
      <c r="AR1771" s="651" t="s">
        <v>229</v>
      </c>
      <c r="AT1771" s="651" t="s">
        <v>128</v>
      </c>
      <c r="AU1771" s="651" t="s">
        <v>82</v>
      </c>
      <c r="AY1771" s="561" t="s">
        <v>125</v>
      </c>
      <c r="BE1771" s="652">
        <f>IF(N1771="základní",J1771,0)</f>
        <v>0</v>
      </c>
      <c r="BF1771" s="652">
        <f>IF(N1771="snížená",J1771,0)</f>
        <v>0</v>
      </c>
      <c r="BG1771" s="652">
        <f>IF(N1771="zákl. přenesená",J1771,0)</f>
        <v>0</v>
      </c>
      <c r="BH1771" s="652">
        <f>IF(N1771="sníž. přenesená",J1771,0)</f>
        <v>0</v>
      </c>
      <c r="BI1771" s="652">
        <f>IF(N1771="nulová",J1771,0)</f>
        <v>0</v>
      </c>
      <c r="BJ1771" s="561" t="s">
        <v>80</v>
      </c>
      <c r="BK1771" s="652">
        <f>ROUND(I1771*H1771,2)</f>
        <v>0</v>
      </c>
      <c r="BL1771" s="561" t="s">
        <v>229</v>
      </c>
      <c r="BM1771" s="651" t="s">
        <v>2911</v>
      </c>
    </row>
    <row r="1772" spans="1:47" s="571" customFormat="1" ht="48.75">
      <c r="A1772" s="568"/>
      <c r="B1772" s="569"/>
      <c r="C1772" s="568"/>
      <c r="D1772" s="653" t="s">
        <v>135</v>
      </c>
      <c r="E1772" s="568"/>
      <c r="F1772" s="654" t="s">
        <v>2908</v>
      </c>
      <c r="G1772" s="568"/>
      <c r="H1772" s="568"/>
      <c r="I1772" s="568"/>
      <c r="J1772" s="568"/>
      <c r="K1772" s="568"/>
      <c r="L1772" s="569"/>
      <c r="M1772" s="655"/>
      <c r="N1772" s="656"/>
      <c r="O1772" s="648"/>
      <c r="P1772" s="648"/>
      <c r="Q1772" s="648"/>
      <c r="R1772" s="648"/>
      <c r="S1772" s="648"/>
      <c r="T1772" s="657"/>
      <c r="U1772" s="568"/>
      <c r="V1772" s="568"/>
      <c r="W1772" s="568"/>
      <c r="X1772" s="568"/>
      <c r="Y1772" s="568"/>
      <c r="Z1772" s="568"/>
      <c r="AA1772" s="568"/>
      <c r="AB1772" s="568"/>
      <c r="AC1772" s="568"/>
      <c r="AD1772" s="568"/>
      <c r="AE1772" s="568"/>
      <c r="AT1772" s="561" t="s">
        <v>135</v>
      </c>
      <c r="AU1772" s="561" t="s">
        <v>82</v>
      </c>
    </row>
    <row r="1773" spans="1:65" s="571" customFormat="1" ht="14.45" customHeight="1">
      <c r="A1773" s="568"/>
      <c r="B1773" s="569"/>
      <c r="C1773" s="640" t="s">
        <v>2912</v>
      </c>
      <c r="D1773" s="640" t="s">
        <v>128</v>
      </c>
      <c r="E1773" s="641" t="s">
        <v>2913</v>
      </c>
      <c r="F1773" s="642" t="s">
        <v>2906</v>
      </c>
      <c r="G1773" s="643" t="s">
        <v>173</v>
      </c>
      <c r="H1773" s="644">
        <v>1</v>
      </c>
      <c r="I1773" s="77"/>
      <c r="J1773" s="645">
        <f>ROUND(I1773*H1773,2)</f>
        <v>0</v>
      </c>
      <c r="K1773" s="642" t="s">
        <v>259</v>
      </c>
      <c r="L1773" s="569"/>
      <c r="M1773" s="646" t="s">
        <v>3</v>
      </c>
      <c r="N1773" s="647" t="s">
        <v>43</v>
      </c>
      <c r="O1773" s="648"/>
      <c r="P1773" s="649">
        <f>O1773*H1773</f>
        <v>0</v>
      </c>
      <c r="Q1773" s="649">
        <v>0</v>
      </c>
      <c r="R1773" s="649">
        <f>Q1773*H1773</f>
        <v>0</v>
      </c>
      <c r="S1773" s="649">
        <v>0</v>
      </c>
      <c r="T1773" s="650">
        <f>S1773*H1773</f>
        <v>0</v>
      </c>
      <c r="U1773" s="568"/>
      <c r="V1773" s="568"/>
      <c r="W1773" s="568"/>
      <c r="X1773" s="568"/>
      <c r="Y1773" s="568"/>
      <c r="Z1773" s="568"/>
      <c r="AA1773" s="568"/>
      <c r="AB1773" s="568"/>
      <c r="AC1773" s="568"/>
      <c r="AD1773" s="568"/>
      <c r="AE1773" s="568"/>
      <c r="AR1773" s="651" t="s">
        <v>229</v>
      </c>
      <c r="AT1773" s="651" t="s">
        <v>128</v>
      </c>
      <c r="AU1773" s="651" t="s">
        <v>82</v>
      </c>
      <c r="AY1773" s="561" t="s">
        <v>125</v>
      </c>
      <c r="BE1773" s="652">
        <f>IF(N1773="základní",J1773,0)</f>
        <v>0</v>
      </c>
      <c r="BF1773" s="652">
        <f>IF(N1773="snížená",J1773,0)</f>
        <v>0</v>
      </c>
      <c r="BG1773" s="652">
        <f>IF(N1773="zákl. přenesená",J1773,0)</f>
        <v>0</v>
      </c>
      <c r="BH1773" s="652">
        <f>IF(N1773="sníž. přenesená",J1773,0)</f>
        <v>0</v>
      </c>
      <c r="BI1773" s="652">
        <f>IF(N1773="nulová",J1773,0)</f>
        <v>0</v>
      </c>
      <c r="BJ1773" s="561" t="s">
        <v>80</v>
      </c>
      <c r="BK1773" s="652">
        <f>ROUND(I1773*H1773,2)</f>
        <v>0</v>
      </c>
      <c r="BL1773" s="561" t="s">
        <v>229</v>
      </c>
      <c r="BM1773" s="651" t="s">
        <v>2914</v>
      </c>
    </row>
    <row r="1774" spans="1:47" s="571" customFormat="1" ht="48.75">
      <c r="A1774" s="568"/>
      <c r="B1774" s="569"/>
      <c r="C1774" s="568"/>
      <c r="D1774" s="653" t="s">
        <v>135</v>
      </c>
      <c r="E1774" s="568"/>
      <c r="F1774" s="654" t="s">
        <v>2908</v>
      </c>
      <c r="G1774" s="568"/>
      <c r="H1774" s="568"/>
      <c r="I1774" s="568"/>
      <c r="J1774" s="568"/>
      <c r="K1774" s="568"/>
      <c r="L1774" s="569"/>
      <c r="M1774" s="655"/>
      <c r="N1774" s="656"/>
      <c r="O1774" s="648"/>
      <c r="P1774" s="648"/>
      <c r="Q1774" s="648"/>
      <c r="R1774" s="648"/>
      <c r="S1774" s="648"/>
      <c r="T1774" s="657"/>
      <c r="U1774" s="568"/>
      <c r="V1774" s="568"/>
      <c r="W1774" s="568"/>
      <c r="X1774" s="568"/>
      <c r="Y1774" s="568"/>
      <c r="Z1774" s="568"/>
      <c r="AA1774" s="568"/>
      <c r="AB1774" s="568"/>
      <c r="AC1774" s="568"/>
      <c r="AD1774" s="568"/>
      <c r="AE1774" s="568"/>
      <c r="AT1774" s="561" t="s">
        <v>135</v>
      </c>
      <c r="AU1774" s="561" t="s">
        <v>82</v>
      </c>
    </row>
    <row r="1775" spans="1:65" s="571" customFormat="1" ht="14.45" customHeight="1">
      <c r="A1775" s="568"/>
      <c r="B1775" s="569"/>
      <c r="C1775" s="640" t="s">
        <v>2915</v>
      </c>
      <c r="D1775" s="640" t="s">
        <v>128</v>
      </c>
      <c r="E1775" s="641" t="s">
        <v>2916</v>
      </c>
      <c r="F1775" s="642" t="s">
        <v>2906</v>
      </c>
      <c r="G1775" s="643" t="s">
        <v>173</v>
      </c>
      <c r="H1775" s="644">
        <v>1</v>
      </c>
      <c r="I1775" s="77"/>
      <c r="J1775" s="645">
        <f>ROUND(I1775*H1775,2)</f>
        <v>0</v>
      </c>
      <c r="K1775" s="642" t="s">
        <v>259</v>
      </c>
      <c r="L1775" s="569"/>
      <c r="M1775" s="646" t="s">
        <v>3</v>
      </c>
      <c r="N1775" s="647" t="s">
        <v>43</v>
      </c>
      <c r="O1775" s="648"/>
      <c r="P1775" s="649">
        <f>O1775*H1775</f>
        <v>0</v>
      </c>
      <c r="Q1775" s="649">
        <v>0</v>
      </c>
      <c r="R1775" s="649">
        <f>Q1775*H1775</f>
        <v>0</v>
      </c>
      <c r="S1775" s="649">
        <v>0</v>
      </c>
      <c r="T1775" s="650">
        <f>S1775*H1775</f>
        <v>0</v>
      </c>
      <c r="U1775" s="568"/>
      <c r="V1775" s="568"/>
      <c r="W1775" s="568"/>
      <c r="X1775" s="568"/>
      <c r="Y1775" s="568"/>
      <c r="Z1775" s="568"/>
      <c r="AA1775" s="568"/>
      <c r="AB1775" s="568"/>
      <c r="AC1775" s="568"/>
      <c r="AD1775" s="568"/>
      <c r="AE1775" s="568"/>
      <c r="AR1775" s="651" t="s">
        <v>229</v>
      </c>
      <c r="AT1775" s="651" t="s">
        <v>128</v>
      </c>
      <c r="AU1775" s="651" t="s">
        <v>82</v>
      </c>
      <c r="AY1775" s="561" t="s">
        <v>125</v>
      </c>
      <c r="BE1775" s="652">
        <f>IF(N1775="základní",J1775,0)</f>
        <v>0</v>
      </c>
      <c r="BF1775" s="652">
        <f>IF(N1775="snížená",J1775,0)</f>
        <v>0</v>
      </c>
      <c r="BG1775" s="652">
        <f>IF(N1775="zákl. přenesená",J1775,0)</f>
        <v>0</v>
      </c>
      <c r="BH1775" s="652">
        <f>IF(N1775="sníž. přenesená",J1775,0)</f>
        <v>0</v>
      </c>
      <c r="BI1775" s="652">
        <f>IF(N1775="nulová",J1775,0)</f>
        <v>0</v>
      </c>
      <c r="BJ1775" s="561" t="s">
        <v>80</v>
      </c>
      <c r="BK1775" s="652">
        <f>ROUND(I1775*H1775,2)</f>
        <v>0</v>
      </c>
      <c r="BL1775" s="561" t="s">
        <v>229</v>
      </c>
      <c r="BM1775" s="651" t="s">
        <v>2917</v>
      </c>
    </row>
    <row r="1776" spans="1:47" s="571" customFormat="1" ht="48.75">
      <c r="A1776" s="568"/>
      <c r="B1776" s="569"/>
      <c r="C1776" s="568"/>
      <c r="D1776" s="653" t="s">
        <v>135</v>
      </c>
      <c r="E1776" s="568"/>
      <c r="F1776" s="654" t="s">
        <v>2908</v>
      </c>
      <c r="G1776" s="568"/>
      <c r="H1776" s="568"/>
      <c r="I1776" s="568"/>
      <c r="J1776" s="568"/>
      <c r="K1776" s="568"/>
      <c r="L1776" s="569"/>
      <c r="M1776" s="655"/>
      <c r="N1776" s="656"/>
      <c r="O1776" s="648"/>
      <c r="P1776" s="648"/>
      <c r="Q1776" s="648"/>
      <c r="R1776" s="648"/>
      <c r="S1776" s="648"/>
      <c r="T1776" s="657"/>
      <c r="U1776" s="568"/>
      <c r="V1776" s="568"/>
      <c r="W1776" s="568"/>
      <c r="X1776" s="568"/>
      <c r="Y1776" s="568"/>
      <c r="Z1776" s="568"/>
      <c r="AA1776" s="568"/>
      <c r="AB1776" s="568"/>
      <c r="AC1776" s="568"/>
      <c r="AD1776" s="568"/>
      <c r="AE1776" s="568"/>
      <c r="AT1776" s="561" t="s">
        <v>135</v>
      </c>
      <c r="AU1776" s="561" t="s">
        <v>82</v>
      </c>
    </row>
    <row r="1777" spans="1:65" s="571" customFormat="1" ht="14.45" customHeight="1">
      <c r="A1777" s="568"/>
      <c r="B1777" s="569"/>
      <c r="C1777" s="640" t="s">
        <v>2918</v>
      </c>
      <c r="D1777" s="640" t="s">
        <v>128</v>
      </c>
      <c r="E1777" s="641" t="s">
        <v>2919</v>
      </c>
      <c r="F1777" s="642" t="s">
        <v>2920</v>
      </c>
      <c r="G1777" s="643" t="s">
        <v>173</v>
      </c>
      <c r="H1777" s="644">
        <v>1</v>
      </c>
      <c r="I1777" s="77"/>
      <c r="J1777" s="645">
        <f>ROUND(I1777*H1777,2)</f>
        <v>0</v>
      </c>
      <c r="K1777" s="642" t="s">
        <v>259</v>
      </c>
      <c r="L1777" s="569"/>
      <c r="M1777" s="646" t="s">
        <v>3</v>
      </c>
      <c r="N1777" s="647" t="s">
        <v>43</v>
      </c>
      <c r="O1777" s="648"/>
      <c r="P1777" s="649">
        <f>O1777*H1777</f>
        <v>0</v>
      </c>
      <c r="Q1777" s="649">
        <v>0</v>
      </c>
      <c r="R1777" s="649">
        <f>Q1777*H1777</f>
        <v>0</v>
      </c>
      <c r="S1777" s="649">
        <v>0</v>
      </c>
      <c r="T1777" s="650">
        <f>S1777*H1777</f>
        <v>0</v>
      </c>
      <c r="U1777" s="568"/>
      <c r="V1777" s="568"/>
      <c r="W1777" s="568"/>
      <c r="X1777" s="568"/>
      <c r="Y1777" s="568"/>
      <c r="Z1777" s="568"/>
      <c r="AA1777" s="568"/>
      <c r="AB1777" s="568"/>
      <c r="AC1777" s="568"/>
      <c r="AD1777" s="568"/>
      <c r="AE1777" s="568"/>
      <c r="AR1777" s="651" t="s">
        <v>229</v>
      </c>
      <c r="AT1777" s="651" t="s">
        <v>128</v>
      </c>
      <c r="AU1777" s="651" t="s">
        <v>82</v>
      </c>
      <c r="AY1777" s="561" t="s">
        <v>125</v>
      </c>
      <c r="BE1777" s="652">
        <f>IF(N1777="základní",J1777,0)</f>
        <v>0</v>
      </c>
      <c r="BF1777" s="652">
        <f>IF(N1777="snížená",J1777,0)</f>
        <v>0</v>
      </c>
      <c r="BG1777" s="652">
        <f>IF(N1777="zákl. přenesená",J1777,0)</f>
        <v>0</v>
      </c>
      <c r="BH1777" s="652">
        <f>IF(N1777="sníž. přenesená",J1777,0)</f>
        <v>0</v>
      </c>
      <c r="BI1777" s="652">
        <f>IF(N1777="nulová",J1777,0)</f>
        <v>0</v>
      </c>
      <c r="BJ1777" s="561" t="s">
        <v>80</v>
      </c>
      <c r="BK1777" s="652">
        <f>ROUND(I1777*H1777,2)</f>
        <v>0</v>
      </c>
      <c r="BL1777" s="561" t="s">
        <v>229</v>
      </c>
      <c r="BM1777" s="651" t="s">
        <v>2921</v>
      </c>
    </row>
    <row r="1778" spans="1:47" s="571" customFormat="1" ht="48.75">
      <c r="A1778" s="568"/>
      <c r="B1778" s="569"/>
      <c r="C1778" s="568"/>
      <c r="D1778" s="653" t="s">
        <v>135</v>
      </c>
      <c r="E1778" s="568"/>
      <c r="F1778" s="654" t="s">
        <v>2922</v>
      </c>
      <c r="G1778" s="568"/>
      <c r="H1778" s="568"/>
      <c r="I1778" s="568"/>
      <c r="J1778" s="568"/>
      <c r="K1778" s="568"/>
      <c r="L1778" s="569"/>
      <c r="M1778" s="655"/>
      <c r="N1778" s="656"/>
      <c r="O1778" s="648"/>
      <c r="P1778" s="648"/>
      <c r="Q1778" s="648"/>
      <c r="R1778" s="648"/>
      <c r="S1778" s="648"/>
      <c r="T1778" s="657"/>
      <c r="U1778" s="568"/>
      <c r="V1778" s="568"/>
      <c r="W1778" s="568"/>
      <c r="X1778" s="568"/>
      <c r="Y1778" s="568"/>
      <c r="Z1778" s="568"/>
      <c r="AA1778" s="568"/>
      <c r="AB1778" s="568"/>
      <c r="AC1778" s="568"/>
      <c r="AD1778" s="568"/>
      <c r="AE1778" s="568"/>
      <c r="AT1778" s="561" t="s">
        <v>135</v>
      </c>
      <c r="AU1778" s="561" t="s">
        <v>82</v>
      </c>
    </row>
    <row r="1779" spans="1:65" s="571" customFormat="1" ht="14.45" customHeight="1">
      <c r="A1779" s="568"/>
      <c r="B1779" s="569"/>
      <c r="C1779" s="640" t="s">
        <v>2923</v>
      </c>
      <c r="D1779" s="640" t="s">
        <v>128</v>
      </c>
      <c r="E1779" s="641" t="s">
        <v>2924</v>
      </c>
      <c r="F1779" s="642" t="s">
        <v>2906</v>
      </c>
      <c r="G1779" s="643" t="s">
        <v>173</v>
      </c>
      <c r="H1779" s="644">
        <v>1</v>
      </c>
      <c r="I1779" s="77"/>
      <c r="J1779" s="645">
        <f>ROUND(I1779*H1779,2)</f>
        <v>0</v>
      </c>
      <c r="K1779" s="642" t="s">
        <v>259</v>
      </c>
      <c r="L1779" s="569"/>
      <c r="M1779" s="646" t="s">
        <v>3</v>
      </c>
      <c r="N1779" s="647" t="s">
        <v>43</v>
      </c>
      <c r="O1779" s="648"/>
      <c r="P1779" s="649">
        <f>O1779*H1779</f>
        <v>0</v>
      </c>
      <c r="Q1779" s="649">
        <v>0</v>
      </c>
      <c r="R1779" s="649">
        <f>Q1779*H1779</f>
        <v>0</v>
      </c>
      <c r="S1779" s="649">
        <v>0</v>
      </c>
      <c r="T1779" s="650">
        <f>S1779*H1779</f>
        <v>0</v>
      </c>
      <c r="U1779" s="568"/>
      <c r="V1779" s="568"/>
      <c r="W1779" s="568"/>
      <c r="X1779" s="568"/>
      <c r="Y1779" s="568"/>
      <c r="Z1779" s="568"/>
      <c r="AA1779" s="568"/>
      <c r="AB1779" s="568"/>
      <c r="AC1779" s="568"/>
      <c r="AD1779" s="568"/>
      <c r="AE1779" s="568"/>
      <c r="AR1779" s="651" t="s">
        <v>229</v>
      </c>
      <c r="AT1779" s="651" t="s">
        <v>128</v>
      </c>
      <c r="AU1779" s="651" t="s">
        <v>82</v>
      </c>
      <c r="AY1779" s="561" t="s">
        <v>125</v>
      </c>
      <c r="BE1779" s="652">
        <f>IF(N1779="základní",J1779,0)</f>
        <v>0</v>
      </c>
      <c r="BF1779" s="652">
        <f>IF(N1779="snížená",J1779,0)</f>
        <v>0</v>
      </c>
      <c r="BG1779" s="652">
        <f>IF(N1779="zákl. přenesená",J1779,0)</f>
        <v>0</v>
      </c>
      <c r="BH1779" s="652">
        <f>IF(N1779="sníž. přenesená",J1779,0)</f>
        <v>0</v>
      </c>
      <c r="BI1779" s="652">
        <f>IF(N1779="nulová",J1779,0)</f>
        <v>0</v>
      </c>
      <c r="BJ1779" s="561" t="s">
        <v>80</v>
      </c>
      <c r="BK1779" s="652">
        <f>ROUND(I1779*H1779,2)</f>
        <v>0</v>
      </c>
      <c r="BL1779" s="561" t="s">
        <v>229</v>
      </c>
      <c r="BM1779" s="651" t="s">
        <v>2925</v>
      </c>
    </row>
    <row r="1780" spans="1:47" s="571" customFormat="1" ht="48.75">
      <c r="A1780" s="568"/>
      <c r="B1780" s="569"/>
      <c r="C1780" s="568"/>
      <c r="D1780" s="653" t="s">
        <v>135</v>
      </c>
      <c r="E1780" s="568"/>
      <c r="F1780" s="654" t="s">
        <v>2908</v>
      </c>
      <c r="G1780" s="568"/>
      <c r="H1780" s="568"/>
      <c r="I1780" s="568"/>
      <c r="J1780" s="568"/>
      <c r="K1780" s="568"/>
      <c r="L1780" s="569"/>
      <c r="M1780" s="655"/>
      <c r="N1780" s="656"/>
      <c r="O1780" s="648"/>
      <c r="P1780" s="648"/>
      <c r="Q1780" s="648"/>
      <c r="R1780" s="648"/>
      <c r="S1780" s="648"/>
      <c r="T1780" s="657"/>
      <c r="U1780" s="568"/>
      <c r="V1780" s="568"/>
      <c r="W1780" s="568"/>
      <c r="X1780" s="568"/>
      <c r="Y1780" s="568"/>
      <c r="Z1780" s="568"/>
      <c r="AA1780" s="568"/>
      <c r="AB1780" s="568"/>
      <c r="AC1780" s="568"/>
      <c r="AD1780" s="568"/>
      <c r="AE1780" s="568"/>
      <c r="AT1780" s="561" t="s">
        <v>135</v>
      </c>
      <c r="AU1780" s="561" t="s">
        <v>82</v>
      </c>
    </row>
    <row r="1781" spans="1:65" s="571" customFormat="1" ht="14.45" customHeight="1">
      <c r="A1781" s="568"/>
      <c r="B1781" s="569"/>
      <c r="C1781" s="640" t="s">
        <v>2926</v>
      </c>
      <c r="D1781" s="640" t="s">
        <v>128</v>
      </c>
      <c r="E1781" s="641" t="s">
        <v>2927</v>
      </c>
      <c r="F1781" s="642" t="s">
        <v>2928</v>
      </c>
      <c r="G1781" s="643" t="s">
        <v>173</v>
      </c>
      <c r="H1781" s="644">
        <v>1</v>
      </c>
      <c r="I1781" s="77"/>
      <c r="J1781" s="645">
        <f>ROUND(I1781*H1781,2)</f>
        <v>0</v>
      </c>
      <c r="K1781" s="642" t="s">
        <v>259</v>
      </c>
      <c r="L1781" s="569"/>
      <c r="M1781" s="646" t="s">
        <v>3</v>
      </c>
      <c r="N1781" s="647" t="s">
        <v>43</v>
      </c>
      <c r="O1781" s="648"/>
      <c r="P1781" s="649">
        <f>O1781*H1781</f>
        <v>0</v>
      </c>
      <c r="Q1781" s="649">
        <v>0</v>
      </c>
      <c r="R1781" s="649">
        <f>Q1781*H1781</f>
        <v>0</v>
      </c>
      <c r="S1781" s="649">
        <v>0</v>
      </c>
      <c r="T1781" s="650">
        <f>S1781*H1781</f>
        <v>0</v>
      </c>
      <c r="U1781" s="568"/>
      <c r="V1781" s="568"/>
      <c r="W1781" s="568"/>
      <c r="X1781" s="568"/>
      <c r="Y1781" s="568"/>
      <c r="Z1781" s="568"/>
      <c r="AA1781" s="568"/>
      <c r="AB1781" s="568"/>
      <c r="AC1781" s="568"/>
      <c r="AD1781" s="568"/>
      <c r="AE1781" s="568"/>
      <c r="AR1781" s="651" t="s">
        <v>229</v>
      </c>
      <c r="AT1781" s="651" t="s">
        <v>128</v>
      </c>
      <c r="AU1781" s="651" t="s">
        <v>82</v>
      </c>
      <c r="AY1781" s="561" t="s">
        <v>125</v>
      </c>
      <c r="BE1781" s="652">
        <f>IF(N1781="základní",J1781,0)</f>
        <v>0</v>
      </c>
      <c r="BF1781" s="652">
        <f>IF(N1781="snížená",J1781,0)</f>
        <v>0</v>
      </c>
      <c r="BG1781" s="652">
        <f>IF(N1781="zákl. přenesená",J1781,0)</f>
        <v>0</v>
      </c>
      <c r="BH1781" s="652">
        <f>IF(N1781="sníž. přenesená",J1781,0)</f>
        <v>0</v>
      </c>
      <c r="BI1781" s="652">
        <f>IF(N1781="nulová",J1781,0)</f>
        <v>0</v>
      </c>
      <c r="BJ1781" s="561" t="s">
        <v>80</v>
      </c>
      <c r="BK1781" s="652">
        <f>ROUND(I1781*H1781,2)</f>
        <v>0</v>
      </c>
      <c r="BL1781" s="561" t="s">
        <v>229</v>
      </c>
      <c r="BM1781" s="651" t="s">
        <v>2929</v>
      </c>
    </row>
    <row r="1782" spans="1:47" s="571" customFormat="1" ht="48.75">
      <c r="A1782" s="568"/>
      <c r="B1782" s="569"/>
      <c r="C1782" s="568"/>
      <c r="D1782" s="653" t="s">
        <v>135</v>
      </c>
      <c r="E1782" s="568"/>
      <c r="F1782" s="654" t="s">
        <v>2908</v>
      </c>
      <c r="G1782" s="568"/>
      <c r="H1782" s="568"/>
      <c r="I1782" s="568"/>
      <c r="J1782" s="568"/>
      <c r="K1782" s="568"/>
      <c r="L1782" s="569"/>
      <c r="M1782" s="655"/>
      <c r="N1782" s="656"/>
      <c r="O1782" s="648"/>
      <c r="P1782" s="648"/>
      <c r="Q1782" s="648"/>
      <c r="R1782" s="648"/>
      <c r="S1782" s="648"/>
      <c r="T1782" s="657"/>
      <c r="U1782" s="568"/>
      <c r="V1782" s="568"/>
      <c r="W1782" s="568"/>
      <c r="X1782" s="568"/>
      <c r="Y1782" s="568"/>
      <c r="Z1782" s="568"/>
      <c r="AA1782" s="568"/>
      <c r="AB1782" s="568"/>
      <c r="AC1782" s="568"/>
      <c r="AD1782" s="568"/>
      <c r="AE1782" s="568"/>
      <c r="AT1782" s="561" t="s">
        <v>135</v>
      </c>
      <c r="AU1782" s="561" t="s">
        <v>82</v>
      </c>
    </row>
    <row r="1783" spans="1:65" s="571" customFormat="1" ht="14.45" customHeight="1">
      <c r="A1783" s="568"/>
      <c r="B1783" s="569"/>
      <c r="C1783" s="640" t="s">
        <v>2930</v>
      </c>
      <c r="D1783" s="640" t="s">
        <v>128</v>
      </c>
      <c r="E1783" s="641" t="s">
        <v>2931</v>
      </c>
      <c r="F1783" s="642" t="s">
        <v>2906</v>
      </c>
      <c r="G1783" s="643" t="s">
        <v>173</v>
      </c>
      <c r="H1783" s="644">
        <v>1</v>
      </c>
      <c r="I1783" s="77"/>
      <c r="J1783" s="645">
        <f>ROUND(I1783*H1783,2)</f>
        <v>0</v>
      </c>
      <c r="K1783" s="642" t="s">
        <v>259</v>
      </c>
      <c r="L1783" s="569"/>
      <c r="M1783" s="646" t="s">
        <v>3</v>
      </c>
      <c r="N1783" s="647" t="s">
        <v>43</v>
      </c>
      <c r="O1783" s="648"/>
      <c r="P1783" s="649">
        <f>O1783*H1783</f>
        <v>0</v>
      </c>
      <c r="Q1783" s="649">
        <v>0</v>
      </c>
      <c r="R1783" s="649">
        <f>Q1783*H1783</f>
        <v>0</v>
      </c>
      <c r="S1783" s="649">
        <v>0</v>
      </c>
      <c r="T1783" s="650">
        <f>S1783*H1783</f>
        <v>0</v>
      </c>
      <c r="U1783" s="568"/>
      <c r="V1783" s="568"/>
      <c r="W1783" s="568"/>
      <c r="X1783" s="568"/>
      <c r="Y1783" s="568"/>
      <c r="Z1783" s="568"/>
      <c r="AA1783" s="568"/>
      <c r="AB1783" s="568"/>
      <c r="AC1783" s="568"/>
      <c r="AD1783" s="568"/>
      <c r="AE1783" s="568"/>
      <c r="AR1783" s="651" t="s">
        <v>229</v>
      </c>
      <c r="AT1783" s="651" t="s">
        <v>128</v>
      </c>
      <c r="AU1783" s="651" t="s">
        <v>82</v>
      </c>
      <c r="AY1783" s="561" t="s">
        <v>125</v>
      </c>
      <c r="BE1783" s="652">
        <f>IF(N1783="základní",J1783,0)</f>
        <v>0</v>
      </c>
      <c r="BF1783" s="652">
        <f>IF(N1783="snížená",J1783,0)</f>
        <v>0</v>
      </c>
      <c r="BG1783" s="652">
        <f>IF(N1783="zákl. přenesená",J1783,0)</f>
        <v>0</v>
      </c>
      <c r="BH1783" s="652">
        <f>IF(N1783="sníž. přenesená",J1783,0)</f>
        <v>0</v>
      </c>
      <c r="BI1783" s="652">
        <f>IF(N1783="nulová",J1783,0)</f>
        <v>0</v>
      </c>
      <c r="BJ1783" s="561" t="s">
        <v>80</v>
      </c>
      <c r="BK1783" s="652">
        <f>ROUND(I1783*H1783,2)</f>
        <v>0</v>
      </c>
      <c r="BL1783" s="561" t="s">
        <v>229</v>
      </c>
      <c r="BM1783" s="651" t="s">
        <v>2932</v>
      </c>
    </row>
    <row r="1784" spans="1:47" s="571" customFormat="1" ht="48.75">
      <c r="A1784" s="568"/>
      <c r="B1784" s="569"/>
      <c r="C1784" s="568"/>
      <c r="D1784" s="653" t="s">
        <v>135</v>
      </c>
      <c r="E1784" s="568"/>
      <c r="F1784" s="654" t="s">
        <v>2908</v>
      </c>
      <c r="G1784" s="568"/>
      <c r="H1784" s="568"/>
      <c r="I1784" s="568"/>
      <c r="J1784" s="568"/>
      <c r="K1784" s="568"/>
      <c r="L1784" s="569"/>
      <c r="M1784" s="655"/>
      <c r="N1784" s="656"/>
      <c r="O1784" s="648"/>
      <c r="P1784" s="648"/>
      <c r="Q1784" s="648"/>
      <c r="R1784" s="648"/>
      <c r="S1784" s="648"/>
      <c r="T1784" s="657"/>
      <c r="U1784" s="568"/>
      <c r="V1784" s="568"/>
      <c r="W1784" s="568"/>
      <c r="X1784" s="568"/>
      <c r="Y1784" s="568"/>
      <c r="Z1784" s="568"/>
      <c r="AA1784" s="568"/>
      <c r="AB1784" s="568"/>
      <c r="AC1784" s="568"/>
      <c r="AD1784" s="568"/>
      <c r="AE1784" s="568"/>
      <c r="AT1784" s="561" t="s">
        <v>135</v>
      </c>
      <c r="AU1784" s="561" t="s">
        <v>82</v>
      </c>
    </row>
    <row r="1785" spans="1:65" s="571" customFormat="1" ht="14.45" customHeight="1">
      <c r="A1785" s="568"/>
      <c r="B1785" s="569"/>
      <c r="C1785" s="640" t="s">
        <v>2933</v>
      </c>
      <c r="D1785" s="640" t="s">
        <v>128</v>
      </c>
      <c r="E1785" s="641" t="s">
        <v>2934</v>
      </c>
      <c r="F1785" s="642" t="s">
        <v>2935</v>
      </c>
      <c r="G1785" s="643" t="s">
        <v>173</v>
      </c>
      <c r="H1785" s="644">
        <v>1</v>
      </c>
      <c r="I1785" s="77"/>
      <c r="J1785" s="645">
        <f>ROUND(I1785*H1785,2)</f>
        <v>0</v>
      </c>
      <c r="K1785" s="642" t="s">
        <v>259</v>
      </c>
      <c r="L1785" s="569"/>
      <c r="M1785" s="646" t="s">
        <v>3</v>
      </c>
      <c r="N1785" s="647" t="s">
        <v>43</v>
      </c>
      <c r="O1785" s="648"/>
      <c r="P1785" s="649">
        <f>O1785*H1785</f>
        <v>0</v>
      </c>
      <c r="Q1785" s="649">
        <v>0</v>
      </c>
      <c r="R1785" s="649">
        <f>Q1785*H1785</f>
        <v>0</v>
      </c>
      <c r="S1785" s="649">
        <v>0</v>
      </c>
      <c r="T1785" s="650">
        <f>S1785*H1785</f>
        <v>0</v>
      </c>
      <c r="U1785" s="568"/>
      <c r="V1785" s="568"/>
      <c r="W1785" s="568"/>
      <c r="X1785" s="568"/>
      <c r="Y1785" s="568"/>
      <c r="Z1785" s="568"/>
      <c r="AA1785" s="568"/>
      <c r="AB1785" s="568"/>
      <c r="AC1785" s="568"/>
      <c r="AD1785" s="568"/>
      <c r="AE1785" s="568"/>
      <c r="AR1785" s="651" t="s">
        <v>229</v>
      </c>
      <c r="AT1785" s="651" t="s">
        <v>128</v>
      </c>
      <c r="AU1785" s="651" t="s">
        <v>82</v>
      </c>
      <c r="AY1785" s="561" t="s">
        <v>125</v>
      </c>
      <c r="BE1785" s="652">
        <f>IF(N1785="základní",J1785,0)</f>
        <v>0</v>
      </c>
      <c r="BF1785" s="652">
        <f>IF(N1785="snížená",J1785,0)</f>
        <v>0</v>
      </c>
      <c r="BG1785" s="652">
        <f>IF(N1785="zákl. přenesená",J1785,0)</f>
        <v>0</v>
      </c>
      <c r="BH1785" s="652">
        <f>IF(N1785="sníž. přenesená",J1785,0)</f>
        <v>0</v>
      </c>
      <c r="BI1785" s="652">
        <f>IF(N1785="nulová",J1785,0)</f>
        <v>0</v>
      </c>
      <c r="BJ1785" s="561" t="s">
        <v>80</v>
      </c>
      <c r="BK1785" s="652">
        <f>ROUND(I1785*H1785,2)</f>
        <v>0</v>
      </c>
      <c r="BL1785" s="561" t="s">
        <v>229</v>
      </c>
      <c r="BM1785" s="651" t="s">
        <v>2936</v>
      </c>
    </row>
    <row r="1786" spans="1:47" s="571" customFormat="1" ht="58.5">
      <c r="A1786" s="568"/>
      <c r="B1786" s="569"/>
      <c r="C1786" s="568"/>
      <c r="D1786" s="653" t="s">
        <v>135</v>
      </c>
      <c r="E1786" s="568"/>
      <c r="F1786" s="654" t="s">
        <v>2937</v>
      </c>
      <c r="G1786" s="568"/>
      <c r="H1786" s="568"/>
      <c r="I1786" s="568"/>
      <c r="J1786" s="568"/>
      <c r="K1786" s="568"/>
      <c r="L1786" s="569"/>
      <c r="M1786" s="655"/>
      <c r="N1786" s="656"/>
      <c r="O1786" s="648"/>
      <c r="P1786" s="648"/>
      <c r="Q1786" s="648"/>
      <c r="R1786" s="648"/>
      <c r="S1786" s="648"/>
      <c r="T1786" s="657"/>
      <c r="U1786" s="568"/>
      <c r="V1786" s="568"/>
      <c r="W1786" s="568"/>
      <c r="X1786" s="568"/>
      <c r="Y1786" s="568"/>
      <c r="Z1786" s="568"/>
      <c r="AA1786" s="568"/>
      <c r="AB1786" s="568"/>
      <c r="AC1786" s="568"/>
      <c r="AD1786" s="568"/>
      <c r="AE1786" s="568"/>
      <c r="AT1786" s="561" t="s">
        <v>135</v>
      </c>
      <c r="AU1786" s="561" t="s">
        <v>82</v>
      </c>
    </row>
    <row r="1787" spans="1:65" s="571" customFormat="1" ht="14.45" customHeight="1">
      <c r="A1787" s="568"/>
      <c r="B1787" s="569"/>
      <c r="C1787" s="640" t="s">
        <v>2938</v>
      </c>
      <c r="D1787" s="640" t="s">
        <v>128</v>
      </c>
      <c r="E1787" s="641" t="s">
        <v>2939</v>
      </c>
      <c r="F1787" s="642" t="s">
        <v>2940</v>
      </c>
      <c r="G1787" s="643" t="s">
        <v>173</v>
      </c>
      <c r="H1787" s="644">
        <v>1</v>
      </c>
      <c r="I1787" s="77"/>
      <c r="J1787" s="645">
        <f>ROUND(I1787*H1787,2)</f>
        <v>0</v>
      </c>
      <c r="K1787" s="642" t="s">
        <v>259</v>
      </c>
      <c r="L1787" s="569"/>
      <c r="M1787" s="646" t="s">
        <v>3</v>
      </c>
      <c r="N1787" s="647" t="s">
        <v>43</v>
      </c>
      <c r="O1787" s="648"/>
      <c r="P1787" s="649">
        <f>O1787*H1787</f>
        <v>0</v>
      </c>
      <c r="Q1787" s="649">
        <v>0</v>
      </c>
      <c r="R1787" s="649">
        <f>Q1787*H1787</f>
        <v>0</v>
      </c>
      <c r="S1787" s="649">
        <v>0</v>
      </c>
      <c r="T1787" s="650">
        <f>S1787*H1787</f>
        <v>0</v>
      </c>
      <c r="U1787" s="568"/>
      <c r="V1787" s="568"/>
      <c r="W1787" s="568"/>
      <c r="X1787" s="568"/>
      <c r="Y1787" s="568"/>
      <c r="Z1787" s="568"/>
      <c r="AA1787" s="568"/>
      <c r="AB1787" s="568"/>
      <c r="AC1787" s="568"/>
      <c r="AD1787" s="568"/>
      <c r="AE1787" s="568"/>
      <c r="AR1787" s="651" t="s">
        <v>229</v>
      </c>
      <c r="AT1787" s="651" t="s">
        <v>128</v>
      </c>
      <c r="AU1787" s="651" t="s">
        <v>82</v>
      </c>
      <c r="AY1787" s="561" t="s">
        <v>125</v>
      </c>
      <c r="BE1787" s="652">
        <f>IF(N1787="základní",J1787,0)</f>
        <v>0</v>
      </c>
      <c r="BF1787" s="652">
        <f>IF(N1787="snížená",J1787,0)</f>
        <v>0</v>
      </c>
      <c r="BG1787" s="652">
        <f>IF(N1787="zákl. přenesená",J1787,0)</f>
        <v>0</v>
      </c>
      <c r="BH1787" s="652">
        <f>IF(N1787="sníž. přenesená",J1787,0)</f>
        <v>0</v>
      </c>
      <c r="BI1787" s="652">
        <f>IF(N1787="nulová",J1787,0)</f>
        <v>0</v>
      </c>
      <c r="BJ1787" s="561" t="s">
        <v>80</v>
      </c>
      <c r="BK1787" s="652">
        <f>ROUND(I1787*H1787,2)</f>
        <v>0</v>
      </c>
      <c r="BL1787" s="561" t="s">
        <v>229</v>
      </c>
      <c r="BM1787" s="651" t="s">
        <v>2941</v>
      </c>
    </row>
    <row r="1788" spans="1:47" s="571" customFormat="1" ht="58.5">
      <c r="A1788" s="568"/>
      <c r="B1788" s="569"/>
      <c r="C1788" s="568"/>
      <c r="D1788" s="653" t="s">
        <v>135</v>
      </c>
      <c r="E1788" s="568"/>
      <c r="F1788" s="654" t="s">
        <v>2937</v>
      </c>
      <c r="G1788" s="568"/>
      <c r="H1788" s="568"/>
      <c r="I1788" s="568"/>
      <c r="J1788" s="568"/>
      <c r="K1788" s="568"/>
      <c r="L1788" s="569"/>
      <c r="M1788" s="655"/>
      <c r="N1788" s="656"/>
      <c r="O1788" s="648"/>
      <c r="P1788" s="648"/>
      <c r="Q1788" s="648"/>
      <c r="R1788" s="648"/>
      <c r="S1788" s="648"/>
      <c r="T1788" s="657"/>
      <c r="U1788" s="568"/>
      <c r="V1788" s="568"/>
      <c r="W1788" s="568"/>
      <c r="X1788" s="568"/>
      <c r="Y1788" s="568"/>
      <c r="Z1788" s="568"/>
      <c r="AA1788" s="568"/>
      <c r="AB1788" s="568"/>
      <c r="AC1788" s="568"/>
      <c r="AD1788" s="568"/>
      <c r="AE1788" s="568"/>
      <c r="AT1788" s="561" t="s">
        <v>135</v>
      </c>
      <c r="AU1788" s="561" t="s">
        <v>82</v>
      </c>
    </row>
    <row r="1789" spans="1:65" s="571" customFormat="1" ht="14.45" customHeight="1">
      <c r="A1789" s="568"/>
      <c r="B1789" s="569"/>
      <c r="C1789" s="640" t="s">
        <v>2942</v>
      </c>
      <c r="D1789" s="640" t="s">
        <v>128</v>
      </c>
      <c r="E1789" s="641" t="s">
        <v>2943</v>
      </c>
      <c r="F1789" s="642" t="s">
        <v>2940</v>
      </c>
      <c r="G1789" s="643" t="s">
        <v>173</v>
      </c>
      <c r="H1789" s="644">
        <v>1</v>
      </c>
      <c r="I1789" s="77"/>
      <c r="J1789" s="645">
        <f>ROUND(I1789*H1789,2)</f>
        <v>0</v>
      </c>
      <c r="K1789" s="642" t="s">
        <v>259</v>
      </c>
      <c r="L1789" s="569"/>
      <c r="M1789" s="646" t="s">
        <v>3</v>
      </c>
      <c r="N1789" s="647" t="s">
        <v>43</v>
      </c>
      <c r="O1789" s="648"/>
      <c r="P1789" s="649">
        <f>O1789*H1789</f>
        <v>0</v>
      </c>
      <c r="Q1789" s="649">
        <v>0</v>
      </c>
      <c r="R1789" s="649">
        <f>Q1789*H1789</f>
        <v>0</v>
      </c>
      <c r="S1789" s="649">
        <v>0</v>
      </c>
      <c r="T1789" s="650">
        <f>S1789*H1789</f>
        <v>0</v>
      </c>
      <c r="U1789" s="568"/>
      <c r="V1789" s="568"/>
      <c r="W1789" s="568"/>
      <c r="X1789" s="568"/>
      <c r="Y1789" s="568"/>
      <c r="Z1789" s="568"/>
      <c r="AA1789" s="568"/>
      <c r="AB1789" s="568"/>
      <c r="AC1789" s="568"/>
      <c r="AD1789" s="568"/>
      <c r="AE1789" s="568"/>
      <c r="AR1789" s="651" t="s">
        <v>229</v>
      </c>
      <c r="AT1789" s="651" t="s">
        <v>128</v>
      </c>
      <c r="AU1789" s="651" t="s">
        <v>82</v>
      </c>
      <c r="AY1789" s="561" t="s">
        <v>125</v>
      </c>
      <c r="BE1789" s="652">
        <f>IF(N1789="základní",J1789,0)</f>
        <v>0</v>
      </c>
      <c r="BF1789" s="652">
        <f>IF(N1789="snížená",J1789,0)</f>
        <v>0</v>
      </c>
      <c r="BG1789" s="652">
        <f>IF(N1789="zákl. přenesená",J1789,0)</f>
        <v>0</v>
      </c>
      <c r="BH1789" s="652">
        <f>IF(N1789="sníž. přenesená",J1789,0)</f>
        <v>0</v>
      </c>
      <c r="BI1789" s="652">
        <f>IF(N1789="nulová",J1789,0)</f>
        <v>0</v>
      </c>
      <c r="BJ1789" s="561" t="s">
        <v>80</v>
      </c>
      <c r="BK1789" s="652">
        <f>ROUND(I1789*H1789,2)</f>
        <v>0</v>
      </c>
      <c r="BL1789" s="561" t="s">
        <v>229</v>
      </c>
      <c r="BM1789" s="651" t="s">
        <v>2944</v>
      </c>
    </row>
    <row r="1790" spans="1:47" s="571" customFormat="1" ht="58.5">
      <c r="A1790" s="568"/>
      <c r="B1790" s="569"/>
      <c r="C1790" s="568"/>
      <c r="D1790" s="653" t="s">
        <v>135</v>
      </c>
      <c r="E1790" s="568"/>
      <c r="F1790" s="654" t="s">
        <v>2937</v>
      </c>
      <c r="G1790" s="568"/>
      <c r="H1790" s="568"/>
      <c r="I1790" s="78"/>
      <c r="J1790" s="568"/>
      <c r="K1790" s="568"/>
      <c r="L1790" s="569"/>
      <c r="M1790" s="655"/>
      <c r="N1790" s="656"/>
      <c r="O1790" s="648"/>
      <c r="P1790" s="648"/>
      <c r="Q1790" s="648"/>
      <c r="R1790" s="648"/>
      <c r="S1790" s="648"/>
      <c r="T1790" s="657"/>
      <c r="U1790" s="568"/>
      <c r="V1790" s="568"/>
      <c r="W1790" s="568"/>
      <c r="X1790" s="568"/>
      <c r="Y1790" s="568"/>
      <c r="Z1790" s="568"/>
      <c r="AA1790" s="568"/>
      <c r="AB1790" s="568"/>
      <c r="AC1790" s="568"/>
      <c r="AD1790" s="568"/>
      <c r="AE1790" s="568"/>
      <c r="AT1790" s="561" t="s">
        <v>135</v>
      </c>
      <c r="AU1790" s="561" t="s">
        <v>82</v>
      </c>
    </row>
    <row r="1791" spans="1:65" s="571" customFormat="1" ht="14.45" customHeight="1">
      <c r="A1791" s="568"/>
      <c r="B1791" s="569"/>
      <c r="C1791" s="640" t="s">
        <v>2945</v>
      </c>
      <c r="D1791" s="640" t="s">
        <v>128</v>
      </c>
      <c r="E1791" s="641" t="s">
        <v>2946</v>
      </c>
      <c r="F1791" s="642" t="s">
        <v>2947</v>
      </c>
      <c r="G1791" s="643" t="s">
        <v>173</v>
      </c>
      <c r="H1791" s="644">
        <v>1</v>
      </c>
      <c r="I1791" s="77"/>
      <c r="J1791" s="645">
        <f>ROUND(I1791*H1791,2)</f>
        <v>0</v>
      </c>
      <c r="K1791" s="642" t="s">
        <v>259</v>
      </c>
      <c r="L1791" s="569"/>
      <c r="M1791" s="646" t="s">
        <v>3</v>
      </c>
      <c r="N1791" s="647" t="s">
        <v>43</v>
      </c>
      <c r="O1791" s="648"/>
      <c r="P1791" s="649">
        <f>O1791*H1791</f>
        <v>0</v>
      </c>
      <c r="Q1791" s="649">
        <v>0</v>
      </c>
      <c r="R1791" s="649">
        <f>Q1791*H1791</f>
        <v>0</v>
      </c>
      <c r="S1791" s="649">
        <v>0</v>
      </c>
      <c r="T1791" s="650">
        <f>S1791*H1791</f>
        <v>0</v>
      </c>
      <c r="U1791" s="568"/>
      <c r="V1791" s="568"/>
      <c r="W1791" s="568"/>
      <c r="X1791" s="568"/>
      <c r="Y1791" s="568"/>
      <c r="Z1791" s="568"/>
      <c r="AA1791" s="568"/>
      <c r="AB1791" s="568"/>
      <c r="AC1791" s="568"/>
      <c r="AD1791" s="568"/>
      <c r="AE1791" s="568"/>
      <c r="AR1791" s="651" t="s">
        <v>229</v>
      </c>
      <c r="AT1791" s="651" t="s">
        <v>128</v>
      </c>
      <c r="AU1791" s="651" t="s">
        <v>82</v>
      </c>
      <c r="AY1791" s="561" t="s">
        <v>125</v>
      </c>
      <c r="BE1791" s="652">
        <f>IF(N1791="základní",J1791,0)</f>
        <v>0</v>
      </c>
      <c r="BF1791" s="652">
        <f>IF(N1791="snížená",J1791,0)</f>
        <v>0</v>
      </c>
      <c r="BG1791" s="652">
        <f>IF(N1791="zákl. přenesená",J1791,0)</f>
        <v>0</v>
      </c>
      <c r="BH1791" s="652">
        <f>IF(N1791="sníž. přenesená",J1791,0)</f>
        <v>0</v>
      </c>
      <c r="BI1791" s="652">
        <f>IF(N1791="nulová",J1791,0)</f>
        <v>0</v>
      </c>
      <c r="BJ1791" s="561" t="s">
        <v>80</v>
      </c>
      <c r="BK1791" s="652">
        <f>ROUND(I1791*H1791,2)</f>
        <v>0</v>
      </c>
      <c r="BL1791" s="561" t="s">
        <v>229</v>
      </c>
      <c r="BM1791" s="651" t="s">
        <v>2948</v>
      </c>
    </row>
    <row r="1792" spans="1:47" s="571" customFormat="1" ht="39">
      <c r="A1792" s="568"/>
      <c r="B1792" s="569"/>
      <c r="C1792" s="568"/>
      <c r="D1792" s="653" t="s">
        <v>135</v>
      </c>
      <c r="E1792" s="568"/>
      <c r="F1792" s="654" t="s">
        <v>2888</v>
      </c>
      <c r="G1792" s="568"/>
      <c r="H1792" s="568"/>
      <c r="I1792" s="568"/>
      <c r="J1792" s="568"/>
      <c r="K1792" s="568"/>
      <c r="L1792" s="569"/>
      <c r="M1792" s="655"/>
      <c r="N1792" s="656"/>
      <c r="O1792" s="648"/>
      <c r="P1792" s="648"/>
      <c r="Q1792" s="648"/>
      <c r="R1792" s="648"/>
      <c r="S1792" s="648"/>
      <c r="T1792" s="657"/>
      <c r="U1792" s="568"/>
      <c r="V1792" s="568"/>
      <c r="W1792" s="568"/>
      <c r="X1792" s="568"/>
      <c r="Y1792" s="568"/>
      <c r="Z1792" s="568"/>
      <c r="AA1792" s="568"/>
      <c r="AB1792" s="568"/>
      <c r="AC1792" s="568"/>
      <c r="AD1792" s="568"/>
      <c r="AE1792" s="568"/>
      <c r="AT1792" s="561" t="s">
        <v>135</v>
      </c>
      <c r="AU1792" s="561" t="s">
        <v>82</v>
      </c>
    </row>
    <row r="1793" spans="1:65" s="571" customFormat="1" ht="14.45" customHeight="1">
      <c r="A1793" s="568"/>
      <c r="B1793" s="569"/>
      <c r="C1793" s="640" t="s">
        <v>2949</v>
      </c>
      <c r="D1793" s="640" t="s">
        <v>128</v>
      </c>
      <c r="E1793" s="641" t="s">
        <v>2950</v>
      </c>
      <c r="F1793" s="642" t="s">
        <v>2906</v>
      </c>
      <c r="G1793" s="643" t="s">
        <v>173</v>
      </c>
      <c r="H1793" s="644">
        <v>1</v>
      </c>
      <c r="I1793" s="77"/>
      <c r="J1793" s="645">
        <f>ROUND(I1793*H1793,2)</f>
        <v>0</v>
      </c>
      <c r="K1793" s="642" t="s">
        <v>259</v>
      </c>
      <c r="L1793" s="569"/>
      <c r="M1793" s="646" t="s">
        <v>3</v>
      </c>
      <c r="N1793" s="647" t="s">
        <v>43</v>
      </c>
      <c r="O1793" s="648"/>
      <c r="P1793" s="649">
        <f>O1793*H1793</f>
        <v>0</v>
      </c>
      <c r="Q1793" s="649">
        <v>0</v>
      </c>
      <c r="R1793" s="649">
        <f>Q1793*H1793</f>
        <v>0</v>
      </c>
      <c r="S1793" s="649">
        <v>0</v>
      </c>
      <c r="T1793" s="650">
        <f>S1793*H1793</f>
        <v>0</v>
      </c>
      <c r="U1793" s="568"/>
      <c r="V1793" s="568"/>
      <c r="W1793" s="568"/>
      <c r="X1793" s="568"/>
      <c r="Y1793" s="568"/>
      <c r="Z1793" s="568"/>
      <c r="AA1793" s="568"/>
      <c r="AB1793" s="568"/>
      <c r="AC1793" s="568"/>
      <c r="AD1793" s="568"/>
      <c r="AE1793" s="568"/>
      <c r="AR1793" s="651" t="s">
        <v>229</v>
      </c>
      <c r="AT1793" s="651" t="s">
        <v>128</v>
      </c>
      <c r="AU1793" s="651" t="s">
        <v>82</v>
      </c>
      <c r="AY1793" s="561" t="s">
        <v>125</v>
      </c>
      <c r="BE1793" s="652">
        <f>IF(N1793="základní",J1793,0)</f>
        <v>0</v>
      </c>
      <c r="BF1793" s="652">
        <f>IF(N1793="snížená",J1793,0)</f>
        <v>0</v>
      </c>
      <c r="BG1793" s="652">
        <f>IF(N1793="zákl. přenesená",J1793,0)</f>
        <v>0</v>
      </c>
      <c r="BH1793" s="652">
        <f>IF(N1793="sníž. přenesená",J1793,0)</f>
        <v>0</v>
      </c>
      <c r="BI1793" s="652">
        <f>IF(N1793="nulová",J1793,0)</f>
        <v>0</v>
      </c>
      <c r="BJ1793" s="561" t="s">
        <v>80</v>
      </c>
      <c r="BK1793" s="652">
        <f>ROUND(I1793*H1793,2)</f>
        <v>0</v>
      </c>
      <c r="BL1793" s="561" t="s">
        <v>229</v>
      </c>
      <c r="BM1793" s="651" t="s">
        <v>2951</v>
      </c>
    </row>
    <row r="1794" spans="1:47" s="571" customFormat="1" ht="48.75">
      <c r="A1794" s="568"/>
      <c r="B1794" s="569"/>
      <c r="C1794" s="568"/>
      <c r="D1794" s="653" t="s">
        <v>135</v>
      </c>
      <c r="E1794" s="568"/>
      <c r="F1794" s="654" t="s">
        <v>2952</v>
      </c>
      <c r="G1794" s="568"/>
      <c r="H1794" s="568"/>
      <c r="I1794" s="568"/>
      <c r="J1794" s="568"/>
      <c r="K1794" s="568"/>
      <c r="L1794" s="569"/>
      <c r="M1794" s="655"/>
      <c r="N1794" s="656"/>
      <c r="O1794" s="648"/>
      <c r="P1794" s="648"/>
      <c r="Q1794" s="648"/>
      <c r="R1794" s="648"/>
      <c r="S1794" s="648"/>
      <c r="T1794" s="657"/>
      <c r="U1794" s="568"/>
      <c r="V1794" s="568"/>
      <c r="W1794" s="568"/>
      <c r="X1794" s="568"/>
      <c r="Y1794" s="568"/>
      <c r="Z1794" s="568"/>
      <c r="AA1794" s="568"/>
      <c r="AB1794" s="568"/>
      <c r="AC1794" s="568"/>
      <c r="AD1794" s="568"/>
      <c r="AE1794" s="568"/>
      <c r="AT1794" s="561" t="s">
        <v>135</v>
      </c>
      <c r="AU1794" s="561" t="s">
        <v>82</v>
      </c>
    </row>
    <row r="1795" spans="1:65" s="571" customFormat="1" ht="14.45" customHeight="1">
      <c r="A1795" s="568"/>
      <c r="B1795" s="569"/>
      <c r="C1795" s="640" t="s">
        <v>2953</v>
      </c>
      <c r="D1795" s="640" t="s">
        <v>128</v>
      </c>
      <c r="E1795" s="641" t="s">
        <v>2954</v>
      </c>
      <c r="F1795" s="642" t="s">
        <v>2906</v>
      </c>
      <c r="G1795" s="643" t="s">
        <v>173</v>
      </c>
      <c r="H1795" s="644">
        <v>1</v>
      </c>
      <c r="I1795" s="77"/>
      <c r="J1795" s="645">
        <f>ROUND(I1795*H1795,2)</f>
        <v>0</v>
      </c>
      <c r="K1795" s="642" t="s">
        <v>259</v>
      </c>
      <c r="L1795" s="569"/>
      <c r="M1795" s="646" t="s">
        <v>3</v>
      </c>
      <c r="N1795" s="647" t="s">
        <v>43</v>
      </c>
      <c r="O1795" s="648"/>
      <c r="P1795" s="649">
        <f>O1795*H1795</f>
        <v>0</v>
      </c>
      <c r="Q1795" s="649">
        <v>0</v>
      </c>
      <c r="R1795" s="649">
        <f>Q1795*H1795</f>
        <v>0</v>
      </c>
      <c r="S1795" s="649">
        <v>0</v>
      </c>
      <c r="T1795" s="650">
        <f>S1795*H1795</f>
        <v>0</v>
      </c>
      <c r="U1795" s="568"/>
      <c r="V1795" s="568"/>
      <c r="W1795" s="568"/>
      <c r="X1795" s="568"/>
      <c r="Y1795" s="568"/>
      <c r="Z1795" s="568"/>
      <c r="AA1795" s="568"/>
      <c r="AB1795" s="568"/>
      <c r="AC1795" s="568"/>
      <c r="AD1795" s="568"/>
      <c r="AE1795" s="568"/>
      <c r="AR1795" s="651" t="s">
        <v>229</v>
      </c>
      <c r="AT1795" s="651" t="s">
        <v>128</v>
      </c>
      <c r="AU1795" s="651" t="s">
        <v>82</v>
      </c>
      <c r="AY1795" s="561" t="s">
        <v>125</v>
      </c>
      <c r="BE1795" s="652">
        <f>IF(N1795="základní",J1795,0)</f>
        <v>0</v>
      </c>
      <c r="BF1795" s="652">
        <f>IF(N1795="snížená",J1795,0)</f>
        <v>0</v>
      </c>
      <c r="BG1795" s="652">
        <f>IF(N1795="zákl. přenesená",J1795,0)</f>
        <v>0</v>
      </c>
      <c r="BH1795" s="652">
        <f>IF(N1795="sníž. přenesená",J1795,0)</f>
        <v>0</v>
      </c>
      <c r="BI1795" s="652">
        <f>IF(N1795="nulová",J1795,0)</f>
        <v>0</v>
      </c>
      <c r="BJ1795" s="561" t="s">
        <v>80</v>
      </c>
      <c r="BK1795" s="652">
        <f>ROUND(I1795*H1795,2)</f>
        <v>0</v>
      </c>
      <c r="BL1795" s="561" t="s">
        <v>229</v>
      </c>
      <c r="BM1795" s="651" t="s">
        <v>2955</v>
      </c>
    </row>
    <row r="1796" spans="1:47" s="571" customFormat="1" ht="48.75">
      <c r="A1796" s="568"/>
      <c r="B1796" s="569"/>
      <c r="C1796" s="568"/>
      <c r="D1796" s="653" t="s">
        <v>135</v>
      </c>
      <c r="E1796" s="568"/>
      <c r="F1796" s="654" t="s">
        <v>2952</v>
      </c>
      <c r="G1796" s="568"/>
      <c r="H1796" s="568"/>
      <c r="I1796" s="568"/>
      <c r="J1796" s="568"/>
      <c r="K1796" s="568"/>
      <c r="L1796" s="569"/>
      <c r="M1796" s="655"/>
      <c r="N1796" s="656"/>
      <c r="O1796" s="648"/>
      <c r="P1796" s="648"/>
      <c r="Q1796" s="648"/>
      <c r="R1796" s="648"/>
      <c r="S1796" s="648"/>
      <c r="T1796" s="657"/>
      <c r="U1796" s="568"/>
      <c r="V1796" s="568"/>
      <c r="W1796" s="568"/>
      <c r="X1796" s="568"/>
      <c r="Y1796" s="568"/>
      <c r="Z1796" s="568"/>
      <c r="AA1796" s="568"/>
      <c r="AB1796" s="568"/>
      <c r="AC1796" s="568"/>
      <c r="AD1796" s="568"/>
      <c r="AE1796" s="568"/>
      <c r="AT1796" s="561" t="s">
        <v>135</v>
      </c>
      <c r="AU1796" s="561" t="s">
        <v>82</v>
      </c>
    </row>
    <row r="1797" spans="1:65" s="571" customFormat="1" ht="14.45" customHeight="1">
      <c r="A1797" s="568"/>
      <c r="B1797" s="569"/>
      <c r="C1797" s="640" t="s">
        <v>2956</v>
      </c>
      <c r="D1797" s="640" t="s">
        <v>128</v>
      </c>
      <c r="E1797" s="641" t="s">
        <v>2957</v>
      </c>
      <c r="F1797" s="642" t="s">
        <v>2958</v>
      </c>
      <c r="G1797" s="643" t="s">
        <v>173</v>
      </c>
      <c r="H1797" s="644">
        <v>1</v>
      </c>
      <c r="I1797" s="77"/>
      <c r="J1797" s="645">
        <f>ROUND(I1797*H1797,2)</f>
        <v>0</v>
      </c>
      <c r="K1797" s="642" t="s">
        <v>259</v>
      </c>
      <c r="L1797" s="569"/>
      <c r="M1797" s="646" t="s">
        <v>3</v>
      </c>
      <c r="N1797" s="647" t="s">
        <v>43</v>
      </c>
      <c r="O1797" s="648"/>
      <c r="P1797" s="649">
        <f>O1797*H1797</f>
        <v>0</v>
      </c>
      <c r="Q1797" s="649">
        <v>0</v>
      </c>
      <c r="R1797" s="649">
        <f>Q1797*H1797</f>
        <v>0</v>
      </c>
      <c r="S1797" s="649">
        <v>0</v>
      </c>
      <c r="T1797" s="650">
        <f>S1797*H1797</f>
        <v>0</v>
      </c>
      <c r="U1797" s="568"/>
      <c r="V1797" s="568"/>
      <c r="W1797" s="568"/>
      <c r="X1797" s="568"/>
      <c r="Y1797" s="568"/>
      <c r="Z1797" s="568"/>
      <c r="AA1797" s="568"/>
      <c r="AB1797" s="568"/>
      <c r="AC1797" s="568"/>
      <c r="AD1797" s="568"/>
      <c r="AE1797" s="568"/>
      <c r="AR1797" s="651" t="s">
        <v>229</v>
      </c>
      <c r="AT1797" s="651" t="s">
        <v>128</v>
      </c>
      <c r="AU1797" s="651" t="s">
        <v>82</v>
      </c>
      <c r="AY1797" s="561" t="s">
        <v>125</v>
      </c>
      <c r="BE1797" s="652">
        <f>IF(N1797="základní",J1797,0)</f>
        <v>0</v>
      </c>
      <c r="BF1797" s="652">
        <f>IF(N1797="snížená",J1797,0)</f>
        <v>0</v>
      </c>
      <c r="BG1797" s="652">
        <f>IF(N1797="zákl. přenesená",J1797,0)</f>
        <v>0</v>
      </c>
      <c r="BH1797" s="652">
        <f>IF(N1797="sníž. přenesená",J1797,0)</f>
        <v>0</v>
      </c>
      <c r="BI1797" s="652">
        <f>IF(N1797="nulová",J1797,0)</f>
        <v>0</v>
      </c>
      <c r="BJ1797" s="561" t="s">
        <v>80</v>
      </c>
      <c r="BK1797" s="652">
        <f>ROUND(I1797*H1797,2)</f>
        <v>0</v>
      </c>
      <c r="BL1797" s="561" t="s">
        <v>229</v>
      </c>
      <c r="BM1797" s="651" t="s">
        <v>2959</v>
      </c>
    </row>
    <row r="1798" spans="1:47" s="571" customFormat="1" ht="39">
      <c r="A1798" s="568"/>
      <c r="B1798" s="569"/>
      <c r="C1798" s="568"/>
      <c r="D1798" s="653" t="s">
        <v>135</v>
      </c>
      <c r="E1798" s="568"/>
      <c r="F1798" s="654" t="s">
        <v>2888</v>
      </c>
      <c r="G1798" s="568"/>
      <c r="H1798" s="568"/>
      <c r="I1798" s="568"/>
      <c r="J1798" s="568"/>
      <c r="K1798" s="568"/>
      <c r="L1798" s="569"/>
      <c r="M1798" s="655"/>
      <c r="N1798" s="656"/>
      <c r="O1798" s="648"/>
      <c r="P1798" s="648"/>
      <c r="Q1798" s="648"/>
      <c r="R1798" s="648"/>
      <c r="S1798" s="648"/>
      <c r="T1798" s="657"/>
      <c r="U1798" s="568"/>
      <c r="V1798" s="568"/>
      <c r="W1798" s="568"/>
      <c r="X1798" s="568"/>
      <c r="Y1798" s="568"/>
      <c r="Z1798" s="568"/>
      <c r="AA1798" s="568"/>
      <c r="AB1798" s="568"/>
      <c r="AC1798" s="568"/>
      <c r="AD1798" s="568"/>
      <c r="AE1798" s="568"/>
      <c r="AT1798" s="561" t="s">
        <v>135</v>
      </c>
      <c r="AU1798" s="561" t="s">
        <v>82</v>
      </c>
    </row>
    <row r="1799" spans="1:65" s="571" customFormat="1" ht="14.45" customHeight="1">
      <c r="A1799" s="568"/>
      <c r="B1799" s="569"/>
      <c r="C1799" s="640" t="s">
        <v>2960</v>
      </c>
      <c r="D1799" s="640" t="s">
        <v>128</v>
      </c>
      <c r="E1799" s="641" t="s">
        <v>2961</v>
      </c>
      <c r="F1799" s="642" t="s">
        <v>2962</v>
      </c>
      <c r="G1799" s="643" t="s">
        <v>173</v>
      </c>
      <c r="H1799" s="644">
        <v>1</v>
      </c>
      <c r="I1799" s="77"/>
      <c r="J1799" s="645">
        <f>ROUND(I1799*H1799,2)</f>
        <v>0</v>
      </c>
      <c r="K1799" s="642" t="s">
        <v>259</v>
      </c>
      <c r="L1799" s="569"/>
      <c r="M1799" s="646" t="s">
        <v>3</v>
      </c>
      <c r="N1799" s="647" t="s">
        <v>43</v>
      </c>
      <c r="O1799" s="648"/>
      <c r="P1799" s="649">
        <f>O1799*H1799</f>
        <v>0</v>
      </c>
      <c r="Q1799" s="649">
        <v>0</v>
      </c>
      <c r="R1799" s="649">
        <f>Q1799*H1799</f>
        <v>0</v>
      </c>
      <c r="S1799" s="649">
        <v>0</v>
      </c>
      <c r="T1799" s="650">
        <f>S1799*H1799</f>
        <v>0</v>
      </c>
      <c r="U1799" s="568"/>
      <c r="V1799" s="568"/>
      <c r="W1799" s="568"/>
      <c r="X1799" s="568"/>
      <c r="Y1799" s="568"/>
      <c r="Z1799" s="568"/>
      <c r="AA1799" s="568"/>
      <c r="AB1799" s="568"/>
      <c r="AC1799" s="568"/>
      <c r="AD1799" s="568"/>
      <c r="AE1799" s="568"/>
      <c r="AR1799" s="651" t="s">
        <v>229</v>
      </c>
      <c r="AT1799" s="651" t="s">
        <v>128</v>
      </c>
      <c r="AU1799" s="651" t="s">
        <v>82</v>
      </c>
      <c r="AY1799" s="561" t="s">
        <v>125</v>
      </c>
      <c r="BE1799" s="652">
        <f>IF(N1799="základní",J1799,0)</f>
        <v>0</v>
      </c>
      <c r="BF1799" s="652">
        <f>IF(N1799="snížená",J1799,0)</f>
        <v>0</v>
      </c>
      <c r="BG1799" s="652">
        <f>IF(N1799="zákl. přenesená",J1799,0)</f>
        <v>0</v>
      </c>
      <c r="BH1799" s="652">
        <f>IF(N1799="sníž. přenesená",J1799,0)</f>
        <v>0</v>
      </c>
      <c r="BI1799" s="652">
        <f>IF(N1799="nulová",J1799,0)</f>
        <v>0</v>
      </c>
      <c r="BJ1799" s="561" t="s">
        <v>80</v>
      </c>
      <c r="BK1799" s="652">
        <f>ROUND(I1799*H1799,2)</f>
        <v>0</v>
      </c>
      <c r="BL1799" s="561" t="s">
        <v>229</v>
      </c>
      <c r="BM1799" s="651" t="s">
        <v>2963</v>
      </c>
    </row>
    <row r="1800" spans="1:47" s="571" customFormat="1" ht="48.75">
      <c r="A1800" s="568"/>
      <c r="B1800" s="569"/>
      <c r="C1800" s="568"/>
      <c r="D1800" s="653" t="s">
        <v>135</v>
      </c>
      <c r="E1800" s="568"/>
      <c r="F1800" s="654" t="s">
        <v>2964</v>
      </c>
      <c r="G1800" s="568"/>
      <c r="H1800" s="568"/>
      <c r="I1800" s="568"/>
      <c r="J1800" s="568"/>
      <c r="K1800" s="568"/>
      <c r="L1800" s="569"/>
      <c r="M1800" s="655"/>
      <c r="N1800" s="656"/>
      <c r="O1800" s="648"/>
      <c r="P1800" s="648"/>
      <c r="Q1800" s="648"/>
      <c r="R1800" s="648"/>
      <c r="S1800" s="648"/>
      <c r="T1800" s="657"/>
      <c r="U1800" s="568"/>
      <c r="V1800" s="568"/>
      <c r="W1800" s="568"/>
      <c r="X1800" s="568"/>
      <c r="Y1800" s="568"/>
      <c r="Z1800" s="568"/>
      <c r="AA1800" s="568"/>
      <c r="AB1800" s="568"/>
      <c r="AC1800" s="568"/>
      <c r="AD1800" s="568"/>
      <c r="AE1800" s="568"/>
      <c r="AT1800" s="561" t="s">
        <v>135</v>
      </c>
      <c r="AU1800" s="561" t="s">
        <v>82</v>
      </c>
    </row>
    <row r="1801" spans="1:65" s="571" customFormat="1" ht="14.45" customHeight="1">
      <c r="A1801" s="568"/>
      <c r="B1801" s="569"/>
      <c r="C1801" s="640" t="s">
        <v>2965</v>
      </c>
      <c r="D1801" s="640" t="s">
        <v>128</v>
      </c>
      <c r="E1801" s="641" t="s">
        <v>2966</v>
      </c>
      <c r="F1801" s="642" t="s">
        <v>2962</v>
      </c>
      <c r="G1801" s="643" t="s">
        <v>173</v>
      </c>
      <c r="H1801" s="644">
        <v>1</v>
      </c>
      <c r="I1801" s="77"/>
      <c r="J1801" s="645">
        <f>ROUND(I1801*H1801,2)</f>
        <v>0</v>
      </c>
      <c r="K1801" s="642" t="s">
        <v>259</v>
      </c>
      <c r="L1801" s="569"/>
      <c r="M1801" s="646" t="s">
        <v>3</v>
      </c>
      <c r="N1801" s="647" t="s">
        <v>43</v>
      </c>
      <c r="O1801" s="648"/>
      <c r="P1801" s="649">
        <f>O1801*H1801</f>
        <v>0</v>
      </c>
      <c r="Q1801" s="649">
        <v>0</v>
      </c>
      <c r="R1801" s="649">
        <f>Q1801*H1801</f>
        <v>0</v>
      </c>
      <c r="S1801" s="649">
        <v>0</v>
      </c>
      <c r="T1801" s="650">
        <f>S1801*H1801</f>
        <v>0</v>
      </c>
      <c r="U1801" s="568"/>
      <c r="V1801" s="568"/>
      <c r="W1801" s="568"/>
      <c r="X1801" s="568"/>
      <c r="Y1801" s="568"/>
      <c r="Z1801" s="568"/>
      <c r="AA1801" s="568"/>
      <c r="AB1801" s="568"/>
      <c r="AC1801" s="568"/>
      <c r="AD1801" s="568"/>
      <c r="AE1801" s="568"/>
      <c r="AR1801" s="651" t="s">
        <v>229</v>
      </c>
      <c r="AT1801" s="651" t="s">
        <v>128</v>
      </c>
      <c r="AU1801" s="651" t="s">
        <v>82</v>
      </c>
      <c r="AY1801" s="561" t="s">
        <v>125</v>
      </c>
      <c r="BE1801" s="652">
        <f>IF(N1801="základní",J1801,0)</f>
        <v>0</v>
      </c>
      <c r="BF1801" s="652">
        <f>IF(N1801="snížená",J1801,0)</f>
        <v>0</v>
      </c>
      <c r="BG1801" s="652">
        <f>IF(N1801="zákl. přenesená",J1801,0)</f>
        <v>0</v>
      </c>
      <c r="BH1801" s="652">
        <f>IF(N1801="sníž. přenesená",J1801,0)</f>
        <v>0</v>
      </c>
      <c r="BI1801" s="652">
        <f>IF(N1801="nulová",J1801,0)</f>
        <v>0</v>
      </c>
      <c r="BJ1801" s="561" t="s">
        <v>80</v>
      </c>
      <c r="BK1801" s="652">
        <f>ROUND(I1801*H1801,2)</f>
        <v>0</v>
      </c>
      <c r="BL1801" s="561" t="s">
        <v>229</v>
      </c>
      <c r="BM1801" s="651" t="s">
        <v>2967</v>
      </c>
    </row>
    <row r="1802" spans="1:47" s="571" customFormat="1" ht="48.75">
      <c r="A1802" s="568"/>
      <c r="B1802" s="569"/>
      <c r="C1802" s="568"/>
      <c r="D1802" s="653" t="s">
        <v>135</v>
      </c>
      <c r="E1802" s="568"/>
      <c r="F1802" s="654" t="s">
        <v>2964</v>
      </c>
      <c r="G1802" s="568"/>
      <c r="H1802" s="568"/>
      <c r="I1802" s="568"/>
      <c r="J1802" s="568"/>
      <c r="K1802" s="568"/>
      <c r="L1802" s="569"/>
      <c r="M1802" s="655"/>
      <c r="N1802" s="656"/>
      <c r="O1802" s="648"/>
      <c r="P1802" s="648"/>
      <c r="Q1802" s="648"/>
      <c r="R1802" s="648"/>
      <c r="S1802" s="648"/>
      <c r="T1802" s="657"/>
      <c r="U1802" s="568"/>
      <c r="V1802" s="568"/>
      <c r="W1802" s="568"/>
      <c r="X1802" s="568"/>
      <c r="Y1802" s="568"/>
      <c r="Z1802" s="568"/>
      <c r="AA1802" s="568"/>
      <c r="AB1802" s="568"/>
      <c r="AC1802" s="568"/>
      <c r="AD1802" s="568"/>
      <c r="AE1802" s="568"/>
      <c r="AT1802" s="561" t="s">
        <v>135</v>
      </c>
      <c r="AU1802" s="561" t="s">
        <v>82</v>
      </c>
    </row>
    <row r="1803" spans="1:65" s="571" customFormat="1" ht="14.45" customHeight="1">
      <c r="A1803" s="568"/>
      <c r="B1803" s="569"/>
      <c r="C1803" s="640" t="s">
        <v>2968</v>
      </c>
      <c r="D1803" s="640" t="s">
        <v>128</v>
      </c>
      <c r="E1803" s="641" t="s">
        <v>2969</v>
      </c>
      <c r="F1803" s="642" t="s">
        <v>2970</v>
      </c>
      <c r="G1803" s="643" t="s">
        <v>173</v>
      </c>
      <c r="H1803" s="644">
        <v>1</v>
      </c>
      <c r="I1803" s="77"/>
      <c r="J1803" s="645">
        <f>ROUND(I1803*H1803,2)</f>
        <v>0</v>
      </c>
      <c r="K1803" s="642" t="s">
        <v>259</v>
      </c>
      <c r="L1803" s="569"/>
      <c r="M1803" s="646" t="s">
        <v>3</v>
      </c>
      <c r="N1803" s="647" t="s">
        <v>43</v>
      </c>
      <c r="O1803" s="648"/>
      <c r="P1803" s="649">
        <f>O1803*H1803</f>
        <v>0</v>
      </c>
      <c r="Q1803" s="649">
        <v>0</v>
      </c>
      <c r="R1803" s="649">
        <f>Q1803*H1803</f>
        <v>0</v>
      </c>
      <c r="S1803" s="649">
        <v>0</v>
      </c>
      <c r="T1803" s="650">
        <f>S1803*H1803</f>
        <v>0</v>
      </c>
      <c r="U1803" s="568"/>
      <c r="V1803" s="568"/>
      <c r="W1803" s="568"/>
      <c r="X1803" s="568"/>
      <c r="Y1803" s="568"/>
      <c r="Z1803" s="568"/>
      <c r="AA1803" s="568"/>
      <c r="AB1803" s="568"/>
      <c r="AC1803" s="568"/>
      <c r="AD1803" s="568"/>
      <c r="AE1803" s="568"/>
      <c r="AR1803" s="651" t="s">
        <v>229</v>
      </c>
      <c r="AT1803" s="651" t="s">
        <v>128</v>
      </c>
      <c r="AU1803" s="651" t="s">
        <v>82</v>
      </c>
      <c r="AY1803" s="561" t="s">
        <v>125</v>
      </c>
      <c r="BE1803" s="652">
        <f>IF(N1803="základní",J1803,0)</f>
        <v>0</v>
      </c>
      <c r="BF1803" s="652">
        <f>IF(N1803="snížená",J1803,0)</f>
        <v>0</v>
      </c>
      <c r="BG1803" s="652">
        <f>IF(N1803="zákl. přenesená",J1803,0)</f>
        <v>0</v>
      </c>
      <c r="BH1803" s="652">
        <f>IF(N1803="sníž. přenesená",J1803,0)</f>
        <v>0</v>
      </c>
      <c r="BI1803" s="652">
        <f>IF(N1803="nulová",J1803,0)</f>
        <v>0</v>
      </c>
      <c r="BJ1803" s="561" t="s">
        <v>80</v>
      </c>
      <c r="BK1803" s="652">
        <f>ROUND(I1803*H1803,2)</f>
        <v>0</v>
      </c>
      <c r="BL1803" s="561" t="s">
        <v>229</v>
      </c>
      <c r="BM1803" s="651" t="s">
        <v>2971</v>
      </c>
    </row>
    <row r="1804" spans="1:47" s="571" customFormat="1" ht="48.75">
      <c r="A1804" s="568"/>
      <c r="B1804" s="569"/>
      <c r="C1804" s="568"/>
      <c r="D1804" s="653" t="s">
        <v>135</v>
      </c>
      <c r="E1804" s="568"/>
      <c r="F1804" s="654" t="s">
        <v>2908</v>
      </c>
      <c r="G1804" s="568"/>
      <c r="H1804" s="568"/>
      <c r="I1804" s="568"/>
      <c r="J1804" s="568"/>
      <c r="K1804" s="568"/>
      <c r="L1804" s="569"/>
      <c r="M1804" s="655"/>
      <c r="N1804" s="656"/>
      <c r="O1804" s="648"/>
      <c r="P1804" s="648"/>
      <c r="Q1804" s="648"/>
      <c r="R1804" s="648"/>
      <c r="S1804" s="648"/>
      <c r="T1804" s="657"/>
      <c r="U1804" s="568"/>
      <c r="V1804" s="568"/>
      <c r="W1804" s="568"/>
      <c r="X1804" s="568"/>
      <c r="Y1804" s="568"/>
      <c r="Z1804" s="568"/>
      <c r="AA1804" s="568"/>
      <c r="AB1804" s="568"/>
      <c r="AC1804" s="568"/>
      <c r="AD1804" s="568"/>
      <c r="AE1804" s="568"/>
      <c r="AT1804" s="561" t="s">
        <v>135</v>
      </c>
      <c r="AU1804" s="561" t="s">
        <v>82</v>
      </c>
    </row>
    <row r="1805" spans="1:65" s="571" customFormat="1" ht="14.45" customHeight="1">
      <c r="A1805" s="568"/>
      <c r="B1805" s="569"/>
      <c r="C1805" s="640" t="s">
        <v>2972</v>
      </c>
      <c r="D1805" s="640" t="s">
        <v>128</v>
      </c>
      <c r="E1805" s="641" t="s">
        <v>2973</v>
      </c>
      <c r="F1805" s="642" t="s">
        <v>2947</v>
      </c>
      <c r="G1805" s="643" t="s">
        <v>173</v>
      </c>
      <c r="H1805" s="644">
        <v>1</v>
      </c>
      <c r="I1805" s="77"/>
      <c r="J1805" s="645">
        <f>ROUND(I1805*H1805,2)</f>
        <v>0</v>
      </c>
      <c r="K1805" s="642" t="s">
        <v>259</v>
      </c>
      <c r="L1805" s="569"/>
      <c r="M1805" s="646" t="s">
        <v>3</v>
      </c>
      <c r="N1805" s="647" t="s">
        <v>43</v>
      </c>
      <c r="O1805" s="648"/>
      <c r="P1805" s="649">
        <f>O1805*H1805</f>
        <v>0</v>
      </c>
      <c r="Q1805" s="649">
        <v>0</v>
      </c>
      <c r="R1805" s="649">
        <f>Q1805*H1805</f>
        <v>0</v>
      </c>
      <c r="S1805" s="649">
        <v>0</v>
      </c>
      <c r="T1805" s="650">
        <f>S1805*H1805</f>
        <v>0</v>
      </c>
      <c r="U1805" s="568"/>
      <c r="V1805" s="568"/>
      <c r="W1805" s="568"/>
      <c r="X1805" s="568"/>
      <c r="Y1805" s="568"/>
      <c r="Z1805" s="568"/>
      <c r="AA1805" s="568"/>
      <c r="AB1805" s="568"/>
      <c r="AC1805" s="568"/>
      <c r="AD1805" s="568"/>
      <c r="AE1805" s="568"/>
      <c r="AR1805" s="651" t="s">
        <v>229</v>
      </c>
      <c r="AT1805" s="651" t="s">
        <v>128</v>
      </c>
      <c r="AU1805" s="651" t="s">
        <v>82</v>
      </c>
      <c r="AY1805" s="561" t="s">
        <v>125</v>
      </c>
      <c r="BE1805" s="652">
        <f>IF(N1805="základní",J1805,0)</f>
        <v>0</v>
      </c>
      <c r="BF1805" s="652">
        <f>IF(N1805="snížená",J1805,0)</f>
        <v>0</v>
      </c>
      <c r="BG1805" s="652">
        <f>IF(N1805="zákl. přenesená",J1805,0)</f>
        <v>0</v>
      </c>
      <c r="BH1805" s="652">
        <f>IF(N1805="sníž. přenesená",J1805,0)</f>
        <v>0</v>
      </c>
      <c r="BI1805" s="652">
        <f>IF(N1805="nulová",J1805,0)</f>
        <v>0</v>
      </c>
      <c r="BJ1805" s="561" t="s">
        <v>80</v>
      </c>
      <c r="BK1805" s="652">
        <f>ROUND(I1805*H1805,2)</f>
        <v>0</v>
      </c>
      <c r="BL1805" s="561" t="s">
        <v>229</v>
      </c>
      <c r="BM1805" s="651" t="s">
        <v>2974</v>
      </c>
    </row>
    <row r="1806" spans="1:47" s="571" customFormat="1" ht="39">
      <c r="A1806" s="568"/>
      <c r="B1806" s="569"/>
      <c r="C1806" s="568"/>
      <c r="D1806" s="653" t="s">
        <v>135</v>
      </c>
      <c r="E1806" s="568"/>
      <c r="F1806" s="654" t="s">
        <v>2888</v>
      </c>
      <c r="G1806" s="568"/>
      <c r="H1806" s="568"/>
      <c r="I1806" s="568"/>
      <c r="J1806" s="568"/>
      <c r="K1806" s="568"/>
      <c r="L1806" s="569"/>
      <c r="M1806" s="655"/>
      <c r="N1806" s="656"/>
      <c r="O1806" s="648"/>
      <c r="P1806" s="648"/>
      <c r="Q1806" s="648"/>
      <c r="R1806" s="648"/>
      <c r="S1806" s="648"/>
      <c r="T1806" s="657"/>
      <c r="U1806" s="568"/>
      <c r="V1806" s="568"/>
      <c r="W1806" s="568"/>
      <c r="X1806" s="568"/>
      <c r="Y1806" s="568"/>
      <c r="Z1806" s="568"/>
      <c r="AA1806" s="568"/>
      <c r="AB1806" s="568"/>
      <c r="AC1806" s="568"/>
      <c r="AD1806" s="568"/>
      <c r="AE1806" s="568"/>
      <c r="AT1806" s="561" t="s">
        <v>135</v>
      </c>
      <c r="AU1806" s="561" t="s">
        <v>82</v>
      </c>
    </row>
    <row r="1807" spans="1:65" s="571" customFormat="1" ht="24.2" customHeight="1">
      <c r="A1807" s="568"/>
      <c r="B1807" s="569"/>
      <c r="C1807" s="640" t="s">
        <v>2975</v>
      </c>
      <c r="D1807" s="640" t="s">
        <v>128</v>
      </c>
      <c r="E1807" s="641" t="s">
        <v>2976</v>
      </c>
      <c r="F1807" s="642" t="s">
        <v>2977</v>
      </c>
      <c r="G1807" s="643" t="s">
        <v>173</v>
      </c>
      <c r="H1807" s="644">
        <v>3</v>
      </c>
      <c r="I1807" s="77"/>
      <c r="J1807" s="645">
        <f>ROUND(I1807*H1807,2)</f>
        <v>0</v>
      </c>
      <c r="K1807" s="642" t="s">
        <v>132</v>
      </c>
      <c r="L1807" s="569"/>
      <c r="M1807" s="646" t="s">
        <v>3</v>
      </c>
      <c r="N1807" s="647" t="s">
        <v>43</v>
      </c>
      <c r="O1807" s="648"/>
      <c r="P1807" s="649">
        <f>O1807*H1807</f>
        <v>0</v>
      </c>
      <c r="Q1807" s="649">
        <v>0</v>
      </c>
      <c r="R1807" s="649">
        <f>Q1807*H1807</f>
        <v>0</v>
      </c>
      <c r="S1807" s="649">
        <v>0.024</v>
      </c>
      <c r="T1807" s="650">
        <f>S1807*H1807</f>
        <v>0.07200000000000001</v>
      </c>
      <c r="U1807" s="568"/>
      <c r="V1807" s="568"/>
      <c r="W1807" s="568"/>
      <c r="X1807" s="568"/>
      <c r="Y1807" s="568"/>
      <c r="Z1807" s="568"/>
      <c r="AA1807" s="568"/>
      <c r="AB1807" s="568"/>
      <c r="AC1807" s="568"/>
      <c r="AD1807" s="568"/>
      <c r="AE1807" s="568"/>
      <c r="AR1807" s="651" t="s">
        <v>229</v>
      </c>
      <c r="AT1807" s="651" t="s">
        <v>128</v>
      </c>
      <c r="AU1807" s="651" t="s">
        <v>82</v>
      </c>
      <c r="AY1807" s="561" t="s">
        <v>125</v>
      </c>
      <c r="BE1807" s="652">
        <f>IF(N1807="základní",J1807,0)</f>
        <v>0</v>
      </c>
      <c r="BF1807" s="652">
        <f>IF(N1807="snížená",J1807,0)</f>
        <v>0</v>
      </c>
      <c r="BG1807" s="652">
        <f>IF(N1807="zákl. přenesená",J1807,0)</f>
        <v>0</v>
      </c>
      <c r="BH1807" s="652">
        <f>IF(N1807="sníž. přenesená",J1807,0)</f>
        <v>0</v>
      </c>
      <c r="BI1807" s="652">
        <f>IF(N1807="nulová",J1807,0)</f>
        <v>0</v>
      </c>
      <c r="BJ1807" s="561" t="s">
        <v>80</v>
      </c>
      <c r="BK1807" s="652">
        <f>ROUND(I1807*H1807,2)</f>
        <v>0</v>
      </c>
      <c r="BL1807" s="561" t="s">
        <v>229</v>
      </c>
      <c r="BM1807" s="651" t="s">
        <v>2978</v>
      </c>
    </row>
    <row r="1808" spans="2:51" s="658" customFormat="1" ht="12">
      <c r="B1808" s="659"/>
      <c r="D1808" s="653" t="s">
        <v>137</v>
      </c>
      <c r="E1808" s="660" t="s">
        <v>3</v>
      </c>
      <c r="F1808" s="661" t="s">
        <v>2185</v>
      </c>
      <c r="H1808" s="662">
        <v>3</v>
      </c>
      <c r="L1808" s="659"/>
      <c r="M1808" s="663"/>
      <c r="N1808" s="664"/>
      <c r="O1808" s="664"/>
      <c r="P1808" s="664"/>
      <c r="Q1808" s="664"/>
      <c r="R1808" s="664"/>
      <c r="S1808" s="664"/>
      <c r="T1808" s="665"/>
      <c r="AT1808" s="660" t="s">
        <v>137</v>
      </c>
      <c r="AU1808" s="660" t="s">
        <v>82</v>
      </c>
      <c r="AV1808" s="658" t="s">
        <v>82</v>
      </c>
      <c r="AW1808" s="658" t="s">
        <v>33</v>
      </c>
      <c r="AX1808" s="658" t="s">
        <v>80</v>
      </c>
      <c r="AY1808" s="660" t="s">
        <v>125</v>
      </c>
    </row>
    <row r="1809" spans="1:65" s="571" customFormat="1" ht="24.2" customHeight="1">
      <c r="A1809" s="568"/>
      <c r="B1809" s="569"/>
      <c r="C1809" s="640" t="s">
        <v>2979</v>
      </c>
      <c r="D1809" s="640" t="s">
        <v>128</v>
      </c>
      <c r="E1809" s="641" t="s">
        <v>2980</v>
      </c>
      <c r="F1809" s="642" t="s">
        <v>2981</v>
      </c>
      <c r="G1809" s="643" t="s">
        <v>173</v>
      </c>
      <c r="H1809" s="644">
        <v>2</v>
      </c>
      <c r="I1809" s="77"/>
      <c r="J1809" s="645">
        <f>ROUND(I1809*H1809,2)</f>
        <v>0</v>
      </c>
      <c r="K1809" s="642" t="s">
        <v>132</v>
      </c>
      <c r="L1809" s="569"/>
      <c r="M1809" s="646" t="s">
        <v>3</v>
      </c>
      <c r="N1809" s="647" t="s">
        <v>43</v>
      </c>
      <c r="O1809" s="648"/>
      <c r="P1809" s="649">
        <f>O1809*H1809</f>
        <v>0</v>
      </c>
      <c r="Q1809" s="649">
        <v>0</v>
      </c>
      <c r="R1809" s="649">
        <f>Q1809*H1809</f>
        <v>0</v>
      </c>
      <c r="S1809" s="649">
        <v>0.028</v>
      </c>
      <c r="T1809" s="650">
        <f>S1809*H1809</f>
        <v>0.056</v>
      </c>
      <c r="U1809" s="568"/>
      <c r="V1809" s="568"/>
      <c r="W1809" s="568"/>
      <c r="X1809" s="568"/>
      <c r="Y1809" s="568"/>
      <c r="Z1809" s="568"/>
      <c r="AA1809" s="568"/>
      <c r="AB1809" s="568"/>
      <c r="AC1809" s="568"/>
      <c r="AD1809" s="568"/>
      <c r="AE1809" s="568"/>
      <c r="AR1809" s="651" t="s">
        <v>229</v>
      </c>
      <c r="AT1809" s="651" t="s">
        <v>128</v>
      </c>
      <c r="AU1809" s="651" t="s">
        <v>82</v>
      </c>
      <c r="AY1809" s="561" t="s">
        <v>125</v>
      </c>
      <c r="BE1809" s="652">
        <f>IF(N1809="základní",J1809,0)</f>
        <v>0</v>
      </c>
      <c r="BF1809" s="652">
        <f>IF(N1809="snížená",J1809,0)</f>
        <v>0</v>
      </c>
      <c r="BG1809" s="652">
        <f>IF(N1809="zákl. přenesená",J1809,0)</f>
        <v>0</v>
      </c>
      <c r="BH1809" s="652">
        <f>IF(N1809="sníž. přenesená",J1809,0)</f>
        <v>0</v>
      </c>
      <c r="BI1809" s="652">
        <f>IF(N1809="nulová",J1809,0)</f>
        <v>0</v>
      </c>
      <c r="BJ1809" s="561" t="s">
        <v>80</v>
      </c>
      <c r="BK1809" s="652">
        <f>ROUND(I1809*H1809,2)</f>
        <v>0</v>
      </c>
      <c r="BL1809" s="561" t="s">
        <v>229</v>
      </c>
      <c r="BM1809" s="651" t="s">
        <v>2982</v>
      </c>
    </row>
    <row r="1810" spans="2:51" s="658" customFormat="1" ht="12">
      <c r="B1810" s="659"/>
      <c r="D1810" s="653" t="s">
        <v>137</v>
      </c>
      <c r="E1810" s="660" t="s">
        <v>3</v>
      </c>
      <c r="F1810" s="661" t="s">
        <v>948</v>
      </c>
      <c r="H1810" s="662">
        <v>2</v>
      </c>
      <c r="L1810" s="659"/>
      <c r="M1810" s="663"/>
      <c r="N1810" s="664"/>
      <c r="O1810" s="664"/>
      <c r="P1810" s="664"/>
      <c r="Q1810" s="664"/>
      <c r="R1810" s="664"/>
      <c r="S1810" s="664"/>
      <c r="T1810" s="665"/>
      <c r="AT1810" s="660" t="s">
        <v>137</v>
      </c>
      <c r="AU1810" s="660" t="s">
        <v>82</v>
      </c>
      <c r="AV1810" s="658" t="s">
        <v>82</v>
      </c>
      <c r="AW1810" s="658" t="s">
        <v>33</v>
      </c>
      <c r="AX1810" s="658" t="s">
        <v>80</v>
      </c>
      <c r="AY1810" s="660" t="s">
        <v>125</v>
      </c>
    </row>
    <row r="1811" spans="1:65" s="571" customFormat="1" ht="24.2" customHeight="1">
      <c r="A1811" s="568"/>
      <c r="B1811" s="569"/>
      <c r="C1811" s="640" t="s">
        <v>2983</v>
      </c>
      <c r="D1811" s="640" t="s">
        <v>128</v>
      </c>
      <c r="E1811" s="641" t="s">
        <v>2984</v>
      </c>
      <c r="F1811" s="642" t="s">
        <v>2985</v>
      </c>
      <c r="G1811" s="643" t="s">
        <v>173</v>
      </c>
      <c r="H1811" s="644">
        <v>4</v>
      </c>
      <c r="I1811" s="77"/>
      <c r="J1811" s="645">
        <f>ROUND(I1811*H1811,2)</f>
        <v>0</v>
      </c>
      <c r="K1811" s="642" t="s">
        <v>132</v>
      </c>
      <c r="L1811" s="569"/>
      <c r="M1811" s="646" t="s">
        <v>3</v>
      </c>
      <c r="N1811" s="647" t="s">
        <v>43</v>
      </c>
      <c r="O1811" s="648"/>
      <c r="P1811" s="649">
        <f>O1811*H1811</f>
        <v>0</v>
      </c>
      <c r="Q1811" s="649">
        <v>0</v>
      </c>
      <c r="R1811" s="649">
        <f>Q1811*H1811</f>
        <v>0</v>
      </c>
      <c r="S1811" s="649">
        <v>0</v>
      </c>
      <c r="T1811" s="650">
        <f>S1811*H1811</f>
        <v>0</v>
      </c>
      <c r="U1811" s="568"/>
      <c r="V1811" s="568"/>
      <c r="W1811" s="568"/>
      <c r="X1811" s="568"/>
      <c r="Y1811" s="568"/>
      <c r="Z1811" s="568"/>
      <c r="AA1811" s="568"/>
      <c r="AB1811" s="568"/>
      <c r="AC1811" s="568"/>
      <c r="AD1811" s="568"/>
      <c r="AE1811" s="568"/>
      <c r="AR1811" s="651" t="s">
        <v>229</v>
      </c>
      <c r="AT1811" s="651" t="s">
        <v>128</v>
      </c>
      <c r="AU1811" s="651" t="s">
        <v>82</v>
      </c>
      <c r="AY1811" s="561" t="s">
        <v>125</v>
      </c>
      <c r="BE1811" s="652">
        <f>IF(N1811="základní",J1811,0)</f>
        <v>0</v>
      </c>
      <c r="BF1811" s="652">
        <f>IF(N1811="snížená",J1811,0)</f>
        <v>0</v>
      </c>
      <c r="BG1811" s="652">
        <f>IF(N1811="zákl. přenesená",J1811,0)</f>
        <v>0</v>
      </c>
      <c r="BH1811" s="652">
        <f>IF(N1811="sníž. přenesená",J1811,0)</f>
        <v>0</v>
      </c>
      <c r="BI1811" s="652">
        <f>IF(N1811="nulová",J1811,0)</f>
        <v>0</v>
      </c>
      <c r="BJ1811" s="561" t="s">
        <v>80</v>
      </c>
      <c r="BK1811" s="652">
        <f>ROUND(I1811*H1811,2)</f>
        <v>0</v>
      </c>
      <c r="BL1811" s="561" t="s">
        <v>229</v>
      </c>
      <c r="BM1811" s="651" t="s">
        <v>2986</v>
      </c>
    </row>
    <row r="1812" spans="2:51" s="658" customFormat="1" ht="12">
      <c r="B1812" s="659"/>
      <c r="D1812" s="653" t="s">
        <v>137</v>
      </c>
      <c r="E1812" s="660" t="s">
        <v>3</v>
      </c>
      <c r="F1812" s="661" t="s">
        <v>2987</v>
      </c>
      <c r="H1812" s="662">
        <v>3</v>
      </c>
      <c r="L1812" s="659"/>
      <c r="M1812" s="663"/>
      <c r="N1812" s="664"/>
      <c r="O1812" s="664"/>
      <c r="P1812" s="664"/>
      <c r="Q1812" s="664"/>
      <c r="R1812" s="664"/>
      <c r="S1812" s="664"/>
      <c r="T1812" s="665"/>
      <c r="AT1812" s="660" t="s">
        <v>137</v>
      </c>
      <c r="AU1812" s="660" t="s">
        <v>82</v>
      </c>
      <c r="AV1812" s="658" t="s">
        <v>82</v>
      </c>
      <c r="AW1812" s="658" t="s">
        <v>33</v>
      </c>
      <c r="AX1812" s="658" t="s">
        <v>72</v>
      </c>
      <c r="AY1812" s="660" t="s">
        <v>125</v>
      </c>
    </row>
    <row r="1813" spans="2:51" s="658" customFormat="1" ht="12">
      <c r="B1813" s="659"/>
      <c r="D1813" s="653" t="s">
        <v>137</v>
      </c>
      <c r="E1813" s="660" t="s">
        <v>3</v>
      </c>
      <c r="F1813" s="661" t="s">
        <v>2988</v>
      </c>
      <c r="H1813" s="662">
        <v>1</v>
      </c>
      <c r="L1813" s="659"/>
      <c r="M1813" s="663"/>
      <c r="N1813" s="664"/>
      <c r="O1813" s="664"/>
      <c r="P1813" s="664"/>
      <c r="Q1813" s="664"/>
      <c r="R1813" s="664"/>
      <c r="S1813" s="664"/>
      <c r="T1813" s="665"/>
      <c r="AT1813" s="660" t="s">
        <v>137</v>
      </c>
      <c r="AU1813" s="660" t="s">
        <v>82</v>
      </c>
      <c r="AV1813" s="658" t="s">
        <v>82</v>
      </c>
      <c r="AW1813" s="658" t="s">
        <v>33</v>
      </c>
      <c r="AX1813" s="658" t="s">
        <v>72</v>
      </c>
      <c r="AY1813" s="660" t="s">
        <v>125</v>
      </c>
    </row>
    <row r="1814" spans="2:51" s="687" customFormat="1" ht="12">
      <c r="B1814" s="688"/>
      <c r="D1814" s="653" t="s">
        <v>137</v>
      </c>
      <c r="E1814" s="689" t="s">
        <v>3</v>
      </c>
      <c r="F1814" s="690" t="s">
        <v>532</v>
      </c>
      <c r="H1814" s="691">
        <v>4</v>
      </c>
      <c r="L1814" s="688"/>
      <c r="M1814" s="692"/>
      <c r="N1814" s="693"/>
      <c r="O1814" s="693"/>
      <c r="P1814" s="693"/>
      <c r="Q1814" s="693"/>
      <c r="R1814" s="693"/>
      <c r="S1814" s="693"/>
      <c r="T1814" s="694"/>
      <c r="AT1814" s="689" t="s">
        <v>137</v>
      </c>
      <c r="AU1814" s="689" t="s">
        <v>82</v>
      </c>
      <c r="AV1814" s="687" t="s">
        <v>133</v>
      </c>
      <c r="AW1814" s="687" t="s">
        <v>33</v>
      </c>
      <c r="AX1814" s="687" t="s">
        <v>80</v>
      </c>
      <c r="AY1814" s="689" t="s">
        <v>125</v>
      </c>
    </row>
    <row r="1815" spans="1:65" s="571" customFormat="1" ht="24.2" customHeight="1">
      <c r="A1815" s="568"/>
      <c r="B1815" s="569"/>
      <c r="C1815" s="640" t="s">
        <v>2989</v>
      </c>
      <c r="D1815" s="640" t="s">
        <v>128</v>
      </c>
      <c r="E1815" s="641" t="s">
        <v>2990</v>
      </c>
      <c r="F1815" s="642" t="s">
        <v>2991</v>
      </c>
      <c r="G1815" s="643" t="s">
        <v>173</v>
      </c>
      <c r="H1815" s="644">
        <v>4</v>
      </c>
      <c r="I1815" s="77"/>
      <c r="J1815" s="645">
        <f>ROUND(I1815*H1815,2)</f>
        <v>0</v>
      </c>
      <c r="K1815" s="642" t="s">
        <v>132</v>
      </c>
      <c r="L1815" s="569"/>
      <c r="M1815" s="646" t="s">
        <v>3</v>
      </c>
      <c r="N1815" s="647" t="s">
        <v>43</v>
      </c>
      <c r="O1815" s="648"/>
      <c r="P1815" s="649">
        <f>O1815*H1815</f>
        <v>0</v>
      </c>
      <c r="Q1815" s="649">
        <v>0</v>
      </c>
      <c r="R1815" s="649">
        <f>Q1815*H1815</f>
        <v>0</v>
      </c>
      <c r="S1815" s="649">
        <v>0</v>
      </c>
      <c r="T1815" s="650">
        <f>S1815*H1815</f>
        <v>0</v>
      </c>
      <c r="U1815" s="568"/>
      <c r="V1815" s="568"/>
      <c r="W1815" s="568"/>
      <c r="X1815" s="568"/>
      <c r="Y1815" s="568"/>
      <c r="Z1815" s="568"/>
      <c r="AA1815" s="568"/>
      <c r="AB1815" s="568"/>
      <c r="AC1815" s="568"/>
      <c r="AD1815" s="568"/>
      <c r="AE1815" s="568"/>
      <c r="AR1815" s="651" t="s">
        <v>229</v>
      </c>
      <c r="AT1815" s="651" t="s">
        <v>128</v>
      </c>
      <c r="AU1815" s="651" t="s">
        <v>82</v>
      </c>
      <c r="AY1815" s="561" t="s">
        <v>125</v>
      </c>
      <c r="BE1815" s="652">
        <f>IF(N1815="základní",J1815,0)</f>
        <v>0</v>
      </c>
      <c r="BF1815" s="652">
        <f>IF(N1815="snížená",J1815,0)</f>
        <v>0</v>
      </c>
      <c r="BG1815" s="652">
        <f>IF(N1815="zákl. přenesená",J1815,0)</f>
        <v>0</v>
      </c>
      <c r="BH1815" s="652">
        <f>IF(N1815="sníž. přenesená",J1815,0)</f>
        <v>0</v>
      </c>
      <c r="BI1815" s="652">
        <f>IF(N1815="nulová",J1815,0)</f>
        <v>0</v>
      </c>
      <c r="BJ1815" s="561" t="s">
        <v>80</v>
      </c>
      <c r="BK1815" s="652">
        <f>ROUND(I1815*H1815,2)</f>
        <v>0</v>
      </c>
      <c r="BL1815" s="561" t="s">
        <v>229</v>
      </c>
      <c r="BM1815" s="651" t="s">
        <v>2992</v>
      </c>
    </row>
    <row r="1816" spans="2:51" s="658" customFormat="1" ht="12">
      <c r="B1816" s="659"/>
      <c r="D1816" s="653" t="s">
        <v>137</v>
      </c>
      <c r="E1816" s="660" t="s">
        <v>3</v>
      </c>
      <c r="F1816" s="661" t="s">
        <v>2993</v>
      </c>
      <c r="H1816" s="662">
        <v>2</v>
      </c>
      <c r="L1816" s="659"/>
      <c r="M1816" s="663"/>
      <c r="N1816" s="664"/>
      <c r="O1816" s="664"/>
      <c r="P1816" s="664"/>
      <c r="Q1816" s="664"/>
      <c r="R1816" s="664"/>
      <c r="S1816" s="664"/>
      <c r="T1816" s="665"/>
      <c r="AT1816" s="660" t="s">
        <v>137</v>
      </c>
      <c r="AU1816" s="660" t="s">
        <v>82</v>
      </c>
      <c r="AV1816" s="658" t="s">
        <v>82</v>
      </c>
      <c r="AW1816" s="658" t="s">
        <v>33</v>
      </c>
      <c r="AX1816" s="658" t="s">
        <v>72</v>
      </c>
      <c r="AY1816" s="660" t="s">
        <v>125</v>
      </c>
    </row>
    <row r="1817" spans="2:51" s="658" customFormat="1" ht="12">
      <c r="B1817" s="659"/>
      <c r="D1817" s="653" t="s">
        <v>137</v>
      </c>
      <c r="E1817" s="660" t="s">
        <v>3</v>
      </c>
      <c r="F1817" s="661" t="s">
        <v>2994</v>
      </c>
      <c r="H1817" s="662">
        <v>1</v>
      </c>
      <c r="L1817" s="659"/>
      <c r="M1817" s="663"/>
      <c r="N1817" s="664"/>
      <c r="O1817" s="664"/>
      <c r="P1817" s="664"/>
      <c r="Q1817" s="664"/>
      <c r="R1817" s="664"/>
      <c r="S1817" s="664"/>
      <c r="T1817" s="665"/>
      <c r="AT1817" s="660" t="s">
        <v>137</v>
      </c>
      <c r="AU1817" s="660" t="s">
        <v>82</v>
      </c>
      <c r="AV1817" s="658" t="s">
        <v>82</v>
      </c>
      <c r="AW1817" s="658" t="s">
        <v>33</v>
      </c>
      <c r="AX1817" s="658" t="s">
        <v>72</v>
      </c>
      <c r="AY1817" s="660" t="s">
        <v>125</v>
      </c>
    </row>
    <row r="1818" spans="2:51" s="658" customFormat="1" ht="12">
      <c r="B1818" s="659"/>
      <c r="D1818" s="653" t="s">
        <v>137</v>
      </c>
      <c r="E1818" s="660" t="s">
        <v>3</v>
      </c>
      <c r="F1818" s="661" t="s">
        <v>2995</v>
      </c>
      <c r="H1818" s="662">
        <v>1</v>
      </c>
      <c r="L1818" s="659"/>
      <c r="M1818" s="663"/>
      <c r="N1818" s="664"/>
      <c r="O1818" s="664"/>
      <c r="P1818" s="664"/>
      <c r="Q1818" s="664"/>
      <c r="R1818" s="664"/>
      <c r="S1818" s="664"/>
      <c r="T1818" s="665"/>
      <c r="AT1818" s="660" t="s">
        <v>137</v>
      </c>
      <c r="AU1818" s="660" t="s">
        <v>82</v>
      </c>
      <c r="AV1818" s="658" t="s">
        <v>82</v>
      </c>
      <c r="AW1818" s="658" t="s">
        <v>33</v>
      </c>
      <c r="AX1818" s="658" t="s">
        <v>72</v>
      </c>
      <c r="AY1818" s="660" t="s">
        <v>125</v>
      </c>
    </row>
    <row r="1819" spans="2:51" s="687" customFormat="1" ht="12">
      <c r="B1819" s="688"/>
      <c r="D1819" s="653" t="s">
        <v>137</v>
      </c>
      <c r="E1819" s="689" t="s">
        <v>3</v>
      </c>
      <c r="F1819" s="690" t="s">
        <v>532</v>
      </c>
      <c r="H1819" s="691">
        <v>4</v>
      </c>
      <c r="L1819" s="688"/>
      <c r="M1819" s="692"/>
      <c r="N1819" s="693"/>
      <c r="O1819" s="693"/>
      <c r="P1819" s="693"/>
      <c r="Q1819" s="693"/>
      <c r="R1819" s="693"/>
      <c r="S1819" s="693"/>
      <c r="T1819" s="694"/>
      <c r="AT1819" s="689" t="s">
        <v>137</v>
      </c>
      <c r="AU1819" s="689" t="s">
        <v>82</v>
      </c>
      <c r="AV1819" s="687" t="s">
        <v>133</v>
      </c>
      <c r="AW1819" s="687" t="s">
        <v>33</v>
      </c>
      <c r="AX1819" s="687" t="s">
        <v>80</v>
      </c>
      <c r="AY1819" s="689" t="s">
        <v>125</v>
      </c>
    </row>
    <row r="1820" spans="1:65" s="571" customFormat="1" ht="14.45" customHeight="1">
      <c r="A1820" s="568"/>
      <c r="B1820" s="569"/>
      <c r="C1820" s="671" t="s">
        <v>2996</v>
      </c>
      <c r="D1820" s="671" t="s">
        <v>239</v>
      </c>
      <c r="E1820" s="672" t="s">
        <v>2997</v>
      </c>
      <c r="F1820" s="673" t="s">
        <v>2998</v>
      </c>
      <c r="G1820" s="674" t="s">
        <v>286</v>
      </c>
      <c r="H1820" s="675">
        <v>14.15</v>
      </c>
      <c r="I1820" s="80"/>
      <c r="J1820" s="676">
        <f>ROUND(I1820*H1820,2)</f>
        <v>0</v>
      </c>
      <c r="K1820" s="673" t="s">
        <v>259</v>
      </c>
      <c r="L1820" s="677"/>
      <c r="M1820" s="678" t="s">
        <v>3</v>
      </c>
      <c r="N1820" s="679" t="s">
        <v>43</v>
      </c>
      <c r="O1820" s="648"/>
      <c r="P1820" s="649">
        <f>O1820*H1820</f>
        <v>0</v>
      </c>
      <c r="Q1820" s="649">
        <v>0.003</v>
      </c>
      <c r="R1820" s="649">
        <f>Q1820*H1820</f>
        <v>0.04245</v>
      </c>
      <c r="S1820" s="649">
        <v>0</v>
      </c>
      <c r="T1820" s="650">
        <f>S1820*H1820</f>
        <v>0</v>
      </c>
      <c r="U1820" s="568"/>
      <c r="V1820" s="568"/>
      <c r="W1820" s="568"/>
      <c r="X1820" s="568"/>
      <c r="Y1820" s="568"/>
      <c r="Z1820" s="568"/>
      <c r="AA1820" s="568"/>
      <c r="AB1820" s="568"/>
      <c r="AC1820" s="568"/>
      <c r="AD1820" s="568"/>
      <c r="AE1820" s="568"/>
      <c r="AR1820" s="651" t="s">
        <v>304</v>
      </c>
      <c r="AT1820" s="651" t="s">
        <v>239</v>
      </c>
      <c r="AU1820" s="651" t="s">
        <v>82</v>
      </c>
      <c r="AY1820" s="561" t="s">
        <v>125</v>
      </c>
      <c r="BE1820" s="652">
        <f>IF(N1820="základní",J1820,0)</f>
        <v>0</v>
      </c>
      <c r="BF1820" s="652">
        <f>IF(N1820="snížená",J1820,0)</f>
        <v>0</v>
      </c>
      <c r="BG1820" s="652">
        <f>IF(N1820="zákl. přenesená",J1820,0)</f>
        <v>0</v>
      </c>
      <c r="BH1820" s="652">
        <f>IF(N1820="sníž. přenesená",J1820,0)</f>
        <v>0</v>
      </c>
      <c r="BI1820" s="652">
        <f>IF(N1820="nulová",J1820,0)</f>
        <v>0</v>
      </c>
      <c r="BJ1820" s="561" t="s">
        <v>80</v>
      </c>
      <c r="BK1820" s="652">
        <f>ROUND(I1820*H1820,2)</f>
        <v>0</v>
      </c>
      <c r="BL1820" s="561" t="s">
        <v>229</v>
      </c>
      <c r="BM1820" s="651" t="s">
        <v>2999</v>
      </c>
    </row>
    <row r="1821" spans="2:51" s="658" customFormat="1" ht="12">
      <c r="B1821" s="659"/>
      <c r="D1821" s="653" t="s">
        <v>137</v>
      </c>
      <c r="E1821" s="660" t="s">
        <v>3</v>
      </c>
      <c r="F1821" s="661" t="s">
        <v>3000</v>
      </c>
      <c r="H1821" s="662">
        <v>3.75</v>
      </c>
      <c r="L1821" s="659"/>
      <c r="M1821" s="663"/>
      <c r="N1821" s="664"/>
      <c r="O1821" s="664"/>
      <c r="P1821" s="664"/>
      <c r="Q1821" s="664"/>
      <c r="R1821" s="664"/>
      <c r="S1821" s="664"/>
      <c r="T1821" s="665"/>
      <c r="AT1821" s="660" t="s">
        <v>137</v>
      </c>
      <c r="AU1821" s="660" t="s">
        <v>82</v>
      </c>
      <c r="AV1821" s="658" t="s">
        <v>82</v>
      </c>
      <c r="AW1821" s="658" t="s">
        <v>33</v>
      </c>
      <c r="AX1821" s="658" t="s">
        <v>72</v>
      </c>
      <c r="AY1821" s="660" t="s">
        <v>125</v>
      </c>
    </row>
    <row r="1822" spans="2:51" s="658" customFormat="1" ht="12">
      <c r="B1822" s="659"/>
      <c r="D1822" s="653" t="s">
        <v>137</v>
      </c>
      <c r="E1822" s="660" t="s">
        <v>3</v>
      </c>
      <c r="F1822" s="661" t="s">
        <v>3001</v>
      </c>
      <c r="H1822" s="662">
        <v>3.3</v>
      </c>
      <c r="L1822" s="659"/>
      <c r="M1822" s="663"/>
      <c r="N1822" s="664"/>
      <c r="O1822" s="664"/>
      <c r="P1822" s="664"/>
      <c r="Q1822" s="664"/>
      <c r="R1822" s="664"/>
      <c r="S1822" s="664"/>
      <c r="T1822" s="665"/>
      <c r="AT1822" s="660" t="s">
        <v>137</v>
      </c>
      <c r="AU1822" s="660" t="s">
        <v>82</v>
      </c>
      <c r="AV1822" s="658" t="s">
        <v>82</v>
      </c>
      <c r="AW1822" s="658" t="s">
        <v>33</v>
      </c>
      <c r="AX1822" s="658" t="s">
        <v>72</v>
      </c>
      <c r="AY1822" s="660" t="s">
        <v>125</v>
      </c>
    </row>
    <row r="1823" spans="2:51" s="658" customFormat="1" ht="12">
      <c r="B1823" s="659"/>
      <c r="D1823" s="653" t="s">
        <v>137</v>
      </c>
      <c r="E1823" s="660" t="s">
        <v>3</v>
      </c>
      <c r="F1823" s="661" t="s">
        <v>3002</v>
      </c>
      <c r="H1823" s="662">
        <v>1.1</v>
      </c>
      <c r="L1823" s="659"/>
      <c r="M1823" s="663"/>
      <c r="N1823" s="664"/>
      <c r="O1823" s="664"/>
      <c r="P1823" s="664"/>
      <c r="Q1823" s="664"/>
      <c r="R1823" s="664"/>
      <c r="S1823" s="664"/>
      <c r="T1823" s="665"/>
      <c r="AT1823" s="660" t="s">
        <v>137</v>
      </c>
      <c r="AU1823" s="660" t="s">
        <v>82</v>
      </c>
      <c r="AV1823" s="658" t="s">
        <v>82</v>
      </c>
      <c r="AW1823" s="658" t="s">
        <v>33</v>
      </c>
      <c r="AX1823" s="658" t="s">
        <v>72</v>
      </c>
      <c r="AY1823" s="660" t="s">
        <v>125</v>
      </c>
    </row>
    <row r="1824" spans="2:51" s="658" customFormat="1" ht="12">
      <c r="B1824" s="659"/>
      <c r="D1824" s="653" t="s">
        <v>137</v>
      </c>
      <c r="E1824" s="660" t="s">
        <v>3</v>
      </c>
      <c r="F1824" s="661" t="s">
        <v>3003</v>
      </c>
      <c r="H1824" s="662">
        <v>6</v>
      </c>
      <c r="L1824" s="659"/>
      <c r="M1824" s="663"/>
      <c r="N1824" s="664"/>
      <c r="O1824" s="664"/>
      <c r="P1824" s="664"/>
      <c r="Q1824" s="664"/>
      <c r="R1824" s="664"/>
      <c r="S1824" s="664"/>
      <c r="T1824" s="665"/>
      <c r="AT1824" s="660" t="s">
        <v>137</v>
      </c>
      <c r="AU1824" s="660" t="s">
        <v>82</v>
      </c>
      <c r="AV1824" s="658" t="s">
        <v>82</v>
      </c>
      <c r="AW1824" s="658" t="s">
        <v>33</v>
      </c>
      <c r="AX1824" s="658" t="s">
        <v>72</v>
      </c>
      <c r="AY1824" s="660" t="s">
        <v>125</v>
      </c>
    </row>
    <row r="1825" spans="2:51" s="687" customFormat="1" ht="12">
      <c r="B1825" s="688"/>
      <c r="D1825" s="653" t="s">
        <v>137</v>
      </c>
      <c r="E1825" s="689" t="s">
        <v>3</v>
      </c>
      <c r="F1825" s="690" t="s">
        <v>532</v>
      </c>
      <c r="H1825" s="691">
        <v>14.15</v>
      </c>
      <c r="L1825" s="688"/>
      <c r="M1825" s="692"/>
      <c r="N1825" s="693"/>
      <c r="O1825" s="693"/>
      <c r="P1825" s="693"/>
      <c r="Q1825" s="693"/>
      <c r="R1825" s="693"/>
      <c r="S1825" s="693"/>
      <c r="T1825" s="694"/>
      <c r="AT1825" s="689" t="s">
        <v>137</v>
      </c>
      <c r="AU1825" s="689" t="s">
        <v>82</v>
      </c>
      <c r="AV1825" s="687" t="s">
        <v>133</v>
      </c>
      <c r="AW1825" s="687" t="s">
        <v>33</v>
      </c>
      <c r="AX1825" s="687" t="s">
        <v>80</v>
      </c>
      <c r="AY1825" s="689" t="s">
        <v>125</v>
      </c>
    </row>
    <row r="1826" spans="1:65" s="571" customFormat="1" ht="14.45" customHeight="1">
      <c r="A1826" s="568"/>
      <c r="B1826" s="569"/>
      <c r="C1826" s="671" t="s">
        <v>3004</v>
      </c>
      <c r="D1826" s="671" t="s">
        <v>239</v>
      </c>
      <c r="E1826" s="672" t="s">
        <v>3005</v>
      </c>
      <c r="F1826" s="673" t="s">
        <v>3006</v>
      </c>
      <c r="G1826" s="674" t="s">
        <v>286</v>
      </c>
      <c r="H1826" s="675">
        <v>6.1</v>
      </c>
      <c r="I1826" s="80"/>
      <c r="J1826" s="676">
        <f>ROUND(I1826*H1826,2)</f>
        <v>0</v>
      </c>
      <c r="K1826" s="673" t="s">
        <v>132</v>
      </c>
      <c r="L1826" s="677"/>
      <c r="M1826" s="678" t="s">
        <v>3</v>
      </c>
      <c r="N1826" s="679" t="s">
        <v>43</v>
      </c>
      <c r="O1826" s="648"/>
      <c r="P1826" s="649">
        <f>O1826*H1826</f>
        <v>0</v>
      </c>
      <c r="Q1826" s="649">
        <v>0.003</v>
      </c>
      <c r="R1826" s="649">
        <f>Q1826*H1826</f>
        <v>0.0183</v>
      </c>
      <c r="S1826" s="649">
        <v>0</v>
      </c>
      <c r="T1826" s="650">
        <f>S1826*H1826</f>
        <v>0</v>
      </c>
      <c r="U1826" s="568"/>
      <c r="V1826" s="568"/>
      <c r="W1826" s="568"/>
      <c r="X1826" s="568"/>
      <c r="Y1826" s="568"/>
      <c r="Z1826" s="568"/>
      <c r="AA1826" s="568"/>
      <c r="AB1826" s="568"/>
      <c r="AC1826" s="568"/>
      <c r="AD1826" s="568"/>
      <c r="AE1826" s="568"/>
      <c r="AR1826" s="651" t="s">
        <v>304</v>
      </c>
      <c r="AT1826" s="651" t="s">
        <v>239</v>
      </c>
      <c r="AU1826" s="651" t="s">
        <v>82</v>
      </c>
      <c r="AY1826" s="561" t="s">
        <v>125</v>
      </c>
      <c r="BE1826" s="652">
        <f>IF(N1826="základní",J1826,0)</f>
        <v>0</v>
      </c>
      <c r="BF1826" s="652">
        <f>IF(N1826="snížená",J1826,0)</f>
        <v>0</v>
      </c>
      <c r="BG1826" s="652">
        <f>IF(N1826="zákl. přenesená",J1826,0)</f>
        <v>0</v>
      </c>
      <c r="BH1826" s="652">
        <f>IF(N1826="sníž. přenesená",J1826,0)</f>
        <v>0</v>
      </c>
      <c r="BI1826" s="652">
        <f>IF(N1826="nulová",J1826,0)</f>
        <v>0</v>
      </c>
      <c r="BJ1826" s="561" t="s">
        <v>80</v>
      </c>
      <c r="BK1826" s="652">
        <f>ROUND(I1826*H1826,2)</f>
        <v>0</v>
      </c>
      <c r="BL1826" s="561" t="s">
        <v>229</v>
      </c>
      <c r="BM1826" s="651" t="s">
        <v>3007</v>
      </c>
    </row>
    <row r="1827" spans="2:51" s="658" customFormat="1" ht="12">
      <c r="B1827" s="659"/>
      <c r="D1827" s="653" t="s">
        <v>137</v>
      </c>
      <c r="E1827" s="660" t="s">
        <v>3</v>
      </c>
      <c r="F1827" s="661" t="s">
        <v>3008</v>
      </c>
      <c r="H1827" s="662">
        <v>6.1</v>
      </c>
      <c r="L1827" s="659"/>
      <c r="M1827" s="663"/>
      <c r="N1827" s="664"/>
      <c r="O1827" s="664"/>
      <c r="P1827" s="664"/>
      <c r="Q1827" s="664"/>
      <c r="R1827" s="664"/>
      <c r="S1827" s="664"/>
      <c r="T1827" s="665"/>
      <c r="AT1827" s="660" t="s">
        <v>137</v>
      </c>
      <c r="AU1827" s="660" t="s">
        <v>82</v>
      </c>
      <c r="AV1827" s="658" t="s">
        <v>82</v>
      </c>
      <c r="AW1827" s="658" t="s">
        <v>33</v>
      </c>
      <c r="AX1827" s="658" t="s">
        <v>80</v>
      </c>
      <c r="AY1827" s="660" t="s">
        <v>125</v>
      </c>
    </row>
    <row r="1828" spans="1:65" s="571" customFormat="1" ht="24.2" customHeight="1">
      <c r="A1828" s="568"/>
      <c r="B1828" s="569"/>
      <c r="C1828" s="640" t="s">
        <v>3009</v>
      </c>
      <c r="D1828" s="640" t="s">
        <v>128</v>
      </c>
      <c r="E1828" s="641" t="s">
        <v>3010</v>
      </c>
      <c r="F1828" s="642" t="s">
        <v>3011</v>
      </c>
      <c r="G1828" s="643" t="s">
        <v>143</v>
      </c>
      <c r="H1828" s="644">
        <v>0.061</v>
      </c>
      <c r="I1828" s="77"/>
      <c r="J1828" s="645">
        <f>ROUND(I1828*H1828,2)</f>
        <v>0</v>
      </c>
      <c r="K1828" s="642" t="s">
        <v>132</v>
      </c>
      <c r="L1828" s="569"/>
      <c r="M1828" s="646" t="s">
        <v>3</v>
      </c>
      <c r="N1828" s="647" t="s">
        <v>43</v>
      </c>
      <c r="O1828" s="648"/>
      <c r="P1828" s="649">
        <f>O1828*H1828</f>
        <v>0</v>
      </c>
      <c r="Q1828" s="649">
        <v>0</v>
      </c>
      <c r="R1828" s="649">
        <f>Q1828*H1828</f>
        <v>0</v>
      </c>
      <c r="S1828" s="649">
        <v>0</v>
      </c>
      <c r="T1828" s="650">
        <f>S1828*H1828</f>
        <v>0</v>
      </c>
      <c r="U1828" s="568"/>
      <c r="V1828" s="568"/>
      <c r="W1828" s="568"/>
      <c r="X1828" s="568"/>
      <c r="Y1828" s="568"/>
      <c r="Z1828" s="568"/>
      <c r="AA1828" s="568"/>
      <c r="AB1828" s="568"/>
      <c r="AC1828" s="568"/>
      <c r="AD1828" s="568"/>
      <c r="AE1828" s="568"/>
      <c r="AR1828" s="651" t="s">
        <v>229</v>
      </c>
      <c r="AT1828" s="651" t="s">
        <v>128</v>
      </c>
      <c r="AU1828" s="651" t="s">
        <v>82</v>
      </c>
      <c r="AY1828" s="561" t="s">
        <v>125</v>
      </c>
      <c r="BE1828" s="652">
        <f>IF(N1828="základní",J1828,0)</f>
        <v>0</v>
      </c>
      <c r="BF1828" s="652">
        <f>IF(N1828="snížená",J1828,0)</f>
        <v>0</v>
      </c>
      <c r="BG1828" s="652">
        <f>IF(N1828="zákl. přenesená",J1828,0)</f>
        <v>0</v>
      </c>
      <c r="BH1828" s="652">
        <f>IF(N1828="sníž. přenesená",J1828,0)</f>
        <v>0</v>
      </c>
      <c r="BI1828" s="652">
        <f>IF(N1828="nulová",J1828,0)</f>
        <v>0</v>
      </c>
      <c r="BJ1828" s="561" t="s">
        <v>80</v>
      </c>
      <c r="BK1828" s="652">
        <f>ROUND(I1828*H1828,2)</f>
        <v>0</v>
      </c>
      <c r="BL1828" s="561" t="s">
        <v>229</v>
      </c>
      <c r="BM1828" s="651" t="s">
        <v>3012</v>
      </c>
    </row>
    <row r="1829" spans="2:63" s="627" customFormat="1" ht="22.9" customHeight="1">
      <c r="B1829" s="628"/>
      <c r="D1829" s="629" t="s">
        <v>71</v>
      </c>
      <c r="E1829" s="638" t="s">
        <v>3013</v>
      </c>
      <c r="F1829" s="638" t="s">
        <v>3014</v>
      </c>
      <c r="J1829" s="639">
        <f>BK1829</f>
        <v>0</v>
      </c>
      <c r="L1829" s="628"/>
      <c r="M1829" s="632"/>
      <c r="N1829" s="633"/>
      <c r="O1829" s="633"/>
      <c r="P1829" s="634">
        <f>SUM(P1830:P2037)</f>
        <v>0</v>
      </c>
      <c r="Q1829" s="633"/>
      <c r="R1829" s="634">
        <f>SUM(R1830:R2037)</f>
        <v>2.9189524000000002</v>
      </c>
      <c r="S1829" s="633"/>
      <c r="T1829" s="635">
        <f>SUM(T1830:T2037)</f>
        <v>0</v>
      </c>
      <c r="AR1829" s="629" t="s">
        <v>82</v>
      </c>
      <c r="AT1829" s="636" t="s">
        <v>71</v>
      </c>
      <c r="AU1829" s="636" t="s">
        <v>80</v>
      </c>
      <c r="AY1829" s="629" t="s">
        <v>125</v>
      </c>
      <c r="BK1829" s="637">
        <f>SUM(BK1830:BK2037)</f>
        <v>0</v>
      </c>
    </row>
    <row r="1830" spans="1:65" s="571" customFormat="1" ht="14.45" customHeight="1">
      <c r="A1830" s="568"/>
      <c r="B1830" s="569"/>
      <c r="C1830" s="640" t="s">
        <v>3015</v>
      </c>
      <c r="D1830" s="640" t="s">
        <v>128</v>
      </c>
      <c r="E1830" s="641" t="s">
        <v>3016</v>
      </c>
      <c r="F1830" s="642" t="s">
        <v>3017</v>
      </c>
      <c r="G1830" s="643" t="s">
        <v>173</v>
      </c>
      <c r="H1830" s="644">
        <v>1</v>
      </c>
      <c r="I1830" s="77"/>
      <c r="J1830" s="645">
        <f>ROUND(I1830*H1830,2)</f>
        <v>0</v>
      </c>
      <c r="K1830" s="642" t="s">
        <v>259</v>
      </c>
      <c r="L1830" s="569"/>
      <c r="M1830" s="646" t="s">
        <v>3</v>
      </c>
      <c r="N1830" s="647" t="s">
        <v>43</v>
      </c>
      <c r="O1830" s="648"/>
      <c r="P1830" s="649">
        <f>O1830*H1830</f>
        <v>0</v>
      </c>
      <c r="Q1830" s="649">
        <v>0</v>
      </c>
      <c r="R1830" s="649">
        <f>Q1830*H1830</f>
        <v>0</v>
      </c>
      <c r="S1830" s="649">
        <v>0</v>
      </c>
      <c r="T1830" s="650">
        <f>S1830*H1830</f>
        <v>0</v>
      </c>
      <c r="U1830" s="568"/>
      <c r="V1830" s="568"/>
      <c r="W1830" s="568"/>
      <c r="X1830" s="568"/>
      <c r="Y1830" s="568"/>
      <c r="Z1830" s="568"/>
      <c r="AA1830" s="568"/>
      <c r="AB1830" s="568"/>
      <c r="AC1830" s="568"/>
      <c r="AD1830" s="568"/>
      <c r="AE1830" s="568"/>
      <c r="AR1830" s="651" t="s">
        <v>229</v>
      </c>
      <c r="AT1830" s="651" t="s">
        <v>128</v>
      </c>
      <c r="AU1830" s="651" t="s">
        <v>82</v>
      </c>
      <c r="AY1830" s="561" t="s">
        <v>125</v>
      </c>
      <c r="BE1830" s="652">
        <f>IF(N1830="základní",J1830,0)</f>
        <v>0</v>
      </c>
      <c r="BF1830" s="652">
        <f>IF(N1830="snížená",J1830,0)</f>
        <v>0</v>
      </c>
      <c r="BG1830" s="652">
        <f>IF(N1830="zákl. přenesená",J1830,0)</f>
        <v>0</v>
      </c>
      <c r="BH1830" s="652">
        <f>IF(N1830="sníž. přenesená",J1830,0)</f>
        <v>0</v>
      </c>
      <c r="BI1830" s="652">
        <f>IF(N1830="nulová",J1830,0)</f>
        <v>0</v>
      </c>
      <c r="BJ1830" s="561" t="s">
        <v>80</v>
      </c>
      <c r="BK1830" s="652">
        <f>ROUND(I1830*H1830,2)</f>
        <v>0</v>
      </c>
      <c r="BL1830" s="561" t="s">
        <v>229</v>
      </c>
      <c r="BM1830" s="651" t="s">
        <v>3018</v>
      </c>
    </row>
    <row r="1831" spans="1:47" s="571" customFormat="1" ht="58.5">
      <c r="A1831" s="568"/>
      <c r="B1831" s="569"/>
      <c r="C1831" s="568"/>
      <c r="D1831" s="653" t="s">
        <v>135</v>
      </c>
      <c r="E1831" s="568"/>
      <c r="F1831" s="654" t="s">
        <v>3019</v>
      </c>
      <c r="G1831" s="568"/>
      <c r="H1831" s="568"/>
      <c r="I1831" s="568"/>
      <c r="J1831" s="568"/>
      <c r="K1831" s="568"/>
      <c r="L1831" s="569"/>
      <c r="M1831" s="655"/>
      <c r="N1831" s="656"/>
      <c r="O1831" s="648"/>
      <c r="P1831" s="648"/>
      <c r="Q1831" s="648"/>
      <c r="R1831" s="648"/>
      <c r="S1831" s="648"/>
      <c r="T1831" s="657"/>
      <c r="U1831" s="568"/>
      <c r="V1831" s="568"/>
      <c r="W1831" s="568"/>
      <c r="X1831" s="568"/>
      <c r="Y1831" s="568"/>
      <c r="Z1831" s="568"/>
      <c r="AA1831" s="568"/>
      <c r="AB1831" s="568"/>
      <c r="AC1831" s="568"/>
      <c r="AD1831" s="568"/>
      <c r="AE1831" s="568"/>
      <c r="AT1831" s="561" t="s">
        <v>135</v>
      </c>
      <c r="AU1831" s="561" t="s">
        <v>82</v>
      </c>
    </row>
    <row r="1832" spans="1:65" s="571" customFormat="1" ht="14.45" customHeight="1">
      <c r="A1832" s="568"/>
      <c r="B1832" s="569"/>
      <c r="C1832" s="640" t="s">
        <v>3020</v>
      </c>
      <c r="D1832" s="640" t="s">
        <v>128</v>
      </c>
      <c r="E1832" s="641" t="s">
        <v>3021</v>
      </c>
      <c r="F1832" s="642" t="s">
        <v>3022</v>
      </c>
      <c r="G1832" s="643" t="s">
        <v>173</v>
      </c>
      <c r="H1832" s="644">
        <v>1</v>
      </c>
      <c r="I1832" s="77"/>
      <c r="J1832" s="645">
        <f>ROUND(I1832*H1832,2)</f>
        <v>0</v>
      </c>
      <c r="K1832" s="642" t="s">
        <v>259</v>
      </c>
      <c r="L1832" s="569"/>
      <c r="M1832" s="646" t="s">
        <v>3</v>
      </c>
      <c r="N1832" s="647" t="s">
        <v>43</v>
      </c>
      <c r="O1832" s="648"/>
      <c r="P1832" s="649">
        <f>O1832*H1832</f>
        <v>0</v>
      </c>
      <c r="Q1832" s="649">
        <v>0</v>
      </c>
      <c r="R1832" s="649">
        <f>Q1832*H1832</f>
        <v>0</v>
      </c>
      <c r="S1832" s="649">
        <v>0</v>
      </c>
      <c r="T1832" s="650">
        <f>S1832*H1832</f>
        <v>0</v>
      </c>
      <c r="U1832" s="568"/>
      <c r="V1832" s="568"/>
      <c r="W1832" s="568"/>
      <c r="X1832" s="568"/>
      <c r="Y1832" s="568"/>
      <c r="Z1832" s="568"/>
      <c r="AA1832" s="568"/>
      <c r="AB1832" s="568"/>
      <c r="AC1832" s="568"/>
      <c r="AD1832" s="568"/>
      <c r="AE1832" s="568"/>
      <c r="AR1832" s="651" t="s">
        <v>229</v>
      </c>
      <c r="AT1832" s="651" t="s">
        <v>128</v>
      </c>
      <c r="AU1832" s="651" t="s">
        <v>82</v>
      </c>
      <c r="AY1832" s="561" t="s">
        <v>125</v>
      </c>
      <c r="BE1832" s="652">
        <f>IF(N1832="základní",J1832,0)</f>
        <v>0</v>
      </c>
      <c r="BF1832" s="652">
        <f>IF(N1832="snížená",J1832,0)</f>
        <v>0</v>
      </c>
      <c r="BG1832" s="652">
        <f>IF(N1832="zákl. přenesená",J1832,0)</f>
        <v>0</v>
      </c>
      <c r="BH1832" s="652">
        <f>IF(N1832="sníž. přenesená",J1832,0)</f>
        <v>0</v>
      </c>
      <c r="BI1832" s="652">
        <f>IF(N1832="nulová",J1832,0)</f>
        <v>0</v>
      </c>
      <c r="BJ1832" s="561" t="s">
        <v>80</v>
      </c>
      <c r="BK1832" s="652">
        <f>ROUND(I1832*H1832,2)</f>
        <v>0</v>
      </c>
      <c r="BL1832" s="561" t="s">
        <v>229</v>
      </c>
      <c r="BM1832" s="651" t="s">
        <v>3023</v>
      </c>
    </row>
    <row r="1833" spans="1:47" s="571" customFormat="1" ht="58.5">
      <c r="A1833" s="568"/>
      <c r="B1833" s="569"/>
      <c r="C1833" s="568"/>
      <c r="D1833" s="653" t="s">
        <v>135</v>
      </c>
      <c r="E1833" s="568"/>
      <c r="F1833" s="654" t="s">
        <v>3019</v>
      </c>
      <c r="G1833" s="568"/>
      <c r="H1833" s="568"/>
      <c r="I1833" s="568"/>
      <c r="J1833" s="568"/>
      <c r="K1833" s="568"/>
      <c r="L1833" s="569"/>
      <c r="M1833" s="655"/>
      <c r="N1833" s="656"/>
      <c r="O1833" s="648"/>
      <c r="P1833" s="648"/>
      <c r="Q1833" s="648"/>
      <c r="R1833" s="648"/>
      <c r="S1833" s="648"/>
      <c r="T1833" s="657"/>
      <c r="U1833" s="568"/>
      <c r="V1833" s="568"/>
      <c r="W1833" s="568"/>
      <c r="X1833" s="568"/>
      <c r="Y1833" s="568"/>
      <c r="Z1833" s="568"/>
      <c r="AA1833" s="568"/>
      <c r="AB1833" s="568"/>
      <c r="AC1833" s="568"/>
      <c r="AD1833" s="568"/>
      <c r="AE1833" s="568"/>
      <c r="AT1833" s="561" t="s">
        <v>135</v>
      </c>
      <c r="AU1833" s="561" t="s">
        <v>82</v>
      </c>
    </row>
    <row r="1834" spans="1:65" s="571" customFormat="1" ht="14.45" customHeight="1">
      <c r="A1834" s="568"/>
      <c r="B1834" s="569"/>
      <c r="C1834" s="640" t="s">
        <v>3024</v>
      </c>
      <c r="D1834" s="640" t="s">
        <v>128</v>
      </c>
      <c r="E1834" s="641" t="s">
        <v>3025</v>
      </c>
      <c r="F1834" s="642" t="s">
        <v>3026</v>
      </c>
      <c r="G1834" s="643" t="s">
        <v>173</v>
      </c>
      <c r="H1834" s="644">
        <v>1</v>
      </c>
      <c r="I1834" s="77"/>
      <c r="J1834" s="645">
        <f>ROUND(I1834*H1834,2)</f>
        <v>0</v>
      </c>
      <c r="K1834" s="642" t="s">
        <v>259</v>
      </c>
      <c r="L1834" s="569"/>
      <c r="M1834" s="646" t="s">
        <v>3</v>
      </c>
      <c r="N1834" s="647" t="s">
        <v>43</v>
      </c>
      <c r="O1834" s="648"/>
      <c r="P1834" s="649">
        <f>O1834*H1834</f>
        <v>0</v>
      </c>
      <c r="Q1834" s="649">
        <v>0</v>
      </c>
      <c r="R1834" s="649">
        <f>Q1834*H1834</f>
        <v>0</v>
      </c>
      <c r="S1834" s="649">
        <v>0</v>
      </c>
      <c r="T1834" s="650">
        <f>S1834*H1834</f>
        <v>0</v>
      </c>
      <c r="U1834" s="568"/>
      <c r="V1834" s="568"/>
      <c r="W1834" s="568"/>
      <c r="X1834" s="568"/>
      <c r="Y1834" s="568"/>
      <c r="Z1834" s="568"/>
      <c r="AA1834" s="568"/>
      <c r="AB1834" s="568"/>
      <c r="AC1834" s="568"/>
      <c r="AD1834" s="568"/>
      <c r="AE1834" s="568"/>
      <c r="AR1834" s="651" t="s">
        <v>229</v>
      </c>
      <c r="AT1834" s="651" t="s">
        <v>128</v>
      </c>
      <c r="AU1834" s="651" t="s">
        <v>82</v>
      </c>
      <c r="AY1834" s="561" t="s">
        <v>125</v>
      </c>
      <c r="BE1834" s="652">
        <f>IF(N1834="základní",J1834,0)</f>
        <v>0</v>
      </c>
      <c r="BF1834" s="652">
        <f>IF(N1834="snížená",J1834,0)</f>
        <v>0</v>
      </c>
      <c r="BG1834" s="652">
        <f>IF(N1834="zákl. přenesená",J1834,0)</f>
        <v>0</v>
      </c>
      <c r="BH1834" s="652">
        <f>IF(N1834="sníž. přenesená",J1834,0)</f>
        <v>0</v>
      </c>
      <c r="BI1834" s="652">
        <f>IF(N1834="nulová",J1834,0)</f>
        <v>0</v>
      </c>
      <c r="BJ1834" s="561" t="s">
        <v>80</v>
      </c>
      <c r="BK1834" s="652">
        <f>ROUND(I1834*H1834,2)</f>
        <v>0</v>
      </c>
      <c r="BL1834" s="561" t="s">
        <v>229</v>
      </c>
      <c r="BM1834" s="651" t="s">
        <v>3027</v>
      </c>
    </row>
    <row r="1835" spans="1:47" s="571" customFormat="1" ht="58.5">
      <c r="A1835" s="568"/>
      <c r="B1835" s="569"/>
      <c r="C1835" s="568"/>
      <c r="D1835" s="653" t="s">
        <v>135</v>
      </c>
      <c r="E1835" s="568"/>
      <c r="F1835" s="654" t="s">
        <v>3019</v>
      </c>
      <c r="G1835" s="568"/>
      <c r="H1835" s="568"/>
      <c r="I1835" s="568"/>
      <c r="J1835" s="568"/>
      <c r="K1835" s="568"/>
      <c r="L1835" s="569"/>
      <c r="M1835" s="655"/>
      <c r="N1835" s="656"/>
      <c r="O1835" s="648"/>
      <c r="P1835" s="648"/>
      <c r="Q1835" s="648"/>
      <c r="R1835" s="648"/>
      <c r="S1835" s="648"/>
      <c r="T1835" s="657"/>
      <c r="U1835" s="568"/>
      <c r="V1835" s="568"/>
      <c r="W1835" s="568"/>
      <c r="X1835" s="568"/>
      <c r="Y1835" s="568"/>
      <c r="Z1835" s="568"/>
      <c r="AA1835" s="568"/>
      <c r="AB1835" s="568"/>
      <c r="AC1835" s="568"/>
      <c r="AD1835" s="568"/>
      <c r="AE1835" s="568"/>
      <c r="AT1835" s="561" t="s">
        <v>135</v>
      </c>
      <c r="AU1835" s="561" t="s">
        <v>82</v>
      </c>
    </row>
    <row r="1836" spans="1:65" s="571" customFormat="1" ht="14.45" customHeight="1">
      <c r="A1836" s="568"/>
      <c r="B1836" s="569"/>
      <c r="C1836" s="640" t="s">
        <v>3028</v>
      </c>
      <c r="D1836" s="640" t="s">
        <v>128</v>
      </c>
      <c r="E1836" s="641" t="s">
        <v>3029</v>
      </c>
      <c r="F1836" s="642" t="s">
        <v>3030</v>
      </c>
      <c r="G1836" s="643" t="s">
        <v>173</v>
      </c>
      <c r="H1836" s="644">
        <v>1</v>
      </c>
      <c r="I1836" s="77"/>
      <c r="J1836" s="645">
        <f>ROUND(I1836*H1836,2)</f>
        <v>0</v>
      </c>
      <c r="K1836" s="642" t="s">
        <v>259</v>
      </c>
      <c r="L1836" s="569"/>
      <c r="M1836" s="646" t="s">
        <v>3</v>
      </c>
      <c r="N1836" s="647" t="s">
        <v>43</v>
      </c>
      <c r="O1836" s="648"/>
      <c r="P1836" s="649">
        <f>O1836*H1836</f>
        <v>0</v>
      </c>
      <c r="Q1836" s="649">
        <v>0</v>
      </c>
      <c r="R1836" s="649">
        <f>Q1836*H1836</f>
        <v>0</v>
      </c>
      <c r="S1836" s="649">
        <v>0</v>
      </c>
      <c r="T1836" s="650">
        <f>S1836*H1836</f>
        <v>0</v>
      </c>
      <c r="U1836" s="568"/>
      <c r="V1836" s="568"/>
      <c r="W1836" s="568"/>
      <c r="X1836" s="568"/>
      <c r="Y1836" s="568"/>
      <c r="Z1836" s="568"/>
      <c r="AA1836" s="568"/>
      <c r="AB1836" s="568"/>
      <c r="AC1836" s="568"/>
      <c r="AD1836" s="568"/>
      <c r="AE1836" s="568"/>
      <c r="AR1836" s="651" t="s">
        <v>229</v>
      </c>
      <c r="AT1836" s="651" t="s">
        <v>128</v>
      </c>
      <c r="AU1836" s="651" t="s">
        <v>82</v>
      </c>
      <c r="AY1836" s="561" t="s">
        <v>125</v>
      </c>
      <c r="BE1836" s="652">
        <f>IF(N1836="základní",J1836,0)</f>
        <v>0</v>
      </c>
      <c r="BF1836" s="652">
        <f>IF(N1836="snížená",J1836,0)</f>
        <v>0</v>
      </c>
      <c r="BG1836" s="652">
        <f>IF(N1836="zákl. přenesená",J1836,0)</f>
        <v>0</v>
      </c>
      <c r="BH1836" s="652">
        <f>IF(N1836="sníž. přenesená",J1836,0)</f>
        <v>0</v>
      </c>
      <c r="BI1836" s="652">
        <f>IF(N1836="nulová",J1836,0)</f>
        <v>0</v>
      </c>
      <c r="BJ1836" s="561" t="s">
        <v>80</v>
      </c>
      <c r="BK1836" s="652">
        <f>ROUND(I1836*H1836,2)</f>
        <v>0</v>
      </c>
      <c r="BL1836" s="561" t="s">
        <v>229</v>
      </c>
      <c r="BM1836" s="651" t="s">
        <v>3031</v>
      </c>
    </row>
    <row r="1837" spans="1:47" s="571" customFormat="1" ht="58.5">
      <c r="A1837" s="568"/>
      <c r="B1837" s="569"/>
      <c r="C1837" s="568"/>
      <c r="D1837" s="653" t="s">
        <v>135</v>
      </c>
      <c r="E1837" s="568"/>
      <c r="F1837" s="654" t="s">
        <v>3019</v>
      </c>
      <c r="G1837" s="568"/>
      <c r="H1837" s="568"/>
      <c r="I1837" s="568"/>
      <c r="J1837" s="568"/>
      <c r="K1837" s="568"/>
      <c r="L1837" s="569"/>
      <c r="M1837" s="655"/>
      <c r="N1837" s="656"/>
      <c r="O1837" s="648"/>
      <c r="P1837" s="648"/>
      <c r="Q1837" s="648"/>
      <c r="R1837" s="648"/>
      <c r="S1837" s="648"/>
      <c r="T1837" s="657"/>
      <c r="U1837" s="568"/>
      <c r="V1837" s="568"/>
      <c r="W1837" s="568"/>
      <c r="X1837" s="568"/>
      <c r="Y1837" s="568"/>
      <c r="Z1837" s="568"/>
      <c r="AA1837" s="568"/>
      <c r="AB1837" s="568"/>
      <c r="AC1837" s="568"/>
      <c r="AD1837" s="568"/>
      <c r="AE1837" s="568"/>
      <c r="AT1837" s="561" t="s">
        <v>135</v>
      </c>
      <c r="AU1837" s="561" t="s">
        <v>82</v>
      </c>
    </row>
    <row r="1838" spans="1:65" s="571" customFormat="1" ht="14.45" customHeight="1">
      <c r="A1838" s="568"/>
      <c r="B1838" s="569"/>
      <c r="C1838" s="640" t="s">
        <v>3032</v>
      </c>
      <c r="D1838" s="640" t="s">
        <v>128</v>
      </c>
      <c r="E1838" s="641" t="s">
        <v>3033</v>
      </c>
      <c r="F1838" s="642" t="s">
        <v>3026</v>
      </c>
      <c r="G1838" s="643" t="s">
        <v>173</v>
      </c>
      <c r="H1838" s="644">
        <v>1</v>
      </c>
      <c r="I1838" s="77"/>
      <c r="J1838" s="645">
        <f>ROUND(I1838*H1838,2)</f>
        <v>0</v>
      </c>
      <c r="K1838" s="642" t="s">
        <v>259</v>
      </c>
      <c r="L1838" s="569"/>
      <c r="M1838" s="646" t="s">
        <v>3</v>
      </c>
      <c r="N1838" s="647" t="s">
        <v>43</v>
      </c>
      <c r="O1838" s="648"/>
      <c r="P1838" s="649">
        <f>O1838*H1838</f>
        <v>0</v>
      </c>
      <c r="Q1838" s="649">
        <v>0</v>
      </c>
      <c r="R1838" s="649">
        <f>Q1838*H1838</f>
        <v>0</v>
      </c>
      <c r="S1838" s="649">
        <v>0</v>
      </c>
      <c r="T1838" s="650">
        <f>S1838*H1838</f>
        <v>0</v>
      </c>
      <c r="U1838" s="568"/>
      <c r="V1838" s="568"/>
      <c r="W1838" s="568"/>
      <c r="X1838" s="568"/>
      <c r="Y1838" s="568"/>
      <c r="Z1838" s="568"/>
      <c r="AA1838" s="568"/>
      <c r="AB1838" s="568"/>
      <c r="AC1838" s="568"/>
      <c r="AD1838" s="568"/>
      <c r="AE1838" s="568"/>
      <c r="AR1838" s="651" t="s">
        <v>229</v>
      </c>
      <c r="AT1838" s="651" t="s">
        <v>128</v>
      </c>
      <c r="AU1838" s="651" t="s">
        <v>82</v>
      </c>
      <c r="AY1838" s="561" t="s">
        <v>125</v>
      </c>
      <c r="BE1838" s="652">
        <f>IF(N1838="základní",J1838,0)</f>
        <v>0</v>
      </c>
      <c r="BF1838" s="652">
        <f>IF(N1838="snížená",J1838,0)</f>
        <v>0</v>
      </c>
      <c r="BG1838" s="652">
        <f>IF(N1838="zákl. přenesená",J1838,0)</f>
        <v>0</v>
      </c>
      <c r="BH1838" s="652">
        <f>IF(N1838="sníž. přenesená",J1838,0)</f>
        <v>0</v>
      </c>
      <c r="BI1838" s="652">
        <f>IF(N1838="nulová",J1838,0)</f>
        <v>0</v>
      </c>
      <c r="BJ1838" s="561" t="s">
        <v>80</v>
      </c>
      <c r="BK1838" s="652">
        <f>ROUND(I1838*H1838,2)</f>
        <v>0</v>
      </c>
      <c r="BL1838" s="561" t="s">
        <v>229</v>
      </c>
      <c r="BM1838" s="651" t="s">
        <v>3034</v>
      </c>
    </row>
    <row r="1839" spans="1:47" s="571" customFormat="1" ht="58.5">
      <c r="A1839" s="568"/>
      <c r="B1839" s="569"/>
      <c r="C1839" s="568"/>
      <c r="D1839" s="653" t="s">
        <v>135</v>
      </c>
      <c r="E1839" s="568"/>
      <c r="F1839" s="654" t="s">
        <v>3019</v>
      </c>
      <c r="G1839" s="568"/>
      <c r="H1839" s="568"/>
      <c r="I1839" s="568"/>
      <c r="J1839" s="568"/>
      <c r="K1839" s="568"/>
      <c r="L1839" s="569"/>
      <c r="M1839" s="655"/>
      <c r="N1839" s="656"/>
      <c r="O1839" s="648"/>
      <c r="P1839" s="648"/>
      <c r="Q1839" s="648"/>
      <c r="R1839" s="648"/>
      <c r="S1839" s="648"/>
      <c r="T1839" s="657"/>
      <c r="U1839" s="568"/>
      <c r="V1839" s="568"/>
      <c r="W1839" s="568"/>
      <c r="X1839" s="568"/>
      <c r="Y1839" s="568"/>
      <c r="Z1839" s="568"/>
      <c r="AA1839" s="568"/>
      <c r="AB1839" s="568"/>
      <c r="AC1839" s="568"/>
      <c r="AD1839" s="568"/>
      <c r="AE1839" s="568"/>
      <c r="AT1839" s="561" t="s">
        <v>135</v>
      </c>
      <c r="AU1839" s="561" t="s">
        <v>82</v>
      </c>
    </row>
    <row r="1840" spans="1:65" s="571" customFormat="1" ht="14.45" customHeight="1">
      <c r="A1840" s="568"/>
      <c r="B1840" s="569"/>
      <c r="C1840" s="640" t="s">
        <v>3035</v>
      </c>
      <c r="D1840" s="640" t="s">
        <v>128</v>
      </c>
      <c r="E1840" s="641" t="s">
        <v>3036</v>
      </c>
      <c r="F1840" s="642" t="s">
        <v>3037</v>
      </c>
      <c r="G1840" s="643" t="s">
        <v>173</v>
      </c>
      <c r="H1840" s="644">
        <v>1</v>
      </c>
      <c r="I1840" s="77"/>
      <c r="J1840" s="645">
        <f>ROUND(I1840*H1840,2)</f>
        <v>0</v>
      </c>
      <c r="K1840" s="642" t="s">
        <v>259</v>
      </c>
      <c r="L1840" s="569"/>
      <c r="M1840" s="646" t="s">
        <v>3</v>
      </c>
      <c r="N1840" s="647" t="s">
        <v>43</v>
      </c>
      <c r="O1840" s="648"/>
      <c r="P1840" s="649">
        <f>O1840*H1840</f>
        <v>0</v>
      </c>
      <c r="Q1840" s="649">
        <v>0</v>
      </c>
      <c r="R1840" s="649">
        <f>Q1840*H1840</f>
        <v>0</v>
      </c>
      <c r="S1840" s="649">
        <v>0</v>
      </c>
      <c r="T1840" s="650">
        <f>S1840*H1840</f>
        <v>0</v>
      </c>
      <c r="U1840" s="568"/>
      <c r="V1840" s="568"/>
      <c r="W1840" s="568"/>
      <c r="X1840" s="568"/>
      <c r="Y1840" s="568"/>
      <c r="Z1840" s="568"/>
      <c r="AA1840" s="568"/>
      <c r="AB1840" s="568"/>
      <c r="AC1840" s="568"/>
      <c r="AD1840" s="568"/>
      <c r="AE1840" s="568"/>
      <c r="AR1840" s="651" t="s">
        <v>229</v>
      </c>
      <c r="AT1840" s="651" t="s">
        <v>128</v>
      </c>
      <c r="AU1840" s="651" t="s">
        <v>82</v>
      </c>
      <c r="AY1840" s="561" t="s">
        <v>125</v>
      </c>
      <c r="BE1840" s="652">
        <f>IF(N1840="základní",J1840,0)</f>
        <v>0</v>
      </c>
      <c r="BF1840" s="652">
        <f>IF(N1840="snížená",J1840,0)</f>
        <v>0</v>
      </c>
      <c r="BG1840" s="652">
        <f>IF(N1840="zákl. přenesená",J1840,0)</f>
        <v>0</v>
      </c>
      <c r="BH1840" s="652">
        <f>IF(N1840="sníž. přenesená",J1840,0)</f>
        <v>0</v>
      </c>
      <c r="BI1840" s="652">
        <f>IF(N1840="nulová",J1840,0)</f>
        <v>0</v>
      </c>
      <c r="BJ1840" s="561" t="s">
        <v>80</v>
      </c>
      <c r="BK1840" s="652">
        <f>ROUND(I1840*H1840,2)</f>
        <v>0</v>
      </c>
      <c r="BL1840" s="561" t="s">
        <v>229</v>
      </c>
      <c r="BM1840" s="651" t="s">
        <v>3038</v>
      </c>
    </row>
    <row r="1841" spans="1:47" s="571" customFormat="1" ht="58.5">
      <c r="A1841" s="568"/>
      <c r="B1841" s="569"/>
      <c r="C1841" s="568"/>
      <c r="D1841" s="653" t="s">
        <v>135</v>
      </c>
      <c r="E1841" s="568"/>
      <c r="F1841" s="654" t="s">
        <v>3039</v>
      </c>
      <c r="G1841" s="568"/>
      <c r="H1841" s="568"/>
      <c r="I1841" s="568"/>
      <c r="J1841" s="568"/>
      <c r="K1841" s="568"/>
      <c r="L1841" s="569"/>
      <c r="M1841" s="655"/>
      <c r="N1841" s="656"/>
      <c r="O1841" s="648"/>
      <c r="P1841" s="648"/>
      <c r="Q1841" s="648"/>
      <c r="R1841" s="648"/>
      <c r="S1841" s="648"/>
      <c r="T1841" s="657"/>
      <c r="U1841" s="568"/>
      <c r="V1841" s="568"/>
      <c r="W1841" s="568"/>
      <c r="X1841" s="568"/>
      <c r="Y1841" s="568"/>
      <c r="Z1841" s="568"/>
      <c r="AA1841" s="568"/>
      <c r="AB1841" s="568"/>
      <c r="AC1841" s="568"/>
      <c r="AD1841" s="568"/>
      <c r="AE1841" s="568"/>
      <c r="AT1841" s="561" t="s">
        <v>135</v>
      </c>
      <c r="AU1841" s="561" t="s">
        <v>82</v>
      </c>
    </row>
    <row r="1842" spans="1:65" s="571" customFormat="1" ht="14.45" customHeight="1">
      <c r="A1842" s="568"/>
      <c r="B1842" s="569"/>
      <c r="C1842" s="640" t="s">
        <v>3040</v>
      </c>
      <c r="D1842" s="640" t="s">
        <v>128</v>
      </c>
      <c r="E1842" s="641" t="s">
        <v>3041</v>
      </c>
      <c r="F1842" s="642" t="s">
        <v>3042</v>
      </c>
      <c r="G1842" s="643" t="s">
        <v>173</v>
      </c>
      <c r="H1842" s="644">
        <v>1</v>
      </c>
      <c r="I1842" s="77"/>
      <c r="J1842" s="645">
        <f>ROUND(I1842*H1842,2)</f>
        <v>0</v>
      </c>
      <c r="K1842" s="642" t="s">
        <v>259</v>
      </c>
      <c r="L1842" s="569"/>
      <c r="M1842" s="646" t="s">
        <v>3</v>
      </c>
      <c r="N1842" s="647" t="s">
        <v>43</v>
      </c>
      <c r="O1842" s="648"/>
      <c r="P1842" s="649">
        <f>O1842*H1842</f>
        <v>0</v>
      </c>
      <c r="Q1842" s="649">
        <v>0</v>
      </c>
      <c r="R1842" s="649">
        <f>Q1842*H1842</f>
        <v>0</v>
      </c>
      <c r="S1842" s="649">
        <v>0</v>
      </c>
      <c r="T1842" s="650">
        <f>S1842*H1842</f>
        <v>0</v>
      </c>
      <c r="U1842" s="568"/>
      <c r="V1842" s="568"/>
      <c r="W1842" s="568"/>
      <c r="X1842" s="568"/>
      <c r="Y1842" s="568"/>
      <c r="Z1842" s="568"/>
      <c r="AA1842" s="568"/>
      <c r="AB1842" s="568"/>
      <c r="AC1842" s="568"/>
      <c r="AD1842" s="568"/>
      <c r="AE1842" s="568"/>
      <c r="AR1842" s="651" t="s">
        <v>229</v>
      </c>
      <c r="AT1842" s="651" t="s">
        <v>128</v>
      </c>
      <c r="AU1842" s="651" t="s">
        <v>82</v>
      </c>
      <c r="AY1842" s="561" t="s">
        <v>125</v>
      </c>
      <c r="BE1842" s="652">
        <f>IF(N1842="základní",J1842,0)</f>
        <v>0</v>
      </c>
      <c r="BF1842" s="652">
        <f>IF(N1842="snížená",J1842,0)</f>
        <v>0</v>
      </c>
      <c r="BG1842" s="652">
        <f>IF(N1842="zákl. přenesená",J1842,0)</f>
        <v>0</v>
      </c>
      <c r="BH1842" s="652">
        <f>IF(N1842="sníž. přenesená",J1842,0)</f>
        <v>0</v>
      </c>
      <c r="BI1842" s="652">
        <f>IF(N1842="nulová",J1842,0)</f>
        <v>0</v>
      </c>
      <c r="BJ1842" s="561" t="s">
        <v>80</v>
      </c>
      <c r="BK1842" s="652">
        <f>ROUND(I1842*H1842,2)</f>
        <v>0</v>
      </c>
      <c r="BL1842" s="561" t="s">
        <v>229</v>
      </c>
      <c r="BM1842" s="651" t="s">
        <v>3043</v>
      </c>
    </row>
    <row r="1843" spans="1:47" s="571" customFormat="1" ht="58.5">
      <c r="A1843" s="568"/>
      <c r="B1843" s="569"/>
      <c r="C1843" s="568"/>
      <c r="D1843" s="653" t="s">
        <v>135</v>
      </c>
      <c r="E1843" s="568"/>
      <c r="F1843" s="654" t="s">
        <v>3044</v>
      </c>
      <c r="G1843" s="568"/>
      <c r="H1843" s="568"/>
      <c r="I1843" s="568"/>
      <c r="J1843" s="568"/>
      <c r="K1843" s="568"/>
      <c r="L1843" s="569"/>
      <c r="M1843" s="655"/>
      <c r="N1843" s="656"/>
      <c r="O1843" s="648"/>
      <c r="P1843" s="648"/>
      <c r="Q1843" s="648"/>
      <c r="R1843" s="648"/>
      <c r="S1843" s="648"/>
      <c r="T1843" s="657"/>
      <c r="U1843" s="568"/>
      <c r="V1843" s="568"/>
      <c r="W1843" s="568"/>
      <c r="X1843" s="568"/>
      <c r="Y1843" s="568"/>
      <c r="Z1843" s="568"/>
      <c r="AA1843" s="568"/>
      <c r="AB1843" s="568"/>
      <c r="AC1843" s="568"/>
      <c r="AD1843" s="568"/>
      <c r="AE1843" s="568"/>
      <c r="AT1843" s="561" t="s">
        <v>135</v>
      </c>
      <c r="AU1843" s="561" t="s">
        <v>82</v>
      </c>
    </row>
    <row r="1844" spans="1:65" s="571" customFormat="1" ht="14.45" customHeight="1">
      <c r="A1844" s="568"/>
      <c r="B1844" s="569"/>
      <c r="C1844" s="640" t="s">
        <v>3045</v>
      </c>
      <c r="D1844" s="640" t="s">
        <v>128</v>
      </c>
      <c r="E1844" s="641" t="s">
        <v>3046</v>
      </c>
      <c r="F1844" s="642" t="s">
        <v>3047</v>
      </c>
      <c r="G1844" s="643" t="s">
        <v>173</v>
      </c>
      <c r="H1844" s="644">
        <v>1</v>
      </c>
      <c r="I1844" s="77"/>
      <c r="J1844" s="645">
        <f>ROUND(I1844*H1844,2)</f>
        <v>0</v>
      </c>
      <c r="K1844" s="642" t="s">
        <v>259</v>
      </c>
      <c r="L1844" s="569"/>
      <c r="M1844" s="646" t="s">
        <v>3</v>
      </c>
      <c r="N1844" s="647" t="s">
        <v>43</v>
      </c>
      <c r="O1844" s="648"/>
      <c r="P1844" s="649">
        <f>O1844*H1844</f>
        <v>0</v>
      </c>
      <c r="Q1844" s="649">
        <v>0</v>
      </c>
      <c r="R1844" s="649">
        <f>Q1844*H1844</f>
        <v>0</v>
      </c>
      <c r="S1844" s="649">
        <v>0</v>
      </c>
      <c r="T1844" s="650">
        <f>S1844*H1844</f>
        <v>0</v>
      </c>
      <c r="U1844" s="568"/>
      <c r="V1844" s="568"/>
      <c r="W1844" s="568"/>
      <c r="X1844" s="568"/>
      <c r="Y1844" s="568"/>
      <c r="Z1844" s="568"/>
      <c r="AA1844" s="568"/>
      <c r="AB1844" s="568"/>
      <c r="AC1844" s="568"/>
      <c r="AD1844" s="568"/>
      <c r="AE1844" s="568"/>
      <c r="AR1844" s="651" t="s">
        <v>229</v>
      </c>
      <c r="AT1844" s="651" t="s">
        <v>128</v>
      </c>
      <c r="AU1844" s="651" t="s">
        <v>82</v>
      </c>
      <c r="AY1844" s="561" t="s">
        <v>125</v>
      </c>
      <c r="BE1844" s="652">
        <f>IF(N1844="základní",J1844,0)</f>
        <v>0</v>
      </c>
      <c r="BF1844" s="652">
        <f>IF(N1844="snížená",J1844,0)</f>
        <v>0</v>
      </c>
      <c r="BG1844" s="652">
        <f>IF(N1844="zákl. přenesená",J1844,0)</f>
        <v>0</v>
      </c>
      <c r="BH1844" s="652">
        <f>IF(N1844="sníž. přenesená",J1844,0)</f>
        <v>0</v>
      </c>
      <c r="BI1844" s="652">
        <f>IF(N1844="nulová",J1844,0)</f>
        <v>0</v>
      </c>
      <c r="BJ1844" s="561" t="s">
        <v>80</v>
      </c>
      <c r="BK1844" s="652">
        <f>ROUND(I1844*H1844,2)</f>
        <v>0</v>
      </c>
      <c r="BL1844" s="561" t="s">
        <v>229</v>
      </c>
      <c r="BM1844" s="651" t="s">
        <v>3048</v>
      </c>
    </row>
    <row r="1845" spans="1:47" s="571" customFormat="1" ht="68.25">
      <c r="A1845" s="568"/>
      <c r="B1845" s="569"/>
      <c r="C1845" s="568"/>
      <c r="D1845" s="653" t="s">
        <v>135</v>
      </c>
      <c r="E1845" s="568"/>
      <c r="F1845" s="654" t="s">
        <v>3049</v>
      </c>
      <c r="G1845" s="568"/>
      <c r="H1845" s="568"/>
      <c r="I1845" s="568"/>
      <c r="J1845" s="568"/>
      <c r="K1845" s="568"/>
      <c r="L1845" s="569"/>
      <c r="M1845" s="655"/>
      <c r="N1845" s="656"/>
      <c r="O1845" s="648"/>
      <c r="P1845" s="648"/>
      <c r="Q1845" s="648"/>
      <c r="R1845" s="648"/>
      <c r="S1845" s="648"/>
      <c r="T1845" s="657"/>
      <c r="U1845" s="568"/>
      <c r="V1845" s="568"/>
      <c r="W1845" s="568"/>
      <c r="X1845" s="568"/>
      <c r="Y1845" s="568"/>
      <c r="Z1845" s="568"/>
      <c r="AA1845" s="568"/>
      <c r="AB1845" s="568"/>
      <c r="AC1845" s="568"/>
      <c r="AD1845" s="568"/>
      <c r="AE1845" s="568"/>
      <c r="AT1845" s="561" t="s">
        <v>135</v>
      </c>
      <c r="AU1845" s="561" t="s">
        <v>82</v>
      </c>
    </row>
    <row r="1846" spans="1:65" s="571" customFormat="1" ht="14.45" customHeight="1">
      <c r="A1846" s="568"/>
      <c r="B1846" s="569"/>
      <c r="C1846" s="640" t="s">
        <v>3050</v>
      </c>
      <c r="D1846" s="640" t="s">
        <v>128</v>
      </c>
      <c r="E1846" s="641" t="s">
        <v>3051</v>
      </c>
      <c r="F1846" s="642" t="s">
        <v>3052</v>
      </c>
      <c r="G1846" s="643" t="s">
        <v>173</v>
      </c>
      <c r="H1846" s="644">
        <v>1</v>
      </c>
      <c r="I1846" s="77"/>
      <c r="J1846" s="645">
        <f>ROUND(I1846*H1846,2)</f>
        <v>0</v>
      </c>
      <c r="K1846" s="642" t="s">
        <v>259</v>
      </c>
      <c r="L1846" s="569"/>
      <c r="M1846" s="646" t="s">
        <v>3</v>
      </c>
      <c r="N1846" s="647" t="s">
        <v>43</v>
      </c>
      <c r="O1846" s="648"/>
      <c r="P1846" s="649">
        <f>O1846*H1846</f>
        <v>0</v>
      </c>
      <c r="Q1846" s="649">
        <v>0</v>
      </c>
      <c r="R1846" s="649">
        <f>Q1846*H1846</f>
        <v>0</v>
      </c>
      <c r="S1846" s="649">
        <v>0</v>
      </c>
      <c r="T1846" s="650">
        <f>S1846*H1846</f>
        <v>0</v>
      </c>
      <c r="U1846" s="568"/>
      <c r="V1846" s="568"/>
      <c r="W1846" s="568"/>
      <c r="X1846" s="568"/>
      <c r="Y1846" s="568"/>
      <c r="Z1846" s="568"/>
      <c r="AA1846" s="568"/>
      <c r="AB1846" s="568"/>
      <c r="AC1846" s="568"/>
      <c r="AD1846" s="568"/>
      <c r="AE1846" s="568"/>
      <c r="AR1846" s="651" t="s">
        <v>229</v>
      </c>
      <c r="AT1846" s="651" t="s">
        <v>128</v>
      </c>
      <c r="AU1846" s="651" t="s">
        <v>82</v>
      </c>
      <c r="AY1846" s="561" t="s">
        <v>125</v>
      </c>
      <c r="BE1846" s="652">
        <f>IF(N1846="základní",J1846,0)</f>
        <v>0</v>
      </c>
      <c r="BF1846" s="652">
        <f>IF(N1846="snížená",J1846,0)</f>
        <v>0</v>
      </c>
      <c r="BG1846" s="652">
        <f>IF(N1846="zákl. přenesená",J1846,0)</f>
        <v>0</v>
      </c>
      <c r="BH1846" s="652">
        <f>IF(N1846="sníž. přenesená",J1846,0)</f>
        <v>0</v>
      </c>
      <c r="BI1846" s="652">
        <f>IF(N1846="nulová",J1846,0)</f>
        <v>0</v>
      </c>
      <c r="BJ1846" s="561" t="s">
        <v>80</v>
      </c>
      <c r="BK1846" s="652">
        <f>ROUND(I1846*H1846,2)</f>
        <v>0</v>
      </c>
      <c r="BL1846" s="561" t="s">
        <v>229</v>
      </c>
      <c r="BM1846" s="651" t="s">
        <v>3053</v>
      </c>
    </row>
    <row r="1847" spans="1:47" s="571" customFormat="1" ht="58.5">
      <c r="A1847" s="568"/>
      <c r="B1847" s="569"/>
      <c r="C1847" s="568"/>
      <c r="D1847" s="653" t="s">
        <v>135</v>
      </c>
      <c r="E1847" s="568"/>
      <c r="F1847" s="654" t="s">
        <v>3054</v>
      </c>
      <c r="G1847" s="568"/>
      <c r="H1847" s="568"/>
      <c r="I1847" s="568"/>
      <c r="J1847" s="568"/>
      <c r="K1847" s="568"/>
      <c r="L1847" s="569"/>
      <c r="M1847" s="655"/>
      <c r="N1847" s="656"/>
      <c r="O1847" s="648"/>
      <c r="P1847" s="648"/>
      <c r="Q1847" s="648"/>
      <c r="R1847" s="648"/>
      <c r="S1847" s="648"/>
      <c r="T1847" s="657"/>
      <c r="U1847" s="568"/>
      <c r="V1847" s="568"/>
      <c r="W1847" s="568"/>
      <c r="X1847" s="568"/>
      <c r="Y1847" s="568"/>
      <c r="Z1847" s="568"/>
      <c r="AA1847" s="568"/>
      <c r="AB1847" s="568"/>
      <c r="AC1847" s="568"/>
      <c r="AD1847" s="568"/>
      <c r="AE1847" s="568"/>
      <c r="AT1847" s="561" t="s">
        <v>135</v>
      </c>
      <c r="AU1847" s="561" t="s">
        <v>82</v>
      </c>
    </row>
    <row r="1848" spans="1:65" s="571" customFormat="1" ht="14.45" customHeight="1">
      <c r="A1848" s="568"/>
      <c r="B1848" s="569"/>
      <c r="C1848" s="640" t="s">
        <v>3055</v>
      </c>
      <c r="D1848" s="640" t="s">
        <v>128</v>
      </c>
      <c r="E1848" s="641" t="s">
        <v>3056</v>
      </c>
      <c r="F1848" s="642" t="s">
        <v>3057</v>
      </c>
      <c r="G1848" s="643" t="s">
        <v>173</v>
      </c>
      <c r="H1848" s="644">
        <v>1</v>
      </c>
      <c r="I1848" s="77"/>
      <c r="J1848" s="645">
        <f>ROUND(I1848*H1848,2)</f>
        <v>0</v>
      </c>
      <c r="K1848" s="642" t="s">
        <v>259</v>
      </c>
      <c r="L1848" s="569"/>
      <c r="M1848" s="646" t="s">
        <v>3</v>
      </c>
      <c r="N1848" s="647" t="s">
        <v>43</v>
      </c>
      <c r="O1848" s="648"/>
      <c r="P1848" s="649">
        <f>O1848*H1848</f>
        <v>0</v>
      </c>
      <c r="Q1848" s="649">
        <v>0</v>
      </c>
      <c r="R1848" s="649">
        <f>Q1848*H1848</f>
        <v>0</v>
      </c>
      <c r="S1848" s="649">
        <v>0</v>
      </c>
      <c r="T1848" s="650">
        <f>S1848*H1848</f>
        <v>0</v>
      </c>
      <c r="U1848" s="568"/>
      <c r="V1848" s="568"/>
      <c r="W1848" s="568"/>
      <c r="X1848" s="568"/>
      <c r="Y1848" s="568"/>
      <c r="Z1848" s="568"/>
      <c r="AA1848" s="568"/>
      <c r="AB1848" s="568"/>
      <c r="AC1848" s="568"/>
      <c r="AD1848" s="568"/>
      <c r="AE1848" s="568"/>
      <c r="AR1848" s="651" t="s">
        <v>229</v>
      </c>
      <c r="AT1848" s="651" t="s">
        <v>128</v>
      </c>
      <c r="AU1848" s="651" t="s">
        <v>82</v>
      </c>
      <c r="AY1848" s="561" t="s">
        <v>125</v>
      </c>
      <c r="BE1848" s="652">
        <f>IF(N1848="základní",J1848,0)</f>
        <v>0</v>
      </c>
      <c r="BF1848" s="652">
        <f>IF(N1848="snížená",J1848,0)</f>
        <v>0</v>
      </c>
      <c r="BG1848" s="652">
        <f>IF(N1848="zákl. přenesená",J1848,0)</f>
        <v>0</v>
      </c>
      <c r="BH1848" s="652">
        <f>IF(N1848="sníž. přenesená",J1848,0)</f>
        <v>0</v>
      </c>
      <c r="BI1848" s="652">
        <f>IF(N1848="nulová",J1848,0)</f>
        <v>0</v>
      </c>
      <c r="BJ1848" s="561" t="s">
        <v>80</v>
      </c>
      <c r="BK1848" s="652">
        <f>ROUND(I1848*H1848,2)</f>
        <v>0</v>
      </c>
      <c r="BL1848" s="561" t="s">
        <v>229</v>
      </c>
      <c r="BM1848" s="651" t="s">
        <v>3058</v>
      </c>
    </row>
    <row r="1849" spans="1:47" s="571" customFormat="1" ht="58.5">
      <c r="A1849" s="568"/>
      <c r="B1849" s="569"/>
      <c r="C1849" s="568"/>
      <c r="D1849" s="653" t="s">
        <v>135</v>
      </c>
      <c r="E1849" s="568"/>
      <c r="F1849" s="654" t="s">
        <v>3059</v>
      </c>
      <c r="G1849" s="568"/>
      <c r="H1849" s="568"/>
      <c r="I1849" s="568"/>
      <c r="J1849" s="568"/>
      <c r="K1849" s="568"/>
      <c r="L1849" s="569"/>
      <c r="M1849" s="655"/>
      <c r="N1849" s="656"/>
      <c r="O1849" s="648"/>
      <c r="P1849" s="648"/>
      <c r="Q1849" s="648"/>
      <c r="R1849" s="648"/>
      <c r="S1849" s="648"/>
      <c r="T1849" s="657"/>
      <c r="U1849" s="568"/>
      <c r="V1849" s="568"/>
      <c r="W1849" s="568"/>
      <c r="X1849" s="568"/>
      <c r="Y1849" s="568"/>
      <c r="Z1849" s="568"/>
      <c r="AA1849" s="568"/>
      <c r="AB1849" s="568"/>
      <c r="AC1849" s="568"/>
      <c r="AD1849" s="568"/>
      <c r="AE1849" s="568"/>
      <c r="AT1849" s="561" t="s">
        <v>135</v>
      </c>
      <c r="AU1849" s="561" t="s">
        <v>82</v>
      </c>
    </row>
    <row r="1850" spans="1:65" s="571" customFormat="1" ht="14.45" customHeight="1">
      <c r="A1850" s="568"/>
      <c r="B1850" s="569"/>
      <c r="C1850" s="640" t="s">
        <v>3060</v>
      </c>
      <c r="D1850" s="640" t="s">
        <v>128</v>
      </c>
      <c r="E1850" s="641" t="s">
        <v>3061</v>
      </c>
      <c r="F1850" s="642" t="s">
        <v>3057</v>
      </c>
      <c r="G1850" s="643" t="s">
        <v>173</v>
      </c>
      <c r="H1850" s="644">
        <v>1</v>
      </c>
      <c r="I1850" s="77"/>
      <c r="J1850" s="645">
        <f>ROUND(I1850*H1850,2)</f>
        <v>0</v>
      </c>
      <c r="K1850" s="642" t="s">
        <v>259</v>
      </c>
      <c r="L1850" s="569"/>
      <c r="M1850" s="646" t="s">
        <v>3</v>
      </c>
      <c r="N1850" s="647" t="s">
        <v>43</v>
      </c>
      <c r="O1850" s="648"/>
      <c r="P1850" s="649">
        <f>O1850*H1850</f>
        <v>0</v>
      </c>
      <c r="Q1850" s="649">
        <v>0</v>
      </c>
      <c r="R1850" s="649">
        <f>Q1850*H1850</f>
        <v>0</v>
      </c>
      <c r="S1850" s="649">
        <v>0</v>
      </c>
      <c r="T1850" s="650">
        <f>S1850*H1850</f>
        <v>0</v>
      </c>
      <c r="U1850" s="568"/>
      <c r="V1850" s="568"/>
      <c r="W1850" s="568"/>
      <c r="X1850" s="568"/>
      <c r="Y1850" s="568"/>
      <c r="Z1850" s="568"/>
      <c r="AA1850" s="568"/>
      <c r="AB1850" s="568"/>
      <c r="AC1850" s="568"/>
      <c r="AD1850" s="568"/>
      <c r="AE1850" s="568"/>
      <c r="AR1850" s="651" t="s">
        <v>229</v>
      </c>
      <c r="AT1850" s="651" t="s">
        <v>128</v>
      </c>
      <c r="AU1850" s="651" t="s">
        <v>82</v>
      </c>
      <c r="AY1850" s="561" t="s">
        <v>125</v>
      </c>
      <c r="BE1850" s="652">
        <f>IF(N1850="základní",J1850,0)</f>
        <v>0</v>
      </c>
      <c r="BF1850" s="652">
        <f>IF(N1850="snížená",J1850,0)</f>
        <v>0</v>
      </c>
      <c r="BG1850" s="652">
        <f>IF(N1850="zákl. přenesená",J1850,0)</f>
        <v>0</v>
      </c>
      <c r="BH1850" s="652">
        <f>IF(N1850="sníž. přenesená",J1850,0)</f>
        <v>0</v>
      </c>
      <c r="BI1850" s="652">
        <f>IF(N1850="nulová",J1850,0)</f>
        <v>0</v>
      </c>
      <c r="BJ1850" s="561" t="s">
        <v>80</v>
      </c>
      <c r="BK1850" s="652">
        <f>ROUND(I1850*H1850,2)</f>
        <v>0</v>
      </c>
      <c r="BL1850" s="561" t="s">
        <v>229</v>
      </c>
      <c r="BM1850" s="651" t="s">
        <v>3062</v>
      </c>
    </row>
    <row r="1851" spans="1:47" s="571" customFormat="1" ht="58.5">
      <c r="A1851" s="568"/>
      <c r="B1851" s="569"/>
      <c r="C1851" s="568"/>
      <c r="D1851" s="653" t="s">
        <v>135</v>
      </c>
      <c r="E1851" s="568"/>
      <c r="F1851" s="654" t="s">
        <v>3059</v>
      </c>
      <c r="G1851" s="568"/>
      <c r="H1851" s="568"/>
      <c r="I1851" s="568"/>
      <c r="J1851" s="568"/>
      <c r="K1851" s="568"/>
      <c r="L1851" s="569"/>
      <c r="M1851" s="655"/>
      <c r="N1851" s="656"/>
      <c r="O1851" s="648"/>
      <c r="P1851" s="648"/>
      <c r="Q1851" s="648"/>
      <c r="R1851" s="648"/>
      <c r="S1851" s="648"/>
      <c r="T1851" s="657"/>
      <c r="U1851" s="568"/>
      <c r="V1851" s="568"/>
      <c r="W1851" s="568"/>
      <c r="X1851" s="568"/>
      <c r="Y1851" s="568"/>
      <c r="Z1851" s="568"/>
      <c r="AA1851" s="568"/>
      <c r="AB1851" s="568"/>
      <c r="AC1851" s="568"/>
      <c r="AD1851" s="568"/>
      <c r="AE1851" s="568"/>
      <c r="AT1851" s="561" t="s">
        <v>135</v>
      </c>
      <c r="AU1851" s="561" t="s">
        <v>82</v>
      </c>
    </row>
    <row r="1852" spans="1:65" s="571" customFormat="1" ht="14.45" customHeight="1">
      <c r="A1852" s="568"/>
      <c r="B1852" s="569"/>
      <c r="C1852" s="640" t="s">
        <v>3063</v>
      </c>
      <c r="D1852" s="640" t="s">
        <v>128</v>
      </c>
      <c r="E1852" s="641" t="s">
        <v>3064</v>
      </c>
      <c r="F1852" s="642" t="s">
        <v>3065</v>
      </c>
      <c r="G1852" s="643" t="s">
        <v>173</v>
      </c>
      <c r="H1852" s="644">
        <v>1</v>
      </c>
      <c r="I1852" s="77"/>
      <c r="J1852" s="645">
        <f>ROUND(I1852*H1852,2)</f>
        <v>0</v>
      </c>
      <c r="K1852" s="642" t="s">
        <v>259</v>
      </c>
      <c r="L1852" s="569"/>
      <c r="M1852" s="646" t="s">
        <v>3</v>
      </c>
      <c r="N1852" s="647" t="s">
        <v>43</v>
      </c>
      <c r="O1852" s="648"/>
      <c r="P1852" s="649">
        <f>O1852*H1852</f>
        <v>0</v>
      </c>
      <c r="Q1852" s="649">
        <v>0</v>
      </c>
      <c r="R1852" s="649">
        <f>Q1852*H1852</f>
        <v>0</v>
      </c>
      <c r="S1852" s="649">
        <v>0</v>
      </c>
      <c r="T1852" s="650">
        <f>S1852*H1852</f>
        <v>0</v>
      </c>
      <c r="U1852" s="568"/>
      <c r="V1852" s="568"/>
      <c r="W1852" s="568"/>
      <c r="X1852" s="568"/>
      <c r="Y1852" s="568"/>
      <c r="Z1852" s="568"/>
      <c r="AA1852" s="568"/>
      <c r="AB1852" s="568"/>
      <c r="AC1852" s="568"/>
      <c r="AD1852" s="568"/>
      <c r="AE1852" s="568"/>
      <c r="AR1852" s="651" t="s">
        <v>229</v>
      </c>
      <c r="AT1852" s="651" t="s">
        <v>128</v>
      </c>
      <c r="AU1852" s="651" t="s">
        <v>82</v>
      </c>
      <c r="AY1852" s="561" t="s">
        <v>125</v>
      </c>
      <c r="BE1852" s="652">
        <f>IF(N1852="základní",J1852,0)</f>
        <v>0</v>
      </c>
      <c r="BF1852" s="652">
        <f>IF(N1852="snížená",J1852,0)</f>
        <v>0</v>
      </c>
      <c r="BG1852" s="652">
        <f>IF(N1852="zákl. přenesená",J1852,0)</f>
        <v>0</v>
      </c>
      <c r="BH1852" s="652">
        <f>IF(N1852="sníž. přenesená",J1852,0)</f>
        <v>0</v>
      </c>
      <c r="BI1852" s="652">
        <f>IF(N1852="nulová",J1852,0)</f>
        <v>0</v>
      </c>
      <c r="BJ1852" s="561" t="s">
        <v>80</v>
      </c>
      <c r="BK1852" s="652">
        <f>ROUND(I1852*H1852,2)</f>
        <v>0</v>
      </c>
      <c r="BL1852" s="561" t="s">
        <v>229</v>
      </c>
      <c r="BM1852" s="651" t="s">
        <v>3066</v>
      </c>
    </row>
    <row r="1853" spans="1:47" s="571" customFormat="1" ht="58.5">
      <c r="A1853" s="568"/>
      <c r="B1853" s="569"/>
      <c r="C1853" s="568"/>
      <c r="D1853" s="653" t="s">
        <v>135</v>
      </c>
      <c r="E1853" s="568"/>
      <c r="F1853" s="654" t="s">
        <v>3067</v>
      </c>
      <c r="G1853" s="568"/>
      <c r="H1853" s="568"/>
      <c r="I1853" s="568"/>
      <c r="J1853" s="568"/>
      <c r="K1853" s="568"/>
      <c r="L1853" s="569"/>
      <c r="M1853" s="655"/>
      <c r="N1853" s="656"/>
      <c r="O1853" s="648"/>
      <c r="P1853" s="648"/>
      <c r="Q1853" s="648"/>
      <c r="R1853" s="648"/>
      <c r="S1853" s="648"/>
      <c r="T1853" s="657"/>
      <c r="U1853" s="568"/>
      <c r="V1853" s="568"/>
      <c r="W1853" s="568"/>
      <c r="X1853" s="568"/>
      <c r="Y1853" s="568"/>
      <c r="Z1853" s="568"/>
      <c r="AA1853" s="568"/>
      <c r="AB1853" s="568"/>
      <c r="AC1853" s="568"/>
      <c r="AD1853" s="568"/>
      <c r="AE1853" s="568"/>
      <c r="AT1853" s="561" t="s">
        <v>135</v>
      </c>
      <c r="AU1853" s="561" t="s">
        <v>82</v>
      </c>
    </row>
    <row r="1854" spans="1:65" s="571" customFormat="1" ht="14.45" customHeight="1">
      <c r="A1854" s="568"/>
      <c r="B1854" s="569"/>
      <c r="C1854" s="640" t="s">
        <v>3068</v>
      </c>
      <c r="D1854" s="640" t="s">
        <v>128</v>
      </c>
      <c r="E1854" s="641" t="s">
        <v>3069</v>
      </c>
      <c r="F1854" s="642" t="s">
        <v>3070</v>
      </c>
      <c r="G1854" s="643" t="s">
        <v>173</v>
      </c>
      <c r="H1854" s="644">
        <v>1</v>
      </c>
      <c r="I1854" s="77"/>
      <c r="J1854" s="645">
        <f>ROUND(I1854*H1854,2)</f>
        <v>0</v>
      </c>
      <c r="K1854" s="642" t="s">
        <v>259</v>
      </c>
      <c r="L1854" s="569"/>
      <c r="M1854" s="646" t="s">
        <v>3</v>
      </c>
      <c r="N1854" s="647" t="s">
        <v>43</v>
      </c>
      <c r="O1854" s="648"/>
      <c r="P1854" s="649">
        <f>O1854*H1854</f>
        <v>0</v>
      </c>
      <c r="Q1854" s="649">
        <v>0</v>
      </c>
      <c r="R1854" s="649">
        <f>Q1854*H1854</f>
        <v>0</v>
      </c>
      <c r="S1854" s="649">
        <v>0</v>
      </c>
      <c r="T1854" s="650">
        <f>S1854*H1854</f>
        <v>0</v>
      </c>
      <c r="U1854" s="568"/>
      <c r="V1854" s="568"/>
      <c r="W1854" s="568"/>
      <c r="X1854" s="568"/>
      <c r="Y1854" s="568"/>
      <c r="Z1854" s="568"/>
      <c r="AA1854" s="568"/>
      <c r="AB1854" s="568"/>
      <c r="AC1854" s="568"/>
      <c r="AD1854" s="568"/>
      <c r="AE1854" s="568"/>
      <c r="AR1854" s="651" t="s">
        <v>229</v>
      </c>
      <c r="AT1854" s="651" t="s">
        <v>128</v>
      </c>
      <c r="AU1854" s="651" t="s">
        <v>82</v>
      </c>
      <c r="AY1854" s="561" t="s">
        <v>125</v>
      </c>
      <c r="BE1854" s="652">
        <f>IF(N1854="základní",J1854,0)</f>
        <v>0</v>
      </c>
      <c r="BF1854" s="652">
        <f>IF(N1854="snížená",J1854,0)</f>
        <v>0</v>
      </c>
      <c r="BG1854" s="652">
        <f>IF(N1854="zákl. přenesená",J1854,0)</f>
        <v>0</v>
      </c>
      <c r="BH1854" s="652">
        <f>IF(N1854="sníž. přenesená",J1854,0)</f>
        <v>0</v>
      </c>
      <c r="BI1854" s="652">
        <f>IF(N1854="nulová",J1854,0)</f>
        <v>0</v>
      </c>
      <c r="BJ1854" s="561" t="s">
        <v>80</v>
      </c>
      <c r="BK1854" s="652">
        <f>ROUND(I1854*H1854,2)</f>
        <v>0</v>
      </c>
      <c r="BL1854" s="561" t="s">
        <v>229</v>
      </c>
      <c r="BM1854" s="651" t="s">
        <v>3071</v>
      </c>
    </row>
    <row r="1855" spans="1:47" s="571" customFormat="1" ht="68.25">
      <c r="A1855" s="568"/>
      <c r="B1855" s="569"/>
      <c r="C1855" s="568"/>
      <c r="D1855" s="653" t="s">
        <v>135</v>
      </c>
      <c r="E1855" s="568"/>
      <c r="F1855" s="654" t="s">
        <v>3072</v>
      </c>
      <c r="G1855" s="568"/>
      <c r="H1855" s="568"/>
      <c r="I1855" s="568"/>
      <c r="J1855" s="568"/>
      <c r="K1855" s="568"/>
      <c r="L1855" s="569"/>
      <c r="M1855" s="655"/>
      <c r="N1855" s="656"/>
      <c r="O1855" s="648"/>
      <c r="P1855" s="648"/>
      <c r="Q1855" s="648"/>
      <c r="R1855" s="648"/>
      <c r="S1855" s="648"/>
      <c r="T1855" s="657"/>
      <c r="U1855" s="568"/>
      <c r="V1855" s="568"/>
      <c r="W1855" s="568"/>
      <c r="X1855" s="568"/>
      <c r="Y1855" s="568"/>
      <c r="Z1855" s="568"/>
      <c r="AA1855" s="568"/>
      <c r="AB1855" s="568"/>
      <c r="AC1855" s="568"/>
      <c r="AD1855" s="568"/>
      <c r="AE1855" s="568"/>
      <c r="AT1855" s="561" t="s">
        <v>135</v>
      </c>
      <c r="AU1855" s="561" t="s">
        <v>82</v>
      </c>
    </row>
    <row r="1856" spans="1:65" s="571" customFormat="1" ht="14.45" customHeight="1">
      <c r="A1856" s="568"/>
      <c r="B1856" s="569"/>
      <c r="C1856" s="640" t="s">
        <v>3073</v>
      </c>
      <c r="D1856" s="640" t="s">
        <v>128</v>
      </c>
      <c r="E1856" s="641" t="s">
        <v>3074</v>
      </c>
      <c r="F1856" s="642" t="s">
        <v>3075</v>
      </c>
      <c r="G1856" s="643" t="s">
        <v>173</v>
      </c>
      <c r="H1856" s="644">
        <v>1</v>
      </c>
      <c r="I1856" s="77"/>
      <c r="J1856" s="645">
        <f>ROUND(I1856*H1856,2)</f>
        <v>0</v>
      </c>
      <c r="K1856" s="642" t="s">
        <v>259</v>
      </c>
      <c r="L1856" s="569"/>
      <c r="M1856" s="646" t="s">
        <v>3</v>
      </c>
      <c r="N1856" s="647" t="s">
        <v>43</v>
      </c>
      <c r="O1856" s="648"/>
      <c r="P1856" s="649">
        <f>O1856*H1856</f>
        <v>0</v>
      </c>
      <c r="Q1856" s="649">
        <v>0</v>
      </c>
      <c r="R1856" s="649">
        <f>Q1856*H1856</f>
        <v>0</v>
      </c>
      <c r="S1856" s="649">
        <v>0</v>
      </c>
      <c r="T1856" s="650">
        <f>S1856*H1856</f>
        <v>0</v>
      </c>
      <c r="U1856" s="568"/>
      <c r="V1856" s="568"/>
      <c r="W1856" s="568"/>
      <c r="X1856" s="568"/>
      <c r="Y1856" s="568"/>
      <c r="Z1856" s="568"/>
      <c r="AA1856" s="568"/>
      <c r="AB1856" s="568"/>
      <c r="AC1856" s="568"/>
      <c r="AD1856" s="568"/>
      <c r="AE1856" s="568"/>
      <c r="AR1856" s="651" t="s">
        <v>229</v>
      </c>
      <c r="AT1856" s="651" t="s">
        <v>128</v>
      </c>
      <c r="AU1856" s="651" t="s">
        <v>82</v>
      </c>
      <c r="AY1856" s="561" t="s">
        <v>125</v>
      </c>
      <c r="BE1856" s="652">
        <f>IF(N1856="základní",J1856,0)</f>
        <v>0</v>
      </c>
      <c r="BF1856" s="652">
        <f>IF(N1856="snížená",J1856,0)</f>
        <v>0</v>
      </c>
      <c r="BG1856" s="652">
        <f>IF(N1856="zákl. přenesená",J1856,0)</f>
        <v>0</v>
      </c>
      <c r="BH1856" s="652">
        <f>IF(N1856="sníž. přenesená",J1856,0)</f>
        <v>0</v>
      </c>
      <c r="BI1856" s="652">
        <f>IF(N1856="nulová",J1856,0)</f>
        <v>0</v>
      </c>
      <c r="BJ1856" s="561" t="s">
        <v>80</v>
      </c>
      <c r="BK1856" s="652">
        <f>ROUND(I1856*H1856,2)</f>
        <v>0</v>
      </c>
      <c r="BL1856" s="561" t="s">
        <v>229</v>
      </c>
      <c r="BM1856" s="651" t="s">
        <v>3076</v>
      </c>
    </row>
    <row r="1857" spans="1:47" s="571" customFormat="1" ht="58.5">
      <c r="A1857" s="568"/>
      <c r="B1857" s="569"/>
      <c r="C1857" s="568"/>
      <c r="D1857" s="653" t="s">
        <v>135</v>
      </c>
      <c r="E1857" s="568"/>
      <c r="F1857" s="654" t="s">
        <v>3077</v>
      </c>
      <c r="G1857" s="568"/>
      <c r="H1857" s="568"/>
      <c r="I1857" s="568"/>
      <c r="J1857" s="568"/>
      <c r="K1857" s="568"/>
      <c r="L1857" s="569"/>
      <c r="M1857" s="655"/>
      <c r="N1857" s="656"/>
      <c r="O1857" s="648"/>
      <c r="P1857" s="648"/>
      <c r="Q1857" s="648"/>
      <c r="R1857" s="648"/>
      <c r="S1857" s="648"/>
      <c r="T1857" s="657"/>
      <c r="U1857" s="568"/>
      <c r="V1857" s="568"/>
      <c r="W1857" s="568"/>
      <c r="X1857" s="568"/>
      <c r="Y1857" s="568"/>
      <c r="Z1857" s="568"/>
      <c r="AA1857" s="568"/>
      <c r="AB1857" s="568"/>
      <c r="AC1857" s="568"/>
      <c r="AD1857" s="568"/>
      <c r="AE1857" s="568"/>
      <c r="AT1857" s="561" t="s">
        <v>135</v>
      </c>
      <c r="AU1857" s="561" t="s">
        <v>82</v>
      </c>
    </row>
    <row r="1858" spans="1:65" s="571" customFormat="1" ht="14.45" customHeight="1">
      <c r="A1858" s="568"/>
      <c r="B1858" s="569"/>
      <c r="C1858" s="640" t="s">
        <v>3078</v>
      </c>
      <c r="D1858" s="640" t="s">
        <v>128</v>
      </c>
      <c r="E1858" s="641" t="s">
        <v>3079</v>
      </c>
      <c r="F1858" s="642" t="s">
        <v>3075</v>
      </c>
      <c r="G1858" s="643" t="s">
        <v>173</v>
      </c>
      <c r="H1858" s="644">
        <v>1</v>
      </c>
      <c r="I1858" s="77"/>
      <c r="J1858" s="645">
        <f>ROUND(I1858*H1858,2)</f>
        <v>0</v>
      </c>
      <c r="K1858" s="642" t="s">
        <v>259</v>
      </c>
      <c r="L1858" s="569"/>
      <c r="M1858" s="646" t="s">
        <v>3</v>
      </c>
      <c r="N1858" s="647" t="s">
        <v>43</v>
      </c>
      <c r="O1858" s="648"/>
      <c r="P1858" s="649">
        <f>O1858*H1858</f>
        <v>0</v>
      </c>
      <c r="Q1858" s="649">
        <v>0</v>
      </c>
      <c r="R1858" s="649">
        <f>Q1858*H1858</f>
        <v>0</v>
      </c>
      <c r="S1858" s="649">
        <v>0</v>
      </c>
      <c r="T1858" s="650">
        <f>S1858*H1858</f>
        <v>0</v>
      </c>
      <c r="U1858" s="568"/>
      <c r="V1858" s="568"/>
      <c r="W1858" s="568"/>
      <c r="X1858" s="568"/>
      <c r="Y1858" s="568"/>
      <c r="Z1858" s="568"/>
      <c r="AA1858" s="568"/>
      <c r="AB1858" s="568"/>
      <c r="AC1858" s="568"/>
      <c r="AD1858" s="568"/>
      <c r="AE1858" s="568"/>
      <c r="AR1858" s="651" t="s">
        <v>229</v>
      </c>
      <c r="AT1858" s="651" t="s">
        <v>128</v>
      </c>
      <c r="AU1858" s="651" t="s">
        <v>82</v>
      </c>
      <c r="AY1858" s="561" t="s">
        <v>125</v>
      </c>
      <c r="BE1858" s="652">
        <f>IF(N1858="základní",J1858,0)</f>
        <v>0</v>
      </c>
      <c r="BF1858" s="652">
        <f>IF(N1858="snížená",J1858,0)</f>
        <v>0</v>
      </c>
      <c r="BG1858" s="652">
        <f>IF(N1858="zákl. přenesená",J1858,0)</f>
        <v>0</v>
      </c>
      <c r="BH1858" s="652">
        <f>IF(N1858="sníž. přenesená",J1858,0)</f>
        <v>0</v>
      </c>
      <c r="BI1858" s="652">
        <f>IF(N1858="nulová",J1858,0)</f>
        <v>0</v>
      </c>
      <c r="BJ1858" s="561" t="s">
        <v>80</v>
      </c>
      <c r="BK1858" s="652">
        <f>ROUND(I1858*H1858,2)</f>
        <v>0</v>
      </c>
      <c r="BL1858" s="561" t="s">
        <v>229</v>
      </c>
      <c r="BM1858" s="651" t="s">
        <v>3080</v>
      </c>
    </row>
    <row r="1859" spans="1:47" s="571" customFormat="1" ht="58.5">
      <c r="A1859" s="568"/>
      <c r="B1859" s="569"/>
      <c r="C1859" s="568"/>
      <c r="D1859" s="653" t="s">
        <v>135</v>
      </c>
      <c r="E1859" s="568"/>
      <c r="F1859" s="654" t="s">
        <v>3077</v>
      </c>
      <c r="G1859" s="568"/>
      <c r="H1859" s="568"/>
      <c r="I1859" s="568"/>
      <c r="J1859" s="568"/>
      <c r="K1859" s="568"/>
      <c r="L1859" s="569"/>
      <c r="M1859" s="655"/>
      <c r="N1859" s="656"/>
      <c r="O1859" s="648"/>
      <c r="P1859" s="648"/>
      <c r="Q1859" s="648"/>
      <c r="R1859" s="648"/>
      <c r="S1859" s="648"/>
      <c r="T1859" s="657"/>
      <c r="U1859" s="568"/>
      <c r="V1859" s="568"/>
      <c r="W1859" s="568"/>
      <c r="X1859" s="568"/>
      <c r="Y1859" s="568"/>
      <c r="Z1859" s="568"/>
      <c r="AA1859" s="568"/>
      <c r="AB1859" s="568"/>
      <c r="AC1859" s="568"/>
      <c r="AD1859" s="568"/>
      <c r="AE1859" s="568"/>
      <c r="AT1859" s="561" t="s">
        <v>135</v>
      </c>
      <c r="AU1859" s="561" t="s">
        <v>82</v>
      </c>
    </row>
    <row r="1860" spans="1:65" s="571" customFormat="1" ht="14.45" customHeight="1">
      <c r="A1860" s="568"/>
      <c r="B1860" s="569"/>
      <c r="C1860" s="640" t="s">
        <v>3081</v>
      </c>
      <c r="D1860" s="640" t="s">
        <v>128</v>
      </c>
      <c r="E1860" s="641" t="s">
        <v>3082</v>
      </c>
      <c r="F1860" s="642" t="s">
        <v>3083</v>
      </c>
      <c r="G1860" s="643" t="s">
        <v>173</v>
      </c>
      <c r="H1860" s="644">
        <v>1</v>
      </c>
      <c r="I1860" s="77"/>
      <c r="J1860" s="645">
        <f>ROUND(I1860*H1860,2)</f>
        <v>0</v>
      </c>
      <c r="K1860" s="642" t="s">
        <v>259</v>
      </c>
      <c r="L1860" s="569"/>
      <c r="M1860" s="646" t="s">
        <v>3</v>
      </c>
      <c r="N1860" s="647" t="s">
        <v>43</v>
      </c>
      <c r="O1860" s="648"/>
      <c r="P1860" s="649">
        <f>O1860*H1860</f>
        <v>0</v>
      </c>
      <c r="Q1860" s="649">
        <v>0</v>
      </c>
      <c r="R1860" s="649">
        <f>Q1860*H1860</f>
        <v>0</v>
      </c>
      <c r="S1860" s="649">
        <v>0</v>
      </c>
      <c r="T1860" s="650">
        <f>S1860*H1860</f>
        <v>0</v>
      </c>
      <c r="U1860" s="568"/>
      <c r="V1860" s="568"/>
      <c r="W1860" s="568"/>
      <c r="X1860" s="568"/>
      <c r="Y1860" s="568"/>
      <c r="Z1860" s="568"/>
      <c r="AA1860" s="568"/>
      <c r="AB1860" s="568"/>
      <c r="AC1860" s="568"/>
      <c r="AD1860" s="568"/>
      <c r="AE1860" s="568"/>
      <c r="AR1860" s="651" t="s">
        <v>229</v>
      </c>
      <c r="AT1860" s="651" t="s">
        <v>128</v>
      </c>
      <c r="AU1860" s="651" t="s">
        <v>82</v>
      </c>
      <c r="AY1860" s="561" t="s">
        <v>125</v>
      </c>
      <c r="BE1860" s="652">
        <f>IF(N1860="základní",J1860,0)</f>
        <v>0</v>
      </c>
      <c r="BF1860" s="652">
        <f>IF(N1860="snížená",J1860,0)</f>
        <v>0</v>
      </c>
      <c r="BG1860" s="652">
        <f>IF(N1860="zákl. přenesená",J1860,0)</f>
        <v>0</v>
      </c>
      <c r="BH1860" s="652">
        <f>IF(N1860="sníž. přenesená",J1860,0)</f>
        <v>0</v>
      </c>
      <c r="BI1860" s="652">
        <f>IF(N1860="nulová",J1860,0)</f>
        <v>0</v>
      </c>
      <c r="BJ1860" s="561" t="s">
        <v>80</v>
      </c>
      <c r="BK1860" s="652">
        <f>ROUND(I1860*H1860,2)</f>
        <v>0</v>
      </c>
      <c r="BL1860" s="561" t="s">
        <v>229</v>
      </c>
      <c r="BM1860" s="651" t="s">
        <v>3084</v>
      </c>
    </row>
    <row r="1861" spans="1:47" s="571" customFormat="1" ht="58.5">
      <c r="A1861" s="568"/>
      <c r="B1861" s="569"/>
      <c r="C1861" s="568"/>
      <c r="D1861" s="653" t="s">
        <v>135</v>
      </c>
      <c r="E1861" s="568"/>
      <c r="F1861" s="654" t="s">
        <v>3085</v>
      </c>
      <c r="G1861" s="568"/>
      <c r="H1861" s="568"/>
      <c r="I1861" s="568"/>
      <c r="J1861" s="568"/>
      <c r="K1861" s="568"/>
      <c r="L1861" s="569"/>
      <c r="M1861" s="655"/>
      <c r="N1861" s="656"/>
      <c r="O1861" s="648"/>
      <c r="P1861" s="648"/>
      <c r="Q1861" s="648"/>
      <c r="R1861" s="648"/>
      <c r="S1861" s="648"/>
      <c r="T1861" s="657"/>
      <c r="U1861" s="568"/>
      <c r="V1861" s="568"/>
      <c r="W1861" s="568"/>
      <c r="X1861" s="568"/>
      <c r="Y1861" s="568"/>
      <c r="Z1861" s="568"/>
      <c r="AA1861" s="568"/>
      <c r="AB1861" s="568"/>
      <c r="AC1861" s="568"/>
      <c r="AD1861" s="568"/>
      <c r="AE1861" s="568"/>
      <c r="AT1861" s="561" t="s">
        <v>135</v>
      </c>
      <c r="AU1861" s="561" t="s">
        <v>82</v>
      </c>
    </row>
    <row r="1862" spans="1:65" s="571" customFormat="1" ht="14.45" customHeight="1">
      <c r="A1862" s="568"/>
      <c r="B1862" s="569"/>
      <c r="C1862" s="640" t="s">
        <v>3086</v>
      </c>
      <c r="D1862" s="640" t="s">
        <v>128</v>
      </c>
      <c r="E1862" s="641" t="s">
        <v>3087</v>
      </c>
      <c r="F1862" s="642" t="s">
        <v>3088</v>
      </c>
      <c r="G1862" s="643" t="s">
        <v>173</v>
      </c>
      <c r="H1862" s="644">
        <v>1</v>
      </c>
      <c r="I1862" s="77"/>
      <c r="J1862" s="645">
        <f>ROUND(I1862*H1862,2)</f>
        <v>0</v>
      </c>
      <c r="K1862" s="642" t="s">
        <v>259</v>
      </c>
      <c r="L1862" s="569"/>
      <c r="M1862" s="646" t="s">
        <v>3</v>
      </c>
      <c r="N1862" s="647" t="s">
        <v>43</v>
      </c>
      <c r="O1862" s="648"/>
      <c r="P1862" s="649">
        <f>O1862*H1862</f>
        <v>0</v>
      </c>
      <c r="Q1862" s="649">
        <v>0</v>
      </c>
      <c r="R1862" s="649">
        <f>Q1862*H1862</f>
        <v>0</v>
      </c>
      <c r="S1862" s="649">
        <v>0</v>
      </c>
      <c r="T1862" s="650">
        <f>S1862*H1862</f>
        <v>0</v>
      </c>
      <c r="U1862" s="568"/>
      <c r="V1862" s="568"/>
      <c r="W1862" s="568"/>
      <c r="X1862" s="568"/>
      <c r="Y1862" s="568"/>
      <c r="Z1862" s="568"/>
      <c r="AA1862" s="568"/>
      <c r="AB1862" s="568"/>
      <c r="AC1862" s="568"/>
      <c r="AD1862" s="568"/>
      <c r="AE1862" s="568"/>
      <c r="AR1862" s="651" t="s">
        <v>229</v>
      </c>
      <c r="AT1862" s="651" t="s">
        <v>128</v>
      </c>
      <c r="AU1862" s="651" t="s">
        <v>82</v>
      </c>
      <c r="AY1862" s="561" t="s">
        <v>125</v>
      </c>
      <c r="BE1862" s="652">
        <f>IF(N1862="základní",J1862,0)</f>
        <v>0</v>
      </c>
      <c r="BF1862" s="652">
        <f>IF(N1862="snížená",J1862,0)</f>
        <v>0</v>
      </c>
      <c r="BG1862" s="652">
        <f>IF(N1862="zákl. přenesená",J1862,0)</f>
        <v>0</v>
      </c>
      <c r="BH1862" s="652">
        <f>IF(N1862="sníž. přenesená",J1862,0)</f>
        <v>0</v>
      </c>
      <c r="BI1862" s="652">
        <f>IF(N1862="nulová",J1862,0)</f>
        <v>0</v>
      </c>
      <c r="BJ1862" s="561" t="s">
        <v>80</v>
      </c>
      <c r="BK1862" s="652">
        <f>ROUND(I1862*H1862,2)</f>
        <v>0</v>
      </c>
      <c r="BL1862" s="561" t="s">
        <v>229</v>
      </c>
      <c r="BM1862" s="651" t="s">
        <v>3089</v>
      </c>
    </row>
    <row r="1863" spans="1:47" s="571" customFormat="1" ht="58.5">
      <c r="A1863" s="568"/>
      <c r="B1863" s="569"/>
      <c r="C1863" s="568"/>
      <c r="D1863" s="653" t="s">
        <v>135</v>
      </c>
      <c r="E1863" s="568"/>
      <c r="F1863" s="654" t="s">
        <v>3085</v>
      </c>
      <c r="G1863" s="568"/>
      <c r="H1863" s="568"/>
      <c r="I1863" s="568"/>
      <c r="J1863" s="568"/>
      <c r="K1863" s="568"/>
      <c r="L1863" s="569"/>
      <c r="M1863" s="655"/>
      <c r="N1863" s="656"/>
      <c r="O1863" s="648"/>
      <c r="P1863" s="648"/>
      <c r="Q1863" s="648"/>
      <c r="R1863" s="648"/>
      <c r="S1863" s="648"/>
      <c r="T1863" s="657"/>
      <c r="U1863" s="568"/>
      <c r="V1863" s="568"/>
      <c r="W1863" s="568"/>
      <c r="X1863" s="568"/>
      <c r="Y1863" s="568"/>
      <c r="Z1863" s="568"/>
      <c r="AA1863" s="568"/>
      <c r="AB1863" s="568"/>
      <c r="AC1863" s="568"/>
      <c r="AD1863" s="568"/>
      <c r="AE1863" s="568"/>
      <c r="AT1863" s="561" t="s">
        <v>135</v>
      </c>
      <c r="AU1863" s="561" t="s">
        <v>82</v>
      </c>
    </row>
    <row r="1864" spans="1:65" s="571" customFormat="1" ht="14.45" customHeight="1">
      <c r="A1864" s="568"/>
      <c r="B1864" s="569"/>
      <c r="C1864" s="640" t="s">
        <v>3090</v>
      </c>
      <c r="D1864" s="640" t="s">
        <v>128</v>
      </c>
      <c r="E1864" s="641" t="s">
        <v>3091</v>
      </c>
      <c r="F1864" s="642" t="s">
        <v>3092</v>
      </c>
      <c r="G1864" s="643" t="s">
        <v>173</v>
      </c>
      <c r="H1864" s="644">
        <v>1</v>
      </c>
      <c r="I1864" s="77"/>
      <c r="J1864" s="645">
        <f>ROUND(I1864*H1864,2)</f>
        <v>0</v>
      </c>
      <c r="K1864" s="642" t="s">
        <v>259</v>
      </c>
      <c r="L1864" s="569"/>
      <c r="M1864" s="646" t="s">
        <v>3</v>
      </c>
      <c r="N1864" s="647" t="s">
        <v>43</v>
      </c>
      <c r="O1864" s="648"/>
      <c r="P1864" s="649">
        <f>O1864*H1864</f>
        <v>0</v>
      </c>
      <c r="Q1864" s="649">
        <v>0</v>
      </c>
      <c r="R1864" s="649">
        <f>Q1864*H1864</f>
        <v>0</v>
      </c>
      <c r="S1864" s="649">
        <v>0</v>
      </c>
      <c r="T1864" s="650">
        <f>S1864*H1864</f>
        <v>0</v>
      </c>
      <c r="U1864" s="568"/>
      <c r="V1864" s="568"/>
      <c r="W1864" s="568"/>
      <c r="X1864" s="568"/>
      <c r="Y1864" s="568"/>
      <c r="Z1864" s="568"/>
      <c r="AA1864" s="568"/>
      <c r="AB1864" s="568"/>
      <c r="AC1864" s="568"/>
      <c r="AD1864" s="568"/>
      <c r="AE1864" s="568"/>
      <c r="AR1864" s="651" t="s">
        <v>229</v>
      </c>
      <c r="AT1864" s="651" t="s">
        <v>128</v>
      </c>
      <c r="AU1864" s="651" t="s">
        <v>82</v>
      </c>
      <c r="AY1864" s="561" t="s">
        <v>125</v>
      </c>
      <c r="BE1864" s="652">
        <f>IF(N1864="základní",J1864,0)</f>
        <v>0</v>
      </c>
      <c r="BF1864" s="652">
        <f>IF(N1864="snížená",J1864,0)</f>
        <v>0</v>
      </c>
      <c r="BG1864" s="652">
        <f>IF(N1864="zákl. přenesená",J1864,0)</f>
        <v>0</v>
      </c>
      <c r="BH1864" s="652">
        <f>IF(N1864="sníž. přenesená",J1864,0)</f>
        <v>0</v>
      </c>
      <c r="BI1864" s="652">
        <f>IF(N1864="nulová",J1864,0)</f>
        <v>0</v>
      </c>
      <c r="BJ1864" s="561" t="s">
        <v>80</v>
      </c>
      <c r="BK1864" s="652">
        <f>ROUND(I1864*H1864,2)</f>
        <v>0</v>
      </c>
      <c r="BL1864" s="561" t="s">
        <v>229</v>
      </c>
      <c r="BM1864" s="651" t="s">
        <v>3093</v>
      </c>
    </row>
    <row r="1865" spans="1:47" s="571" customFormat="1" ht="68.25">
      <c r="A1865" s="568"/>
      <c r="B1865" s="569"/>
      <c r="C1865" s="568"/>
      <c r="D1865" s="653" t="s">
        <v>135</v>
      </c>
      <c r="E1865" s="568"/>
      <c r="F1865" s="654" t="s">
        <v>3094</v>
      </c>
      <c r="G1865" s="568"/>
      <c r="H1865" s="568"/>
      <c r="I1865" s="568"/>
      <c r="J1865" s="568"/>
      <c r="K1865" s="568"/>
      <c r="L1865" s="569"/>
      <c r="M1865" s="655"/>
      <c r="N1865" s="656"/>
      <c r="O1865" s="648"/>
      <c r="P1865" s="648"/>
      <c r="Q1865" s="648"/>
      <c r="R1865" s="648"/>
      <c r="S1865" s="648"/>
      <c r="T1865" s="657"/>
      <c r="U1865" s="568"/>
      <c r="V1865" s="568"/>
      <c r="W1865" s="568"/>
      <c r="X1865" s="568"/>
      <c r="Y1865" s="568"/>
      <c r="Z1865" s="568"/>
      <c r="AA1865" s="568"/>
      <c r="AB1865" s="568"/>
      <c r="AC1865" s="568"/>
      <c r="AD1865" s="568"/>
      <c r="AE1865" s="568"/>
      <c r="AT1865" s="561" t="s">
        <v>135</v>
      </c>
      <c r="AU1865" s="561" t="s">
        <v>82</v>
      </c>
    </row>
    <row r="1866" spans="1:65" s="571" customFormat="1" ht="14.45" customHeight="1">
      <c r="A1866" s="568"/>
      <c r="B1866" s="569"/>
      <c r="C1866" s="640" t="s">
        <v>3095</v>
      </c>
      <c r="D1866" s="640" t="s">
        <v>128</v>
      </c>
      <c r="E1866" s="641" t="s">
        <v>3096</v>
      </c>
      <c r="F1866" s="642" t="s">
        <v>3097</v>
      </c>
      <c r="G1866" s="643" t="s">
        <v>173</v>
      </c>
      <c r="H1866" s="644">
        <v>1</v>
      </c>
      <c r="I1866" s="77"/>
      <c r="J1866" s="645">
        <f>ROUND(I1866*H1866,2)</f>
        <v>0</v>
      </c>
      <c r="K1866" s="642" t="s">
        <v>259</v>
      </c>
      <c r="L1866" s="569"/>
      <c r="M1866" s="646" t="s">
        <v>3</v>
      </c>
      <c r="N1866" s="647" t="s">
        <v>43</v>
      </c>
      <c r="O1866" s="648"/>
      <c r="P1866" s="649">
        <f>O1866*H1866</f>
        <v>0</v>
      </c>
      <c r="Q1866" s="649">
        <v>0</v>
      </c>
      <c r="R1866" s="649">
        <f>Q1866*H1866</f>
        <v>0</v>
      </c>
      <c r="S1866" s="649">
        <v>0</v>
      </c>
      <c r="T1866" s="650">
        <f>S1866*H1866</f>
        <v>0</v>
      </c>
      <c r="U1866" s="568"/>
      <c r="V1866" s="568"/>
      <c r="W1866" s="568"/>
      <c r="X1866" s="568"/>
      <c r="Y1866" s="568"/>
      <c r="Z1866" s="568"/>
      <c r="AA1866" s="568"/>
      <c r="AB1866" s="568"/>
      <c r="AC1866" s="568"/>
      <c r="AD1866" s="568"/>
      <c r="AE1866" s="568"/>
      <c r="AR1866" s="651" t="s">
        <v>229</v>
      </c>
      <c r="AT1866" s="651" t="s">
        <v>128</v>
      </c>
      <c r="AU1866" s="651" t="s">
        <v>82</v>
      </c>
      <c r="AY1866" s="561" t="s">
        <v>125</v>
      </c>
      <c r="BE1866" s="652">
        <f>IF(N1866="základní",J1866,0)</f>
        <v>0</v>
      </c>
      <c r="BF1866" s="652">
        <f>IF(N1866="snížená",J1866,0)</f>
        <v>0</v>
      </c>
      <c r="BG1866" s="652">
        <f>IF(N1866="zákl. přenesená",J1866,0)</f>
        <v>0</v>
      </c>
      <c r="BH1866" s="652">
        <f>IF(N1866="sníž. přenesená",J1866,0)</f>
        <v>0</v>
      </c>
      <c r="BI1866" s="652">
        <f>IF(N1866="nulová",J1866,0)</f>
        <v>0</v>
      </c>
      <c r="BJ1866" s="561" t="s">
        <v>80</v>
      </c>
      <c r="BK1866" s="652">
        <f>ROUND(I1866*H1866,2)</f>
        <v>0</v>
      </c>
      <c r="BL1866" s="561" t="s">
        <v>229</v>
      </c>
      <c r="BM1866" s="651" t="s">
        <v>3098</v>
      </c>
    </row>
    <row r="1867" spans="1:47" s="571" customFormat="1" ht="58.5">
      <c r="A1867" s="568"/>
      <c r="B1867" s="569"/>
      <c r="C1867" s="568"/>
      <c r="D1867" s="653" t="s">
        <v>135</v>
      </c>
      <c r="E1867" s="568"/>
      <c r="F1867" s="654" t="s">
        <v>3085</v>
      </c>
      <c r="G1867" s="568"/>
      <c r="H1867" s="568"/>
      <c r="I1867" s="78"/>
      <c r="J1867" s="568"/>
      <c r="K1867" s="568"/>
      <c r="L1867" s="569"/>
      <c r="M1867" s="655"/>
      <c r="N1867" s="656"/>
      <c r="O1867" s="648"/>
      <c r="P1867" s="648"/>
      <c r="Q1867" s="648"/>
      <c r="R1867" s="648"/>
      <c r="S1867" s="648"/>
      <c r="T1867" s="657"/>
      <c r="U1867" s="568"/>
      <c r="V1867" s="568"/>
      <c r="W1867" s="568"/>
      <c r="X1867" s="568"/>
      <c r="Y1867" s="568"/>
      <c r="Z1867" s="568"/>
      <c r="AA1867" s="568"/>
      <c r="AB1867" s="568"/>
      <c r="AC1867" s="568"/>
      <c r="AD1867" s="568"/>
      <c r="AE1867" s="568"/>
      <c r="AT1867" s="561" t="s">
        <v>135</v>
      </c>
      <c r="AU1867" s="561" t="s">
        <v>82</v>
      </c>
    </row>
    <row r="1868" spans="1:65" s="571" customFormat="1" ht="14.45" customHeight="1">
      <c r="A1868" s="568"/>
      <c r="B1868" s="569"/>
      <c r="C1868" s="640" t="s">
        <v>3099</v>
      </c>
      <c r="D1868" s="640" t="s">
        <v>128</v>
      </c>
      <c r="E1868" s="641" t="s">
        <v>3100</v>
      </c>
      <c r="F1868" s="642" t="s">
        <v>3101</v>
      </c>
      <c r="G1868" s="643" t="s">
        <v>173</v>
      </c>
      <c r="H1868" s="644">
        <v>1</v>
      </c>
      <c r="I1868" s="77"/>
      <c r="J1868" s="645">
        <f>ROUND(I1868*H1868,2)</f>
        <v>0</v>
      </c>
      <c r="K1868" s="642" t="s">
        <v>259</v>
      </c>
      <c r="L1868" s="569"/>
      <c r="M1868" s="646" t="s">
        <v>3</v>
      </c>
      <c r="N1868" s="647" t="s">
        <v>43</v>
      </c>
      <c r="O1868" s="648"/>
      <c r="P1868" s="649">
        <f>O1868*H1868</f>
        <v>0</v>
      </c>
      <c r="Q1868" s="649">
        <v>0</v>
      </c>
      <c r="R1868" s="649">
        <f>Q1868*H1868</f>
        <v>0</v>
      </c>
      <c r="S1868" s="649">
        <v>0</v>
      </c>
      <c r="T1868" s="650">
        <f>S1868*H1868</f>
        <v>0</v>
      </c>
      <c r="U1868" s="568"/>
      <c r="V1868" s="568"/>
      <c r="W1868" s="568"/>
      <c r="X1868" s="568"/>
      <c r="Y1868" s="568"/>
      <c r="Z1868" s="568"/>
      <c r="AA1868" s="568"/>
      <c r="AB1868" s="568"/>
      <c r="AC1868" s="568"/>
      <c r="AD1868" s="568"/>
      <c r="AE1868" s="568"/>
      <c r="AR1868" s="651" t="s">
        <v>229</v>
      </c>
      <c r="AT1868" s="651" t="s">
        <v>128</v>
      </c>
      <c r="AU1868" s="651" t="s">
        <v>82</v>
      </c>
      <c r="AY1868" s="561" t="s">
        <v>125</v>
      </c>
      <c r="BE1868" s="652">
        <f>IF(N1868="základní",J1868,0)</f>
        <v>0</v>
      </c>
      <c r="BF1868" s="652">
        <f>IF(N1868="snížená",J1868,0)</f>
        <v>0</v>
      </c>
      <c r="BG1868" s="652">
        <f>IF(N1868="zákl. přenesená",J1868,0)</f>
        <v>0</v>
      </c>
      <c r="BH1868" s="652">
        <f>IF(N1868="sníž. přenesená",J1868,0)</f>
        <v>0</v>
      </c>
      <c r="BI1868" s="652">
        <f>IF(N1868="nulová",J1868,0)</f>
        <v>0</v>
      </c>
      <c r="BJ1868" s="561" t="s">
        <v>80</v>
      </c>
      <c r="BK1868" s="652">
        <f>ROUND(I1868*H1868,2)</f>
        <v>0</v>
      </c>
      <c r="BL1868" s="561" t="s">
        <v>229</v>
      </c>
      <c r="BM1868" s="651" t="s">
        <v>3102</v>
      </c>
    </row>
    <row r="1869" spans="1:47" s="571" customFormat="1" ht="58.5">
      <c r="A1869" s="568"/>
      <c r="B1869" s="569"/>
      <c r="C1869" s="568"/>
      <c r="D1869" s="653" t="s">
        <v>135</v>
      </c>
      <c r="E1869" s="568"/>
      <c r="F1869" s="654" t="s">
        <v>3039</v>
      </c>
      <c r="G1869" s="568"/>
      <c r="H1869" s="568"/>
      <c r="I1869" s="568"/>
      <c r="J1869" s="568"/>
      <c r="K1869" s="568"/>
      <c r="L1869" s="569"/>
      <c r="M1869" s="655"/>
      <c r="N1869" s="656"/>
      <c r="O1869" s="648"/>
      <c r="P1869" s="648"/>
      <c r="Q1869" s="648"/>
      <c r="R1869" s="648"/>
      <c r="S1869" s="648"/>
      <c r="T1869" s="657"/>
      <c r="U1869" s="568"/>
      <c r="V1869" s="568"/>
      <c r="W1869" s="568"/>
      <c r="X1869" s="568"/>
      <c r="Y1869" s="568"/>
      <c r="Z1869" s="568"/>
      <c r="AA1869" s="568"/>
      <c r="AB1869" s="568"/>
      <c r="AC1869" s="568"/>
      <c r="AD1869" s="568"/>
      <c r="AE1869" s="568"/>
      <c r="AT1869" s="561" t="s">
        <v>135</v>
      </c>
      <c r="AU1869" s="561" t="s">
        <v>82</v>
      </c>
    </row>
    <row r="1870" spans="1:65" s="571" customFormat="1" ht="14.45" customHeight="1">
      <c r="A1870" s="568"/>
      <c r="B1870" s="569"/>
      <c r="C1870" s="640" t="s">
        <v>3103</v>
      </c>
      <c r="D1870" s="640" t="s">
        <v>128</v>
      </c>
      <c r="E1870" s="641" t="s">
        <v>3104</v>
      </c>
      <c r="F1870" s="642" t="s">
        <v>3105</v>
      </c>
      <c r="G1870" s="643" t="s">
        <v>173</v>
      </c>
      <c r="H1870" s="644">
        <v>1</v>
      </c>
      <c r="I1870" s="77"/>
      <c r="J1870" s="645">
        <f>ROUND(I1870*H1870,2)</f>
        <v>0</v>
      </c>
      <c r="K1870" s="642" t="s">
        <v>259</v>
      </c>
      <c r="L1870" s="569"/>
      <c r="M1870" s="646" t="s">
        <v>3</v>
      </c>
      <c r="N1870" s="647" t="s">
        <v>43</v>
      </c>
      <c r="O1870" s="648"/>
      <c r="P1870" s="649">
        <f>O1870*H1870</f>
        <v>0</v>
      </c>
      <c r="Q1870" s="649">
        <v>0</v>
      </c>
      <c r="R1870" s="649">
        <f>Q1870*H1870</f>
        <v>0</v>
      </c>
      <c r="S1870" s="649">
        <v>0</v>
      </c>
      <c r="T1870" s="650">
        <f>S1870*H1870</f>
        <v>0</v>
      </c>
      <c r="U1870" s="568"/>
      <c r="V1870" s="568"/>
      <c r="W1870" s="568"/>
      <c r="X1870" s="568"/>
      <c r="Y1870" s="568"/>
      <c r="Z1870" s="568"/>
      <c r="AA1870" s="568"/>
      <c r="AB1870" s="568"/>
      <c r="AC1870" s="568"/>
      <c r="AD1870" s="568"/>
      <c r="AE1870" s="568"/>
      <c r="AR1870" s="651" t="s">
        <v>229</v>
      </c>
      <c r="AT1870" s="651" t="s">
        <v>128</v>
      </c>
      <c r="AU1870" s="651" t="s">
        <v>82</v>
      </c>
      <c r="AY1870" s="561" t="s">
        <v>125</v>
      </c>
      <c r="BE1870" s="652">
        <f>IF(N1870="základní",J1870,0)</f>
        <v>0</v>
      </c>
      <c r="BF1870" s="652">
        <f>IF(N1870="snížená",J1870,0)</f>
        <v>0</v>
      </c>
      <c r="BG1870" s="652">
        <f>IF(N1870="zákl. přenesená",J1870,0)</f>
        <v>0</v>
      </c>
      <c r="BH1870" s="652">
        <f>IF(N1870="sníž. přenesená",J1870,0)</f>
        <v>0</v>
      </c>
      <c r="BI1870" s="652">
        <f>IF(N1870="nulová",J1870,0)</f>
        <v>0</v>
      </c>
      <c r="BJ1870" s="561" t="s">
        <v>80</v>
      </c>
      <c r="BK1870" s="652">
        <f>ROUND(I1870*H1870,2)</f>
        <v>0</v>
      </c>
      <c r="BL1870" s="561" t="s">
        <v>229</v>
      </c>
      <c r="BM1870" s="651" t="s">
        <v>3106</v>
      </c>
    </row>
    <row r="1871" spans="1:47" s="571" customFormat="1" ht="78">
      <c r="A1871" s="568"/>
      <c r="B1871" s="569"/>
      <c r="C1871" s="568"/>
      <c r="D1871" s="653" t="s">
        <v>135</v>
      </c>
      <c r="E1871" s="568"/>
      <c r="F1871" s="654" t="s">
        <v>3107</v>
      </c>
      <c r="G1871" s="568"/>
      <c r="H1871" s="568"/>
      <c r="I1871" s="568"/>
      <c r="J1871" s="568"/>
      <c r="K1871" s="568"/>
      <c r="L1871" s="569"/>
      <c r="M1871" s="655"/>
      <c r="N1871" s="656"/>
      <c r="O1871" s="648"/>
      <c r="P1871" s="648"/>
      <c r="Q1871" s="648"/>
      <c r="R1871" s="648"/>
      <c r="S1871" s="648"/>
      <c r="T1871" s="657"/>
      <c r="U1871" s="568"/>
      <c r="V1871" s="568"/>
      <c r="W1871" s="568"/>
      <c r="X1871" s="568"/>
      <c r="Y1871" s="568"/>
      <c r="Z1871" s="568"/>
      <c r="AA1871" s="568"/>
      <c r="AB1871" s="568"/>
      <c r="AC1871" s="568"/>
      <c r="AD1871" s="568"/>
      <c r="AE1871" s="568"/>
      <c r="AT1871" s="561" t="s">
        <v>135</v>
      </c>
      <c r="AU1871" s="561" t="s">
        <v>82</v>
      </c>
    </row>
    <row r="1872" spans="1:65" s="571" customFormat="1" ht="14.45" customHeight="1">
      <c r="A1872" s="568"/>
      <c r="B1872" s="569"/>
      <c r="C1872" s="640" t="s">
        <v>3108</v>
      </c>
      <c r="D1872" s="640" t="s">
        <v>128</v>
      </c>
      <c r="E1872" s="641" t="s">
        <v>3109</v>
      </c>
      <c r="F1872" s="642" t="s">
        <v>3088</v>
      </c>
      <c r="G1872" s="643" t="s">
        <v>173</v>
      </c>
      <c r="H1872" s="644">
        <v>1</v>
      </c>
      <c r="I1872" s="77"/>
      <c r="J1872" s="645">
        <f>ROUND(I1872*H1872,2)</f>
        <v>0</v>
      </c>
      <c r="K1872" s="642" t="s">
        <v>259</v>
      </c>
      <c r="L1872" s="569"/>
      <c r="M1872" s="646" t="s">
        <v>3</v>
      </c>
      <c r="N1872" s="647" t="s">
        <v>43</v>
      </c>
      <c r="O1872" s="648"/>
      <c r="P1872" s="649">
        <f>O1872*H1872</f>
        <v>0</v>
      </c>
      <c r="Q1872" s="649">
        <v>0</v>
      </c>
      <c r="R1872" s="649">
        <f>Q1872*H1872</f>
        <v>0</v>
      </c>
      <c r="S1872" s="649">
        <v>0</v>
      </c>
      <c r="T1872" s="650">
        <f>S1872*H1872</f>
        <v>0</v>
      </c>
      <c r="U1872" s="568"/>
      <c r="V1872" s="568"/>
      <c r="W1872" s="568"/>
      <c r="X1872" s="568"/>
      <c r="Y1872" s="568"/>
      <c r="Z1872" s="568"/>
      <c r="AA1872" s="568"/>
      <c r="AB1872" s="568"/>
      <c r="AC1872" s="568"/>
      <c r="AD1872" s="568"/>
      <c r="AE1872" s="568"/>
      <c r="AR1872" s="651" t="s">
        <v>229</v>
      </c>
      <c r="AT1872" s="651" t="s">
        <v>128</v>
      </c>
      <c r="AU1872" s="651" t="s">
        <v>82</v>
      </c>
      <c r="AY1872" s="561" t="s">
        <v>125</v>
      </c>
      <c r="BE1872" s="652">
        <f>IF(N1872="základní",J1872,0)</f>
        <v>0</v>
      </c>
      <c r="BF1872" s="652">
        <f>IF(N1872="snížená",J1872,0)</f>
        <v>0</v>
      </c>
      <c r="BG1872" s="652">
        <f>IF(N1872="zákl. přenesená",J1872,0)</f>
        <v>0</v>
      </c>
      <c r="BH1872" s="652">
        <f>IF(N1872="sníž. přenesená",J1872,0)</f>
        <v>0</v>
      </c>
      <c r="BI1872" s="652">
        <f>IF(N1872="nulová",J1872,0)</f>
        <v>0</v>
      </c>
      <c r="BJ1872" s="561" t="s">
        <v>80</v>
      </c>
      <c r="BK1872" s="652">
        <f>ROUND(I1872*H1872,2)</f>
        <v>0</v>
      </c>
      <c r="BL1872" s="561" t="s">
        <v>229</v>
      </c>
      <c r="BM1872" s="651" t="s">
        <v>3110</v>
      </c>
    </row>
    <row r="1873" spans="1:47" s="571" customFormat="1" ht="68.25">
      <c r="A1873" s="568"/>
      <c r="B1873" s="569"/>
      <c r="C1873" s="568"/>
      <c r="D1873" s="653" t="s">
        <v>135</v>
      </c>
      <c r="E1873" s="568"/>
      <c r="F1873" s="654" t="s">
        <v>3111</v>
      </c>
      <c r="G1873" s="568"/>
      <c r="H1873" s="568"/>
      <c r="I1873" s="568"/>
      <c r="J1873" s="568"/>
      <c r="K1873" s="568"/>
      <c r="L1873" s="569"/>
      <c r="M1873" s="655"/>
      <c r="N1873" s="656"/>
      <c r="O1873" s="648"/>
      <c r="P1873" s="648"/>
      <c r="Q1873" s="648"/>
      <c r="R1873" s="648"/>
      <c r="S1873" s="648"/>
      <c r="T1873" s="657"/>
      <c r="U1873" s="568"/>
      <c r="V1873" s="568"/>
      <c r="W1873" s="568"/>
      <c r="X1873" s="568"/>
      <c r="Y1873" s="568"/>
      <c r="Z1873" s="568"/>
      <c r="AA1873" s="568"/>
      <c r="AB1873" s="568"/>
      <c r="AC1873" s="568"/>
      <c r="AD1873" s="568"/>
      <c r="AE1873" s="568"/>
      <c r="AT1873" s="561" t="s">
        <v>135</v>
      </c>
      <c r="AU1873" s="561" t="s">
        <v>82</v>
      </c>
    </row>
    <row r="1874" spans="1:65" s="571" customFormat="1" ht="14.45" customHeight="1">
      <c r="A1874" s="568"/>
      <c r="B1874" s="569"/>
      <c r="C1874" s="640" t="s">
        <v>3112</v>
      </c>
      <c r="D1874" s="640" t="s">
        <v>128</v>
      </c>
      <c r="E1874" s="641" t="s">
        <v>3113</v>
      </c>
      <c r="F1874" s="642" t="s">
        <v>3114</v>
      </c>
      <c r="G1874" s="643" t="s">
        <v>173</v>
      </c>
      <c r="H1874" s="644">
        <v>1</v>
      </c>
      <c r="I1874" s="77"/>
      <c r="J1874" s="645">
        <f>ROUND(I1874*H1874,2)</f>
        <v>0</v>
      </c>
      <c r="K1874" s="642" t="s">
        <v>259</v>
      </c>
      <c r="L1874" s="569"/>
      <c r="M1874" s="646" t="s">
        <v>3</v>
      </c>
      <c r="N1874" s="647" t="s">
        <v>43</v>
      </c>
      <c r="O1874" s="648"/>
      <c r="P1874" s="649">
        <f>O1874*H1874</f>
        <v>0</v>
      </c>
      <c r="Q1874" s="649">
        <v>0</v>
      </c>
      <c r="R1874" s="649">
        <f>Q1874*H1874</f>
        <v>0</v>
      </c>
      <c r="S1874" s="649">
        <v>0</v>
      </c>
      <c r="T1874" s="650">
        <f>S1874*H1874</f>
        <v>0</v>
      </c>
      <c r="U1874" s="568"/>
      <c r="V1874" s="568"/>
      <c r="W1874" s="568"/>
      <c r="X1874" s="568"/>
      <c r="Y1874" s="568"/>
      <c r="Z1874" s="568"/>
      <c r="AA1874" s="568"/>
      <c r="AB1874" s="568"/>
      <c r="AC1874" s="568"/>
      <c r="AD1874" s="568"/>
      <c r="AE1874" s="568"/>
      <c r="AR1874" s="651" t="s">
        <v>229</v>
      </c>
      <c r="AT1874" s="651" t="s">
        <v>128</v>
      </c>
      <c r="AU1874" s="651" t="s">
        <v>82</v>
      </c>
      <c r="AY1874" s="561" t="s">
        <v>125</v>
      </c>
      <c r="BE1874" s="652">
        <f>IF(N1874="základní",J1874,0)</f>
        <v>0</v>
      </c>
      <c r="BF1874" s="652">
        <f>IF(N1874="snížená",J1874,0)</f>
        <v>0</v>
      </c>
      <c r="BG1874" s="652">
        <f>IF(N1874="zákl. přenesená",J1874,0)</f>
        <v>0</v>
      </c>
      <c r="BH1874" s="652">
        <f>IF(N1874="sníž. přenesená",J1874,0)</f>
        <v>0</v>
      </c>
      <c r="BI1874" s="652">
        <f>IF(N1874="nulová",J1874,0)</f>
        <v>0</v>
      </c>
      <c r="BJ1874" s="561" t="s">
        <v>80</v>
      </c>
      <c r="BK1874" s="652">
        <f>ROUND(I1874*H1874,2)</f>
        <v>0</v>
      </c>
      <c r="BL1874" s="561" t="s">
        <v>229</v>
      </c>
      <c r="BM1874" s="651" t="s">
        <v>3115</v>
      </c>
    </row>
    <row r="1875" spans="1:47" s="571" customFormat="1" ht="58.5">
      <c r="A1875" s="568"/>
      <c r="B1875" s="569"/>
      <c r="C1875" s="568"/>
      <c r="D1875" s="653" t="s">
        <v>135</v>
      </c>
      <c r="E1875" s="568"/>
      <c r="F1875" s="654" t="s">
        <v>3116</v>
      </c>
      <c r="G1875" s="568"/>
      <c r="H1875" s="568"/>
      <c r="I1875" s="568"/>
      <c r="J1875" s="568"/>
      <c r="K1875" s="568"/>
      <c r="L1875" s="569"/>
      <c r="M1875" s="655"/>
      <c r="N1875" s="656"/>
      <c r="O1875" s="648"/>
      <c r="P1875" s="648"/>
      <c r="Q1875" s="648"/>
      <c r="R1875" s="648"/>
      <c r="S1875" s="648"/>
      <c r="T1875" s="657"/>
      <c r="U1875" s="568"/>
      <c r="V1875" s="568"/>
      <c r="W1875" s="568"/>
      <c r="X1875" s="568"/>
      <c r="Y1875" s="568"/>
      <c r="Z1875" s="568"/>
      <c r="AA1875" s="568"/>
      <c r="AB1875" s="568"/>
      <c r="AC1875" s="568"/>
      <c r="AD1875" s="568"/>
      <c r="AE1875" s="568"/>
      <c r="AT1875" s="561" t="s">
        <v>135</v>
      </c>
      <c r="AU1875" s="561" t="s">
        <v>82</v>
      </c>
    </row>
    <row r="1876" spans="1:65" s="571" customFormat="1" ht="14.45" customHeight="1">
      <c r="A1876" s="568"/>
      <c r="B1876" s="569"/>
      <c r="C1876" s="640" t="s">
        <v>3117</v>
      </c>
      <c r="D1876" s="640" t="s">
        <v>128</v>
      </c>
      <c r="E1876" s="641" t="s">
        <v>3118</v>
      </c>
      <c r="F1876" s="642" t="s">
        <v>3119</v>
      </c>
      <c r="G1876" s="643" t="s">
        <v>173</v>
      </c>
      <c r="H1876" s="644">
        <v>1</v>
      </c>
      <c r="I1876" s="77"/>
      <c r="J1876" s="645">
        <f>ROUND(I1876*H1876,2)</f>
        <v>0</v>
      </c>
      <c r="K1876" s="642" t="s">
        <v>259</v>
      </c>
      <c r="L1876" s="569"/>
      <c r="M1876" s="646" t="s">
        <v>3</v>
      </c>
      <c r="N1876" s="647" t="s">
        <v>43</v>
      </c>
      <c r="O1876" s="648"/>
      <c r="P1876" s="649">
        <f>O1876*H1876</f>
        <v>0</v>
      </c>
      <c r="Q1876" s="649">
        <v>0</v>
      </c>
      <c r="R1876" s="649">
        <f>Q1876*H1876</f>
        <v>0</v>
      </c>
      <c r="S1876" s="649">
        <v>0</v>
      </c>
      <c r="T1876" s="650">
        <f>S1876*H1876</f>
        <v>0</v>
      </c>
      <c r="U1876" s="568"/>
      <c r="V1876" s="568"/>
      <c r="W1876" s="568"/>
      <c r="X1876" s="568"/>
      <c r="Y1876" s="568"/>
      <c r="Z1876" s="568"/>
      <c r="AA1876" s="568"/>
      <c r="AB1876" s="568"/>
      <c r="AC1876" s="568"/>
      <c r="AD1876" s="568"/>
      <c r="AE1876" s="568"/>
      <c r="AR1876" s="651" t="s">
        <v>229</v>
      </c>
      <c r="AT1876" s="651" t="s">
        <v>128</v>
      </c>
      <c r="AU1876" s="651" t="s">
        <v>82</v>
      </c>
      <c r="AY1876" s="561" t="s">
        <v>125</v>
      </c>
      <c r="BE1876" s="652">
        <f>IF(N1876="základní",J1876,0)</f>
        <v>0</v>
      </c>
      <c r="BF1876" s="652">
        <f>IF(N1876="snížená",J1876,0)</f>
        <v>0</v>
      </c>
      <c r="BG1876" s="652">
        <f>IF(N1876="zákl. přenesená",J1876,0)</f>
        <v>0</v>
      </c>
      <c r="BH1876" s="652">
        <f>IF(N1876="sníž. přenesená",J1876,0)</f>
        <v>0</v>
      </c>
      <c r="BI1876" s="652">
        <f>IF(N1876="nulová",J1876,0)</f>
        <v>0</v>
      </c>
      <c r="BJ1876" s="561" t="s">
        <v>80</v>
      </c>
      <c r="BK1876" s="652">
        <f>ROUND(I1876*H1876,2)</f>
        <v>0</v>
      </c>
      <c r="BL1876" s="561" t="s">
        <v>229</v>
      </c>
      <c r="BM1876" s="651" t="s">
        <v>3120</v>
      </c>
    </row>
    <row r="1877" spans="1:47" s="571" customFormat="1" ht="48.75">
      <c r="A1877" s="568"/>
      <c r="B1877" s="569"/>
      <c r="C1877" s="568"/>
      <c r="D1877" s="653" t="s">
        <v>135</v>
      </c>
      <c r="E1877" s="568"/>
      <c r="F1877" s="654" t="s">
        <v>3121</v>
      </c>
      <c r="G1877" s="568"/>
      <c r="H1877" s="568"/>
      <c r="I1877" s="568"/>
      <c r="J1877" s="568"/>
      <c r="K1877" s="568"/>
      <c r="L1877" s="569"/>
      <c r="M1877" s="655"/>
      <c r="N1877" s="656"/>
      <c r="O1877" s="648"/>
      <c r="P1877" s="648"/>
      <c r="Q1877" s="648"/>
      <c r="R1877" s="648"/>
      <c r="S1877" s="648"/>
      <c r="T1877" s="657"/>
      <c r="U1877" s="568"/>
      <c r="V1877" s="568"/>
      <c r="W1877" s="568"/>
      <c r="X1877" s="568"/>
      <c r="Y1877" s="568"/>
      <c r="Z1877" s="568"/>
      <c r="AA1877" s="568"/>
      <c r="AB1877" s="568"/>
      <c r="AC1877" s="568"/>
      <c r="AD1877" s="568"/>
      <c r="AE1877" s="568"/>
      <c r="AT1877" s="561" t="s">
        <v>135</v>
      </c>
      <c r="AU1877" s="561" t="s">
        <v>82</v>
      </c>
    </row>
    <row r="1878" spans="1:65" s="571" customFormat="1" ht="14.45" customHeight="1">
      <c r="A1878" s="568"/>
      <c r="B1878" s="569"/>
      <c r="C1878" s="640" t="s">
        <v>3122</v>
      </c>
      <c r="D1878" s="640" t="s">
        <v>128</v>
      </c>
      <c r="E1878" s="641" t="s">
        <v>3123</v>
      </c>
      <c r="F1878" s="642" t="s">
        <v>3119</v>
      </c>
      <c r="G1878" s="643" t="s">
        <v>173</v>
      </c>
      <c r="H1878" s="644">
        <v>1</v>
      </c>
      <c r="I1878" s="77"/>
      <c r="J1878" s="645">
        <f>ROUND(I1878*H1878,2)</f>
        <v>0</v>
      </c>
      <c r="K1878" s="642" t="s">
        <v>259</v>
      </c>
      <c r="L1878" s="569"/>
      <c r="M1878" s="646" t="s">
        <v>3</v>
      </c>
      <c r="N1878" s="647" t="s">
        <v>43</v>
      </c>
      <c r="O1878" s="648"/>
      <c r="P1878" s="649">
        <f>O1878*H1878</f>
        <v>0</v>
      </c>
      <c r="Q1878" s="649">
        <v>0</v>
      </c>
      <c r="R1878" s="649">
        <f>Q1878*H1878</f>
        <v>0</v>
      </c>
      <c r="S1878" s="649">
        <v>0</v>
      </c>
      <c r="T1878" s="650">
        <f>S1878*H1878</f>
        <v>0</v>
      </c>
      <c r="U1878" s="568"/>
      <c r="V1878" s="568"/>
      <c r="W1878" s="568"/>
      <c r="X1878" s="568"/>
      <c r="Y1878" s="568"/>
      <c r="Z1878" s="568"/>
      <c r="AA1878" s="568"/>
      <c r="AB1878" s="568"/>
      <c r="AC1878" s="568"/>
      <c r="AD1878" s="568"/>
      <c r="AE1878" s="568"/>
      <c r="AR1878" s="651" t="s">
        <v>229</v>
      </c>
      <c r="AT1878" s="651" t="s">
        <v>128</v>
      </c>
      <c r="AU1878" s="651" t="s">
        <v>82</v>
      </c>
      <c r="AY1878" s="561" t="s">
        <v>125</v>
      </c>
      <c r="BE1878" s="652">
        <f>IF(N1878="základní",J1878,0)</f>
        <v>0</v>
      </c>
      <c r="BF1878" s="652">
        <f>IF(N1878="snížená",J1878,0)</f>
        <v>0</v>
      </c>
      <c r="BG1878" s="652">
        <f>IF(N1878="zákl. přenesená",J1878,0)</f>
        <v>0</v>
      </c>
      <c r="BH1878" s="652">
        <f>IF(N1878="sníž. přenesená",J1878,0)</f>
        <v>0</v>
      </c>
      <c r="BI1878" s="652">
        <f>IF(N1878="nulová",J1878,0)</f>
        <v>0</v>
      </c>
      <c r="BJ1878" s="561" t="s">
        <v>80</v>
      </c>
      <c r="BK1878" s="652">
        <f>ROUND(I1878*H1878,2)</f>
        <v>0</v>
      </c>
      <c r="BL1878" s="561" t="s">
        <v>229</v>
      </c>
      <c r="BM1878" s="651" t="s">
        <v>3124</v>
      </c>
    </row>
    <row r="1879" spans="1:47" s="571" customFormat="1" ht="48.75">
      <c r="A1879" s="568"/>
      <c r="B1879" s="569"/>
      <c r="C1879" s="568"/>
      <c r="D1879" s="653" t="s">
        <v>135</v>
      </c>
      <c r="E1879" s="568"/>
      <c r="F1879" s="654" t="s">
        <v>3121</v>
      </c>
      <c r="G1879" s="568"/>
      <c r="H1879" s="568"/>
      <c r="I1879" s="568"/>
      <c r="J1879" s="568"/>
      <c r="K1879" s="568"/>
      <c r="L1879" s="569"/>
      <c r="M1879" s="655"/>
      <c r="N1879" s="656"/>
      <c r="O1879" s="648"/>
      <c r="P1879" s="648"/>
      <c r="Q1879" s="648"/>
      <c r="R1879" s="648"/>
      <c r="S1879" s="648"/>
      <c r="T1879" s="657"/>
      <c r="U1879" s="568"/>
      <c r="V1879" s="568"/>
      <c r="W1879" s="568"/>
      <c r="X1879" s="568"/>
      <c r="Y1879" s="568"/>
      <c r="Z1879" s="568"/>
      <c r="AA1879" s="568"/>
      <c r="AB1879" s="568"/>
      <c r="AC1879" s="568"/>
      <c r="AD1879" s="568"/>
      <c r="AE1879" s="568"/>
      <c r="AT1879" s="561" t="s">
        <v>135</v>
      </c>
      <c r="AU1879" s="561" t="s">
        <v>82</v>
      </c>
    </row>
    <row r="1880" spans="1:65" s="571" customFormat="1" ht="14.45" customHeight="1">
      <c r="A1880" s="568"/>
      <c r="B1880" s="569"/>
      <c r="C1880" s="640" t="s">
        <v>3125</v>
      </c>
      <c r="D1880" s="640" t="s">
        <v>128</v>
      </c>
      <c r="E1880" s="641" t="s">
        <v>3126</v>
      </c>
      <c r="F1880" s="642" t="s">
        <v>3114</v>
      </c>
      <c r="G1880" s="643" t="s">
        <v>173</v>
      </c>
      <c r="H1880" s="644">
        <v>1</v>
      </c>
      <c r="I1880" s="77"/>
      <c r="J1880" s="645">
        <f>ROUND(I1880*H1880,2)</f>
        <v>0</v>
      </c>
      <c r="K1880" s="642" t="s">
        <v>259</v>
      </c>
      <c r="L1880" s="569"/>
      <c r="M1880" s="646" t="s">
        <v>3</v>
      </c>
      <c r="N1880" s="647" t="s">
        <v>43</v>
      </c>
      <c r="O1880" s="648"/>
      <c r="P1880" s="649">
        <f>O1880*H1880</f>
        <v>0</v>
      </c>
      <c r="Q1880" s="649">
        <v>0</v>
      </c>
      <c r="R1880" s="649">
        <f>Q1880*H1880</f>
        <v>0</v>
      </c>
      <c r="S1880" s="649">
        <v>0</v>
      </c>
      <c r="T1880" s="650">
        <f>S1880*H1880</f>
        <v>0</v>
      </c>
      <c r="U1880" s="568"/>
      <c r="V1880" s="568"/>
      <c r="W1880" s="568"/>
      <c r="X1880" s="568"/>
      <c r="Y1880" s="568"/>
      <c r="Z1880" s="568"/>
      <c r="AA1880" s="568"/>
      <c r="AB1880" s="568"/>
      <c r="AC1880" s="568"/>
      <c r="AD1880" s="568"/>
      <c r="AE1880" s="568"/>
      <c r="AR1880" s="651" t="s">
        <v>229</v>
      </c>
      <c r="AT1880" s="651" t="s">
        <v>128</v>
      </c>
      <c r="AU1880" s="651" t="s">
        <v>82</v>
      </c>
      <c r="AY1880" s="561" t="s">
        <v>125</v>
      </c>
      <c r="BE1880" s="652">
        <f>IF(N1880="základní",J1880,0)</f>
        <v>0</v>
      </c>
      <c r="BF1880" s="652">
        <f>IF(N1880="snížená",J1880,0)</f>
        <v>0</v>
      </c>
      <c r="BG1880" s="652">
        <f>IF(N1880="zákl. přenesená",J1880,0)</f>
        <v>0</v>
      </c>
      <c r="BH1880" s="652">
        <f>IF(N1880="sníž. přenesená",J1880,0)</f>
        <v>0</v>
      </c>
      <c r="BI1880" s="652">
        <f>IF(N1880="nulová",J1880,0)</f>
        <v>0</v>
      </c>
      <c r="BJ1880" s="561" t="s">
        <v>80</v>
      </c>
      <c r="BK1880" s="652">
        <f>ROUND(I1880*H1880,2)</f>
        <v>0</v>
      </c>
      <c r="BL1880" s="561" t="s">
        <v>229</v>
      </c>
      <c r="BM1880" s="651" t="s">
        <v>3127</v>
      </c>
    </row>
    <row r="1881" spans="1:47" s="571" customFormat="1" ht="58.5">
      <c r="A1881" s="568"/>
      <c r="B1881" s="569"/>
      <c r="C1881" s="568"/>
      <c r="D1881" s="653" t="s">
        <v>135</v>
      </c>
      <c r="E1881" s="568"/>
      <c r="F1881" s="654" t="s">
        <v>3116</v>
      </c>
      <c r="G1881" s="568"/>
      <c r="H1881" s="568"/>
      <c r="I1881" s="568"/>
      <c r="J1881" s="568"/>
      <c r="K1881" s="568"/>
      <c r="L1881" s="569"/>
      <c r="M1881" s="655"/>
      <c r="N1881" s="656"/>
      <c r="O1881" s="648"/>
      <c r="P1881" s="648"/>
      <c r="Q1881" s="648"/>
      <c r="R1881" s="648"/>
      <c r="S1881" s="648"/>
      <c r="T1881" s="657"/>
      <c r="U1881" s="568"/>
      <c r="V1881" s="568"/>
      <c r="W1881" s="568"/>
      <c r="X1881" s="568"/>
      <c r="Y1881" s="568"/>
      <c r="Z1881" s="568"/>
      <c r="AA1881" s="568"/>
      <c r="AB1881" s="568"/>
      <c r="AC1881" s="568"/>
      <c r="AD1881" s="568"/>
      <c r="AE1881" s="568"/>
      <c r="AT1881" s="561" t="s">
        <v>135</v>
      </c>
      <c r="AU1881" s="561" t="s">
        <v>82</v>
      </c>
    </row>
    <row r="1882" spans="1:65" s="571" customFormat="1" ht="14.45" customHeight="1">
      <c r="A1882" s="568"/>
      <c r="B1882" s="569"/>
      <c r="C1882" s="640" t="s">
        <v>3128</v>
      </c>
      <c r="D1882" s="640" t="s">
        <v>128</v>
      </c>
      <c r="E1882" s="641" t="s">
        <v>3129</v>
      </c>
      <c r="F1882" s="642" t="s">
        <v>3130</v>
      </c>
      <c r="G1882" s="643" t="s">
        <v>173</v>
      </c>
      <c r="H1882" s="644">
        <v>3</v>
      </c>
      <c r="I1882" s="77"/>
      <c r="J1882" s="645">
        <f>ROUND(I1882*H1882,2)</f>
        <v>0</v>
      </c>
      <c r="K1882" s="642" t="s">
        <v>259</v>
      </c>
      <c r="L1882" s="569"/>
      <c r="M1882" s="646" t="s">
        <v>3</v>
      </c>
      <c r="N1882" s="647" t="s">
        <v>43</v>
      </c>
      <c r="O1882" s="648"/>
      <c r="P1882" s="649">
        <f>O1882*H1882</f>
        <v>0</v>
      </c>
      <c r="Q1882" s="649">
        <v>0</v>
      </c>
      <c r="R1882" s="649">
        <f>Q1882*H1882</f>
        <v>0</v>
      </c>
      <c r="S1882" s="649">
        <v>0</v>
      </c>
      <c r="T1882" s="650">
        <f>S1882*H1882</f>
        <v>0</v>
      </c>
      <c r="U1882" s="568"/>
      <c r="V1882" s="568"/>
      <c r="W1882" s="568"/>
      <c r="X1882" s="568"/>
      <c r="Y1882" s="568"/>
      <c r="Z1882" s="568"/>
      <c r="AA1882" s="568"/>
      <c r="AB1882" s="568"/>
      <c r="AC1882" s="568"/>
      <c r="AD1882" s="568"/>
      <c r="AE1882" s="568"/>
      <c r="AR1882" s="651" t="s">
        <v>229</v>
      </c>
      <c r="AT1882" s="651" t="s">
        <v>128</v>
      </c>
      <c r="AU1882" s="651" t="s">
        <v>82</v>
      </c>
      <c r="AY1882" s="561" t="s">
        <v>125</v>
      </c>
      <c r="BE1882" s="652">
        <f>IF(N1882="základní",J1882,0)</f>
        <v>0</v>
      </c>
      <c r="BF1882" s="652">
        <f>IF(N1882="snížená",J1882,0)</f>
        <v>0</v>
      </c>
      <c r="BG1882" s="652">
        <f>IF(N1882="zákl. přenesená",J1882,0)</f>
        <v>0</v>
      </c>
      <c r="BH1882" s="652">
        <f>IF(N1882="sníž. přenesená",J1882,0)</f>
        <v>0</v>
      </c>
      <c r="BI1882" s="652">
        <f>IF(N1882="nulová",J1882,0)</f>
        <v>0</v>
      </c>
      <c r="BJ1882" s="561" t="s">
        <v>80</v>
      </c>
      <c r="BK1882" s="652">
        <f>ROUND(I1882*H1882,2)</f>
        <v>0</v>
      </c>
      <c r="BL1882" s="561" t="s">
        <v>229</v>
      </c>
      <c r="BM1882" s="651" t="s">
        <v>3131</v>
      </c>
    </row>
    <row r="1883" spans="1:47" s="571" customFormat="1" ht="29.25">
      <c r="A1883" s="568"/>
      <c r="B1883" s="569"/>
      <c r="C1883" s="568"/>
      <c r="D1883" s="653" t="s">
        <v>135</v>
      </c>
      <c r="E1883" s="568"/>
      <c r="F1883" s="654" t="s">
        <v>3132</v>
      </c>
      <c r="G1883" s="568"/>
      <c r="H1883" s="568"/>
      <c r="I1883" s="568"/>
      <c r="J1883" s="568"/>
      <c r="K1883" s="568"/>
      <c r="L1883" s="569"/>
      <c r="M1883" s="655"/>
      <c r="N1883" s="656"/>
      <c r="O1883" s="648"/>
      <c r="P1883" s="648"/>
      <c r="Q1883" s="648"/>
      <c r="R1883" s="648"/>
      <c r="S1883" s="648"/>
      <c r="T1883" s="657"/>
      <c r="U1883" s="568"/>
      <c r="V1883" s="568"/>
      <c r="W1883" s="568"/>
      <c r="X1883" s="568"/>
      <c r="Y1883" s="568"/>
      <c r="Z1883" s="568"/>
      <c r="AA1883" s="568"/>
      <c r="AB1883" s="568"/>
      <c r="AC1883" s="568"/>
      <c r="AD1883" s="568"/>
      <c r="AE1883" s="568"/>
      <c r="AT1883" s="561" t="s">
        <v>135</v>
      </c>
      <c r="AU1883" s="561" t="s">
        <v>82</v>
      </c>
    </row>
    <row r="1884" spans="1:65" s="571" customFormat="1" ht="14.45" customHeight="1">
      <c r="A1884" s="568"/>
      <c r="B1884" s="569"/>
      <c r="C1884" s="640" t="s">
        <v>3133</v>
      </c>
      <c r="D1884" s="640" t="s">
        <v>128</v>
      </c>
      <c r="E1884" s="641" t="s">
        <v>3134</v>
      </c>
      <c r="F1884" s="642" t="s">
        <v>3135</v>
      </c>
      <c r="G1884" s="643" t="s">
        <v>173</v>
      </c>
      <c r="H1884" s="644">
        <v>1</v>
      </c>
      <c r="I1884" s="77"/>
      <c r="J1884" s="645">
        <f>ROUND(I1884*H1884,2)</f>
        <v>0</v>
      </c>
      <c r="K1884" s="642" t="s">
        <v>259</v>
      </c>
      <c r="L1884" s="569"/>
      <c r="M1884" s="646" t="s">
        <v>3</v>
      </c>
      <c r="N1884" s="647" t="s">
        <v>43</v>
      </c>
      <c r="O1884" s="648"/>
      <c r="P1884" s="649">
        <f>O1884*H1884</f>
        <v>0</v>
      </c>
      <c r="Q1884" s="649">
        <v>0</v>
      </c>
      <c r="R1884" s="649">
        <f>Q1884*H1884</f>
        <v>0</v>
      </c>
      <c r="S1884" s="649">
        <v>0</v>
      </c>
      <c r="T1884" s="650">
        <f>S1884*H1884</f>
        <v>0</v>
      </c>
      <c r="U1884" s="568"/>
      <c r="V1884" s="568"/>
      <c r="W1884" s="568"/>
      <c r="X1884" s="568"/>
      <c r="Y1884" s="568"/>
      <c r="Z1884" s="568"/>
      <c r="AA1884" s="568"/>
      <c r="AB1884" s="568"/>
      <c r="AC1884" s="568"/>
      <c r="AD1884" s="568"/>
      <c r="AE1884" s="568"/>
      <c r="AR1884" s="651" t="s">
        <v>229</v>
      </c>
      <c r="AT1884" s="651" t="s">
        <v>128</v>
      </c>
      <c r="AU1884" s="651" t="s">
        <v>82</v>
      </c>
      <c r="AY1884" s="561" t="s">
        <v>125</v>
      </c>
      <c r="BE1884" s="652">
        <f>IF(N1884="základní",J1884,0)</f>
        <v>0</v>
      </c>
      <c r="BF1884" s="652">
        <f>IF(N1884="snížená",J1884,0)</f>
        <v>0</v>
      </c>
      <c r="BG1884" s="652">
        <f>IF(N1884="zákl. přenesená",J1884,0)</f>
        <v>0</v>
      </c>
      <c r="BH1884" s="652">
        <f>IF(N1884="sníž. přenesená",J1884,0)</f>
        <v>0</v>
      </c>
      <c r="BI1884" s="652">
        <f>IF(N1884="nulová",J1884,0)</f>
        <v>0</v>
      </c>
      <c r="BJ1884" s="561" t="s">
        <v>80</v>
      </c>
      <c r="BK1884" s="652">
        <f>ROUND(I1884*H1884,2)</f>
        <v>0</v>
      </c>
      <c r="BL1884" s="561" t="s">
        <v>229</v>
      </c>
      <c r="BM1884" s="651" t="s">
        <v>3136</v>
      </c>
    </row>
    <row r="1885" spans="1:47" s="571" customFormat="1" ht="29.25">
      <c r="A1885" s="568"/>
      <c r="B1885" s="569"/>
      <c r="C1885" s="568"/>
      <c r="D1885" s="653" t="s">
        <v>135</v>
      </c>
      <c r="E1885" s="568"/>
      <c r="F1885" s="654" t="s">
        <v>3137</v>
      </c>
      <c r="G1885" s="568"/>
      <c r="H1885" s="568"/>
      <c r="I1885" s="568"/>
      <c r="J1885" s="568"/>
      <c r="K1885" s="568"/>
      <c r="L1885" s="569"/>
      <c r="M1885" s="655"/>
      <c r="N1885" s="656"/>
      <c r="O1885" s="648"/>
      <c r="P1885" s="648"/>
      <c r="Q1885" s="648"/>
      <c r="R1885" s="648"/>
      <c r="S1885" s="648"/>
      <c r="T1885" s="657"/>
      <c r="U1885" s="568"/>
      <c r="V1885" s="568"/>
      <c r="W1885" s="568"/>
      <c r="X1885" s="568"/>
      <c r="Y1885" s="568"/>
      <c r="Z1885" s="568"/>
      <c r="AA1885" s="568"/>
      <c r="AB1885" s="568"/>
      <c r="AC1885" s="568"/>
      <c r="AD1885" s="568"/>
      <c r="AE1885" s="568"/>
      <c r="AT1885" s="561" t="s">
        <v>135</v>
      </c>
      <c r="AU1885" s="561" t="s">
        <v>82</v>
      </c>
    </row>
    <row r="1886" spans="1:65" s="571" customFormat="1" ht="14.45" customHeight="1">
      <c r="A1886" s="568"/>
      <c r="B1886" s="569"/>
      <c r="C1886" s="640" t="s">
        <v>3138</v>
      </c>
      <c r="D1886" s="640" t="s">
        <v>128</v>
      </c>
      <c r="E1886" s="641" t="s">
        <v>3139</v>
      </c>
      <c r="F1886" s="642" t="s">
        <v>3140</v>
      </c>
      <c r="G1886" s="643" t="s">
        <v>173</v>
      </c>
      <c r="H1886" s="644">
        <v>1</v>
      </c>
      <c r="I1886" s="77"/>
      <c r="J1886" s="645">
        <f>ROUND(I1886*H1886,2)</f>
        <v>0</v>
      </c>
      <c r="K1886" s="642" t="s">
        <v>259</v>
      </c>
      <c r="L1886" s="569"/>
      <c r="M1886" s="646" t="s">
        <v>3</v>
      </c>
      <c r="N1886" s="647" t="s">
        <v>43</v>
      </c>
      <c r="O1886" s="648"/>
      <c r="P1886" s="649">
        <f>O1886*H1886</f>
        <v>0</v>
      </c>
      <c r="Q1886" s="649">
        <v>0</v>
      </c>
      <c r="R1886" s="649">
        <f>Q1886*H1886</f>
        <v>0</v>
      </c>
      <c r="S1886" s="649">
        <v>0</v>
      </c>
      <c r="T1886" s="650">
        <f>S1886*H1886</f>
        <v>0</v>
      </c>
      <c r="U1886" s="568"/>
      <c r="V1886" s="568"/>
      <c r="W1886" s="568"/>
      <c r="X1886" s="568"/>
      <c r="Y1886" s="568"/>
      <c r="Z1886" s="568"/>
      <c r="AA1886" s="568"/>
      <c r="AB1886" s="568"/>
      <c r="AC1886" s="568"/>
      <c r="AD1886" s="568"/>
      <c r="AE1886" s="568"/>
      <c r="AR1886" s="651" t="s">
        <v>229</v>
      </c>
      <c r="AT1886" s="651" t="s">
        <v>128</v>
      </c>
      <c r="AU1886" s="651" t="s">
        <v>82</v>
      </c>
      <c r="AY1886" s="561" t="s">
        <v>125</v>
      </c>
      <c r="BE1886" s="652">
        <f>IF(N1886="základní",J1886,0)</f>
        <v>0</v>
      </c>
      <c r="BF1886" s="652">
        <f>IF(N1886="snížená",J1886,0)</f>
        <v>0</v>
      </c>
      <c r="BG1886" s="652">
        <f>IF(N1886="zákl. přenesená",J1886,0)</f>
        <v>0</v>
      </c>
      <c r="BH1886" s="652">
        <f>IF(N1886="sníž. přenesená",J1886,0)</f>
        <v>0</v>
      </c>
      <c r="BI1886" s="652">
        <f>IF(N1886="nulová",J1886,0)</f>
        <v>0</v>
      </c>
      <c r="BJ1886" s="561" t="s">
        <v>80</v>
      </c>
      <c r="BK1886" s="652">
        <f>ROUND(I1886*H1886,2)</f>
        <v>0</v>
      </c>
      <c r="BL1886" s="561" t="s">
        <v>229</v>
      </c>
      <c r="BM1886" s="651" t="s">
        <v>3141</v>
      </c>
    </row>
    <row r="1887" spans="1:47" s="571" customFormat="1" ht="29.25">
      <c r="A1887" s="568"/>
      <c r="B1887" s="569"/>
      <c r="C1887" s="568"/>
      <c r="D1887" s="653" t="s">
        <v>135</v>
      </c>
      <c r="E1887" s="568"/>
      <c r="F1887" s="654" t="s">
        <v>3137</v>
      </c>
      <c r="G1887" s="568"/>
      <c r="H1887" s="568"/>
      <c r="I1887" s="568"/>
      <c r="J1887" s="568"/>
      <c r="K1887" s="568"/>
      <c r="L1887" s="569"/>
      <c r="M1887" s="655"/>
      <c r="N1887" s="656"/>
      <c r="O1887" s="648"/>
      <c r="P1887" s="648"/>
      <c r="Q1887" s="648"/>
      <c r="R1887" s="648"/>
      <c r="S1887" s="648"/>
      <c r="T1887" s="657"/>
      <c r="U1887" s="568"/>
      <c r="V1887" s="568"/>
      <c r="W1887" s="568"/>
      <c r="X1887" s="568"/>
      <c r="Y1887" s="568"/>
      <c r="Z1887" s="568"/>
      <c r="AA1887" s="568"/>
      <c r="AB1887" s="568"/>
      <c r="AC1887" s="568"/>
      <c r="AD1887" s="568"/>
      <c r="AE1887" s="568"/>
      <c r="AT1887" s="561" t="s">
        <v>135</v>
      </c>
      <c r="AU1887" s="561" t="s">
        <v>82</v>
      </c>
    </row>
    <row r="1888" spans="1:65" s="571" customFormat="1" ht="14.45" customHeight="1">
      <c r="A1888" s="568"/>
      <c r="B1888" s="569"/>
      <c r="C1888" s="640" t="s">
        <v>3142</v>
      </c>
      <c r="D1888" s="640" t="s">
        <v>128</v>
      </c>
      <c r="E1888" s="641" t="s">
        <v>3143</v>
      </c>
      <c r="F1888" s="642" t="s">
        <v>3144</v>
      </c>
      <c r="G1888" s="643" t="s">
        <v>173</v>
      </c>
      <c r="H1888" s="644">
        <v>3</v>
      </c>
      <c r="I1888" s="77"/>
      <c r="J1888" s="645">
        <f>ROUND(I1888*H1888,2)</f>
        <v>0</v>
      </c>
      <c r="K1888" s="642" t="s">
        <v>259</v>
      </c>
      <c r="L1888" s="569"/>
      <c r="M1888" s="646" t="s">
        <v>3</v>
      </c>
      <c r="N1888" s="647" t="s">
        <v>43</v>
      </c>
      <c r="O1888" s="648"/>
      <c r="P1888" s="649">
        <f>O1888*H1888</f>
        <v>0</v>
      </c>
      <c r="Q1888" s="649">
        <v>0</v>
      </c>
      <c r="R1888" s="649">
        <f>Q1888*H1888</f>
        <v>0</v>
      </c>
      <c r="S1888" s="649">
        <v>0</v>
      </c>
      <c r="T1888" s="650">
        <f>S1888*H1888</f>
        <v>0</v>
      </c>
      <c r="U1888" s="568"/>
      <c r="V1888" s="568"/>
      <c r="W1888" s="568"/>
      <c r="X1888" s="568"/>
      <c r="Y1888" s="568"/>
      <c r="Z1888" s="568"/>
      <c r="AA1888" s="568"/>
      <c r="AB1888" s="568"/>
      <c r="AC1888" s="568"/>
      <c r="AD1888" s="568"/>
      <c r="AE1888" s="568"/>
      <c r="AR1888" s="651" t="s">
        <v>229</v>
      </c>
      <c r="AT1888" s="651" t="s">
        <v>128</v>
      </c>
      <c r="AU1888" s="651" t="s">
        <v>82</v>
      </c>
      <c r="AY1888" s="561" t="s">
        <v>125</v>
      </c>
      <c r="BE1888" s="652">
        <f>IF(N1888="základní",J1888,0)</f>
        <v>0</v>
      </c>
      <c r="BF1888" s="652">
        <f>IF(N1888="snížená",J1888,0)</f>
        <v>0</v>
      </c>
      <c r="BG1888" s="652">
        <f>IF(N1888="zákl. přenesená",J1888,0)</f>
        <v>0</v>
      </c>
      <c r="BH1888" s="652">
        <f>IF(N1888="sníž. přenesená",J1888,0)</f>
        <v>0</v>
      </c>
      <c r="BI1888" s="652">
        <f>IF(N1888="nulová",J1888,0)</f>
        <v>0</v>
      </c>
      <c r="BJ1888" s="561" t="s">
        <v>80</v>
      </c>
      <c r="BK1888" s="652">
        <f>ROUND(I1888*H1888,2)</f>
        <v>0</v>
      </c>
      <c r="BL1888" s="561" t="s">
        <v>229</v>
      </c>
      <c r="BM1888" s="651" t="s">
        <v>3145</v>
      </c>
    </row>
    <row r="1889" spans="1:47" s="571" customFormat="1" ht="29.25">
      <c r="A1889" s="568"/>
      <c r="B1889" s="569"/>
      <c r="C1889" s="568"/>
      <c r="D1889" s="653" t="s">
        <v>135</v>
      </c>
      <c r="E1889" s="568"/>
      <c r="F1889" s="654" t="s">
        <v>3137</v>
      </c>
      <c r="G1889" s="568"/>
      <c r="H1889" s="568"/>
      <c r="I1889" s="568"/>
      <c r="J1889" s="568"/>
      <c r="K1889" s="568"/>
      <c r="L1889" s="569"/>
      <c r="M1889" s="655"/>
      <c r="N1889" s="656"/>
      <c r="O1889" s="648"/>
      <c r="P1889" s="648"/>
      <c r="Q1889" s="648"/>
      <c r="R1889" s="648"/>
      <c r="S1889" s="648"/>
      <c r="T1889" s="657"/>
      <c r="U1889" s="568"/>
      <c r="V1889" s="568"/>
      <c r="W1889" s="568"/>
      <c r="X1889" s="568"/>
      <c r="Y1889" s="568"/>
      <c r="Z1889" s="568"/>
      <c r="AA1889" s="568"/>
      <c r="AB1889" s="568"/>
      <c r="AC1889" s="568"/>
      <c r="AD1889" s="568"/>
      <c r="AE1889" s="568"/>
      <c r="AT1889" s="561" t="s">
        <v>135</v>
      </c>
      <c r="AU1889" s="561" t="s">
        <v>82</v>
      </c>
    </row>
    <row r="1890" spans="1:65" s="571" customFormat="1" ht="14.45" customHeight="1">
      <c r="A1890" s="568"/>
      <c r="B1890" s="569"/>
      <c r="C1890" s="640" t="s">
        <v>3146</v>
      </c>
      <c r="D1890" s="640" t="s">
        <v>128</v>
      </c>
      <c r="E1890" s="641" t="s">
        <v>3147</v>
      </c>
      <c r="F1890" s="642" t="s">
        <v>3148</v>
      </c>
      <c r="G1890" s="643" t="s">
        <v>173</v>
      </c>
      <c r="H1890" s="644">
        <v>1</v>
      </c>
      <c r="I1890" s="77"/>
      <c r="J1890" s="645">
        <f>ROUND(I1890*H1890,2)</f>
        <v>0</v>
      </c>
      <c r="K1890" s="642" t="s">
        <v>259</v>
      </c>
      <c r="L1890" s="569"/>
      <c r="M1890" s="646" t="s">
        <v>3</v>
      </c>
      <c r="N1890" s="647" t="s">
        <v>43</v>
      </c>
      <c r="O1890" s="648"/>
      <c r="P1890" s="649">
        <f>O1890*H1890</f>
        <v>0</v>
      </c>
      <c r="Q1890" s="649">
        <v>0</v>
      </c>
      <c r="R1890" s="649">
        <f>Q1890*H1890</f>
        <v>0</v>
      </c>
      <c r="S1890" s="649">
        <v>0</v>
      </c>
      <c r="T1890" s="650">
        <f>S1890*H1890</f>
        <v>0</v>
      </c>
      <c r="U1890" s="568"/>
      <c r="V1890" s="568"/>
      <c r="W1890" s="568"/>
      <c r="X1890" s="568"/>
      <c r="Y1890" s="568"/>
      <c r="Z1890" s="568"/>
      <c r="AA1890" s="568"/>
      <c r="AB1890" s="568"/>
      <c r="AC1890" s="568"/>
      <c r="AD1890" s="568"/>
      <c r="AE1890" s="568"/>
      <c r="AR1890" s="651" t="s">
        <v>229</v>
      </c>
      <c r="AT1890" s="651" t="s">
        <v>128</v>
      </c>
      <c r="AU1890" s="651" t="s">
        <v>82</v>
      </c>
      <c r="AY1890" s="561" t="s">
        <v>125</v>
      </c>
      <c r="BE1890" s="652">
        <f>IF(N1890="základní",J1890,0)</f>
        <v>0</v>
      </c>
      <c r="BF1890" s="652">
        <f>IF(N1890="snížená",J1890,0)</f>
        <v>0</v>
      </c>
      <c r="BG1890" s="652">
        <f>IF(N1890="zákl. přenesená",J1890,0)</f>
        <v>0</v>
      </c>
      <c r="BH1890" s="652">
        <f>IF(N1890="sníž. přenesená",J1890,0)</f>
        <v>0</v>
      </c>
      <c r="BI1890" s="652">
        <f>IF(N1890="nulová",J1890,0)</f>
        <v>0</v>
      </c>
      <c r="BJ1890" s="561" t="s">
        <v>80</v>
      </c>
      <c r="BK1890" s="652">
        <f>ROUND(I1890*H1890,2)</f>
        <v>0</v>
      </c>
      <c r="BL1890" s="561" t="s">
        <v>229</v>
      </c>
      <c r="BM1890" s="651" t="s">
        <v>3149</v>
      </c>
    </row>
    <row r="1891" spans="1:47" s="571" customFormat="1" ht="29.25">
      <c r="A1891" s="568"/>
      <c r="B1891" s="569"/>
      <c r="C1891" s="568"/>
      <c r="D1891" s="653" t="s">
        <v>135</v>
      </c>
      <c r="E1891" s="568"/>
      <c r="F1891" s="654" t="s">
        <v>3137</v>
      </c>
      <c r="G1891" s="568"/>
      <c r="H1891" s="568"/>
      <c r="I1891" s="568"/>
      <c r="J1891" s="568"/>
      <c r="K1891" s="568"/>
      <c r="L1891" s="569"/>
      <c r="M1891" s="655"/>
      <c r="N1891" s="656"/>
      <c r="O1891" s="648"/>
      <c r="P1891" s="648"/>
      <c r="Q1891" s="648"/>
      <c r="R1891" s="648"/>
      <c r="S1891" s="648"/>
      <c r="T1891" s="657"/>
      <c r="U1891" s="568"/>
      <c r="V1891" s="568"/>
      <c r="W1891" s="568"/>
      <c r="X1891" s="568"/>
      <c r="Y1891" s="568"/>
      <c r="Z1891" s="568"/>
      <c r="AA1891" s="568"/>
      <c r="AB1891" s="568"/>
      <c r="AC1891" s="568"/>
      <c r="AD1891" s="568"/>
      <c r="AE1891" s="568"/>
      <c r="AT1891" s="561" t="s">
        <v>135</v>
      </c>
      <c r="AU1891" s="561" t="s">
        <v>82</v>
      </c>
    </row>
    <row r="1892" spans="1:65" s="571" customFormat="1" ht="14.45" customHeight="1">
      <c r="A1892" s="568"/>
      <c r="B1892" s="569"/>
      <c r="C1892" s="640" t="s">
        <v>3150</v>
      </c>
      <c r="D1892" s="640" t="s">
        <v>128</v>
      </c>
      <c r="E1892" s="641" t="s">
        <v>3151</v>
      </c>
      <c r="F1892" s="642" t="s">
        <v>3152</v>
      </c>
      <c r="G1892" s="643" t="s">
        <v>173</v>
      </c>
      <c r="H1892" s="644">
        <v>1</v>
      </c>
      <c r="I1892" s="77"/>
      <c r="J1892" s="645">
        <f>ROUND(I1892*H1892,2)</f>
        <v>0</v>
      </c>
      <c r="K1892" s="642" t="s">
        <v>259</v>
      </c>
      <c r="L1892" s="569"/>
      <c r="M1892" s="646" t="s">
        <v>3</v>
      </c>
      <c r="N1892" s="647" t="s">
        <v>43</v>
      </c>
      <c r="O1892" s="648"/>
      <c r="P1892" s="649">
        <f>O1892*H1892</f>
        <v>0</v>
      </c>
      <c r="Q1892" s="649">
        <v>0</v>
      </c>
      <c r="R1892" s="649">
        <f>Q1892*H1892</f>
        <v>0</v>
      </c>
      <c r="S1892" s="649">
        <v>0</v>
      </c>
      <c r="T1892" s="650">
        <f>S1892*H1892</f>
        <v>0</v>
      </c>
      <c r="U1892" s="568"/>
      <c r="V1892" s="568"/>
      <c r="W1892" s="568"/>
      <c r="X1892" s="568"/>
      <c r="Y1892" s="568"/>
      <c r="Z1892" s="568"/>
      <c r="AA1892" s="568"/>
      <c r="AB1892" s="568"/>
      <c r="AC1892" s="568"/>
      <c r="AD1892" s="568"/>
      <c r="AE1892" s="568"/>
      <c r="AR1892" s="651" t="s">
        <v>229</v>
      </c>
      <c r="AT1892" s="651" t="s">
        <v>128</v>
      </c>
      <c r="AU1892" s="651" t="s">
        <v>82</v>
      </c>
      <c r="AY1892" s="561" t="s">
        <v>125</v>
      </c>
      <c r="BE1892" s="652">
        <f>IF(N1892="základní",J1892,0)</f>
        <v>0</v>
      </c>
      <c r="BF1892" s="652">
        <f>IF(N1892="snížená",J1892,0)</f>
        <v>0</v>
      </c>
      <c r="BG1892" s="652">
        <f>IF(N1892="zákl. přenesená",J1892,0)</f>
        <v>0</v>
      </c>
      <c r="BH1892" s="652">
        <f>IF(N1892="sníž. přenesená",J1892,0)</f>
        <v>0</v>
      </c>
      <c r="BI1892" s="652">
        <f>IF(N1892="nulová",J1892,0)</f>
        <v>0</v>
      </c>
      <c r="BJ1892" s="561" t="s">
        <v>80</v>
      </c>
      <c r="BK1892" s="652">
        <f>ROUND(I1892*H1892,2)</f>
        <v>0</v>
      </c>
      <c r="BL1892" s="561" t="s">
        <v>229</v>
      </c>
      <c r="BM1892" s="651" t="s">
        <v>3153</v>
      </c>
    </row>
    <row r="1893" spans="1:47" s="571" customFormat="1" ht="29.25">
      <c r="A1893" s="568"/>
      <c r="B1893" s="569"/>
      <c r="C1893" s="568"/>
      <c r="D1893" s="653" t="s">
        <v>135</v>
      </c>
      <c r="E1893" s="568"/>
      <c r="F1893" s="654" t="s">
        <v>3137</v>
      </c>
      <c r="G1893" s="568"/>
      <c r="H1893" s="568"/>
      <c r="I1893" s="568"/>
      <c r="J1893" s="568"/>
      <c r="K1893" s="568"/>
      <c r="L1893" s="569"/>
      <c r="M1893" s="655"/>
      <c r="N1893" s="656"/>
      <c r="O1893" s="648"/>
      <c r="P1893" s="648"/>
      <c r="Q1893" s="648"/>
      <c r="R1893" s="648"/>
      <c r="S1893" s="648"/>
      <c r="T1893" s="657"/>
      <c r="U1893" s="568"/>
      <c r="V1893" s="568"/>
      <c r="W1893" s="568"/>
      <c r="X1893" s="568"/>
      <c r="Y1893" s="568"/>
      <c r="Z1893" s="568"/>
      <c r="AA1893" s="568"/>
      <c r="AB1893" s="568"/>
      <c r="AC1893" s="568"/>
      <c r="AD1893" s="568"/>
      <c r="AE1893" s="568"/>
      <c r="AT1893" s="561" t="s">
        <v>135</v>
      </c>
      <c r="AU1893" s="561" t="s">
        <v>82</v>
      </c>
    </row>
    <row r="1894" spans="1:65" s="571" customFormat="1" ht="14.45" customHeight="1">
      <c r="A1894" s="568"/>
      <c r="B1894" s="569"/>
      <c r="C1894" s="640" t="s">
        <v>3154</v>
      </c>
      <c r="D1894" s="640" t="s">
        <v>128</v>
      </c>
      <c r="E1894" s="641" t="s">
        <v>3155</v>
      </c>
      <c r="F1894" s="642" t="s">
        <v>3156</v>
      </c>
      <c r="G1894" s="643" t="s">
        <v>173</v>
      </c>
      <c r="H1894" s="644">
        <v>4</v>
      </c>
      <c r="I1894" s="77"/>
      <c r="J1894" s="645">
        <f>ROUND(I1894*H1894,2)</f>
        <v>0</v>
      </c>
      <c r="K1894" s="642" t="s">
        <v>259</v>
      </c>
      <c r="L1894" s="569"/>
      <c r="M1894" s="646" t="s">
        <v>3</v>
      </c>
      <c r="N1894" s="647" t="s">
        <v>43</v>
      </c>
      <c r="O1894" s="648"/>
      <c r="P1894" s="649">
        <f>O1894*H1894</f>
        <v>0</v>
      </c>
      <c r="Q1894" s="649">
        <v>0</v>
      </c>
      <c r="R1894" s="649">
        <f>Q1894*H1894</f>
        <v>0</v>
      </c>
      <c r="S1894" s="649">
        <v>0</v>
      </c>
      <c r="T1894" s="650">
        <f>S1894*H1894</f>
        <v>0</v>
      </c>
      <c r="U1894" s="568"/>
      <c r="V1894" s="568"/>
      <c r="W1894" s="568"/>
      <c r="X1894" s="568"/>
      <c r="Y1894" s="568"/>
      <c r="Z1894" s="568"/>
      <c r="AA1894" s="568"/>
      <c r="AB1894" s="568"/>
      <c r="AC1894" s="568"/>
      <c r="AD1894" s="568"/>
      <c r="AE1894" s="568"/>
      <c r="AR1894" s="651" t="s">
        <v>229</v>
      </c>
      <c r="AT1894" s="651" t="s">
        <v>128</v>
      </c>
      <c r="AU1894" s="651" t="s">
        <v>82</v>
      </c>
      <c r="AY1894" s="561" t="s">
        <v>125</v>
      </c>
      <c r="BE1894" s="652">
        <f>IF(N1894="základní",J1894,0)</f>
        <v>0</v>
      </c>
      <c r="BF1894" s="652">
        <f>IF(N1894="snížená",J1894,0)</f>
        <v>0</v>
      </c>
      <c r="BG1894" s="652">
        <f>IF(N1894="zákl. přenesená",J1894,0)</f>
        <v>0</v>
      </c>
      <c r="BH1894" s="652">
        <f>IF(N1894="sníž. přenesená",J1894,0)</f>
        <v>0</v>
      </c>
      <c r="BI1894" s="652">
        <f>IF(N1894="nulová",J1894,0)</f>
        <v>0</v>
      </c>
      <c r="BJ1894" s="561" t="s">
        <v>80</v>
      </c>
      <c r="BK1894" s="652">
        <f>ROUND(I1894*H1894,2)</f>
        <v>0</v>
      </c>
      <c r="BL1894" s="561" t="s">
        <v>229</v>
      </c>
      <c r="BM1894" s="651" t="s">
        <v>3157</v>
      </c>
    </row>
    <row r="1895" spans="1:47" s="571" customFormat="1" ht="29.25">
      <c r="A1895" s="568"/>
      <c r="B1895" s="569"/>
      <c r="C1895" s="568"/>
      <c r="D1895" s="653" t="s">
        <v>135</v>
      </c>
      <c r="E1895" s="568"/>
      <c r="F1895" s="654" t="s">
        <v>3137</v>
      </c>
      <c r="G1895" s="568"/>
      <c r="H1895" s="568"/>
      <c r="I1895" s="568"/>
      <c r="J1895" s="568"/>
      <c r="K1895" s="568"/>
      <c r="L1895" s="569"/>
      <c r="M1895" s="655"/>
      <c r="N1895" s="656"/>
      <c r="O1895" s="648"/>
      <c r="P1895" s="648"/>
      <c r="Q1895" s="648"/>
      <c r="R1895" s="648"/>
      <c r="S1895" s="648"/>
      <c r="T1895" s="657"/>
      <c r="U1895" s="568"/>
      <c r="V1895" s="568"/>
      <c r="W1895" s="568"/>
      <c r="X1895" s="568"/>
      <c r="Y1895" s="568"/>
      <c r="Z1895" s="568"/>
      <c r="AA1895" s="568"/>
      <c r="AB1895" s="568"/>
      <c r="AC1895" s="568"/>
      <c r="AD1895" s="568"/>
      <c r="AE1895" s="568"/>
      <c r="AT1895" s="561" t="s">
        <v>135</v>
      </c>
      <c r="AU1895" s="561" t="s">
        <v>82</v>
      </c>
    </row>
    <row r="1896" spans="1:65" s="571" customFormat="1" ht="14.45" customHeight="1">
      <c r="A1896" s="568"/>
      <c r="B1896" s="569"/>
      <c r="C1896" s="640" t="s">
        <v>3158</v>
      </c>
      <c r="D1896" s="640" t="s">
        <v>128</v>
      </c>
      <c r="E1896" s="641" t="s">
        <v>3159</v>
      </c>
      <c r="F1896" s="642" t="s">
        <v>3160</v>
      </c>
      <c r="G1896" s="643" t="s">
        <v>173</v>
      </c>
      <c r="H1896" s="644">
        <v>2</v>
      </c>
      <c r="I1896" s="77"/>
      <c r="J1896" s="645">
        <f>ROUND(I1896*H1896,2)</f>
        <v>0</v>
      </c>
      <c r="K1896" s="642" t="s">
        <v>259</v>
      </c>
      <c r="L1896" s="569"/>
      <c r="M1896" s="646" t="s">
        <v>3</v>
      </c>
      <c r="N1896" s="647" t="s">
        <v>43</v>
      </c>
      <c r="O1896" s="648"/>
      <c r="P1896" s="649">
        <f>O1896*H1896</f>
        <v>0</v>
      </c>
      <c r="Q1896" s="649">
        <v>0</v>
      </c>
      <c r="R1896" s="649">
        <f>Q1896*H1896</f>
        <v>0</v>
      </c>
      <c r="S1896" s="649">
        <v>0</v>
      </c>
      <c r="T1896" s="650">
        <f>S1896*H1896</f>
        <v>0</v>
      </c>
      <c r="U1896" s="568"/>
      <c r="V1896" s="568"/>
      <c r="W1896" s="568"/>
      <c r="X1896" s="568"/>
      <c r="Y1896" s="568"/>
      <c r="Z1896" s="568"/>
      <c r="AA1896" s="568"/>
      <c r="AB1896" s="568"/>
      <c r="AC1896" s="568"/>
      <c r="AD1896" s="568"/>
      <c r="AE1896" s="568"/>
      <c r="AR1896" s="651" t="s">
        <v>229</v>
      </c>
      <c r="AT1896" s="651" t="s">
        <v>128</v>
      </c>
      <c r="AU1896" s="651" t="s">
        <v>82</v>
      </c>
      <c r="AY1896" s="561" t="s">
        <v>125</v>
      </c>
      <c r="BE1896" s="652">
        <f>IF(N1896="základní",J1896,0)</f>
        <v>0</v>
      </c>
      <c r="BF1896" s="652">
        <f>IF(N1896="snížená",J1896,0)</f>
        <v>0</v>
      </c>
      <c r="BG1896" s="652">
        <f>IF(N1896="zákl. přenesená",J1896,0)</f>
        <v>0</v>
      </c>
      <c r="BH1896" s="652">
        <f>IF(N1896="sníž. přenesená",J1896,0)</f>
        <v>0</v>
      </c>
      <c r="BI1896" s="652">
        <f>IF(N1896="nulová",J1896,0)</f>
        <v>0</v>
      </c>
      <c r="BJ1896" s="561" t="s">
        <v>80</v>
      </c>
      <c r="BK1896" s="652">
        <f>ROUND(I1896*H1896,2)</f>
        <v>0</v>
      </c>
      <c r="BL1896" s="561" t="s">
        <v>229</v>
      </c>
      <c r="BM1896" s="651" t="s">
        <v>3161</v>
      </c>
    </row>
    <row r="1897" spans="1:47" s="571" customFormat="1" ht="29.25">
      <c r="A1897" s="568"/>
      <c r="B1897" s="569"/>
      <c r="C1897" s="568"/>
      <c r="D1897" s="653" t="s">
        <v>135</v>
      </c>
      <c r="E1897" s="568"/>
      <c r="F1897" s="654" t="s">
        <v>3137</v>
      </c>
      <c r="G1897" s="568"/>
      <c r="H1897" s="568"/>
      <c r="I1897" s="568"/>
      <c r="J1897" s="568"/>
      <c r="K1897" s="568"/>
      <c r="L1897" s="569"/>
      <c r="M1897" s="655"/>
      <c r="N1897" s="656"/>
      <c r="O1897" s="648"/>
      <c r="P1897" s="648"/>
      <c r="Q1897" s="648"/>
      <c r="R1897" s="648"/>
      <c r="S1897" s="648"/>
      <c r="T1897" s="657"/>
      <c r="U1897" s="568"/>
      <c r="V1897" s="568"/>
      <c r="W1897" s="568"/>
      <c r="X1897" s="568"/>
      <c r="Y1897" s="568"/>
      <c r="Z1897" s="568"/>
      <c r="AA1897" s="568"/>
      <c r="AB1897" s="568"/>
      <c r="AC1897" s="568"/>
      <c r="AD1897" s="568"/>
      <c r="AE1897" s="568"/>
      <c r="AT1897" s="561" t="s">
        <v>135</v>
      </c>
      <c r="AU1897" s="561" t="s">
        <v>82</v>
      </c>
    </row>
    <row r="1898" spans="1:65" s="571" customFormat="1" ht="14.45" customHeight="1">
      <c r="A1898" s="568"/>
      <c r="B1898" s="569"/>
      <c r="C1898" s="640" t="s">
        <v>3162</v>
      </c>
      <c r="D1898" s="640" t="s">
        <v>128</v>
      </c>
      <c r="E1898" s="641" t="s">
        <v>3163</v>
      </c>
      <c r="F1898" s="642" t="s">
        <v>3164</v>
      </c>
      <c r="G1898" s="643" t="s">
        <v>173</v>
      </c>
      <c r="H1898" s="644">
        <v>1</v>
      </c>
      <c r="I1898" s="77"/>
      <c r="J1898" s="645">
        <f>ROUND(I1898*H1898,2)</f>
        <v>0</v>
      </c>
      <c r="K1898" s="642" t="s">
        <v>259</v>
      </c>
      <c r="L1898" s="569"/>
      <c r="M1898" s="646" t="s">
        <v>3</v>
      </c>
      <c r="N1898" s="647" t="s">
        <v>43</v>
      </c>
      <c r="O1898" s="648"/>
      <c r="P1898" s="649">
        <f>O1898*H1898</f>
        <v>0</v>
      </c>
      <c r="Q1898" s="649">
        <v>0</v>
      </c>
      <c r="R1898" s="649">
        <f>Q1898*H1898</f>
        <v>0</v>
      </c>
      <c r="S1898" s="649">
        <v>0</v>
      </c>
      <c r="T1898" s="650">
        <f>S1898*H1898</f>
        <v>0</v>
      </c>
      <c r="U1898" s="568"/>
      <c r="V1898" s="568"/>
      <c r="W1898" s="568"/>
      <c r="X1898" s="568"/>
      <c r="Y1898" s="568"/>
      <c r="Z1898" s="568"/>
      <c r="AA1898" s="568"/>
      <c r="AB1898" s="568"/>
      <c r="AC1898" s="568"/>
      <c r="AD1898" s="568"/>
      <c r="AE1898" s="568"/>
      <c r="AR1898" s="651" t="s">
        <v>229</v>
      </c>
      <c r="AT1898" s="651" t="s">
        <v>128</v>
      </c>
      <c r="AU1898" s="651" t="s">
        <v>82</v>
      </c>
      <c r="AY1898" s="561" t="s">
        <v>125</v>
      </c>
      <c r="BE1898" s="652">
        <f>IF(N1898="základní",J1898,0)</f>
        <v>0</v>
      </c>
      <c r="BF1898" s="652">
        <f>IF(N1898="snížená",J1898,0)</f>
        <v>0</v>
      </c>
      <c r="BG1898" s="652">
        <f>IF(N1898="zákl. přenesená",J1898,0)</f>
        <v>0</v>
      </c>
      <c r="BH1898" s="652">
        <f>IF(N1898="sníž. přenesená",J1898,0)</f>
        <v>0</v>
      </c>
      <c r="BI1898" s="652">
        <f>IF(N1898="nulová",J1898,0)</f>
        <v>0</v>
      </c>
      <c r="BJ1898" s="561" t="s">
        <v>80</v>
      </c>
      <c r="BK1898" s="652">
        <f>ROUND(I1898*H1898,2)</f>
        <v>0</v>
      </c>
      <c r="BL1898" s="561" t="s">
        <v>229</v>
      </c>
      <c r="BM1898" s="651" t="s">
        <v>3165</v>
      </c>
    </row>
    <row r="1899" spans="1:47" s="571" customFormat="1" ht="39">
      <c r="A1899" s="568"/>
      <c r="B1899" s="569"/>
      <c r="C1899" s="568"/>
      <c r="D1899" s="653" t="s">
        <v>135</v>
      </c>
      <c r="E1899" s="568"/>
      <c r="F1899" s="654" t="s">
        <v>3166</v>
      </c>
      <c r="G1899" s="568"/>
      <c r="H1899" s="568"/>
      <c r="I1899" s="568"/>
      <c r="J1899" s="568"/>
      <c r="K1899" s="568"/>
      <c r="L1899" s="569"/>
      <c r="M1899" s="655"/>
      <c r="N1899" s="656"/>
      <c r="O1899" s="648"/>
      <c r="P1899" s="648"/>
      <c r="Q1899" s="648"/>
      <c r="R1899" s="648"/>
      <c r="S1899" s="648"/>
      <c r="T1899" s="657"/>
      <c r="U1899" s="568"/>
      <c r="V1899" s="568"/>
      <c r="W1899" s="568"/>
      <c r="X1899" s="568"/>
      <c r="Y1899" s="568"/>
      <c r="Z1899" s="568"/>
      <c r="AA1899" s="568"/>
      <c r="AB1899" s="568"/>
      <c r="AC1899" s="568"/>
      <c r="AD1899" s="568"/>
      <c r="AE1899" s="568"/>
      <c r="AT1899" s="561" t="s">
        <v>135</v>
      </c>
      <c r="AU1899" s="561" t="s">
        <v>82</v>
      </c>
    </row>
    <row r="1900" spans="1:65" s="571" customFormat="1" ht="14.45" customHeight="1">
      <c r="A1900" s="568"/>
      <c r="B1900" s="569"/>
      <c r="C1900" s="640" t="s">
        <v>3167</v>
      </c>
      <c r="D1900" s="640" t="s">
        <v>128</v>
      </c>
      <c r="E1900" s="641" t="s">
        <v>3168</v>
      </c>
      <c r="F1900" s="642" t="s">
        <v>3169</v>
      </c>
      <c r="G1900" s="643" t="s">
        <v>173</v>
      </c>
      <c r="H1900" s="644">
        <v>1</v>
      </c>
      <c r="I1900" s="77"/>
      <c r="J1900" s="645">
        <f>ROUND(I1900*H1900,2)</f>
        <v>0</v>
      </c>
      <c r="K1900" s="642" t="s">
        <v>259</v>
      </c>
      <c r="L1900" s="569"/>
      <c r="M1900" s="646" t="s">
        <v>3</v>
      </c>
      <c r="N1900" s="647" t="s">
        <v>43</v>
      </c>
      <c r="O1900" s="648"/>
      <c r="P1900" s="649">
        <f>O1900*H1900</f>
        <v>0</v>
      </c>
      <c r="Q1900" s="649">
        <v>0</v>
      </c>
      <c r="R1900" s="649">
        <f>Q1900*H1900</f>
        <v>0</v>
      </c>
      <c r="S1900" s="649">
        <v>0</v>
      </c>
      <c r="T1900" s="650">
        <f>S1900*H1900</f>
        <v>0</v>
      </c>
      <c r="U1900" s="568"/>
      <c r="V1900" s="568"/>
      <c r="W1900" s="568"/>
      <c r="X1900" s="568"/>
      <c r="Y1900" s="568"/>
      <c r="Z1900" s="568"/>
      <c r="AA1900" s="568"/>
      <c r="AB1900" s="568"/>
      <c r="AC1900" s="568"/>
      <c r="AD1900" s="568"/>
      <c r="AE1900" s="568"/>
      <c r="AR1900" s="651" t="s">
        <v>229</v>
      </c>
      <c r="AT1900" s="651" t="s">
        <v>128</v>
      </c>
      <c r="AU1900" s="651" t="s">
        <v>82</v>
      </c>
      <c r="AY1900" s="561" t="s">
        <v>125</v>
      </c>
      <c r="BE1900" s="652">
        <f>IF(N1900="základní",J1900,0)</f>
        <v>0</v>
      </c>
      <c r="BF1900" s="652">
        <f>IF(N1900="snížená",J1900,0)</f>
        <v>0</v>
      </c>
      <c r="BG1900" s="652">
        <f>IF(N1900="zákl. přenesená",J1900,0)</f>
        <v>0</v>
      </c>
      <c r="BH1900" s="652">
        <f>IF(N1900="sníž. přenesená",J1900,0)</f>
        <v>0</v>
      </c>
      <c r="BI1900" s="652">
        <f>IF(N1900="nulová",J1900,0)</f>
        <v>0</v>
      </c>
      <c r="BJ1900" s="561" t="s">
        <v>80</v>
      </c>
      <c r="BK1900" s="652">
        <f>ROUND(I1900*H1900,2)</f>
        <v>0</v>
      </c>
      <c r="BL1900" s="561" t="s">
        <v>229</v>
      </c>
      <c r="BM1900" s="651" t="s">
        <v>3170</v>
      </c>
    </row>
    <row r="1901" spans="1:47" s="571" customFormat="1" ht="39">
      <c r="A1901" s="568"/>
      <c r="B1901" s="569"/>
      <c r="C1901" s="568"/>
      <c r="D1901" s="653" t="s">
        <v>135</v>
      </c>
      <c r="E1901" s="568"/>
      <c r="F1901" s="654" t="s">
        <v>3166</v>
      </c>
      <c r="G1901" s="568"/>
      <c r="H1901" s="568"/>
      <c r="I1901" s="568"/>
      <c r="J1901" s="568"/>
      <c r="K1901" s="568"/>
      <c r="L1901" s="569"/>
      <c r="M1901" s="655"/>
      <c r="N1901" s="656"/>
      <c r="O1901" s="648"/>
      <c r="P1901" s="648"/>
      <c r="Q1901" s="648"/>
      <c r="R1901" s="648"/>
      <c r="S1901" s="648"/>
      <c r="T1901" s="657"/>
      <c r="U1901" s="568"/>
      <c r="V1901" s="568"/>
      <c r="W1901" s="568"/>
      <c r="X1901" s="568"/>
      <c r="Y1901" s="568"/>
      <c r="Z1901" s="568"/>
      <c r="AA1901" s="568"/>
      <c r="AB1901" s="568"/>
      <c r="AC1901" s="568"/>
      <c r="AD1901" s="568"/>
      <c r="AE1901" s="568"/>
      <c r="AT1901" s="561" t="s">
        <v>135</v>
      </c>
      <c r="AU1901" s="561" t="s">
        <v>82</v>
      </c>
    </row>
    <row r="1902" spans="1:65" s="571" customFormat="1" ht="14.45" customHeight="1">
      <c r="A1902" s="568"/>
      <c r="B1902" s="569"/>
      <c r="C1902" s="640" t="s">
        <v>3171</v>
      </c>
      <c r="D1902" s="640" t="s">
        <v>128</v>
      </c>
      <c r="E1902" s="641" t="s">
        <v>3172</v>
      </c>
      <c r="F1902" s="642" t="s">
        <v>3173</v>
      </c>
      <c r="G1902" s="643" t="s">
        <v>173</v>
      </c>
      <c r="H1902" s="644">
        <v>1</v>
      </c>
      <c r="I1902" s="77"/>
      <c r="J1902" s="645">
        <f>ROUND(I1902*H1902,2)</f>
        <v>0</v>
      </c>
      <c r="K1902" s="642" t="s">
        <v>259</v>
      </c>
      <c r="L1902" s="569"/>
      <c r="M1902" s="646" t="s">
        <v>3</v>
      </c>
      <c r="N1902" s="647" t="s">
        <v>43</v>
      </c>
      <c r="O1902" s="648"/>
      <c r="P1902" s="649">
        <f>O1902*H1902</f>
        <v>0</v>
      </c>
      <c r="Q1902" s="649">
        <v>0</v>
      </c>
      <c r="R1902" s="649">
        <f>Q1902*H1902</f>
        <v>0</v>
      </c>
      <c r="S1902" s="649">
        <v>0</v>
      </c>
      <c r="T1902" s="650">
        <f>S1902*H1902</f>
        <v>0</v>
      </c>
      <c r="U1902" s="568"/>
      <c r="V1902" s="568"/>
      <c r="W1902" s="568"/>
      <c r="X1902" s="568"/>
      <c r="Y1902" s="568"/>
      <c r="Z1902" s="568"/>
      <c r="AA1902" s="568"/>
      <c r="AB1902" s="568"/>
      <c r="AC1902" s="568"/>
      <c r="AD1902" s="568"/>
      <c r="AE1902" s="568"/>
      <c r="AR1902" s="651" t="s">
        <v>229</v>
      </c>
      <c r="AT1902" s="651" t="s">
        <v>128</v>
      </c>
      <c r="AU1902" s="651" t="s">
        <v>82</v>
      </c>
      <c r="AY1902" s="561" t="s">
        <v>125</v>
      </c>
      <c r="BE1902" s="652">
        <f>IF(N1902="základní",J1902,0)</f>
        <v>0</v>
      </c>
      <c r="BF1902" s="652">
        <f>IF(N1902="snížená",J1902,0)</f>
        <v>0</v>
      </c>
      <c r="BG1902" s="652">
        <f>IF(N1902="zákl. přenesená",J1902,0)</f>
        <v>0</v>
      </c>
      <c r="BH1902" s="652">
        <f>IF(N1902="sníž. přenesená",J1902,0)</f>
        <v>0</v>
      </c>
      <c r="BI1902" s="652">
        <f>IF(N1902="nulová",J1902,0)</f>
        <v>0</v>
      </c>
      <c r="BJ1902" s="561" t="s">
        <v>80</v>
      </c>
      <c r="BK1902" s="652">
        <f>ROUND(I1902*H1902,2)</f>
        <v>0</v>
      </c>
      <c r="BL1902" s="561" t="s">
        <v>229</v>
      </c>
      <c r="BM1902" s="651" t="s">
        <v>3174</v>
      </c>
    </row>
    <row r="1903" spans="1:47" s="571" customFormat="1" ht="39">
      <c r="A1903" s="568"/>
      <c r="B1903" s="569"/>
      <c r="C1903" s="568"/>
      <c r="D1903" s="653" t="s">
        <v>135</v>
      </c>
      <c r="E1903" s="568"/>
      <c r="F1903" s="654" t="s">
        <v>3175</v>
      </c>
      <c r="G1903" s="568"/>
      <c r="H1903" s="568"/>
      <c r="I1903" s="568"/>
      <c r="J1903" s="568"/>
      <c r="K1903" s="568"/>
      <c r="L1903" s="569"/>
      <c r="M1903" s="655"/>
      <c r="N1903" s="656"/>
      <c r="O1903" s="648"/>
      <c r="P1903" s="648"/>
      <c r="Q1903" s="648"/>
      <c r="R1903" s="648"/>
      <c r="S1903" s="648"/>
      <c r="T1903" s="657"/>
      <c r="U1903" s="568"/>
      <c r="V1903" s="568"/>
      <c r="W1903" s="568"/>
      <c r="X1903" s="568"/>
      <c r="Y1903" s="568"/>
      <c r="Z1903" s="568"/>
      <c r="AA1903" s="568"/>
      <c r="AB1903" s="568"/>
      <c r="AC1903" s="568"/>
      <c r="AD1903" s="568"/>
      <c r="AE1903" s="568"/>
      <c r="AT1903" s="561" t="s">
        <v>135</v>
      </c>
      <c r="AU1903" s="561" t="s">
        <v>82</v>
      </c>
    </row>
    <row r="1904" spans="1:65" s="571" customFormat="1" ht="14.45" customHeight="1">
      <c r="A1904" s="568"/>
      <c r="B1904" s="569"/>
      <c r="C1904" s="640" t="s">
        <v>3176</v>
      </c>
      <c r="D1904" s="640" t="s">
        <v>128</v>
      </c>
      <c r="E1904" s="641" t="s">
        <v>3177</v>
      </c>
      <c r="F1904" s="642" t="s">
        <v>3178</v>
      </c>
      <c r="G1904" s="643" t="s">
        <v>173</v>
      </c>
      <c r="H1904" s="644">
        <v>1</v>
      </c>
      <c r="I1904" s="77"/>
      <c r="J1904" s="645">
        <f>ROUND(I1904*H1904,2)</f>
        <v>0</v>
      </c>
      <c r="K1904" s="642" t="s">
        <v>259</v>
      </c>
      <c r="L1904" s="569"/>
      <c r="M1904" s="646" t="s">
        <v>3</v>
      </c>
      <c r="N1904" s="647" t="s">
        <v>43</v>
      </c>
      <c r="O1904" s="648"/>
      <c r="P1904" s="649">
        <f>O1904*H1904</f>
        <v>0</v>
      </c>
      <c r="Q1904" s="649">
        <v>0</v>
      </c>
      <c r="R1904" s="649">
        <f>Q1904*H1904</f>
        <v>0</v>
      </c>
      <c r="S1904" s="649">
        <v>0</v>
      </c>
      <c r="T1904" s="650">
        <f>S1904*H1904</f>
        <v>0</v>
      </c>
      <c r="U1904" s="568"/>
      <c r="V1904" s="568"/>
      <c r="W1904" s="568"/>
      <c r="X1904" s="568"/>
      <c r="Y1904" s="568"/>
      <c r="Z1904" s="568"/>
      <c r="AA1904" s="568"/>
      <c r="AB1904" s="568"/>
      <c r="AC1904" s="568"/>
      <c r="AD1904" s="568"/>
      <c r="AE1904" s="568"/>
      <c r="AR1904" s="651" t="s">
        <v>229</v>
      </c>
      <c r="AT1904" s="651" t="s">
        <v>128</v>
      </c>
      <c r="AU1904" s="651" t="s">
        <v>82</v>
      </c>
      <c r="AY1904" s="561" t="s">
        <v>125</v>
      </c>
      <c r="BE1904" s="652">
        <f>IF(N1904="základní",J1904,0)</f>
        <v>0</v>
      </c>
      <c r="BF1904" s="652">
        <f>IF(N1904="snížená",J1904,0)</f>
        <v>0</v>
      </c>
      <c r="BG1904" s="652">
        <f>IF(N1904="zákl. přenesená",J1904,0)</f>
        <v>0</v>
      </c>
      <c r="BH1904" s="652">
        <f>IF(N1904="sníž. přenesená",J1904,0)</f>
        <v>0</v>
      </c>
      <c r="BI1904" s="652">
        <f>IF(N1904="nulová",J1904,0)</f>
        <v>0</v>
      </c>
      <c r="BJ1904" s="561" t="s">
        <v>80</v>
      </c>
      <c r="BK1904" s="652">
        <f>ROUND(I1904*H1904,2)</f>
        <v>0</v>
      </c>
      <c r="BL1904" s="561" t="s">
        <v>229</v>
      </c>
      <c r="BM1904" s="651" t="s">
        <v>3179</v>
      </c>
    </row>
    <row r="1905" spans="1:47" s="571" customFormat="1" ht="39">
      <c r="A1905" s="568"/>
      <c r="B1905" s="569"/>
      <c r="C1905" s="568"/>
      <c r="D1905" s="653" t="s">
        <v>135</v>
      </c>
      <c r="E1905" s="568"/>
      <c r="F1905" s="654" t="s">
        <v>3180</v>
      </c>
      <c r="G1905" s="568"/>
      <c r="H1905" s="568"/>
      <c r="I1905" s="568"/>
      <c r="J1905" s="568"/>
      <c r="K1905" s="568"/>
      <c r="L1905" s="569"/>
      <c r="M1905" s="655"/>
      <c r="N1905" s="656"/>
      <c r="O1905" s="648"/>
      <c r="P1905" s="648"/>
      <c r="Q1905" s="648"/>
      <c r="R1905" s="648"/>
      <c r="S1905" s="648"/>
      <c r="T1905" s="657"/>
      <c r="U1905" s="568"/>
      <c r="V1905" s="568"/>
      <c r="W1905" s="568"/>
      <c r="X1905" s="568"/>
      <c r="Y1905" s="568"/>
      <c r="Z1905" s="568"/>
      <c r="AA1905" s="568"/>
      <c r="AB1905" s="568"/>
      <c r="AC1905" s="568"/>
      <c r="AD1905" s="568"/>
      <c r="AE1905" s="568"/>
      <c r="AT1905" s="561" t="s">
        <v>135</v>
      </c>
      <c r="AU1905" s="561" t="s">
        <v>82</v>
      </c>
    </row>
    <row r="1906" spans="1:65" s="571" customFormat="1" ht="14.45" customHeight="1">
      <c r="A1906" s="568"/>
      <c r="B1906" s="569"/>
      <c r="C1906" s="640" t="s">
        <v>3181</v>
      </c>
      <c r="D1906" s="640" t="s">
        <v>128</v>
      </c>
      <c r="E1906" s="641" t="s">
        <v>3182</v>
      </c>
      <c r="F1906" s="642" t="s">
        <v>3183</v>
      </c>
      <c r="G1906" s="643" t="s">
        <v>173</v>
      </c>
      <c r="H1906" s="644">
        <v>1</v>
      </c>
      <c r="I1906" s="77"/>
      <c r="J1906" s="645">
        <f>ROUND(I1906*H1906,2)</f>
        <v>0</v>
      </c>
      <c r="K1906" s="642" t="s">
        <v>259</v>
      </c>
      <c r="L1906" s="569"/>
      <c r="M1906" s="646" t="s">
        <v>3</v>
      </c>
      <c r="N1906" s="647" t="s">
        <v>43</v>
      </c>
      <c r="O1906" s="648"/>
      <c r="P1906" s="649">
        <f>O1906*H1906</f>
        <v>0</v>
      </c>
      <c r="Q1906" s="649">
        <v>0</v>
      </c>
      <c r="R1906" s="649">
        <f>Q1906*H1906</f>
        <v>0</v>
      </c>
      <c r="S1906" s="649">
        <v>0</v>
      </c>
      <c r="T1906" s="650">
        <f>S1906*H1906</f>
        <v>0</v>
      </c>
      <c r="U1906" s="568"/>
      <c r="V1906" s="568"/>
      <c r="W1906" s="568"/>
      <c r="X1906" s="568"/>
      <c r="Y1906" s="568"/>
      <c r="Z1906" s="568"/>
      <c r="AA1906" s="568"/>
      <c r="AB1906" s="568"/>
      <c r="AC1906" s="568"/>
      <c r="AD1906" s="568"/>
      <c r="AE1906" s="568"/>
      <c r="AR1906" s="651" t="s">
        <v>229</v>
      </c>
      <c r="AT1906" s="651" t="s">
        <v>128</v>
      </c>
      <c r="AU1906" s="651" t="s">
        <v>82</v>
      </c>
      <c r="AY1906" s="561" t="s">
        <v>125</v>
      </c>
      <c r="BE1906" s="652">
        <f>IF(N1906="základní",J1906,0)</f>
        <v>0</v>
      </c>
      <c r="BF1906" s="652">
        <f>IF(N1906="snížená",J1906,0)</f>
        <v>0</v>
      </c>
      <c r="BG1906" s="652">
        <f>IF(N1906="zákl. přenesená",J1906,0)</f>
        <v>0</v>
      </c>
      <c r="BH1906" s="652">
        <f>IF(N1906="sníž. přenesená",J1906,0)</f>
        <v>0</v>
      </c>
      <c r="BI1906" s="652">
        <f>IF(N1906="nulová",J1906,0)</f>
        <v>0</v>
      </c>
      <c r="BJ1906" s="561" t="s">
        <v>80</v>
      </c>
      <c r="BK1906" s="652">
        <f>ROUND(I1906*H1906,2)</f>
        <v>0</v>
      </c>
      <c r="BL1906" s="561" t="s">
        <v>229</v>
      </c>
      <c r="BM1906" s="651" t="s">
        <v>3184</v>
      </c>
    </row>
    <row r="1907" spans="1:47" s="571" customFormat="1" ht="29.25">
      <c r="A1907" s="568"/>
      <c r="B1907" s="569"/>
      <c r="C1907" s="568"/>
      <c r="D1907" s="653" t="s">
        <v>135</v>
      </c>
      <c r="E1907" s="568"/>
      <c r="F1907" s="654" t="s">
        <v>3137</v>
      </c>
      <c r="G1907" s="568"/>
      <c r="H1907" s="568"/>
      <c r="I1907" s="568"/>
      <c r="J1907" s="568"/>
      <c r="K1907" s="568"/>
      <c r="L1907" s="569"/>
      <c r="M1907" s="655"/>
      <c r="N1907" s="656"/>
      <c r="O1907" s="648"/>
      <c r="P1907" s="648"/>
      <c r="Q1907" s="648"/>
      <c r="R1907" s="648"/>
      <c r="S1907" s="648"/>
      <c r="T1907" s="657"/>
      <c r="U1907" s="568"/>
      <c r="V1907" s="568"/>
      <c r="W1907" s="568"/>
      <c r="X1907" s="568"/>
      <c r="Y1907" s="568"/>
      <c r="Z1907" s="568"/>
      <c r="AA1907" s="568"/>
      <c r="AB1907" s="568"/>
      <c r="AC1907" s="568"/>
      <c r="AD1907" s="568"/>
      <c r="AE1907" s="568"/>
      <c r="AT1907" s="561" t="s">
        <v>135</v>
      </c>
      <c r="AU1907" s="561" t="s">
        <v>82</v>
      </c>
    </row>
    <row r="1908" spans="1:65" s="571" customFormat="1" ht="14.45" customHeight="1">
      <c r="A1908" s="568"/>
      <c r="B1908" s="569"/>
      <c r="C1908" s="640" t="s">
        <v>3185</v>
      </c>
      <c r="D1908" s="640" t="s">
        <v>128</v>
      </c>
      <c r="E1908" s="641" t="s">
        <v>3186</v>
      </c>
      <c r="F1908" s="642" t="s">
        <v>3187</v>
      </c>
      <c r="G1908" s="643" t="s">
        <v>173</v>
      </c>
      <c r="H1908" s="644">
        <v>1</v>
      </c>
      <c r="I1908" s="77"/>
      <c r="J1908" s="645">
        <f>ROUND(I1908*H1908,2)</f>
        <v>0</v>
      </c>
      <c r="K1908" s="642" t="s">
        <v>259</v>
      </c>
      <c r="L1908" s="569"/>
      <c r="M1908" s="646" t="s">
        <v>3</v>
      </c>
      <c r="N1908" s="647" t="s">
        <v>43</v>
      </c>
      <c r="O1908" s="648"/>
      <c r="P1908" s="649">
        <f>O1908*H1908</f>
        <v>0</v>
      </c>
      <c r="Q1908" s="649">
        <v>0</v>
      </c>
      <c r="R1908" s="649">
        <f>Q1908*H1908</f>
        <v>0</v>
      </c>
      <c r="S1908" s="649">
        <v>0</v>
      </c>
      <c r="T1908" s="650">
        <f>S1908*H1908</f>
        <v>0</v>
      </c>
      <c r="U1908" s="568"/>
      <c r="V1908" s="568"/>
      <c r="W1908" s="568"/>
      <c r="X1908" s="568"/>
      <c r="Y1908" s="568"/>
      <c r="Z1908" s="568"/>
      <c r="AA1908" s="568"/>
      <c r="AB1908" s="568"/>
      <c r="AC1908" s="568"/>
      <c r="AD1908" s="568"/>
      <c r="AE1908" s="568"/>
      <c r="AR1908" s="651" t="s">
        <v>229</v>
      </c>
      <c r="AT1908" s="651" t="s">
        <v>128</v>
      </c>
      <c r="AU1908" s="651" t="s">
        <v>82</v>
      </c>
      <c r="AY1908" s="561" t="s">
        <v>125</v>
      </c>
      <c r="BE1908" s="652">
        <f>IF(N1908="základní",J1908,0)</f>
        <v>0</v>
      </c>
      <c r="BF1908" s="652">
        <f>IF(N1908="snížená",J1908,0)</f>
        <v>0</v>
      </c>
      <c r="BG1908" s="652">
        <f>IF(N1908="zákl. přenesená",J1908,0)</f>
        <v>0</v>
      </c>
      <c r="BH1908" s="652">
        <f>IF(N1908="sníž. přenesená",J1908,0)</f>
        <v>0</v>
      </c>
      <c r="BI1908" s="652">
        <f>IF(N1908="nulová",J1908,0)</f>
        <v>0</v>
      </c>
      <c r="BJ1908" s="561" t="s">
        <v>80</v>
      </c>
      <c r="BK1908" s="652">
        <f>ROUND(I1908*H1908,2)</f>
        <v>0</v>
      </c>
      <c r="BL1908" s="561" t="s">
        <v>229</v>
      </c>
      <c r="BM1908" s="651" t="s">
        <v>3188</v>
      </c>
    </row>
    <row r="1909" spans="1:47" s="571" customFormat="1" ht="29.25">
      <c r="A1909" s="568"/>
      <c r="B1909" s="569"/>
      <c r="C1909" s="568"/>
      <c r="D1909" s="653" t="s">
        <v>135</v>
      </c>
      <c r="E1909" s="568"/>
      <c r="F1909" s="654" t="s">
        <v>3137</v>
      </c>
      <c r="G1909" s="568"/>
      <c r="H1909" s="568"/>
      <c r="I1909" s="568"/>
      <c r="J1909" s="568"/>
      <c r="K1909" s="568"/>
      <c r="L1909" s="569"/>
      <c r="M1909" s="655"/>
      <c r="N1909" s="656"/>
      <c r="O1909" s="648"/>
      <c r="P1909" s="648"/>
      <c r="Q1909" s="648"/>
      <c r="R1909" s="648"/>
      <c r="S1909" s="648"/>
      <c r="T1909" s="657"/>
      <c r="U1909" s="568"/>
      <c r="V1909" s="568"/>
      <c r="W1909" s="568"/>
      <c r="X1909" s="568"/>
      <c r="Y1909" s="568"/>
      <c r="Z1909" s="568"/>
      <c r="AA1909" s="568"/>
      <c r="AB1909" s="568"/>
      <c r="AC1909" s="568"/>
      <c r="AD1909" s="568"/>
      <c r="AE1909" s="568"/>
      <c r="AT1909" s="561" t="s">
        <v>135</v>
      </c>
      <c r="AU1909" s="561" t="s">
        <v>82</v>
      </c>
    </row>
    <row r="1910" spans="1:65" s="571" customFormat="1" ht="14.45" customHeight="1">
      <c r="A1910" s="568"/>
      <c r="B1910" s="569"/>
      <c r="C1910" s="640" t="s">
        <v>3189</v>
      </c>
      <c r="D1910" s="640" t="s">
        <v>128</v>
      </c>
      <c r="E1910" s="641" t="s">
        <v>3190</v>
      </c>
      <c r="F1910" s="642" t="s">
        <v>3191</v>
      </c>
      <c r="G1910" s="643" t="s">
        <v>173</v>
      </c>
      <c r="H1910" s="644">
        <v>1</v>
      </c>
      <c r="I1910" s="77"/>
      <c r="J1910" s="645">
        <f>ROUND(I1910*H1910,2)</f>
        <v>0</v>
      </c>
      <c r="K1910" s="642" t="s">
        <v>259</v>
      </c>
      <c r="L1910" s="569"/>
      <c r="M1910" s="646" t="s">
        <v>3</v>
      </c>
      <c r="N1910" s="647" t="s">
        <v>43</v>
      </c>
      <c r="O1910" s="648"/>
      <c r="P1910" s="649">
        <f>O1910*H1910</f>
        <v>0</v>
      </c>
      <c r="Q1910" s="649">
        <v>0</v>
      </c>
      <c r="R1910" s="649">
        <f>Q1910*H1910</f>
        <v>0</v>
      </c>
      <c r="S1910" s="649">
        <v>0</v>
      </c>
      <c r="T1910" s="650">
        <f>S1910*H1910</f>
        <v>0</v>
      </c>
      <c r="U1910" s="568"/>
      <c r="V1910" s="568"/>
      <c r="W1910" s="568"/>
      <c r="X1910" s="568"/>
      <c r="Y1910" s="568"/>
      <c r="Z1910" s="568"/>
      <c r="AA1910" s="568"/>
      <c r="AB1910" s="568"/>
      <c r="AC1910" s="568"/>
      <c r="AD1910" s="568"/>
      <c r="AE1910" s="568"/>
      <c r="AR1910" s="651" t="s">
        <v>229</v>
      </c>
      <c r="AT1910" s="651" t="s">
        <v>128</v>
      </c>
      <c r="AU1910" s="651" t="s">
        <v>82</v>
      </c>
      <c r="AY1910" s="561" t="s">
        <v>125</v>
      </c>
      <c r="BE1910" s="652">
        <f>IF(N1910="základní",J1910,0)</f>
        <v>0</v>
      </c>
      <c r="BF1910" s="652">
        <f>IF(N1910="snížená",J1910,0)</f>
        <v>0</v>
      </c>
      <c r="BG1910" s="652">
        <f>IF(N1910="zákl. přenesená",J1910,0)</f>
        <v>0</v>
      </c>
      <c r="BH1910" s="652">
        <f>IF(N1910="sníž. přenesená",J1910,0)</f>
        <v>0</v>
      </c>
      <c r="BI1910" s="652">
        <f>IF(N1910="nulová",J1910,0)</f>
        <v>0</v>
      </c>
      <c r="BJ1910" s="561" t="s">
        <v>80</v>
      </c>
      <c r="BK1910" s="652">
        <f>ROUND(I1910*H1910,2)</f>
        <v>0</v>
      </c>
      <c r="BL1910" s="561" t="s">
        <v>229</v>
      </c>
      <c r="BM1910" s="651" t="s">
        <v>3192</v>
      </c>
    </row>
    <row r="1911" spans="1:47" s="571" customFormat="1" ht="29.25">
      <c r="A1911" s="568"/>
      <c r="B1911" s="569"/>
      <c r="C1911" s="568"/>
      <c r="D1911" s="653" t="s">
        <v>135</v>
      </c>
      <c r="E1911" s="568"/>
      <c r="F1911" s="654" t="s">
        <v>3137</v>
      </c>
      <c r="G1911" s="568"/>
      <c r="H1911" s="568"/>
      <c r="I1911" s="568"/>
      <c r="J1911" s="568"/>
      <c r="K1911" s="568"/>
      <c r="L1911" s="569"/>
      <c r="M1911" s="655"/>
      <c r="N1911" s="656"/>
      <c r="O1911" s="648"/>
      <c r="P1911" s="648"/>
      <c r="Q1911" s="648"/>
      <c r="R1911" s="648"/>
      <c r="S1911" s="648"/>
      <c r="T1911" s="657"/>
      <c r="U1911" s="568"/>
      <c r="V1911" s="568"/>
      <c r="W1911" s="568"/>
      <c r="X1911" s="568"/>
      <c r="Y1911" s="568"/>
      <c r="Z1911" s="568"/>
      <c r="AA1911" s="568"/>
      <c r="AB1911" s="568"/>
      <c r="AC1911" s="568"/>
      <c r="AD1911" s="568"/>
      <c r="AE1911" s="568"/>
      <c r="AT1911" s="561" t="s">
        <v>135</v>
      </c>
      <c r="AU1911" s="561" t="s">
        <v>82</v>
      </c>
    </row>
    <row r="1912" spans="1:65" s="571" customFormat="1" ht="14.45" customHeight="1">
      <c r="A1912" s="568"/>
      <c r="B1912" s="569"/>
      <c r="C1912" s="640" t="s">
        <v>3193</v>
      </c>
      <c r="D1912" s="640" t="s">
        <v>128</v>
      </c>
      <c r="E1912" s="641" t="s">
        <v>3194</v>
      </c>
      <c r="F1912" s="642" t="s">
        <v>3195</v>
      </c>
      <c r="G1912" s="643" t="s">
        <v>173</v>
      </c>
      <c r="H1912" s="644">
        <v>2</v>
      </c>
      <c r="I1912" s="77"/>
      <c r="J1912" s="645">
        <f>ROUND(I1912*H1912,2)</f>
        <v>0</v>
      </c>
      <c r="K1912" s="642" t="s">
        <v>259</v>
      </c>
      <c r="L1912" s="569"/>
      <c r="M1912" s="646" t="s">
        <v>3</v>
      </c>
      <c r="N1912" s="647" t="s">
        <v>43</v>
      </c>
      <c r="O1912" s="648"/>
      <c r="P1912" s="649">
        <f>O1912*H1912</f>
        <v>0</v>
      </c>
      <c r="Q1912" s="649">
        <v>0</v>
      </c>
      <c r="R1912" s="649">
        <f>Q1912*H1912</f>
        <v>0</v>
      </c>
      <c r="S1912" s="649">
        <v>0</v>
      </c>
      <c r="T1912" s="650">
        <f>S1912*H1912</f>
        <v>0</v>
      </c>
      <c r="U1912" s="568"/>
      <c r="V1912" s="568"/>
      <c r="W1912" s="568"/>
      <c r="X1912" s="568"/>
      <c r="Y1912" s="568"/>
      <c r="Z1912" s="568"/>
      <c r="AA1912" s="568"/>
      <c r="AB1912" s="568"/>
      <c r="AC1912" s="568"/>
      <c r="AD1912" s="568"/>
      <c r="AE1912" s="568"/>
      <c r="AR1912" s="651" t="s">
        <v>229</v>
      </c>
      <c r="AT1912" s="651" t="s">
        <v>128</v>
      </c>
      <c r="AU1912" s="651" t="s">
        <v>82</v>
      </c>
      <c r="AY1912" s="561" t="s">
        <v>125</v>
      </c>
      <c r="BE1912" s="652">
        <f>IF(N1912="základní",J1912,0)</f>
        <v>0</v>
      </c>
      <c r="BF1912" s="652">
        <f>IF(N1912="snížená",J1912,0)</f>
        <v>0</v>
      </c>
      <c r="BG1912" s="652">
        <f>IF(N1912="zákl. přenesená",J1912,0)</f>
        <v>0</v>
      </c>
      <c r="BH1912" s="652">
        <f>IF(N1912="sníž. přenesená",J1912,0)</f>
        <v>0</v>
      </c>
      <c r="BI1912" s="652">
        <f>IF(N1912="nulová",J1912,0)</f>
        <v>0</v>
      </c>
      <c r="BJ1912" s="561" t="s">
        <v>80</v>
      </c>
      <c r="BK1912" s="652">
        <f>ROUND(I1912*H1912,2)</f>
        <v>0</v>
      </c>
      <c r="BL1912" s="561" t="s">
        <v>229</v>
      </c>
      <c r="BM1912" s="651" t="s">
        <v>3196</v>
      </c>
    </row>
    <row r="1913" spans="1:47" s="571" customFormat="1" ht="29.25">
      <c r="A1913" s="568"/>
      <c r="B1913" s="569"/>
      <c r="C1913" s="568"/>
      <c r="D1913" s="653" t="s">
        <v>135</v>
      </c>
      <c r="E1913" s="568"/>
      <c r="F1913" s="654" t="s">
        <v>3137</v>
      </c>
      <c r="G1913" s="568"/>
      <c r="H1913" s="568"/>
      <c r="I1913" s="568"/>
      <c r="J1913" s="568"/>
      <c r="K1913" s="568"/>
      <c r="L1913" s="569"/>
      <c r="M1913" s="655"/>
      <c r="N1913" s="656"/>
      <c r="O1913" s="648"/>
      <c r="P1913" s="648"/>
      <c r="Q1913" s="648"/>
      <c r="R1913" s="648"/>
      <c r="S1913" s="648"/>
      <c r="T1913" s="657"/>
      <c r="U1913" s="568"/>
      <c r="V1913" s="568"/>
      <c r="W1913" s="568"/>
      <c r="X1913" s="568"/>
      <c r="Y1913" s="568"/>
      <c r="Z1913" s="568"/>
      <c r="AA1913" s="568"/>
      <c r="AB1913" s="568"/>
      <c r="AC1913" s="568"/>
      <c r="AD1913" s="568"/>
      <c r="AE1913" s="568"/>
      <c r="AT1913" s="561" t="s">
        <v>135</v>
      </c>
      <c r="AU1913" s="561" t="s">
        <v>82</v>
      </c>
    </row>
    <row r="1914" spans="1:65" s="571" customFormat="1" ht="14.45" customHeight="1">
      <c r="A1914" s="568"/>
      <c r="B1914" s="569"/>
      <c r="C1914" s="640" t="s">
        <v>3197</v>
      </c>
      <c r="D1914" s="640" t="s">
        <v>128</v>
      </c>
      <c r="E1914" s="641" t="s">
        <v>3198</v>
      </c>
      <c r="F1914" s="642" t="s">
        <v>3199</v>
      </c>
      <c r="G1914" s="643" t="s">
        <v>286</v>
      </c>
      <c r="H1914" s="644">
        <v>9.7</v>
      </c>
      <c r="I1914" s="77"/>
      <c r="J1914" s="645">
        <f>ROUND(I1914*H1914,2)</f>
        <v>0</v>
      </c>
      <c r="K1914" s="642" t="s">
        <v>259</v>
      </c>
      <c r="L1914" s="569"/>
      <c r="M1914" s="646" t="s">
        <v>3</v>
      </c>
      <c r="N1914" s="647" t="s">
        <v>43</v>
      </c>
      <c r="O1914" s="648"/>
      <c r="P1914" s="649">
        <f>O1914*H1914</f>
        <v>0</v>
      </c>
      <c r="Q1914" s="649">
        <v>0</v>
      </c>
      <c r="R1914" s="649">
        <f>Q1914*H1914</f>
        <v>0</v>
      </c>
      <c r="S1914" s="649">
        <v>0</v>
      </c>
      <c r="T1914" s="650">
        <f>S1914*H1914</f>
        <v>0</v>
      </c>
      <c r="U1914" s="568"/>
      <c r="V1914" s="568"/>
      <c r="W1914" s="568"/>
      <c r="X1914" s="568"/>
      <c r="Y1914" s="568"/>
      <c r="Z1914" s="568"/>
      <c r="AA1914" s="568"/>
      <c r="AB1914" s="568"/>
      <c r="AC1914" s="568"/>
      <c r="AD1914" s="568"/>
      <c r="AE1914" s="568"/>
      <c r="AR1914" s="651" t="s">
        <v>229</v>
      </c>
      <c r="AT1914" s="651" t="s">
        <v>128</v>
      </c>
      <c r="AU1914" s="651" t="s">
        <v>82</v>
      </c>
      <c r="AY1914" s="561" t="s">
        <v>125</v>
      </c>
      <c r="BE1914" s="652">
        <f>IF(N1914="základní",J1914,0)</f>
        <v>0</v>
      </c>
      <c r="BF1914" s="652">
        <f>IF(N1914="snížená",J1914,0)</f>
        <v>0</v>
      </c>
      <c r="BG1914" s="652">
        <f>IF(N1914="zákl. přenesená",J1914,0)</f>
        <v>0</v>
      </c>
      <c r="BH1914" s="652">
        <f>IF(N1914="sníž. přenesená",J1914,0)</f>
        <v>0</v>
      </c>
      <c r="BI1914" s="652">
        <f>IF(N1914="nulová",J1914,0)</f>
        <v>0</v>
      </c>
      <c r="BJ1914" s="561" t="s">
        <v>80</v>
      </c>
      <c r="BK1914" s="652">
        <f>ROUND(I1914*H1914,2)</f>
        <v>0</v>
      </c>
      <c r="BL1914" s="561" t="s">
        <v>229</v>
      </c>
      <c r="BM1914" s="651" t="s">
        <v>3200</v>
      </c>
    </row>
    <row r="1915" spans="1:47" s="571" customFormat="1" ht="19.5">
      <c r="A1915" s="568"/>
      <c r="B1915" s="569"/>
      <c r="C1915" s="568"/>
      <c r="D1915" s="653" t="s">
        <v>135</v>
      </c>
      <c r="E1915" s="568"/>
      <c r="F1915" s="654" t="s">
        <v>3201</v>
      </c>
      <c r="G1915" s="568"/>
      <c r="H1915" s="568"/>
      <c r="I1915" s="568"/>
      <c r="J1915" s="568"/>
      <c r="K1915" s="568"/>
      <c r="L1915" s="569"/>
      <c r="M1915" s="655"/>
      <c r="N1915" s="656"/>
      <c r="O1915" s="648"/>
      <c r="P1915" s="648"/>
      <c r="Q1915" s="648"/>
      <c r="R1915" s="648"/>
      <c r="S1915" s="648"/>
      <c r="T1915" s="657"/>
      <c r="U1915" s="568"/>
      <c r="V1915" s="568"/>
      <c r="W1915" s="568"/>
      <c r="X1915" s="568"/>
      <c r="Y1915" s="568"/>
      <c r="Z1915" s="568"/>
      <c r="AA1915" s="568"/>
      <c r="AB1915" s="568"/>
      <c r="AC1915" s="568"/>
      <c r="AD1915" s="568"/>
      <c r="AE1915" s="568"/>
      <c r="AT1915" s="561" t="s">
        <v>135</v>
      </c>
      <c r="AU1915" s="561" t="s">
        <v>82</v>
      </c>
    </row>
    <row r="1916" spans="1:65" s="571" customFormat="1" ht="14.45" customHeight="1">
      <c r="A1916" s="568"/>
      <c r="B1916" s="569"/>
      <c r="C1916" s="640" t="s">
        <v>3202</v>
      </c>
      <c r="D1916" s="640" t="s">
        <v>128</v>
      </c>
      <c r="E1916" s="641" t="s">
        <v>3203</v>
      </c>
      <c r="F1916" s="642" t="s">
        <v>3204</v>
      </c>
      <c r="G1916" s="643" t="s">
        <v>286</v>
      </c>
      <c r="H1916" s="644">
        <v>17.408</v>
      </c>
      <c r="I1916" s="77"/>
      <c r="J1916" s="645">
        <f>ROUND(I1916*H1916,2)</f>
        <v>0</v>
      </c>
      <c r="K1916" s="642" t="s">
        <v>259</v>
      </c>
      <c r="L1916" s="569"/>
      <c r="M1916" s="646" t="s">
        <v>3</v>
      </c>
      <c r="N1916" s="647" t="s">
        <v>43</v>
      </c>
      <c r="O1916" s="648"/>
      <c r="P1916" s="649">
        <f>O1916*H1916</f>
        <v>0</v>
      </c>
      <c r="Q1916" s="649">
        <v>0</v>
      </c>
      <c r="R1916" s="649">
        <f>Q1916*H1916</f>
        <v>0</v>
      </c>
      <c r="S1916" s="649">
        <v>0</v>
      </c>
      <c r="T1916" s="650">
        <f>S1916*H1916</f>
        <v>0</v>
      </c>
      <c r="U1916" s="568"/>
      <c r="V1916" s="568"/>
      <c r="W1916" s="568"/>
      <c r="X1916" s="568"/>
      <c r="Y1916" s="568"/>
      <c r="Z1916" s="568"/>
      <c r="AA1916" s="568"/>
      <c r="AB1916" s="568"/>
      <c r="AC1916" s="568"/>
      <c r="AD1916" s="568"/>
      <c r="AE1916" s="568"/>
      <c r="AR1916" s="651" t="s">
        <v>229</v>
      </c>
      <c r="AT1916" s="651" t="s">
        <v>128</v>
      </c>
      <c r="AU1916" s="651" t="s">
        <v>82</v>
      </c>
      <c r="AY1916" s="561" t="s">
        <v>125</v>
      </c>
      <c r="BE1916" s="652">
        <f>IF(N1916="základní",J1916,0)</f>
        <v>0</v>
      </c>
      <c r="BF1916" s="652">
        <f>IF(N1916="snížená",J1916,0)</f>
        <v>0</v>
      </c>
      <c r="BG1916" s="652">
        <f>IF(N1916="zákl. přenesená",J1916,0)</f>
        <v>0</v>
      </c>
      <c r="BH1916" s="652">
        <f>IF(N1916="sníž. přenesená",J1916,0)</f>
        <v>0</v>
      </c>
      <c r="BI1916" s="652">
        <f>IF(N1916="nulová",J1916,0)</f>
        <v>0</v>
      </c>
      <c r="BJ1916" s="561" t="s">
        <v>80</v>
      </c>
      <c r="BK1916" s="652">
        <f>ROUND(I1916*H1916,2)</f>
        <v>0</v>
      </c>
      <c r="BL1916" s="561" t="s">
        <v>229</v>
      </c>
      <c r="BM1916" s="651" t="s">
        <v>3205</v>
      </c>
    </row>
    <row r="1917" spans="1:47" s="571" customFormat="1" ht="19.5">
      <c r="A1917" s="568"/>
      <c r="B1917" s="569"/>
      <c r="C1917" s="568"/>
      <c r="D1917" s="653" t="s">
        <v>135</v>
      </c>
      <c r="E1917" s="568"/>
      <c r="F1917" s="654" t="s">
        <v>3201</v>
      </c>
      <c r="G1917" s="568"/>
      <c r="H1917" s="568"/>
      <c r="I1917" s="568"/>
      <c r="J1917" s="568"/>
      <c r="K1917" s="568"/>
      <c r="L1917" s="569"/>
      <c r="M1917" s="655"/>
      <c r="N1917" s="656"/>
      <c r="O1917" s="648"/>
      <c r="P1917" s="648"/>
      <c r="Q1917" s="648"/>
      <c r="R1917" s="648"/>
      <c r="S1917" s="648"/>
      <c r="T1917" s="657"/>
      <c r="U1917" s="568"/>
      <c r="V1917" s="568"/>
      <c r="W1917" s="568"/>
      <c r="X1917" s="568"/>
      <c r="Y1917" s="568"/>
      <c r="Z1917" s="568"/>
      <c r="AA1917" s="568"/>
      <c r="AB1917" s="568"/>
      <c r="AC1917" s="568"/>
      <c r="AD1917" s="568"/>
      <c r="AE1917" s="568"/>
      <c r="AT1917" s="561" t="s">
        <v>135</v>
      </c>
      <c r="AU1917" s="561" t="s">
        <v>82</v>
      </c>
    </row>
    <row r="1918" spans="2:51" s="658" customFormat="1" ht="12">
      <c r="B1918" s="659"/>
      <c r="D1918" s="653" t="s">
        <v>137</v>
      </c>
      <c r="E1918" s="660" t="s">
        <v>3</v>
      </c>
      <c r="F1918" s="661" t="s">
        <v>3206</v>
      </c>
      <c r="H1918" s="662">
        <v>17.408</v>
      </c>
      <c r="L1918" s="659"/>
      <c r="M1918" s="663"/>
      <c r="N1918" s="664"/>
      <c r="O1918" s="664"/>
      <c r="P1918" s="664"/>
      <c r="Q1918" s="664"/>
      <c r="R1918" s="664"/>
      <c r="S1918" s="664"/>
      <c r="T1918" s="665"/>
      <c r="AT1918" s="660" t="s">
        <v>137</v>
      </c>
      <c r="AU1918" s="660" t="s">
        <v>82</v>
      </c>
      <c r="AV1918" s="658" t="s">
        <v>82</v>
      </c>
      <c r="AW1918" s="658" t="s">
        <v>33</v>
      </c>
      <c r="AX1918" s="658" t="s">
        <v>80</v>
      </c>
      <c r="AY1918" s="660" t="s">
        <v>125</v>
      </c>
    </row>
    <row r="1919" spans="1:65" s="571" customFormat="1" ht="14.45" customHeight="1">
      <c r="A1919" s="568"/>
      <c r="B1919" s="569"/>
      <c r="C1919" s="640" t="s">
        <v>3207</v>
      </c>
      <c r="D1919" s="640" t="s">
        <v>128</v>
      </c>
      <c r="E1919" s="641" t="s">
        <v>3208</v>
      </c>
      <c r="F1919" s="642" t="s">
        <v>3209</v>
      </c>
      <c r="G1919" s="643" t="s">
        <v>286</v>
      </c>
      <c r="H1919" s="644">
        <v>7.9</v>
      </c>
      <c r="I1919" s="77"/>
      <c r="J1919" s="645">
        <f>ROUND(I1919*H1919,2)</f>
        <v>0</v>
      </c>
      <c r="K1919" s="642" t="s">
        <v>259</v>
      </c>
      <c r="L1919" s="569"/>
      <c r="M1919" s="646" t="s">
        <v>3</v>
      </c>
      <c r="N1919" s="647" t="s">
        <v>43</v>
      </c>
      <c r="O1919" s="648"/>
      <c r="P1919" s="649">
        <f>O1919*H1919</f>
        <v>0</v>
      </c>
      <c r="Q1919" s="649">
        <v>0</v>
      </c>
      <c r="R1919" s="649">
        <f>Q1919*H1919</f>
        <v>0</v>
      </c>
      <c r="S1919" s="649">
        <v>0</v>
      </c>
      <c r="T1919" s="650">
        <f>S1919*H1919</f>
        <v>0</v>
      </c>
      <c r="U1919" s="568"/>
      <c r="V1919" s="568"/>
      <c r="W1919" s="568"/>
      <c r="X1919" s="568"/>
      <c r="Y1919" s="568"/>
      <c r="Z1919" s="568"/>
      <c r="AA1919" s="568"/>
      <c r="AB1919" s="568"/>
      <c r="AC1919" s="568"/>
      <c r="AD1919" s="568"/>
      <c r="AE1919" s="568"/>
      <c r="AR1919" s="651" t="s">
        <v>229</v>
      </c>
      <c r="AT1919" s="651" t="s">
        <v>128</v>
      </c>
      <c r="AU1919" s="651" t="s">
        <v>82</v>
      </c>
      <c r="AY1919" s="561" t="s">
        <v>125</v>
      </c>
      <c r="BE1919" s="652">
        <f>IF(N1919="základní",J1919,0)</f>
        <v>0</v>
      </c>
      <c r="BF1919" s="652">
        <f>IF(N1919="snížená",J1919,0)</f>
        <v>0</v>
      </c>
      <c r="BG1919" s="652">
        <f>IF(N1919="zákl. přenesená",J1919,0)</f>
        <v>0</v>
      </c>
      <c r="BH1919" s="652">
        <f>IF(N1919="sníž. přenesená",J1919,0)</f>
        <v>0</v>
      </c>
      <c r="BI1919" s="652">
        <f>IF(N1919="nulová",J1919,0)</f>
        <v>0</v>
      </c>
      <c r="BJ1919" s="561" t="s">
        <v>80</v>
      </c>
      <c r="BK1919" s="652">
        <f>ROUND(I1919*H1919,2)</f>
        <v>0</v>
      </c>
      <c r="BL1919" s="561" t="s">
        <v>229</v>
      </c>
      <c r="BM1919" s="651" t="s">
        <v>3210</v>
      </c>
    </row>
    <row r="1920" spans="1:47" s="571" customFormat="1" ht="19.5">
      <c r="A1920" s="568"/>
      <c r="B1920" s="569"/>
      <c r="C1920" s="568"/>
      <c r="D1920" s="653" t="s">
        <v>135</v>
      </c>
      <c r="E1920" s="568"/>
      <c r="F1920" s="654" t="s">
        <v>3201</v>
      </c>
      <c r="G1920" s="568"/>
      <c r="H1920" s="568"/>
      <c r="I1920" s="568"/>
      <c r="J1920" s="568"/>
      <c r="K1920" s="568"/>
      <c r="L1920" s="569"/>
      <c r="M1920" s="655"/>
      <c r="N1920" s="656"/>
      <c r="O1920" s="648"/>
      <c r="P1920" s="648"/>
      <c r="Q1920" s="648"/>
      <c r="R1920" s="648"/>
      <c r="S1920" s="648"/>
      <c r="T1920" s="657"/>
      <c r="U1920" s="568"/>
      <c r="V1920" s="568"/>
      <c r="W1920" s="568"/>
      <c r="X1920" s="568"/>
      <c r="Y1920" s="568"/>
      <c r="Z1920" s="568"/>
      <c r="AA1920" s="568"/>
      <c r="AB1920" s="568"/>
      <c r="AC1920" s="568"/>
      <c r="AD1920" s="568"/>
      <c r="AE1920" s="568"/>
      <c r="AT1920" s="561" t="s">
        <v>135</v>
      </c>
      <c r="AU1920" s="561" t="s">
        <v>82</v>
      </c>
    </row>
    <row r="1921" spans="1:65" s="571" customFormat="1" ht="14.45" customHeight="1">
      <c r="A1921" s="568"/>
      <c r="B1921" s="569"/>
      <c r="C1921" s="640" t="s">
        <v>3211</v>
      </c>
      <c r="D1921" s="640" t="s">
        <v>128</v>
      </c>
      <c r="E1921" s="641" t="s">
        <v>3212</v>
      </c>
      <c r="F1921" s="642" t="s">
        <v>3209</v>
      </c>
      <c r="G1921" s="643" t="s">
        <v>286</v>
      </c>
      <c r="H1921" s="644">
        <v>7.84</v>
      </c>
      <c r="I1921" s="77"/>
      <c r="J1921" s="645">
        <f>ROUND(I1921*H1921,2)</f>
        <v>0</v>
      </c>
      <c r="K1921" s="642" t="s">
        <v>259</v>
      </c>
      <c r="L1921" s="569"/>
      <c r="M1921" s="646" t="s">
        <v>3</v>
      </c>
      <c r="N1921" s="647" t="s">
        <v>43</v>
      </c>
      <c r="O1921" s="648"/>
      <c r="P1921" s="649">
        <f>O1921*H1921</f>
        <v>0</v>
      </c>
      <c r="Q1921" s="649">
        <v>0</v>
      </c>
      <c r="R1921" s="649">
        <f>Q1921*H1921</f>
        <v>0</v>
      </c>
      <c r="S1921" s="649">
        <v>0</v>
      </c>
      <c r="T1921" s="650">
        <f>S1921*H1921</f>
        <v>0</v>
      </c>
      <c r="U1921" s="568"/>
      <c r="V1921" s="568"/>
      <c r="W1921" s="568"/>
      <c r="X1921" s="568"/>
      <c r="Y1921" s="568"/>
      <c r="Z1921" s="568"/>
      <c r="AA1921" s="568"/>
      <c r="AB1921" s="568"/>
      <c r="AC1921" s="568"/>
      <c r="AD1921" s="568"/>
      <c r="AE1921" s="568"/>
      <c r="AR1921" s="651" t="s">
        <v>229</v>
      </c>
      <c r="AT1921" s="651" t="s">
        <v>128</v>
      </c>
      <c r="AU1921" s="651" t="s">
        <v>82</v>
      </c>
      <c r="AY1921" s="561" t="s">
        <v>125</v>
      </c>
      <c r="BE1921" s="652">
        <f>IF(N1921="základní",J1921,0)</f>
        <v>0</v>
      </c>
      <c r="BF1921" s="652">
        <f>IF(N1921="snížená",J1921,0)</f>
        <v>0</v>
      </c>
      <c r="BG1921" s="652">
        <f>IF(N1921="zákl. přenesená",J1921,0)</f>
        <v>0</v>
      </c>
      <c r="BH1921" s="652">
        <f>IF(N1921="sníž. přenesená",J1921,0)</f>
        <v>0</v>
      </c>
      <c r="BI1921" s="652">
        <f>IF(N1921="nulová",J1921,0)</f>
        <v>0</v>
      </c>
      <c r="BJ1921" s="561" t="s">
        <v>80</v>
      </c>
      <c r="BK1921" s="652">
        <f>ROUND(I1921*H1921,2)</f>
        <v>0</v>
      </c>
      <c r="BL1921" s="561" t="s">
        <v>229</v>
      </c>
      <c r="BM1921" s="651" t="s">
        <v>3213</v>
      </c>
    </row>
    <row r="1922" spans="1:47" s="571" customFormat="1" ht="19.5">
      <c r="A1922" s="568"/>
      <c r="B1922" s="569"/>
      <c r="C1922" s="568"/>
      <c r="D1922" s="653" t="s">
        <v>135</v>
      </c>
      <c r="E1922" s="568"/>
      <c r="F1922" s="654" t="s">
        <v>3201</v>
      </c>
      <c r="G1922" s="568"/>
      <c r="H1922" s="568"/>
      <c r="I1922" s="568"/>
      <c r="J1922" s="568"/>
      <c r="K1922" s="568"/>
      <c r="L1922" s="569"/>
      <c r="M1922" s="655"/>
      <c r="N1922" s="656"/>
      <c r="O1922" s="648"/>
      <c r="P1922" s="648"/>
      <c r="Q1922" s="648"/>
      <c r="R1922" s="648"/>
      <c r="S1922" s="648"/>
      <c r="T1922" s="657"/>
      <c r="U1922" s="568"/>
      <c r="V1922" s="568"/>
      <c r="W1922" s="568"/>
      <c r="X1922" s="568"/>
      <c r="Y1922" s="568"/>
      <c r="Z1922" s="568"/>
      <c r="AA1922" s="568"/>
      <c r="AB1922" s="568"/>
      <c r="AC1922" s="568"/>
      <c r="AD1922" s="568"/>
      <c r="AE1922" s="568"/>
      <c r="AT1922" s="561" t="s">
        <v>135</v>
      </c>
      <c r="AU1922" s="561" t="s">
        <v>82</v>
      </c>
    </row>
    <row r="1923" spans="1:65" s="571" customFormat="1" ht="14.45" customHeight="1">
      <c r="A1923" s="568"/>
      <c r="B1923" s="569"/>
      <c r="C1923" s="640" t="s">
        <v>3214</v>
      </c>
      <c r="D1923" s="640" t="s">
        <v>128</v>
      </c>
      <c r="E1923" s="641" t="s">
        <v>3215</v>
      </c>
      <c r="F1923" s="642" t="s">
        <v>3216</v>
      </c>
      <c r="G1923" s="643" t="s">
        <v>173</v>
      </c>
      <c r="H1923" s="644">
        <v>3</v>
      </c>
      <c r="I1923" s="77"/>
      <c r="J1923" s="645">
        <f>ROUND(I1923*H1923,2)</f>
        <v>0</v>
      </c>
      <c r="K1923" s="642" t="s">
        <v>259</v>
      </c>
      <c r="L1923" s="569"/>
      <c r="M1923" s="646" t="s">
        <v>3</v>
      </c>
      <c r="N1923" s="647" t="s">
        <v>43</v>
      </c>
      <c r="O1923" s="648"/>
      <c r="P1923" s="649">
        <f>O1923*H1923</f>
        <v>0</v>
      </c>
      <c r="Q1923" s="649">
        <v>0</v>
      </c>
      <c r="R1923" s="649">
        <f>Q1923*H1923</f>
        <v>0</v>
      </c>
      <c r="S1923" s="649">
        <v>0</v>
      </c>
      <c r="T1923" s="650">
        <f>S1923*H1923</f>
        <v>0</v>
      </c>
      <c r="U1923" s="568"/>
      <c r="V1923" s="568"/>
      <c r="W1923" s="568"/>
      <c r="X1923" s="568"/>
      <c r="Y1923" s="568"/>
      <c r="Z1923" s="568"/>
      <c r="AA1923" s="568"/>
      <c r="AB1923" s="568"/>
      <c r="AC1923" s="568"/>
      <c r="AD1923" s="568"/>
      <c r="AE1923" s="568"/>
      <c r="AR1923" s="651" t="s">
        <v>229</v>
      </c>
      <c r="AT1923" s="651" t="s">
        <v>128</v>
      </c>
      <c r="AU1923" s="651" t="s">
        <v>82</v>
      </c>
      <c r="AY1923" s="561" t="s">
        <v>125</v>
      </c>
      <c r="BE1923" s="652">
        <f>IF(N1923="základní",J1923,0)</f>
        <v>0</v>
      </c>
      <c r="BF1923" s="652">
        <f>IF(N1923="snížená",J1923,0)</f>
        <v>0</v>
      </c>
      <c r="BG1923" s="652">
        <f>IF(N1923="zákl. přenesená",J1923,0)</f>
        <v>0</v>
      </c>
      <c r="BH1923" s="652">
        <f>IF(N1923="sníž. přenesená",J1923,0)</f>
        <v>0</v>
      </c>
      <c r="BI1923" s="652">
        <f>IF(N1923="nulová",J1923,0)</f>
        <v>0</v>
      </c>
      <c r="BJ1923" s="561" t="s">
        <v>80</v>
      </c>
      <c r="BK1923" s="652">
        <f>ROUND(I1923*H1923,2)</f>
        <v>0</v>
      </c>
      <c r="BL1923" s="561" t="s">
        <v>229</v>
      </c>
      <c r="BM1923" s="651" t="s">
        <v>3217</v>
      </c>
    </row>
    <row r="1924" spans="1:47" s="571" customFormat="1" ht="19.5">
      <c r="A1924" s="568"/>
      <c r="B1924" s="569"/>
      <c r="C1924" s="568"/>
      <c r="D1924" s="653" t="s">
        <v>135</v>
      </c>
      <c r="E1924" s="568"/>
      <c r="F1924" s="654" t="s">
        <v>3201</v>
      </c>
      <c r="G1924" s="568"/>
      <c r="H1924" s="568"/>
      <c r="I1924" s="568"/>
      <c r="J1924" s="568"/>
      <c r="K1924" s="568"/>
      <c r="L1924" s="569"/>
      <c r="M1924" s="655"/>
      <c r="N1924" s="656"/>
      <c r="O1924" s="648"/>
      <c r="P1924" s="648"/>
      <c r="Q1924" s="648"/>
      <c r="R1924" s="648"/>
      <c r="S1924" s="648"/>
      <c r="T1924" s="657"/>
      <c r="U1924" s="568"/>
      <c r="V1924" s="568"/>
      <c r="W1924" s="568"/>
      <c r="X1924" s="568"/>
      <c r="Y1924" s="568"/>
      <c r="Z1924" s="568"/>
      <c r="AA1924" s="568"/>
      <c r="AB1924" s="568"/>
      <c r="AC1924" s="568"/>
      <c r="AD1924" s="568"/>
      <c r="AE1924" s="568"/>
      <c r="AT1924" s="561" t="s">
        <v>135</v>
      </c>
      <c r="AU1924" s="561" t="s">
        <v>82</v>
      </c>
    </row>
    <row r="1925" spans="1:65" s="571" customFormat="1" ht="14.45" customHeight="1">
      <c r="A1925" s="568"/>
      <c r="B1925" s="569"/>
      <c r="C1925" s="640" t="s">
        <v>3218</v>
      </c>
      <c r="D1925" s="640" t="s">
        <v>128</v>
      </c>
      <c r="E1925" s="641" t="s">
        <v>3219</v>
      </c>
      <c r="F1925" s="642" t="s">
        <v>3220</v>
      </c>
      <c r="G1925" s="643" t="s">
        <v>286</v>
      </c>
      <c r="H1925" s="644">
        <v>58</v>
      </c>
      <c r="I1925" s="77"/>
      <c r="J1925" s="645">
        <f>ROUND(I1925*H1925,2)</f>
        <v>0</v>
      </c>
      <c r="K1925" s="642" t="s">
        <v>259</v>
      </c>
      <c r="L1925" s="569"/>
      <c r="M1925" s="646" t="s">
        <v>3</v>
      </c>
      <c r="N1925" s="647" t="s">
        <v>43</v>
      </c>
      <c r="O1925" s="648"/>
      <c r="P1925" s="649">
        <f>O1925*H1925</f>
        <v>0</v>
      </c>
      <c r="Q1925" s="649">
        <v>0</v>
      </c>
      <c r="R1925" s="649">
        <f>Q1925*H1925</f>
        <v>0</v>
      </c>
      <c r="S1925" s="649">
        <v>0</v>
      </c>
      <c r="T1925" s="650">
        <f>S1925*H1925</f>
        <v>0</v>
      </c>
      <c r="U1925" s="568"/>
      <c r="V1925" s="568"/>
      <c r="W1925" s="568"/>
      <c r="X1925" s="568"/>
      <c r="Y1925" s="568"/>
      <c r="Z1925" s="568"/>
      <c r="AA1925" s="568"/>
      <c r="AB1925" s="568"/>
      <c r="AC1925" s="568"/>
      <c r="AD1925" s="568"/>
      <c r="AE1925" s="568"/>
      <c r="AR1925" s="651" t="s">
        <v>229</v>
      </c>
      <c r="AT1925" s="651" t="s">
        <v>128</v>
      </c>
      <c r="AU1925" s="651" t="s">
        <v>82</v>
      </c>
      <c r="AY1925" s="561" t="s">
        <v>125</v>
      </c>
      <c r="BE1925" s="652">
        <f>IF(N1925="základní",J1925,0)</f>
        <v>0</v>
      </c>
      <c r="BF1925" s="652">
        <f>IF(N1925="snížená",J1925,0)</f>
        <v>0</v>
      </c>
      <c r="BG1925" s="652">
        <f>IF(N1925="zákl. přenesená",J1925,0)</f>
        <v>0</v>
      </c>
      <c r="BH1925" s="652">
        <f>IF(N1925="sníž. přenesená",J1925,0)</f>
        <v>0</v>
      </c>
      <c r="BI1925" s="652">
        <f>IF(N1925="nulová",J1925,0)</f>
        <v>0</v>
      </c>
      <c r="BJ1925" s="561" t="s">
        <v>80</v>
      </c>
      <c r="BK1925" s="652">
        <f>ROUND(I1925*H1925,2)</f>
        <v>0</v>
      </c>
      <c r="BL1925" s="561" t="s">
        <v>229</v>
      </c>
      <c r="BM1925" s="651" t="s">
        <v>3221</v>
      </c>
    </row>
    <row r="1926" spans="1:47" s="571" customFormat="1" ht="19.5">
      <c r="A1926" s="568"/>
      <c r="B1926" s="569"/>
      <c r="C1926" s="568"/>
      <c r="D1926" s="653" t="s">
        <v>135</v>
      </c>
      <c r="E1926" s="568"/>
      <c r="F1926" s="654" t="s">
        <v>3201</v>
      </c>
      <c r="G1926" s="568"/>
      <c r="H1926" s="568"/>
      <c r="I1926" s="568"/>
      <c r="J1926" s="568"/>
      <c r="K1926" s="568"/>
      <c r="L1926" s="569"/>
      <c r="M1926" s="655"/>
      <c r="N1926" s="656"/>
      <c r="O1926" s="648"/>
      <c r="P1926" s="648"/>
      <c r="Q1926" s="648"/>
      <c r="R1926" s="648"/>
      <c r="S1926" s="648"/>
      <c r="T1926" s="657"/>
      <c r="U1926" s="568"/>
      <c r="V1926" s="568"/>
      <c r="W1926" s="568"/>
      <c r="X1926" s="568"/>
      <c r="Y1926" s="568"/>
      <c r="Z1926" s="568"/>
      <c r="AA1926" s="568"/>
      <c r="AB1926" s="568"/>
      <c r="AC1926" s="568"/>
      <c r="AD1926" s="568"/>
      <c r="AE1926" s="568"/>
      <c r="AT1926" s="561" t="s">
        <v>135</v>
      </c>
      <c r="AU1926" s="561" t="s">
        <v>82</v>
      </c>
    </row>
    <row r="1927" spans="1:65" s="571" customFormat="1" ht="14.45" customHeight="1">
      <c r="A1927" s="568"/>
      <c r="B1927" s="569"/>
      <c r="C1927" s="640" t="s">
        <v>3222</v>
      </c>
      <c r="D1927" s="640" t="s">
        <v>128</v>
      </c>
      <c r="E1927" s="641" t="s">
        <v>3223</v>
      </c>
      <c r="F1927" s="642" t="s">
        <v>3224</v>
      </c>
      <c r="G1927" s="643" t="s">
        <v>286</v>
      </c>
      <c r="H1927" s="644">
        <v>17.52</v>
      </c>
      <c r="I1927" s="77"/>
      <c r="J1927" s="645">
        <f>ROUND(I1927*H1927,2)</f>
        <v>0</v>
      </c>
      <c r="K1927" s="642" t="s">
        <v>259</v>
      </c>
      <c r="L1927" s="569"/>
      <c r="M1927" s="646" t="s">
        <v>3</v>
      </c>
      <c r="N1927" s="647" t="s">
        <v>43</v>
      </c>
      <c r="O1927" s="648"/>
      <c r="P1927" s="649">
        <f>O1927*H1927</f>
        <v>0</v>
      </c>
      <c r="Q1927" s="649">
        <v>0</v>
      </c>
      <c r="R1927" s="649">
        <f>Q1927*H1927</f>
        <v>0</v>
      </c>
      <c r="S1927" s="649">
        <v>0</v>
      </c>
      <c r="T1927" s="650">
        <f>S1927*H1927</f>
        <v>0</v>
      </c>
      <c r="U1927" s="568"/>
      <c r="V1927" s="568"/>
      <c r="W1927" s="568"/>
      <c r="X1927" s="568"/>
      <c r="Y1927" s="568"/>
      <c r="Z1927" s="568"/>
      <c r="AA1927" s="568"/>
      <c r="AB1927" s="568"/>
      <c r="AC1927" s="568"/>
      <c r="AD1927" s="568"/>
      <c r="AE1927" s="568"/>
      <c r="AR1927" s="651" t="s">
        <v>229</v>
      </c>
      <c r="AT1927" s="651" t="s">
        <v>128</v>
      </c>
      <c r="AU1927" s="651" t="s">
        <v>82</v>
      </c>
      <c r="AY1927" s="561" t="s">
        <v>125</v>
      </c>
      <c r="BE1927" s="652">
        <f>IF(N1927="základní",J1927,0)</f>
        <v>0</v>
      </c>
      <c r="BF1927" s="652">
        <f>IF(N1927="snížená",J1927,0)</f>
        <v>0</v>
      </c>
      <c r="BG1927" s="652">
        <f>IF(N1927="zákl. přenesená",J1927,0)</f>
        <v>0</v>
      </c>
      <c r="BH1927" s="652">
        <f>IF(N1927="sníž. přenesená",J1927,0)</f>
        <v>0</v>
      </c>
      <c r="BI1927" s="652">
        <f>IF(N1927="nulová",J1927,0)</f>
        <v>0</v>
      </c>
      <c r="BJ1927" s="561" t="s">
        <v>80</v>
      </c>
      <c r="BK1927" s="652">
        <f>ROUND(I1927*H1927,2)</f>
        <v>0</v>
      </c>
      <c r="BL1927" s="561" t="s">
        <v>229</v>
      </c>
      <c r="BM1927" s="651" t="s">
        <v>3225</v>
      </c>
    </row>
    <row r="1928" spans="1:47" s="571" customFormat="1" ht="19.5">
      <c r="A1928" s="568"/>
      <c r="B1928" s="569"/>
      <c r="C1928" s="568"/>
      <c r="D1928" s="653" t="s">
        <v>135</v>
      </c>
      <c r="E1928" s="568"/>
      <c r="F1928" s="654" t="s">
        <v>3201</v>
      </c>
      <c r="G1928" s="568"/>
      <c r="H1928" s="568"/>
      <c r="I1928" s="568"/>
      <c r="J1928" s="568"/>
      <c r="K1928" s="568"/>
      <c r="L1928" s="569"/>
      <c r="M1928" s="655"/>
      <c r="N1928" s="656"/>
      <c r="O1928" s="648"/>
      <c r="P1928" s="648"/>
      <c r="Q1928" s="648"/>
      <c r="R1928" s="648"/>
      <c r="S1928" s="648"/>
      <c r="T1928" s="657"/>
      <c r="U1928" s="568"/>
      <c r="V1928" s="568"/>
      <c r="W1928" s="568"/>
      <c r="X1928" s="568"/>
      <c r="Y1928" s="568"/>
      <c r="Z1928" s="568"/>
      <c r="AA1928" s="568"/>
      <c r="AB1928" s="568"/>
      <c r="AC1928" s="568"/>
      <c r="AD1928" s="568"/>
      <c r="AE1928" s="568"/>
      <c r="AT1928" s="561" t="s">
        <v>135</v>
      </c>
      <c r="AU1928" s="561" t="s">
        <v>82</v>
      </c>
    </row>
    <row r="1929" spans="2:51" s="658" customFormat="1" ht="12">
      <c r="B1929" s="659"/>
      <c r="D1929" s="653" t="s">
        <v>137</v>
      </c>
      <c r="E1929" s="660" t="s">
        <v>3</v>
      </c>
      <c r="F1929" s="661" t="s">
        <v>3226</v>
      </c>
      <c r="H1929" s="662">
        <v>17.52</v>
      </c>
      <c r="L1929" s="659"/>
      <c r="M1929" s="663"/>
      <c r="N1929" s="664"/>
      <c r="O1929" s="664"/>
      <c r="P1929" s="664"/>
      <c r="Q1929" s="664"/>
      <c r="R1929" s="664"/>
      <c r="S1929" s="664"/>
      <c r="T1929" s="665"/>
      <c r="AT1929" s="660" t="s">
        <v>137</v>
      </c>
      <c r="AU1929" s="660" t="s">
        <v>82</v>
      </c>
      <c r="AV1929" s="658" t="s">
        <v>82</v>
      </c>
      <c r="AW1929" s="658" t="s">
        <v>33</v>
      </c>
      <c r="AX1929" s="658" t="s">
        <v>80</v>
      </c>
      <c r="AY1929" s="660" t="s">
        <v>125</v>
      </c>
    </row>
    <row r="1930" spans="1:65" s="571" customFormat="1" ht="14.45" customHeight="1">
      <c r="A1930" s="568"/>
      <c r="B1930" s="569"/>
      <c r="C1930" s="640" t="s">
        <v>3227</v>
      </c>
      <c r="D1930" s="640" t="s">
        <v>128</v>
      </c>
      <c r="E1930" s="641" t="s">
        <v>3228</v>
      </c>
      <c r="F1930" s="642" t="s">
        <v>3224</v>
      </c>
      <c r="G1930" s="643" t="s">
        <v>286</v>
      </c>
      <c r="H1930" s="644">
        <v>10.74</v>
      </c>
      <c r="I1930" s="77"/>
      <c r="J1930" s="645">
        <f>ROUND(I1930*H1930,2)</f>
        <v>0</v>
      </c>
      <c r="K1930" s="642" t="s">
        <v>259</v>
      </c>
      <c r="L1930" s="569"/>
      <c r="M1930" s="646" t="s">
        <v>3</v>
      </c>
      <c r="N1930" s="647" t="s">
        <v>43</v>
      </c>
      <c r="O1930" s="648"/>
      <c r="P1930" s="649">
        <f>O1930*H1930</f>
        <v>0</v>
      </c>
      <c r="Q1930" s="649">
        <v>0</v>
      </c>
      <c r="R1930" s="649">
        <f>Q1930*H1930</f>
        <v>0</v>
      </c>
      <c r="S1930" s="649">
        <v>0</v>
      </c>
      <c r="T1930" s="650">
        <f>S1930*H1930</f>
        <v>0</v>
      </c>
      <c r="U1930" s="568"/>
      <c r="V1930" s="568"/>
      <c r="W1930" s="568"/>
      <c r="X1930" s="568"/>
      <c r="Y1930" s="568"/>
      <c r="Z1930" s="568"/>
      <c r="AA1930" s="568"/>
      <c r="AB1930" s="568"/>
      <c r="AC1930" s="568"/>
      <c r="AD1930" s="568"/>
      <c r="AE1930" s="568"/>
      <c r="AR1930" s="651" t="s">
        <v>229</v>
      </c>
      <c r="AT1930" s="651" t="s">
        <v>128</v>
      </c>
      <c r="AU1930" s="651" t="s">
        <v>82</v>
      </c>
      <c r="AY1930" s="561" t="s">
        <v>125</v>
      </c>
      <c r="BE1930" s="652">
        <f>IF(N1930="základní",J1930,0)</f>
        <v>0</v>
      </c>
      <c r="BF1930" s="652">
        <f>IF(N1930="snížená",J1930,0)</f>
        <v>0</v>
      </c>
      <c r="BG1930" s="652">
        <f>IF(N1930="zákl. přenesená",J1930,0)</f>
        <v>0</v>
      </c>
      <c r="BH1930" s="652">
        <f>IF(N1930="sníž. přenesená",J1930,0)</f>
        <v>0</v>
      </c>
      <c r="BI1930" s="652">
        <f>IF(N1930="nulová",J1930,0)</f>
        <v>0</v>
      </c>
      <c r="BJ1930" s="561" t="s">
        <v>80</v>
      </c>
      <c r="BK1930" s="652">
        <f>ROUND(I1930*H1930,2)</f>
        <v>0</v>
      </c>
      <c r="BL1930" s="561" t="s">
        <v>229</v>
      </c>
      <c r="BM1930" s="651" t="s">
        <v>3229</v>
      </c>
    </row>
    <row r="1931" spans="1:47" s="571" customFormat="1" ht="19.5">
      <c r="A1931" s="568"/>
      <c r="B1931" s="569"/>
      <c r="C1931" s="568"/>
      <c r="D1931" s="653" t="s">
        <v>135</v>
      </c>
      <c r="E1931" s="568"/>
      <c r="F1931" s="654" t="s">
        <v>3201</v>
      </c>
      <c r="G1931" s="568"/>
      <c r="H1931" s="568"/>
      <c r="I1931" s="568"/>
      <c r="J1931" s="568"/>
      <c r="K1931" s="568"/>
      <c r="L1931" s="569"/>
      <c r="M1931" s="655"/>
      <c r="N1931" s="656"/>
      <c r="O1931" s="648"/>
      <c r="P1931" s="648"/>
      <c r="Q1931" s="648"/>
      <c r="R1931" s="648"/>
      <c r="S1931" s="648"/>
      <c r="T1931" s="657"/>
      <c r="U1931" s="568"/>
      <c r="V1931" s="568"/>
      <c r="W1931" s="568"/>
      <c r="X1931" s="568"/>
      <c r="Y1931" s="568"/>
      <c r="Z1931" s="568"/>
      <c r="AA1931" s="568"/>
      <c r="AB1931" s="568"/>
      <c r="AC1931" s="568"/>
      <c r="AD1931" s="568"/>
      <c r="AE1931" s="568"/>
      <c r="AT1931" s="561" t="s">
        <v>135</v>
      </c>
      <c r="AU1931" s="561" t="s">
        <v>82</v>
      </c>
    </row>
    <row r="1932" spans="2:51" s="658" customFormat="1" ht="12">
      <c r="B1932" s="659"/>
      <c r="D1932" s="653" t="s">
        <v>137</v>
      </c>
      <c r="E1932" s="660" t="s">
        <v>3</v>
      </c>
      <c r="F1932" s="661" t="s">
        <v>3230</v>
      </c>
      <c r="H1932" s="662">
        <v>10.74</v>
      </c>
      <c r="L1932" s="659"/>
      <c r="M1932" s="663"/>
      <c r="N1932" s="664"/>
      <c r="O1932" s="664"/>
      <c r="P1932" s="664"/>
      <c r="Q1932" s="664"/>
      <c r="R1932" s="664"/>
      <c r="S1932" s="664"/>
      <c r="T1932" s="665"/>
      <c r="AT1932" s="660" t="s">
        <v>137</v>
      </c>
      <c r="AU1932" s="660" t="s">
        <v>82</v>
      </c>
      <c r="AV1932" s="658" t="s">
        <v>82</v>
      </c>
      <c r="AW1932" s="658" t="s">
        <v>33</v>
      </c>
      <c r="AX1932" s="658" t="s">
        <v>80</v>
      </c>
      <c r="AY1932" s="660" t="s">
        <v>125</v>
      </c>
    </row>
    <row r="1933" spans="1:65" s="571" customFormat="1" ht="14.45" customHeight="1">
      <c r="A1933" s="568"/>
      <c r="B1933" s="569"/>
      <c r="C1933" s="640" t="s">
        <v>3231</v>
      </c>
      <c r="D1933" s="640" t="s">
        <v>128</v>
      </c>
      <c r="E1933" s="641" t="s">
        <v>3232</v>
      </c>
      <c r="F1933" s="642" t="s">
        <v>3233</v>
      </c>
      <c r="G1933" s="643" t="s">
        <v>286</v>
      </c>
      <c r="H1933" s="644">
        <v>5.42</v>
      </c>
      <c r="I1933" s="77"/>
      <c r="J1933" s="645">
        <f>ROUND(I1933*H1933,2)</f>
        <v>0</v>
      </c>
      <c r="K1933" s="642" t="s">
        <v>259</v>
      </c>
      <c r="L1933" s="569"/>
      <c r="M1933" s="646" t="s">
        <v>3</v>
      </c>
      <c r="N1933" s="647" t="s">
        <v>43</v>
      </c>
      <c r="O1933" s="648"/>
      <c r="P1933" s="649">
        <f>O1933*H1933</f>
        <v>0</v>
      </c>
      <c r="Q1933" s="649">
        <v>0</v>
      </c>
      <c r="R1933" s="649">
        <f>Q1933*H1933</f>
        <v>0</v>
      </c>
      <c r="S1933" s="649">
        <v>0</v>
      </c>
      <c r="T1933" s="650">
        <f>S1933*H1933</f>
        <v>0</v>
      </c>
      <c r="U1933" s="568"/>
      <c r="V1933" s="568"/>
      <c r="W1933" s="568"/>
      <c r="X1933" s="568"/>
      <c r="Y1933" s="568"/>
      <c r="Z1933" s="568"/>
      <c r="AA1933" s="568"/>
      <c r="AB1933" s="568"/>
      <c r="AC1933" s="568"/>
      <c r="AD1933" s="568"/>
      <c r="AE1933" s="568"/>
      <c r="AR1933" s="651" t="s">
        <v>229</v>
      </c>
      <c r="AT1933" s="651" t="s">
        <v>128</v>
      </c>
      <c r="AU1933" s="651" t="s">
        <v>82</v>
      </c>
      <c r="AY1933" s="561" t="s">
        <v>125</v>
      </c>
      <c r="BE1933" s="652">
        <f>IF(N1933="základní",J1933,0)</f>
        <v>0</v>
      </c>
      <c r="BF1933" s="652">
        <f>IF(N1933="snížená",J1933,0)</f>
        <v>0</v>
      </c>
      <c r="BG1933" s="652">
        <f>IF(N1933="zákl. přenesená",J1933,0)</f>
        <v>0</v>
      </c>
      <c r="BH1933" s="652">
        <f>IF(N1933="sníž. přenesená",J1933,0)</f>
        <v>0</v>
      </c>
      <c r="BI1933" s="652">
        <f>IF(N1933="nulová",J1933,0)</f>
        <v>0</v>
      </c>
      <c r="BJ1933" s="561" t="s">
        <v>80</v>
      </c>
      <c r="BK1933" s="652">
        <f>ROUND(I1933*H1933,2)</f>
        <v>0</v>
      </c>
      <c r="BL1933" s="561" t="s">
        <v>229</v>
      </c>
      <c r="BM1933" s="651" t="s">
        <v>3234</v>
      </c>
    </row>
    <row r="1934" spans="1:47" s="571" customFormat="1" ht="19.5">
      <c r="A1934" s="568"/>
      <c r="B1934" s="569"/>
      <c r="C1934" s="568"/>
      <c r="D1934" s="653" t="s">
        <v>135</v>
      </c>
      <c r="E1934" s="568"/>
      <c r="F1934" s="654" t="s">
        <v>3201</v>
      </c>
      <c r="G1934" s="568"/>
      <c r="H1934" s="568"/>
      <c r="I1934" s="568"/>
      <c r="J1934" s="568"/>
      <c r="K1934" s="568"/>
      <c r="L1934" s="569"/>
      <c r="M1934" s="655"/>
      <c r="N1934" s="656"/>
      <c r="O1934" s="648"/>
      <c r="P1934" s="648"/>
      <c r="Q1934" s="648"/>
      <c r="R1934" s="648"/>
      <c r="S1934" s="648"/>
      <c r="T1934" s="657"/>
      <c r="U1934" s="568"/>
      <c r="V1934" s="568"/>
      <c r="W1934" s="568"/>
      <c r="X1934" s="568"/>
      <c r="Y1934" s="568"/>
      <c r="Z1934" s="568"/>
      <c r="AA1934" s="568"/>
      <c r="AB1934" s="568"/>
      <c r="AC1934" s="568"/>
      <c r="AD1934" s="568"/>
      <c r="AE1934" s="568"/>
      <c r="AT1934" s="561" t="s">
        <v>135</v>
      </c>
      <c r="AU1934" s="561" t="s">
        <v>82</v>
      </c>
    </row>
    <row r="1935" spans="1:65" s="571" customFormat="1" ht="14.45" customHeight="1">
      <c r="A1935" s="568"/>
      <c r="B1935" s="569"/>
      <c r="C1935" s="640" t="s">
        <v>3235</v>
      </c>
      <c r="D1935" s="640" t="s">
        <v>128</v>
      </c>
      <c r="E1935" s="641" t="s">
        <v>3236</v>
      </c>
      <c r="F1935" s="642" t="s">
        <v>3237</v>
      </c>
      <c r="G1935" s="643" t="s">
        <v>286</v>
      </c>
      <c r="H1935" s="644">
        <v>7.98</v>
      </c>
      <c r="I1935" s="77"/>
      <c r="J1935" s="645">
        <f>ROUND(I1935*H1935,2)</f>
        <v>0</v>
      </c>
      <c r="K1935" s="642" t="s">
        <v>259</v>
      </c>
      <c r="L1935" s="569"/>
      <c r="M1935" s="646" t="s">
        <v>3</v>
      </c>
      <c r="N1935" s="647" t="s">
        <v>43</v>
      </c>
      <c r="O1935" s="648"/>
      <c r="P1935" s="649">
        <f>O1935*H1935</f>
        <v>0</v>
      </c>
      <c r="Q1935" s="649">
        <v>0</v>
      </c>
      <c r="R1935" s="649">
        <f>Q1935*H1935</f>
        <v>0</v>
      </c>
      <c r="S1935" s="649">
        <v>0</v>
      </c>
      <c r="T1935" s="650">
        <f>S1935*H1935</f>
        <v>0</v>
      </c>
      <c r="U1935" s="568"/>
      <c r="V1935" s="568"/>
      <c r="W1935" s="568"/>
      <c r="X1935" s="568"/>
      <c r="Y1935" s="568"/>
      <c r="Z1935" s="568"/>
      <c r="AA1935" s="568"/>
      <c r="AB1935" s="568"/>
      <c r="AC1935" s="568"/>
      <c r="AD1935" s="568"/>
      <c r="AE1935" s="568"/>
      <c r="AR1935" s="651" t="s">
        <v>229</v>
      </c>
      <c r="AT1935" s="651" t="s">
        <v>128</v>
      </c>
      <c r="AU1935" s="651" t="s">
        <v>82</v>
      </c>
      <c r="AY1935" s="561" t="s">
        <v>125</v>
      </c>
      <c r="BE1935" s="652">
        <f>IF(N1935="základní",J1935,0)</f>
        <v>0</v>
      </c>
      <c r="BF1935" s="652">
        <f>IF(N1935="snížená",J1935,0)</f>
        <v>0</v>
      </c>
      <c r="BG1935" s="652">
        <f>IF(N1935="zákl. přenesená",J1935,0)</f>
        <v>0</v>
      </c>
      <c r="BH1935" s="652">
        <f>IF(N1935="sníž. přenesená",J1935,0)</f>
        <v>0</v>
      </c>
      <c r="BI1935" s="652">
        <f>IF(N1935="nulová",J1935,0)</f>
        <v>0</v>
      </c>
      <c r="BJ1935" s="561" t="s">
        <v>80</v>
      </c>
      <c r="BK1935" s="652">
        <f>ROUND(I1935*H1935,2)</f>
        <v>0</v>
      </c>
      <c r="BL1935" s="561" t="s">
        <v>229</v>
      </c>
      <c r="BM1935" s="651" t="s">
        <v>3238</v>
      </c>
    </row>
    <row r="1936" spans="1:47" s="571" customFormat="1" ht="19.5">
      <c r="A1936" s="568"/>
      <c r="B1936" s="569"/>
      <c r="C1936" s="568"/>
      <c r="D1936" s="653" t="s">
        <v>135</v>
      </c>
      <c r="E1936" s="568"/>
      <c r="F1936" s="654" t="s">
        <v>3201</v>
      </c>
      <c r="G1936" s="568"/>
      <c r="H1936" s="568"/>
      <c r="I1936" s="568"/>
      <c r="J1936" s="568"/>
      <c r="K1936" s="568"/>
      <c r="L1936" s="569"/>
      <c r="M1936" s="655"/>
      <c r="N1936" s="656"/>
      <c r="O1936" s="648"/>
      <c r="P1936" s="648"/>
      <c r="Q1936" s="648"/>
      <c r="R1936" s="648"/>
      <c r="S1936" s="648"/>
      <c r="T1936" s="657"/>
      <c r="U1936" s="568"/>
      <c r="V1936" s="568"/>
      <c r="W1936" s="568"/>
      <c r="X1936" s="568"/>
      <c r="Y1936" s="568"/>
      <c r="Z1936" s="568"/>
      <c r="AA1936" s="568"/>
      <c r="AB1936" s="568"/>
      <c r="AC1936" s="568"/>
      <c r="AD1936" s="568"/>
      <c r="AE1936" s="568"/>
      <c r="AT1936" s="561" t="s">
        <v>135</v>
      </c>
      <c r="AU1936" s="561" t="s">
        <v>82</v>
      </c>
    </row>
    <row r="1937" spans="1:65" s="571" customFormat="1" ht="14.45" customHeight="1">
      <c r="A1937" s="568"/>
      <c r="B1937" s="569"/>
      <c r="C1937" s="640" t="s">
        <v>3239</v>
      </c>
      <c r="D1937" s="640" t="s">
        <v>128</v>
      </c>
      <c r="E1937" s="641" t="s">
        <v>3240</v>
      </c>
      <c r="F1937" s="642" t="s">
        <v>3241</v>
      </c>
      <c r="G1937" s="643" t="s">
        <v>180</v>
      </c>
      <c r="H1937" s="644">
        <v>13.358</v>
      </c>
      <c r="I1937" s="77"/>
      <c r="J1937" s="645">
        <f>ROUND(I1937*H1937,2)</f>
        <v>0</v>
      </c>
      <c r="K1937" s="642" t="s">
        <v>132</v>
      </c>
      <c r="L1937" s="569"/>
      <c r="M1937" s="646" t="s">
        <v>3</v>
      </c>
      <c r="N1937" s="647" t="s">
        <v>43</v>
      </c>
      <c r="O1937" s="648"/>
      <c r="P1937" s="649">
        <f>O1937*H1937</f>
        <v>0</v>
      </c>
      <c r="Q1937" s="649">
        <v>0</v>
      </c>
      <c r="R1937" s="649">
        <f>Q1937*H1937</f>
        <v>0</v>
      </c>
      <c r="S1937" s="649">
        <v>0</v>
      </c>
      <c r="T1937" s="650">
        <f>S1937*H1937</f>
        <v>0</v>
      </c>
      <c r="U1937" s="568"/>
      <c r="V1937" s="568"/>
      <c r="W1937" s="568"/>
      <c r="X1937" s="568"/>
      <c r="Y1937" s="568"/>
      <c r="Z1937" s="568"/>
      <c r="AA1937" s="568"/>
      <c r="AB1937" s="568"/>
      <c r="AC1937" s="568"/>
      <c r="AD1937" s="568"/>
      <c r="AE1937" s="568"/>
      <c r="AR1937" s="651" t="s">
        <v>229</v>
      </c>
      <c r="AT1937" s="651" t="s">
        <v>128</v>
      </c>
      <c r="AU1937" s="651" t="s">
        <v>82</v>
      </c>
      <c r="AY1937" s="561" t="s">
        <v>125</v>
      </c>
      <c r="BE1937" s="652">
        <f>IF(N1937="základní",J1937,0)</f>
        <v>0</v>
      </c>
      <c r="BF1937" s="652">
        <f>IF(N1937="snížená",J1937,0)</f>
        <v>0</v>
      </c>
      <c r="BG1937" s="652">
        <f>IF(N1937="zákl. přenesená",J1937,0)</f>
        <v>0</v>
      </c>
      <c r="BH1937" s="652">
        <f>IF(N1937="sníž. přenesená",J1937,0)</f>
        <v>0</v>
      </c>
      <c r="BI1937" s="652">
        <f>IF(N1937="nulová",J1937,0)</f>
        <v>0</v>
      </c>
      <c r="BJ1937" s="561" t="s">
        <v>80</v>
      </c>
      <c r="BK1937" s="652">
        <f>ROUND(I1937*H1937,2)</f>
        <v>0</v>
      </c>
      <c r="BL1937" s="561" t="s">
        <v>229</v>
      </c>
      <c r="BM1937" s="651" t="s">
        <v>3242</v>
      </c>
    </row>
    <row r="1938" spans="2:51" s="658" customFormat="1" ht="12">
      <c r="B1938" s="659"/>
      <c r="D1938" s="653" t="s">
        <v>137</v>
      </c>
      <c r="E1938" s="660" t="s">
        <v>3</v>
      </c>
      <c r="F1938" s="661" t="s">
        <v>3243</v>
      </c>
      <c r="H1938" s="662">
        <v>9.158</v>
      </c>
      <c r="L1938" s="659"/>
      <c r="M1938" s="663"/>
      <c r="N1938" s="664"/>
      <c r="O1938" s="664"/>
      <c r="P1938" s="664"/>
      <c r="Q1938" s="664"/>
      <c r="R1938" s="664"/>
      <c r="S1938" s="664"/>
      <c r="T1938" s="665"/>
      <c r="AT1938" s="660" t="s">
        <v>137</v>
      </c>
      <c r="AU1938" s="660" t="s">
        <v>82</v>
      </c>
      <c r="AV1938" s="658" t="s">
        <v>82</v>
      </c>
      <c r="AW1938" s="658" t="s">
        <v>33</v>
      </c>
      <c r="AX1938" s="658" t="s">
        <v>72</v>
      </c>
      <c r="AY1938" s="660" t="s">
        <v>125</v>
      </c>
    </row>
    <row r="1939" spans="2:51" s="658" customFormat="1" ht="12">
      <c r="B1939" s="659"/>
      <c r="D1939" s="653" t="s">
        <v>137</v>
      </c>
      <c r="E1939" s="660" t="s">
        <v>3</v>
      </c>
      <c r="F1939" s="661" t="s">
        <v>3244</v>
      </c>
      <c r="H1939" s="662">
        <v>4.2</v>
      </c>
      <c r="L1939" s="659"/>
      <c r="M1939" s="663"/>
      <c r="N1939" s="664"/>
      <c r="O1939" s="664"/>
      <c r="P1939" s="664"/>
      <c r="Q1939" s="664"/>
      <c r="R1939" s="664"/>
      <c r="S1939" s="664"/>
      <c r="T1939" s="665"/>
      <c r="AT1939" s="660" t="s">
        <v>137</v>
      </c>
      <c r="AU1939" s="660" t="s">
        <v>82</v>
      </c>
      <c r="AV1939" s="658" t="s">
        <v>82</v>
      </c>
      <c r="AW1939" s="658" t="s">
        <v>33</v>
      </c>
      <c r="AX1939" s="658" t="s">
        <v>72</v>
      </c>
      <c r="AY1939" s="660" t="s">
        <v>125</v>
      </c>
    </row>
    <row r="1940" spans="2:51" s="687" customFormat="1" ht="12">
      <c r="B1940" s="688"/>
      <c r="D1940" s="653" t="s">
        <v>137</v>
      </c>
      <c r="E1940" s="689" t="s">
        <v>3</v>
      </c>
      <c r="F1940" s="690" t="s">
        <v>532</v>
      </c>
      <c r="H1940" s="691">
        <v>13.358</v>
      </c>
      <c r="L1940" s="688"/>
      <c r="M1940" s="692"/>
      <c r="N1940" s="693"/>
      <c r="O1940" s="693"/>
      <c r="P1940" s="693"/>
      <c r="Q1940" s="693"/>
      <c r="R1940" s="693"/>
      <c r="S1940" s="693"/>
      <c r="T1940" s="694"/>
      <c r="AT1940" s="689" t="s">
        <v>137</v>
      </c>
      <c r="AU1940" s="689" t="s">
        <v>82</v>
      </c>
      <c r="AV1940" s="687" t="s">
        <v>133</v>
      </c>
      <c r="AW1940" s="687" t="s">
        <v>33</v>
      </c>
      <c r="AX1940" s="687" t="s">
        <v>80</v>
      </c>
      <c r="AY1940" s="689" t="s">
        <v>125</v>
      </c>
    </row>
    <row r="1941" spans="1:65" s="571" customFormat="1" ht="14.45" customHeight="1">
      <c r="A1941" s="568"/>
      <c r="B1941" s="569"/>
      <c r="C1941" s="671" t="s">
        <v>3245</v>
      </c>
      <c r="D1941" s="671" t="s">
        <v>239</v>
      </c>
      <c r="E1941" s="672" t="s">
        <v>3246</v>
      </c>
      <c r="F1941" s="673" t="s">
        <v>3247</v>
      </c>
      <c r="G1941" s="674" t="s">
        <v>180</v>
      </c>
      <c r="H1941" s="675">
        <v>9.158</v>
      </c>
      <c r="I1941" s="80"/>
      <c r="J1941" s="676">
        <f>ROUND(I1941*H1941,2)</f>
        <v>0</v>
      </c>
      <c r="K1941" s="673" t="s">
        <v>259</v>
      </c>
      <c r="L1941" s="677"/>
      <c r="M1941" s="678" t="s">
        <v>3</v>
      </c>
      <c r="N1941" s="679" t="s">
        <v>43</v>
      </c>
      <c r="O1941" s="648"/>
      <c r="P1941" s="649">
        <f>O1941*H1941</f>
        <v>0</v>
      </c>
      <c r="Q1941" s="649">
        <v>0.016</v>
      </c>
      <c r="R1941" s="649">
        <f>Q1941*H1941</f>
        <v>0.146528</v>
      </c>
      <c r="S1941" s="649">
        <v>0</v>
      </c>
      <c r="T1941" s="650">
        <f>S1941*H1941</f>
        <v>0</v>
      </c>
      <c r="U1941" s="568"/>
      <c r="V1941" s="568"/>
      <c r="W1941" s="568"/>
      <c r="X1941" s="568"/>
      <c r="Y1941" s="568"/>
      <c r="Z1941" s="568"/>
      <c r="AA1941" s="568"/>
      <c r="AB1941" s="568"/>
      <c r="AC1941" s="568"/>
      <c r="AD1941" s="568"/>
      <c r="AE1941" s="568"/>
      <c r="AR1941" s="651" t="s">
        <v>304</v>
      </c>
      <c r="AT1941" s="651" t="s">
        <v>239</v>
      </c>
      <c r="AU1941" s="651" t="s">
        <v>82</v>
      </c>
      <c r="AY1941" s="561" t="s">
        <v>125</v>
      </c>
      <c r="BE1941" s="652">
        <f>IF(N1941="základní",J1941,0)</f>
        <v>0</v>
      </c>
      <c r="BF1941" s="652">
        <f>IF(N1941="snížená",J1941,0)</f>
        <v>0</v>
      </c>
      <c r="BG1941" s="652">
        <f>IF(N1941="zákl. přenesená",J1941,0)</f>
        <v>0</v>
      </c>
      <c r="BH1941" s="652">
        <f>IF(N1941="sníž. přenesená",J1941,0)</f>
        <v>0</v>
      </c>
      <c r="BI1941" s="652">
        <f>IF(N1941="nulová",J1941,0)</f>
        <v>0</v>
      </c>
      <c r="BJ1941" s="561" t="s">
        <v>80</v>
      </c>
      <c r="BK1941" s="652">
        <f>ROUND(I1941*H1941,2)</f>
        <v>0</v>
      </c>
      <c r="BL1941" s="561" t="s">
        <v>229</v>
      </c>
      <c r="BM1941" s="651" t="s">
        <v>3248</v>
      </c>
    </row>
    <row r="1942" spans="2:51" s="658" customFormat="1" ht="12">
      <c r="B1942" s="659"/>
      <c r="D1942" s="653" t="s">
        <v>137</v>
      </c>
      <c r="E1942" s="660" t="s">
        <v>3</v>
      </c>
      <c r="F1942" s="661" t="s">
        <v>3243</v>
      </c>
      <c r="H1942" s="662">
        <v>9.158</v>
      </c>
      <c r="L1942" s="659"/>
      <c r="M1942" s="663"/>
      <c r="N1942" s="664"/>
      <c r="O1942" s="664"/>
      <c r="P1942" s="664"/>
      <c r="Q1942" s="664"/>
      <c r="R1942" s="664"/>
      <c r="S1942" s="664"/>
      <c r="T1942" s="665"/>
      <c r="AT1942" s="660" t="s">
        <v>137</v>
      </c>
      <c r="AU1942" s="660" t="s">
        <v>82</v>
      </c>
      <c r="AV1942" s="658" t="s">
        <v>82</v>
      </c>
      <c r="AW1942" s="658" t="s">
        <v>33</v>
      </c>
      <c r="AX1942" s="658" t="s">
        <v>80</v>
      </c>
      <c r="AY1942" s="660" t="s">
        <v>125</v>
      </c>
    </row>
    <row r="1943" spans="1:65" s="571" customFormat="1" ht="14.45" customHeight="1">
      <c r="A1943" s="568"/>
      <c r="B1943" s="569"/>
      <c r="C1943" s="671" t="s">
        <v>3249</v>
      </c>
      <c r="D1943" s="671" t="s">
        <v>239</v>
      </c>
      <c r="E1943" s="672" t="s">
        <v>3250</v>
      </c>
      <c r="F1943" s="673" t="s">
        <v>3251</v>
      </c>
      <c r="G1943" s="674" t="s">
        <v>180</v>
      </c>
      <c r="H1943" s="675">
        <v>4.2</v>
      </c>
      <c r="I1943" s="80"/>
      <c r="J1943" s="676">
        <f>ROUND(I1943*H1943,2)</f>
        <v>0</v>
      </c>
      <c r="K1943" s="673" t="s">
        <v>132</v>
      </c>
      <c r="L1943" s="677"/>
      <c r="M1943" s="678" t="s">
        <v>3</v>
      </c>
      <c r="N1943" s="679" t="s">
        <v>43</v>
      </c>
      <c r="O1943" s="648"/>
      <c r="P1943" s="649">
        <f>O1943*H1943</f>
        <v>0</v>
      </c>
      <c r="Q1943" s="649">
        <v>0.0042</v>
      </c>
      <c r="R1943" s="649">
        <f>Q1943*H1943</f>
        <v>0.01764</v>
      </c>
      <c r="S1943" s="649">
        <v>0</v>
      </c>
      <c r="T1943" s="650">
        <f>S1943*H1943</f>
        <v>0</v>
      </c>
      <c r="U1943" s="568"/>
      <c r="V1943" s="568"/>
      <c r="W1943" s="568"/>
      <c r="X1943" s="568"/>
      <c r="Y1943" s="568"/>
      <c r="Z1943" s="568"/>
      <c r="AA1943" s="568"/>
      <c r="AB1943" s="568"/>
      <c r="AC1943" s="568"/>
      <c r="AD1943" s="568"/>
      <c r="AE1943" s="568"/>
      <c r="AR1943" s="651" t="s">
        <v>304</v>
      </c>
      <c r="AT1943" s="651" t="s">
        <v>239</v>
      </c>
      <c r="AU1943" s="651" t="s">
        <v>82</v>
      </c>
      <c r="AY1943" s="561" t="s">
        <v>125</v>
      </c>
      <c r="BE1943" s="652">
        <f>IF(N1943="základní",J1943,0)</f>
        <v>0</v>
      </c>
      <c r="BF1943" s="652">
        <f>IF(N1943="snížená",J1943,0)</f>
        <v>0</v>
      </c>
      <c r="BG1943" s="652">
        <f>IF(N1943="zákl. přenesená",J1943,0)</f>
        <v>0</v>
      </c>
      <c r="BH1943" s="652">
        <f>IF(N1943="sníž. přenesená",J1943,0)</f>
        <v>0</v>
      </c>
      <c r="BI1943" s="652">
        <f>IF(N1943="nulová",J1943,0)</f>
        <v>0</v>
      </c>
      <c r="BJ1943" s="561" t="s">
        <v>80</v>
      </c>
      <c r="BK1943" s="652">
        <f>ROUND(I1943*H1943,2)</f>
        <v>0</v>
      </c>
      <c r="BL1943" s="561" t="s">
        <v>229</v>
      </c>
      <c r="BM1943" s="651" t="s">
        <v>3252</v>
      </c>
    </row>
    <row r="1944" spans="2:51" s="658" customFormat="1" ht="12">
      <c r="B1944" s="659"/>
      <c r="D1944" s="653" t="s">
        <v>137</v>
      </c>
      <c r="E1944" s="660" t="s">
        <v>3</v>
      </c>
      <c r="F1944" s="661" t="s">
        <v>3244</v>
      </c>
      <c r="H1944" s="662">
        <v>4.2</v>
      </c>
      <c r="L1944" s="659"/>
      <c r="M1944" s="663"/>
      <c r="N1944" s="664"/>
      <c r="O1944" s="664"/>
      <c r="P1944" s="664"/>
      <c r="Q1944" s="664"/>
      <c r="R1944" s="664"/>
      <c r="S1944" s="664"/>
      <c r="T1944" s="665"/>
      <c r="AT1944" s="660" t="s">
        <v>137</v>
      </c>
      <c r="AU1944" s="660" t="s">
        <v>82</v>
      </c>
      <c r="AV1944" s="658" t="s">
        <v>82</v>
      </c>
      <c r="AW1944" s="658" t="s">
        <v>33</v>
      </c>
      <c r="AX1944" s="658" t="s">
        <v>80</v>
      </c>
      <c r="AY1944" s="660" t="s">
        <v>125</v>
      </c>
    </row>
    <row r="1945" spans="1:65" s="571" customFormat="1" ht="14.45" customHeight="1">
      <c r="A1945" s="568"/>
      <c r="B1945" s="569"/>
      <c r="C1945" s="640" t="s">
        <v>3253</v>
      </c>
      <c r="D1945" s="640" t="s">
        <v>128</v>
      </c>
      <c r="E1945" s="641" t="s">
        <v>3254</v>
      </c>
      <c r="F1945" s="642" t="s">
        <v>3255</v>
      </c>
      <c r="G1945" s="643" t="s">
        <v>286</v>
      </c>
      <c r="H1945" s="644">
        <v>20.72</v>
      </c>
      <c r="I1945" s="77"/>
      <c r="J1945" s="645">
        <f>ROUND(I1945*H1945,2)</f>
        <v>0</v>
      </c>
      <c r="K1945" s="642" t="s">
        <v>132</v>
      </c>
      <c r="L1945" s="569"/>
      <c r="M1945" s="646" t="s">
        <v>3</v>
      </c>
      <c r="N1945" s="647" t="s">
        <v>43</v>
      </c>
      <c r="O1945" s="648"/>
      <c r="P1945" s="649">
        <f>O1945*H1945</f>
        <v>0</v>
      </c>
      <c r="Q1945" s="649">
        <v>0</v>
      </c>
      <c r="R1945" s="649">
        <f>Q1945*H1945</f>
        <v>0</v>
      </c>
      <c r="S1945" s="649">
        <v>0</v>
      </c>
      <c r="T1945" s="650">
        <f>S1945*H1945</f>
        <v>0</v>
      </c>
      <c r="U1945" s="568"/>
      <c r="V1945" s="568"/>
      <c r="W1945" s="568"/>
      <c r="X1945" s="568"/>
      <c r="Y1945" s="568"/>
      <c r="Z1945" s="568"/>
      <c r="AA1945" s="568"/>
      <c r="AB1945" s="568"/>
      <c r="AC1945" s="568"/>
      <c r="AD1945" s="568"/>
      <c r="AE1945" s="568"/>
      <c r="AR1945" s="651" t="s">
        <v>229</v>
      </c>
      <c r="AT1945" s="651" t="s">
        <v>128</v>
      </c>
      <c r="AU1945" s="651" t="s">
        <v>82</v>
      </c>
      <c r="AY1945" s="561" t="s">
        <v>125</v>
      </c>
      <c r="BE1945" s="652">
        <f>IF(N1945="základní",J1945,0)</f>
        <v>0</v>
      </c>
      <c r="BF1945" s="652">
        <f>IF(N1945="snížená",J1945,0)</f>
        <v>0</v>
      </c>
      <c r="BG1945" s="652">
        <f>IF(N1945="zákl. přenesená",J1945,0)</f>
        <v>0</v>
      </c>
      <c r="BH1945" s="652">
        <f>IF(N1945="sníž. přenesená",J1945,0)</f>
        <v>0</v>
      </c>
      <c r="BI1945" s="652">
        <f>IF(N1945="nulová",J1945,0)</f>
        <v>0</v>
      </c>
      <c r="BJ1945" s="561" t="s">
        <v>80</v>
      </c>
      <c r="BK1945" s="652">
        <f>ROUND(I1945*H1945,2)</f>
        <v>0</v>
      </c>
      <c r="BL1945" s="561" t="s">
        <v>229</v>
      </c>
      <c r="BM1945" s="651" t="s">
        <v>3256</v>
      </c>
    </row>
    <row r="1946" spans="2:51" s="658" customFormat="1" ht="12">
      <c r="B1946" s="659"/>
      <c r="D1946" s="653" t="s">
        <v>137</v>
      </c>
      <c r="E1946" s="660" t="s">
        <v>3</v>
      </c>
      <c r="F1946" s="661" t="s">
        <v>3257</v>
      </c>
      <c r="H1946" s="662">
        <v>12.12</v>
      </c>
      <c r="L1946" s="659"/>
      <c r="M1946" s="663"/>
      <c r="N1946" s="664"/>
      <c r="O1946" s="664"/>
      <c r="P1946" s="664"/>
      <c r="Q1946" s="664"/>
      <c r="R1946" s="664"/>
      <c r="S1946" s="664"/>
      <c r="T1946" s="665"/>
      <c r="AT1946" s="660" t="s">
        <v>137</v>
      </c>
      <c r="AU1946" s="660" t="s">
        <v>82</v>
      </c>
      <c r="AV1946" s="658" t="s">
        <v>82</v>
      </c>
      <c r="AW1946" s="658" t="s">
        <v>33</v>
      </c>
      <c r="AX1946" s="658" t="s">
        <v>72</v>
      </c>
      <c r="AY1946" s="660" t="s">
        <v>125</v>
      </c>
    </row>
    <row r="1947" spans="2:51" s="658" customFormat="1" ht="12">
      <c r="B1947" s="659"/>
      <c r="D1947" s="653" t="s">
        <v>137</v>
      </c>
      <c r="E1947" s="660" t="s">
        <v>3</v>
      </c>
      <c r="F1947" s="661" t="s">
        <v>3258</v>
      </c>
      <c r="H1947" s="662">
        <v>8.6</v>
      </c>
      <c r="L1947" s="659"/>
      <c r="M1947" s="663"/>
      <c r="N1947" s="664"/>
      <c r="O1947" s="664"/>
      <c r="P1947" s="664"/>
      <c r="Q1947" s="664"/>
      <c r="R1947" s="664"/>
      <c r="S1947" s="664"/>
      <c r="T1947" s="665"/>
      <c r="AT1947" s="660" t="s">
        <v>137</v>
      </c>
      <c r="AU1947" s="660" t="s">
        <v>82</v>
      </c>
      <c r="AV1947" s="658" t="s">
        <v>82</v>
      </c>
      <c r="AW1947" s="658" t="s">
        <v>33</v>
      </c>
      <c r="AX1947" s="658" t="s">
        <v>72</v>
      </c>
      <c r="AY1947" s="660" t="s">
        <v>125</v>
      </c>
    </row>
    <row r="1948" spans="2:51" s="687" customFormat="1" ht="12">
      <c r="B1948" s="688"/>
      <c r="D1948" s="653" t="s">
        <v>137</v>
      </c>
      <c r="E1948" s="689" t="s">
        <v>3</v>
      </c>
      <c r="F1948" s="690" t="s">
        <v>532</v>
      </c>
      <c r="H1948" s="691">
        <v>20.72</v>
      </c>
      <c r="L1948" s="688"/>
      <c r="M1948" s="692"/>
      <c r="N1948" s="693"/>
      <c r="O1948" s="693"/>
      <c r="P1948" s="693"/>
      <c r="Q1948" s="693"/>
      <c r="R1948" s="693"/>
      <c r="S1948" s="693"/>
      <c r="T1948" s="694"/>
      <c r="AT1948" s="689" t="s">
        <v>137</v>
      </c>
      <c r="AU1948" s="689" t="s">
        <v>82</v>
      </c>
      <c r="AV1948" s="687" t="s">
        <v>133</v>
      </c>
      <c r="AW1948" s="687" t="s">
        <v>33</v>
      </c>
      <c r="AX1948" s="687" t="s">
        <v>80</v>
      </c>
      <c r="AY1948" s="689" t="s">
        <v>125</v>
      </c>
    </row>
    <row r="1949" spans="1:65" s="571" customFormat="1" ht="14.45" customHeight="1">
      <c r="A1949" s="568"/>
      <c r="B1949" s="569"/>
      <c r="C1949" s="671" t="s">
        <v>3259</v>
      </c>
      <c r="D1949" s="671" t="s">
        <v>239</v>
      </c>
      <c r="E1949" s="672" t="s">
        <v>3260</v>
      </c>
      <c r="F1949" s="673" t="s">
        <v>3261</v>
      </c>
      <c r="G1949" s="674" t="s">
        <v>286</v>
      </c>
      <c r="H1949" s="675">
        <v>22.792</v>
      </c>
      <c r="I1949" s="80"/>
      <c r="J1949" s="676">
        <f>ROUND(I1949*H1949,2)</f>
        <v>0</v>
      </c>
      <c r="K1949" s="673" t="s">
        <v>132</v>
      </c>
      <c r="L1949" s="677"/>
      <c r="M1949" s="678" t="s">
        <v>3</v>
      </c>
      <c r="N1949" s="679" t="s">
        <v>43</v>
      </c>
      <c r="O1949" s="648"/>
      <c r="P1949" s="649">
        <f>O1949*H1949</f>
        <v>0</v>
      </c>
      <c r="Q1949" s="649">
        <v>0.0002</v>
      </c>
      <c r="R1949" s="649">
        <f>Q1949*H1949</f>
        <v>0.004558400000000001</v>
      </c>
      <c r="S1949" s="649">
        <v>0</v>
      </c>
      <c r="T1949" s="650">
        <f>S1949*H1949</f>
        <v>0</v>
      </c>
      <c r="U1949" s="568"/>
      <c r="V1949" s="568"/>
      <c r="W1949" s="568"/>
      <c r="X1949" s="568"/>
      <c r="Y1949" s="568"/>
      <c r="Z1949" s="568"/>
      <c r="AA1949" s="568"/>
      <c r="AB1949" s="568"/>
      <c r="AC1949" s="568"/>
      <c r="AD1949" s="568"/>
      <c r="AE1949" s="568"/>
      <c r="AR1949" s="651" t="s">
        <v>304</v>
      </c>
      <c r="AT1949" s="651" t="s">
        <v>239</v>
      </c>
      <c r="AU1949" s="651" t="s">
        <v>82</v>
      </c>
      <c r="AY1949" s="561" t="s">
        <v>125</v>
      </c>
      <c r="BE1949" s="652">
        <f>IF(N1949="základní",J1949,0)</f>
        <v>0</v>
      </c>
      <c r="BF1949" s="652">
        <f>IF(N1949="snížená",J1949,0)</f>
        <v>0</v>
      </c>
      <c r="BG1949" s="652">
        <f>IF(N1949="zákl. přenesená",J1949,0)</f>
        <v>0</v>
      </c>
      <c r="BH1949" s="652">
        <f>IF(N1949="sníž. přenesená",J1949,0)</f>
        <v>0</v>
      </c>
      <c r="BI1949" s="652">
        <f>IF(N1949="nulová",J1949,0)</f>
        <v>0</v>
      </c>
      <c r="BJ1949" s="561" t="s">
        <v>80</v>
      </c>
      <c r="BK1949" s="652">
        <f>ROUND(I1949*H1949,2)</f>
        <v>0</v>
      </c>
      <c r="BL1949" s="561" t="s">
        <v>229</v>
      </c>
      <c r="BM1949" s="651" t="s">
        <v>3262</v>
      </c>
    </row>
    <row r="1950" spans="2:51" s="658" customFormat="1" ht="12">
      <c r="B1950" s="659"/>
      <c r="D1950" s="653" t="s">
        <v>137</v>
      </c>
      <c r="F1950" s="661" t="s">
        <v>3263</v>
      </c>
      <c r="H1950" s="662">
        <v>22.792</v>
      </c>
      <c r="L1950" s="659"/>
      <c r="M1950" s="663"/>
      <c r="N1950" s="664"/>
      <c r="O1950" s="664"/>
      <c r="P1950" s="664"/>
      <c r="Q1950" s="664"/>
      <c r="R1950" s="664"/>
      <c r="S1950" s="664"/>
      <c r="T1950" s="665"/>
      <c r="AT1950" s="660" t="s">
        <v>137</v>
      </c>
      <c r="AU1950" s="660" t="s">
        <v>82</v>
      </c>
      <c r="AV1950" s="658" t="s">
        <v>82</v>
      </c>
      <c r="AW1950" s="658" t="s">
        <v>4</v>
      </c>
      <c r="AX1950" s="658" t="s">
        <v>80</v>
      </c>
      <c r="AY1950" s="660" t="s">
        <v>125</v>
      </c>
    </row>
    <row r="1951" spans="1:65" s="571" customFormat="1" ht="14.45" customHeight="1">
      <c r="A1951" s="568"/>
      <c r="B1951" s="569"/>
      <c r="C1951" s="640" t="s">
        <v>3264</v>
      </c>
      <c r="D1951" s="640" t="s">
        <v>128</v>
      </c>
      <c r="E1951" s="641" t="s">
        <v>3265</v>
      </c>
      <c r="F1951" s="642" t="s">
        <v>3266</v>
      </c>
      <c r="G1951" s="643" t="s">
        <v>180</v>
      </c>
      <c r="H1951" s="644">
        <v>156.84</v>
      </c>
      <c r="I1951" s="77"/>
      <c r="J1951" s="645">
        <f>ROUND(I1951*H1951,2)</f>
        <v>0</v>
      </c>
      <c r="K1951" s="642" t="s">
        <v>259</v>
      </c>
      <c r="L1951" s="569"/>
      <c r="M1951" s="646" t="s">
        <v>3</v>
      </c>
      <c r="N1951" s="647" t="s">
        <v>43</v>
      </c>
      <c r="O1951" s="648"/>
      <c r="P1951" s="649">
        <f>O1951*H1951</f>
        <v>0</v>
      </c>
      <c r="Q1951" s="649">
        <v>5E-05</v>
      </c>
      <c r="R1951" s="649">
        <f>Q1951*H1951</f>
        <v>0.007842</v>
      </c>
      <c r="S1951" s="649">
        <v>0</v>
      </c>
      <c r="T1951" s="650">
        <f>S1951*H1951</f>
        <v>0</v>
      </c>
      <c r="U1951" s="568"/>
      <c r="V1951" s="568"/>
      <c r="W1951" s="568"/>
      <c r="X1951" s="568"/>
      <c r="Y1951" s="568"/>
      <c r="Z1951" s="568"/>
      <c r="AA1951" s="568"/>
      <c r="AB1951" s="568"/>
      <c r="AC1951" s="568"/>
      <c r="AD1951" s="568"/>
      <c r="AE1951" s="568"/>
      <c r="AR1951" s="651" t="s">
        <v>229</v>
      </c>
      <c r="AT1951" s="651" t="s">
        <v>128</v>
      </c>
      <c r="AU1951" s="651" t="s">
        <v>82</v>
      </c>
      <c r="AY1951" s="561" t="s">
        <v>125</v>
      </c>
      <c r="BE1951" s="652">
        <f>IF(N1951="základní",J1951,0)</f>
        <v>0</v>
      </c>
      <c r="BF1951" s="652">
        <f>IF(N1951="snížená",J1951,0)</f>
        <v>0</v>
      </c>
      <c r="BG1951" s="652">
        <f>IF(N1951="zákl. přenesená",J1951,0)</f>
        <v>0</v>
      </c>
      <c r="BH1951" s="652">
        <f>IF(N1951="sníž. přenesená",J1951,0)</f>
        <v>0</v>
      </c>
      <c r="BI1951" s="652">
        <f>IF(N1951="nulová",J1951,0)</f>
        <v>0</v>
      </c>
      <c r="BJ1951" s="561" t="s">
        <v>80</v>
      </c>
      <c r="BK1951" s="652">
        <f>ROUND(I1951*H1951,2)</f>
        <v>0</v>
      </c>
      <c r="BL1951" s="561" t="s">
        <v>229</v>
      </c>
      <c r="BM1951" s="651" t="s">
        <v>3267</v>
      </c>
    </row>
    <row r="1952" spans="2:51" s="680" customFormat="1" ht="12">
      <c r="B1952" s="681"/>
      <c r="D1952" s="653" t="s">
        <v>137</v>
      </c>
      <c r="E1952" s="682" t="s">
        <v>3</v>
      </c>
      <c r="F1952" s="683" t="s">
        <v>3268</v>
      </c>
      <c r="H1952" s="682" t="s">
        <v>3</v>
      </c>
      <c r="L1952" s="681"/>
      <c r="M1952" s="684"/>
      <c r="N1952" s="685"/>
      <c r="O1952" s="685"/>
      <c r="P1952" s="685"/>
      <c r="Q1952" s="685"/>
      <c r="R1952" s="685"/>
      <c r="S1952" s="685"/>
      <c r="T1952" s="686"/>
      <c r="AT1952" s="682" t="s">
        <v>137</v>
      </c>
      <c r="AU1952" s="682" t="s">
        <v>82</v>
      </c>
      <c r="AV1952" s="680" t="s">
        <v>80</v>
      </c>
      <c r="AW1952" s="680" t="s">
        <v>33</v>
      </c>
      <c r="AX1952" s="680" t="s">
        <v>72</v>
      </c>
      <c r="AY1952" s="682" t="s">
        <v>125</v>
      </c>
    </row>
    <row r="1953" spans="2:51" s="658" customFormat="1" ht="12">
      <c r="B1953" s="659"/>
      <c r="D1953" s="653" t="s">
        <v>137</v>
      </c>
      <c r="E1953" s="660" t="s">
        <v>3</v>
      </c>
      <c r="F1953" s="661" t="s">
        <v>3269</v>
      </c>
      <c r="H1953" s="662">
        <v>23.52</v>
      </c>
      <c r="L1953" s="659"/>
      <c r="M1953" s="663"/>
      <c r="N1953" s="664"/>
      <c r="O1953" s="664"/>
      <c r="P1953" s="664"/>
      <c r="Q1953" s="664"/>
      <c r="R1953" s="664"/>
      <c r="S1953" s="664"/>
      <c r="T1953" s="665"/>
      <c r="AT1953" s="660" t="s">
        <v>137</v>
      </c>
      <c r="AU1953" s="660" t="s">
        <v>82</v>
      </c>
      <c r="AV1953" s="658" t="s">
        <v>82</v>
      </c>
      <c r="AW1953" s="658" t="s">
        <v>33</v>
      </c>
      <c r="AX1953" s="658" t="s">
        <v>72</v>
      </c>
      <c r="AY1953" s="660" t="s">
        <v>125</v>
      </c>
    </row>
    <row r="1954" spans="2:51" s="658" customFormat="1" ht="12">
      <c r="B1954" s="659"/>
      <c r="D1954" s="653" t="s">
        <v>137</v>
      </c>
      <c r="E1954" s="660" t="s">
        <v>3</v>
      </c>
      <c r="F1954" s="661" t="s">
        <v>3270</v>
      </c>
      <c r="H1954" s="662">
        <v>30.12</v>
      </c>
      <c r="L1954" s="659"/>
      <c r="M1954" s="663"/>
      <c r="N1954" s="664"/>
      <c r="O1954" s="664"/>
      <c r="P1954" s="664"/>
      <c r="Q1954" s="664"/>
      <c r="R1954" s="664"/>
      <c r="S1954" s="664"/>
      <c r="T1954" s="665"/>
      <c r="AT1954" s="660" t="s">
        <v>137</v>
      </c>
      <c r="AU1954" s="660" t="s">
        <v>82</v>
      </c>
      <c r="AV1954" s="658" t="s">
        <v>82</v>
      </c>
      <c r="AW1954" s="658" t="s">
        <v>33</v>
      </c>
      <c r="AX1954" s="658" t="s">
        <v>72</v>
      </c>
      <c r="AY1954" s="660" t="s">
        <v>125</v>
      </c>
    </row>
    <row r="1955" spans="2:51" s="658" customFormat="1" ht="12">
      <c r="B1955" s="659"/>
      <c r="D1955" s="653" t="s">
        <v>137</v>
      </c>
      <c r="E1955" s="660" t="s">
        <v>3</v>
      </c>
      <c r="F1955" s="661" t="s">
        <v>3271</v>
      </c>
      <c r="H1955" s="662">
        <v>20.4</v>
      </c>
      <c r="L1955" s="659"/>
      <c r="M1955" s="663"/>
      <c r="N1955" s="664"/>
      <c r="O1955" s="664"/>
      <c r="P1955" s="664"/>
      <c r="Q1955" s="664"/>
      <c r="R1955" s="664"/>
      <c r="S1955" s="664"/>
      <c r="T1955" s="665"/>
      <c r="AT1955" s="660" t="s">
        <v>137</v>
      </c>
      <c r="AU1955" s="660" t="s">
        <v>82</v>
      </c>
      <c r="AV1955" s="658" t="s">
        <v>82</v>
      </c>
      <c r="AW1955" s="658" t="s">
        <v>33</v>
      </c>
      <c r="AX1955" s="658" t="s">
        <v>72</v>
      </c>
      <c r="AY1955" s="660" t="s">
        <v>125</v>
      </c>
    </row>
    <row r="1956" spans="2:51" s="695" customFormat="1" ht="12">
      <c r="B1956" s="696"/>
      <c r="D1956" s="653" t="s">
        <v>137</v>
      </c>
      <c r="E1956" s="697" t="s">
        <v>3</v>
      </c>
      <c r="F1956" s="698" t="s">
        <v>1106</v>
      </c>
      <c r="H1956" s="699">
        <v>74.04</v>
      </c>
      <c r="L1956" s="696"/>
      <c r="M1956" s="700"/>
      <c r="N1956" s="701"/>
      <c r="O1956" s="701"/>
      <c r="P1956" s="701"/>
      <c r="Q1956" s="701"/>
      <c r="R1956" s="701"/>
      <c r="S1956" s="701"/>
      <c r="T1956" s="702"/>
      <c r="AT1956" s="697" t="s">
        <v>137</v>
      </c>
      <c r="AU1956" s="697" t="s">
        <v>82</v>
      </c>
      <c r="AV1956" s="695" t="s">
        <v>145</v>
      </c>
      <c r="AW1956" s="695" t="s">
        <v>33</v>
      </c>
      <c r="AX1956" s="695" t="s">
        <v>72</v>
      </c>
      <c r="AY1956" s="697" t="s">
        <v>125</v>
      </c>
    </row>
    <row r="1957" spans="2:51" s="680" customFormat="1" ht="12">
      <c r="B1957" s="681"/>
      <c r="D1957" s="653" t="s">
        <v>137</v>
      </c>
      <c r="E1957" s="682" t="s">
        <v>3</v>
      </c>
      <c r="F1957" s="683" t="s">
        <v>3272</v>
      </c>
      <c r="H1957" s="682" t="s">
        <v>3</v>
      </c>
      <c r="L1957" s="681"/>
      <c r="M1957" s="684"/>
      <c r="N1957" s="685"/>
      <c r="O1957" s="685"/>
      <c r="P1957" s="685"/>
      <c r="Q1957" s="685"/>
      <c r="R1957" s="685"/>
      <c r="S1957" s="685"/>
      <c r="T1957" s="686"/>
      <c r="AT1957" s="682" t="s">
        <v>137</v>
      </c>
      <c r="AU1957" s="682" t="s">
        <v>82</v>
      </c>
      <c r="AV1957" s="680" t="s">
        <v>80</v>
      </c>
      <c r="AW1957" s="680" t="s">
        <v>33</v>
      </c>
      <c r="AX1957" s="680" t="s">
        <v>72</v>
      </c>
      <c r="AY1957" s="682" t="s">
        <v>125</v>
      </c>
    </row>
    <row r="1958" spans="2:51" s="658" customFormat="1" ht="12">
      <c r="B1958" s="659"/>
      <c r="D1958" s="653" t="s">
        <v>137</v>
      </c>
      <c r="E1958" s="660" t="s">
        <v>3</v>
      </c>
      <c r="F1958" s="661" t="s">
        <v>3273</v>
      </c>
      <c r="H1958" s="662">
        <v>82.8</v>
      </c>
      <c r="L1958" s="659"/>
      <c r="M1958" s="663"/>
      <c r="N1958" s="664"/>
      <c r="O1958" s="664"/>
      <c r="P1958" s="664"/>
      <c r="Q1958" s="664"/>
      <c r="R1958" s="664"/>
      <c r="S1958" s="664"/>
      <c r="T1958" s="665"/>
      <c r="AT1958" s="660" t="s">
        <v>137</v>
      </c>
      <c r="AU1958" s="660" t="s">
        <v>82</v>
      </c>
      <c r="AV1958" s="658" t="s">
        <v>82</v>
      </c>
      <c r="AW1958" s="658" t="s">
        <v>33</v>
      </c>
      <c r="AX1958" s="658" t="s">
        <v>72</v>
      </c>
      <c r="AY1958" s="660" t="s">
        <v>125</v>
      </c>
    </row>
    <row r="1959" spans="2:51" s="687" customFormat="1" ht="12">
      <c r="B1959" s="688"/>
      <c r="D1959" s="653" t="s">
        <v>137</v>
      </c>
      <c r="E1959" s="689" t="s">
        <v>3</v>
      </c>
      <c r="F1959" s="690" t="s">
        <v>532</v>
      </c>
      <c r="H1959" s="691">
        <v>156.84</v>
      </c>
      <c r="L1959" s="688"/>
      <c r="M1959" s="692"/>
      <c r="N1959" s="693"/>
      <c r="O1959" s="693"/>
      <c r="P1959" s="693"/>
      <c r="Q1959" s="693"/>
      <c r="R1959" s="693"/>
      <c r="S1959" s="693"/>
      <c r="T1959" s="694"/>
      <c r="AT1959" s="689" t="s">
        <v>137</v>
      </c>
      <c r="AU1959" s="689" t="s">
        <v>82</v>
      </c>
      <c r="AV1959" s="687" t="s">
        <v>133</v>
      </c>
      <c r="AW1959" s="687" t="s">
        <v>33</v>
      </c>
      <c r="AX1959" s="687" t="s">
        <v>80</v>
      </c>
      <c r="AY1959" s="689" t="s">
        <v>125</v>
      </c>
    </row>
    <row r="1960" spans="1:65" s="571" customFormat="1" ht="14.45" customHeight="1">
      <c r="A1960" s="568"/>
      <c r="B1960" s="569"/>
      <c r="C1960" s="671" t="s">
        <v>3274</v>
      </c>
      <c r="D1960" s="671" t="s">
        <v>239</v>
      </c>
      <c r="E1960" s="672" t="s">
        <v>3275</v>
      </c>
      <c r="F1960" s="673" t="s">
        <v>3276</v>
      </c>
      <c r="G1960" s="674" t="s">
        <v>180</v>
      </c>
      <c r="H1960" s="675">
        <v>77.742</v>
      </c>
      <c r="I1960" s="80"/>
      <c r="J1960" s="676">
        <f>ROUND(I1960*H1960,2)</f>
        <v>0</v>
      </c>
      <c r="K1960" s="673" t="s">
        <v>259</v>
      </c>
      <c r="L1960" s="677"/>
      <c r="M1960" s="678" t="s">
        <v>3</v>
      </c>
      <c r="N1960" s="679" t="s">
        <v>43</v>
      </c>
      <c r="O1960" s="648"/>
      <c r="P1960" s="649">
        <f>O1960*H1960</f>
        <v>0</v>
      </c>
      <c r="Q1960" s="649">
        <v>0.002</v>
      </c>
      <c r="R1960" s="649">
        <f>Q1960*H1960</f>
        <v>0.155484</v>
      </c>
      <c r="S1960" s="649">
        <v>0</v>
      </c>
      <c r="T1960" s="650">
        <f>S1960*H1960</f>
        <v>0</v>
      </c>
      <c r="U1960" s="568"/>
      <c r="V1960" s="568"/>
      <c r="W1960" s="568"/>
      <c r="X1960" s="568"/>
      <c r="Y1960" s="568"/>
      <c r="Z1960" s="568"/>
      <c r="AA1960" s="568"/>
      <c r="AB1960" s="568"/>
      <c r="AC1960" s="568"/>
      <c r="AD1960" s="568"/>
      <c r="AE1960" s="568"/>
      <c r="AR1960" s="651" t="s">
        <v>304</v>
      </c>
      <c r="AT1960" s="651" t="s">
        <v>239</v>
      </c>
      <c r="AU1960" s="651" t="s">
        <v>82</v>
      </c>
      <c r="AY1960" s="561" t="s">
        <v>125</v>
      </c>
      <c r="BE1960" s="652">
        <f>IF(N1960="základní",J1960,0)</f>
        <v>0</v>
      </c>
      <c r="BF1960" s="652">
        <f>IF(N1960="snížená",J1960,0)</f>
        <v>0</v>
      </c>
      <c r="BG1960" s="652">
        <f>IF(N1960="zákl. přenesená",J1960,0)</f>
        <v>0</v>
      </c>
      <c r="BH1960" s="652">
        <f>IF(N1960="sníž. přenesená",J1960,0)</f>
        <v>0</v>
      </c>
      <c r="BI1960" s="652">
        <f>IF(N1960="nulová",J1960,0)</f>
        <v>0</v>
      </c>
      <c r="BJ1960" s="561" t="s">
        <v>80</v>
      </c>
      <c r="BK1960" s="652">
        <f>ROUND(I1960*H1960,2)</f>
        <v>0</v>
      </c>
      <c r="BL1960" s="561" t="s">
        <v>229</v>
      </c>
      <c r="BM1960" s="651" t="s">
        <v>3277</v>
      </c>
    </row>
    <row r="1961" spans="1:47" s="571" customFormat="1" ht="19.5">
      <c r="A1961" s="568"/>
      <c r="B1961" s="569"/>
      <c r="C1961" s="568"/>
      <c r="D1961" s="653" t="s">
        <v>135</v>
      </c>
      <c r="E1961" s="568"/>
      <c r="F1961" s="654" t="s">
        <v>3278</v>
      </c>
      <c r="G1961" s="568"/>
      <c r="H1961" s="568"/>
      <c r="I1961" s="568"/>
      <c r="J1961" s="568"/>
      <c r="K1961" s="568"/>
      <c r="L1961" s="569"/>
      <c r="M1961" s="655"/>
      <c r="N1961" s="656"/>
      <c r="O1961" s="648"/>
      <c r="P1961" s="648"/>
      <c r="Q1961" s="648"/>
      <c r="R1961" s="648"/>
      <c r="S1961" s="648"/>
      <c r="T1961" s="657"/>
      <c r="U1961" s="568"/>
      <c r="V1961" s="568"/>
      <c r="W1961" s="568"/>
      <c r="X1961" s="568"/>
      <c r="Y1961" s="568"/>
      <c r="Z1961" s="568"/>
      <c r="AA1961" s="568"/>
      <c r="AB1961" s="568"/>
      <c r="AC1961" s="568"/>
      <c r="AD1961" s="568"/>
      <c r="AE1961" s="568"/>
      <c r="AT1961" s="561" t="s">
        <v>135</v>
      </c>
      <c r="AU1961" s="561" t="s">
        <v>82</v>
      </c>
    </row>
    <row r="1962" spans="2:51" s="680" customFormat="1" ht="12">
      <c r="B1962" s="681"/>
      <c r="D1962" s="653" t="s">
        <v>137</v>
      </c>
      <c r="E1962" s="682" t="s">
        <v>3</v>
      </c>
      <c r="F1962" s="683" t="s">
        <v>3268</v>
      </c>
      <c r="H1962" s="682" t="s">
        <v>3</v>
      </c>
      <c r="L1962" s="681"/>
      <c r="M1962" s="684"/>
      <c r="N1962" s="685"/>
      <c r="O1962" s="685"/>
      <c r="P1962" s="685"/>
      <c r="Q1962" s="685"/>
      <c r="R1962" s="685"/>
      <c r="S1962" s="685"/>
      <c r="T1962" s="686"/>
      <c r="AT1962" s="682" t="s">
        <v>137</v>
      </c>
      <c r="AU1962" s="682" t="s">
        <v>82</v>
      </c>
      <c r="AV1962" s="680" t="s">
        <v>80</v>
      </c>
      <c r="AW1962" s="680" t="s">
        <v>33</v>
      </c>
      <c r="AX1962" s="680" t="s">
        <v>72</v>
      </c>
      <c r="AY1962" s="682" t="s">
        <v>125</v>
      </c>
    </row>
    <row r="1963" spans="2:51" s="658" customFormat="1" ht="12">
      <c r="B1963" s="659"/>
      <c r="D1963" s="653" t="s">
        <v>137</v>
      </c>
      <c r="E1963" s="660" t="s">
        <v>3</v>
      </c>
      <c r="F1963" s="661" t="s">
        <v>3269</v>
      </c>
      <c r="H1963" s="662">
        <v>23.52</v>
      </c>
      <c r="L1963" s="659"/>
      <c r="M1963" s="663"/>
      <c r="N1963" s="664"/>
      <c r="O1963" s="664"/>
      <c r="P1963" s="664"/>
      <c r="Q1963" s="664"/>
      <c r="R1963" s="664"/>
      <c r="S1963" s="664"/>
      <c r="T1963" s="665"/>
      <c r="AT1963" s="660" t="s">
        <v>137</v>
      </c>
      <c r="AU1963" s="660" t="s">
        <v>82</v>
      </c>
      <c r="AV1963" s="658" t="s">
        <v>82</v>
      </c>
      <c r="AW1963" s="658" t="s">
        <v>33</v>
      </c>
      <c r="AX1963" s="658" t="s">
        <v>72</v>
      </c>
      <c r="AY1963" s="660" t="s">
        <v>125</v>
      </c>
    </row>
    <row r="1964" spans="2:51" s="658" customFormat="1" ht="12">
      <c r="B1964" s="659"/>
      <c r="D1964" s="653" t="s">
        <v>137</v>
      </c>
      <c r="E1964" s="660" t="s">
        <v>3</v>
      </c>
      <c r="F1964" s="661" t="s">
        <v>3270</v>
      </c>
      <c r="H1964" s="662">
        <v>30.12</v>
      </c>
      <c r="L1964" s="659"/>
      <c r="M1964" s="663"/>
      <c r="N1964" s="664"/>
      <c r="O1964" s="664"/>
      <c r="P1964" s="664"/>
      <c r="Q1964" s="664"/>
      <c r="R1964" s="664"/>
      <c r="S1964" s="664"/>
      <c r="T1964" s="665"/>
      <c r="AT1964" s="660" t="s">
        <v>137</v>
      </c>
      <c r="AU1964" s="660" t="s">
        <v>82</v>
      </c>
      <c r="AV1964" s="658" t="s">
        <v>82</v>
      </c>
      <c r="AW1964" s="658" t="s">
        <v>33</v>
      </c>
      <c r="AX1964" s="658" t="s">
        <v>72</v>
      </c>
      <c r="AY1964" s="660" t="s">
        <v>125</v>
      </c>
    </row>
    <row r="1965" spans="2:51" s="658" customFormat="1" ht="12">
      <c r="B1965" s="659"/>
      <c r="D1965" s="653" t="s">
        <v>137</v>
      </c>
      <c r="E1965" s="660" t="s">
        <v>3</v>
      </c>
      <c r="F1965" s="661" t="s">
        <v>3271</v>
      </c>
      <c r="H1965" s="662">
        <v>20.4</v>
      </c>
      <c r="L1965" s="659"/>
      <c r="M1965" s="663"/>
      <c r="N1965" s="664"/>
      <c r="O1965" s="664"/>
      <c r="P1965" s="664"/>
      <c r="Q1965" s="664"/>
      <c r="R1965" s="664"/>
      <c r="S1965" s="664"/>
      <c r="T1965" s="665"/>
      <c r="AT1965" s="660" t="s">
        <v>137</v>
      </c>
      <c r="AU1965" s="660" t="s">
        <v>82</v>
      </c>
      <c r="AV1965" s="658" t="s">
        <v>82</v>
      </c>
      <c r="AW1965" s="658" t="s">
        <v>33</v>
      </c>
      <c r="AX1965" s="658" t="s">
        <v>72</v>
      </c>
      <c r="AY1965" s="660" t="s">
        <v>125</v>
      </c>
    </row>
    <row r="1966" spans="2:51" s="687" customFormat="1" ht="12">
      <c r="B1966" s="688"/>
      <c r="D1966" s="653" t="s">
        <v>137</v>
      </c>
      <c r="E1966" s="689" t="s">
        <v>3</v>
      </c>
      <c r="F1966" s="690" t="s">
        <v>532</v>
      </c>
      <c r="H1966" s="691">
        <v>74.04</v>
      </c>
      <c r="L1966" s="688"/>
      <c r="M1966" s="692"/>
      <c r="N1966" s="693"/>
      <c r="O1966" s="693"/>
      <c r="P1966" s="693"/>
      <c r="Q1966" s="693"/>
      <c r="R1966" s="693"/>
      <c r="S1966" s="693"/>
      <c r="T1966" s="694"/>
      <c r="AT1966" s="689" t="s">
        <v>137</v>
      </c>
      <c r="AU1966" s="689" t="s">
        <v>82</v>
      </c>
      <c r="AV1966" s="687" t="s">
        <v>133</v>
      </c>
      <c r="AW1966" s="687" t="s">
        <v>33</v>
      </c>
      <c r="AX1966" s="687" t="s">
        <v>80</v>
      </c>
      <c r="AY1966" s="689" t="s">
        <v>125</v>
      </c>
    </row>
    <row r="1967" spans="2:51" s="658" customFormat="1" ht="12">
      <c r="B1967" s="659"/>
      <c r="D1967" s="653" t="s">
        <v>137</v>
      </c>
      <c r="F1967" s="661" t="s">
        <v>3279</v>
      </c>
      <c r="H1967" s="662">
        <v>77.742</v>
      </c>
      <c r="L1967" s="659"/>
      <c r="M1967" s="663"/>
      <c r="N1967" s="664"/>
      <c r="O1967" s="664"/>
      <c r="P1967" s="664"/>
      <c r="Q1967" s="664"/>
      <c r="R1967" s="664"/>
      <c r="S1967" s="664"/>
      <c r="T1967" s="665"/>
      <c r="AT1967" s="660" t="s">
        <v>137</v>
      </c>
      <c r="AU1967" s="660" t="s">
        <v>82</v>
      </c>
      <c r="AV1967" s="658" t="s">
        <v>82</v>
      </c>
      <c r="AW1967" s="658" t="s">
        <v>4</v>
      </c>
      <c r="AX1967" s="658" t="s">
        <v>80</v>
      </c>
      <c r="AY1967" s="660" t="s">
        <v>125</v>
      </c>
    </row>
    <row r="1968" spans="1:65" s="571" customFormat="1" ht="14.45" customHeight="1">
      <c r="A1968" s="568"/>
      <c r="B1968" s="569"/>
      <c r="C1968" s="671" t="s">
        <v>3280</v>
      </c>
      <c r="D1968" s="671" t="s">
        <v>239</v>
      </c>
      <c r="E1968" s="672" t="s">
        <v>3281</v>
      </c>
      <c r="F1968" s="673" t="s">
        <v>3282</v>
      </c>
      <c r="G1968" s="674" t="s">
        <v>180</v>
      </c>
      <c r="H1968" s="675">
        <v>86.94</v>
      </c>
      <c r="I1968" s="80"/>
      <c r="J1968" s="676">
        <f>ROUND(I1968*H1968,2)</f>
        <v>0</v>
      </c>
      <c r="K1968" s="673" t="s">
        <v>259</v>
      </c>
      <c r="L1968" s="677"/>
      <c r="M1968" s="678" t="s">
        <v>3</v>
      </c>
      <c r="N1968" s="679" t="s">
        <v>43</v>
      </c>
      <c r="O1968" s="648"/>
      <c r="P1968" s="649">
        <f>O1968*H1968</f>
        <v>0</v>
      </c>
      <c r="Q1968" s="649">
        <v>0.0025</v>
      </c>
      <c r="R1968" s="649">
        <f>Q1968*H1968</f>
        <v>0.21735</v>
      </c>
      <c r="S1968" s="649">
        <v>0</v>
      </c>
      <c r="T1968" s="650">
        <f>S1968*H1968</f>
        <v>0</v>
      </c>
      <c r="U1968" s="568"/>
      <c r="V1968" s="568"/>
      <c r="W1968" s="568"/>
      <c r="X1968" s="568"/>
      <c r="Y1968" s="568"/>
      <c r="Z1968" s="568"/>
      <c r="AA1968" s="568"/>
      <c r="AB1968" s="568"/>
      <c r="AC1968" s="568"/>
      <c r="AD1968" s="568"/>
      <c r="AE1968" s="568"/>
      <c r="AR1968" s="651" t="s">
        <v>304</v>
      </c>
      <c r="AT1968" s="651" t="s">
        <v>239</v>
      </c>
      <c r="AU1968" s="651" t="s">
        <v>82</v>
      </c>
      <c r="AY1968" s="561" t="s">
        <v>125</v>
      </c>
      <c r="BE1968" s="652">
        <f>IF(N1968="základní",J1968,0)</f>
        <v>0</v>
      </c>
      <c r="BF1968" s="652">
        <f>IF(N1968="snížená",J1968,0)</f>
        <v>0</v>
      </c>
      <c r="BG1968" s="652">
        <f>IF(N1968="zákl. přenesená",J1968,0)</f>
        <v>0</v>
      </c>
      <c r="BH1968" s="652">
        <f>IF(N1968="sníž. přenesená",J1968,0)</f>
        <v>0</v>
      </c>
      <c r="BI1968" s="652">
        <f>IF(N1968="nulová",J1968,0)</f>
        <v>0</v>
      </c>
      <c r="BJ1968" s="561" t="s">
        <v>80</v>
      </c>
      <c r="BK1968" s="652">
        <f>ROUND(I1968*H1968,2)</f>
        <v>0</v>
      </c>
      <c r="BL1968" s="561" t="s">
        <v>229</v>
      </c>
      <c r="BM1968" s="651" t="s">
        <v>3283</v>
      </c>
    </row>
    <row r="1969" spans="1:47" s="571" customFormat="1" ht="19.5">
      <c r="A1969" s="568"/>
      <c r="B1969" s="569"/>
      <c r="C1969" s="568"/>
      <c r="D1969" s="653" t="s">
        <v>135</v>
      </c>
      <c r="E1969" s="568"/>
      <c r="F1969" s="654" t="s">
        <v>3278</v>
      </c>
      <c r="G1969" s="568"/>
      <c r="H1969" s="568"/>
      <c r="I1969" s="568"/>
      <c r="J1969" s="568"/>
      <c r="K1969" s="568"/>
      <c r="L1969" s="569"/>
      <c r="M1969" s="655"/>
      <c r="N1969" s="656"/>
      <c r="O1969" s="648"/>
      <c r="P1969" s="648"/>
      <c r="Q1969" s="648"/>
      <c r="R1969" s="648"/>
      <c r="S1969" s="648"/>
      <c r="T1969" s="657"/>
      <c r="U1969" s="568"/>
      <c r="V1969" s="568"/>
      <c r="W1969" s="568"/>
      <c r="X1969" s="568"/>
      <c r="Y1969" s="568"/>
      <c r="Z1969" s="568"/>
      <c r="AA1969" s="568"/>
      <c r="AB1969" s="568"/>
      <c r="AC1969" s="568"/>
      <c r="AD1969" s="568"/>
      <c r="AE1969" s="568"/>
      <c r="AT1969" s="561" t="s">
        <v>135</v>
      </c>
      <c r="AU1969" s="561" t="s">
        <v>82</v>
      </c>
    </row>
    <row r="1970" spans="2:51" s="680" customFormat="1" ht="12">
      <c r="B1970" s="681"/>
      <c r="D1970" s="653" t="s">
        <v>137</v>
      </c>
      <c r="E1970" s="682" t="s">
        <v>3</v>
      </c>
      <c r="F1970" s="683" t="s">
        <v>3272</v>
      </c>
      <c r="H1970" s="682" t="s">
        <v>3</v>
      </c>
      <c r="L1970" s="681"/>
      <c r="M1970" s="684"/>
      <c r="N1970" s="685"/>
      <c r="O1970" s="685"/>
      <c r="P1970" s="685"/>
      <c r="Q1970" s="685"/>
      <c r="R1970" s="685"/>
      <c r="S1970" s="685"/>
      <c r="T1970" s="686"/>
      <c r="AT1970" s="682" t="s">
        <v>137</v>
      </c>
      <c r="AU1970" s="682" t="s">
        <v>82</v>
      </c>
      <c r="AV1970" s="680" t="s">
        <v>80</v>
      </c>
      <c r="AW1970" s="680" t="s">
        <v>33</v>
      </c>
      <c r="AX1970" s="680" t="s">
        <v>72</v>
      </c>
      <c r="AY1970" s="682" t="s">
        <v>125</v>
      </c>
    </row>
    <row r="1971" spans="2:51" s="658" customFormat="1" ht="12">
      <c r="B1971" s="659"/>
      <c r="D1971" s="653" t="s">
        <v>137</v>
      </c>
      <c r="E1971" s="660" t="s">
        <v>3</v>
      </c>
      <c r="F1971" s="661" t="s">
        <v>3273</v>
      </c>
      <c r="H1971" s="662">
        <v>82.8</v>
      </c>
      <c r="L1971" s="659"/>
      <c r="M1971" s="663"/>
      <c r="N1971" s="664"/>
      <c r="O1971" s="664"/>
      <c r="P1971" s="664"/>
      <c r="Q1971" s="664"/>
      <c r="R1971" s="664"/>
      <c r="S1971" s="664"/>
      <c r="T1971" s="665"/>
      <c r="AT1971" s="660" t="s">
        <v>137</v>
      </c>
      <c r="AU1971" s="660" t="s">
        <v>82</v>
      </c>
      <c r="AV1971" s="658" t="s">
        <v>82</v>
      </c>
      <c r="AW1971" s="658" t="s">
        <v>33</v>
      </c>
      <c r="AX1971" s="658" t="s">
        <v>80</v>
      </c>
      <c r="AY1971" s="660" t="s">
        <v>125</v>
      </c>
    </row>
    <row r="1972" spans="2:51" s="658" customFormat="1" ht="12">
      <c r="B1972" s="659"/>
      <c r="D1972" s="653" t="s">
        <v>137</v>
      </c>
      <c r="F1972" s="661" t="s">
        <v>3284</v>
      </c>
      <c r="H1972" s="662">
        <v>86.94</v>
      </c>
      <c r="L1972" s="659"/>
      <c r="M1972" s="663"/>
      <c r="N1972" s="664"/>
      <c r="O1972" s="664"/>
      <c r="P1972" s="664"/>
      <c r="Q1972" s="664"/>
      <c r="R1972" s="664"/>
      <c r="S1972" s="664"/>
      <c r="T1972" s="665"/>
      <c r="AT1972" s="660" t="s">
        <v>137</v>
      </c>
      <c r="AU1972" s="660" t="s">
        <v>82</v>
      </c>
      <c r="AV1972" s="658" t="s">
        <v>82</v>
      </c>
      <c r="AW1972" s="658" t="s">
        <v>4</v>
      </c>
      <c r="AX1972" s="658" t="s">
        <v>80</v>
      </c>
      <c r="AY1972" s="660" t="s">
        <v>125</v>
      </c>
    </row>
    <row r="1973" spans="1:65" s="571" customFormat="1" ht="24.2" customHeight="1">
      <c r="A1973" s="568"/>
      <c r="B1973" s="569"/>
      <c r="C1973" s="640" t="s">
        <v>3285</v>
      </c>
      <c r="D1973" s="640" t="s">
        <v>128</v>
      </c>
      <c r="E1973" s="641" t="s">
        <v>3286</v>
      </c>
      <c r="F1973" s="642" t="s">
        <v>3287</v>
      </c>
      <c r="G1973" s="643" t="s">
        <v>173</v>
      </c>
      <c r="H1973" s="644">
        <v>1</v>
      </c>
      <c r="I1973" s="77"/>
      <c r="J1973" s="645">
        <f>ROUND(I1973*H1973,2)</f>
        <v>0</v>
      </c>
      <c r="K1973" s="642" t="s">
        <v>132</v>
      </c>
      <c r="L1973" s="569"/>
      <c r="M1973" s="646" t="s">
        <v>3</v>
      </c>
      <c r="N1973" s="647" t="s">
        <v>43</v>
      </c>
      <c r="O1973" s="648"/>
      <c r="P1973" s="649">
        <f>O1973*H1973</f>
        <v>0</v>
      </c>
      <c r="Q1973" s="649">
        <v>0</v>
      </c>
      <c r="R1973" s="649">
        <f>Q1973*H1973</f>
        <v>0</v>
      </c>
      <c r="S1973" s="649">
        <v>0</v>
      </c>
      <c r="T1973" s="650">
        <f>S1973*H1973</f>
        <v>0</v>
      </c>
      <c r="U1973" s="568"/>
      <c r="V1973" s="568"/>
      <c r="W1973" s="568"/>
      <c r="X1973" s="568"/>
      <c r="Y1973" s="568"/>
      <c r="Z1973" s="568"/>
      <c r="AA1973" s="568"/>
      <c r="AB1973" s="568"/>
      <c r="AC1973" s="568"/>
      <c r="AD1973" s="568"/>
      <c r="AE1973" s="568"/>
      <c r="AR1973" s="651" t="s">
        <v>229</v>
      </c>
      <c r="AT1973" s="651" t="s">
        <v>128</v>
      </c>
      <c r="AU1973" s="651" t="s">
        <v>82</v>
      </c>
      <c r="AY1973" s="561" t="s">
        <v>125</v>
      </c>
      <c r="BE1973" s="652">
        <f>IF(N1973="základní",J1973,0)</f>
        <v>0</v>
      </c>
      <c r="BF1973" s="652">
        <f>IF(N1973="snížená",J1973,0)</f>
        <v>0</v>
      </c>
      <c r="BG1973" s="652">
        <f>IF(N1973="zákl. přenesená",J1973,0)</f>
        <v>0</v>
      </c>
      <c r="BH1973" s="652">
        <f>IF(N1973="sníž. přenesená",J1973,0)</f>
        <v>0</v>
      </c>
      <c r="BI1973" s="652">
        <f>IF(N1973="nulová",J1973,0)</f>
        <v>0</v>
      </c>
      <c r="BJ1973" s="561" t="s">
        <v>80</v>
      </c>
      <c r="BK1973" s="652">
        <f>ROUND(I1973*H1973,2)</f>
        <v>0</v>
      </c>
      <c r="BL1973" s="561" t="s">
        <v>229</v>
      </c>
      <c r="BM1973" s="651" t="s">
        <v>3288</v>
      </c>
    </row>
    <row r="1974" spans="2:51" s="658" customFormat="1" ht="12">
      <c r="B1974" s="659"/>
      <c r="D1974" s="653" t="s">
        <v>137</v>
      </c>
      <c r="E1974" s="660" t="s">
        <v>3</v>
      </c>
      <c r="F1974" s="661" t="s">
        <v>3289</v>
      </c>
      <c r="H1974" s="662">
        <v>1</v>
      </c>
      <c r="L1974" s="659"/>
      <c r="M1974" s="663"/>
      <c r="N1974" s="664"/>
      <c r="O1974" s="664"/>
      <c r="P1974" s="664"/>
      <c r="Q1974" s="664"/>
      <c r="R1974" s="664"/>
      <c r="S1974" s="664"/>
      <c r="T1974" s="665"/>
      <c r="AT1974" s="660" t="s">
        <v>137</v>
      </c>
      <c r="AU1974" s="660" t="s">
        <v>82</v>
      </c>
      <c r="AV1974" s="658" t="s">
        <v>82</v>
      </c>
      <c r="AW1974" s="658" t="s">
        <v>33</v>
      </c>
      <c r="AX1974" s="658" t="s">
        <v>80</v>
      </c>
      <c r="AY1974" s="660" t="s">
        <v>125</v>
      </c>
    </row>
    <row r="1975" spans="1:65" s="571" customFormat="1" ht="14.45" customHeight="1">
      <c r="A1975" s="568"/>
      <c r="B1975" s="569"/>
      <c r="C1975" s="671" t="s">
        <v>3290</v>
      </c>
      <c r="D1975" s="671" t="s">
        <v>239</v>
      </c>
      <c r="E1975" s="672" t="s">
        <v>3291</v>
      </c>
      <c r="F1975" s="673" t="s">
        <v>3292</v>
      </c>
      <c r="G1975" s="674" t="s">
        <v>173</v>
      </c>
      <c r="H1975" s="675">
        <v>1</v>
      </c>
      <c r="I1975" s="80"/>
      <c r="J1975" s="676">
        <f>ROUND(I1975*H1975,2)</f>
        <v>0</v>
      </c>
      <c r="K1975" s="673" t="s">
        <v>259</v>
      </c>
      <c r="L1975" s="677"/>
      <c r="M1975" s="678" t="s">
        <v>3</v>
      </c>
      <c r="N1975" s="679" t="s">
        <v>43</v>
      </c>
      <c r="O1975" s="648"/>
      <c r="P1975" s="649">
        <f>O1975*H1975</f>
        <v>0</v>
      </c>
      <c r="Q1975" s="649">
        <v>0.055</v>
      </c>
      <c r="R1975" s="649">
        <f>Q1975*H1975</f>
        <v>0.055</v>
      </c>
      <c r="S1975" s="649">
        <v>0</v>
      </c>
      <c r="T1975" s="650">
        <f>S1975*H1975</f>
        <v>0</v>
      </c>
      <c r="U1975" s="568"/>
      <c r="V1975" s="568"/>
      <c r="W1975" s="568"/>
      <c r="X1975" s="568"/>
      <c r="Y1975" s="568"/>
      <c r="Z1975" s="568"/>
      <c r="AA1975" s="568"/>
      <c r="AB1975" s="568"/>
      <c r="AC1975" s="568"/>
      <c r="AD1975" s="568"/>
      <c r="AE1975" s="568"/>
      <c r="AR1975" s="651" t="s">
        <v>304</v>
      </c>
      <c r="AT1975" s="651" t="s">
        <v>239</v>
      </c>
      <c r="AU1975" s="651" t="s">
        <v>82</v>
      </c>
      <c r="AY1975" s="561" t="s">
        <v>125</v>
      </c>
      <c r="BE1975" s="652">
        <f>IF(N1975="základní",J1975,0)</f>
        <v>0</v>
      </c>
      <c r="BF1975" s="652">
        <f>IF(N1975="snížená",J1975,0)</f>
        <v>0</v>
      </c>
      <c r="BG1975" s="652">
        <f>IF(N1975="zákl. přenesená",J1975,0)</f>
        <v>0</v>
      </c>
      <c r="BH1975" s="652">
        <f>IF(N1975="sníž. přenesená",J1975,0)</f>
        <v>0</v>
      </c>
      <c r="BI1975" s="652">
        <f>IF(N1975="nulová",J1975,0)</f>
        <v>0</v>
      </c>
      <c r="BJ1975" s="561" t="s">
        <v>80</v>
      </c>
      <c r="BK1975" s="652">
        <f>ROUND(I1975*H1975,2)</f>
        <v>0</v>
      </c>
      <c r="BL1975" s="561" t="s">
        <v>229</v>
      </c>
      <c r="BM1975" s="651" t="s">
        <v>3293</v>
      </c>
    </row>
    <row r="1976" spans="1:47" s="571" customFormat="1" ht="19.5">
      <c r="A1976" s="568"/>
      <c r="B1976" s="569"/>
      <c r="C1976" s="568"/>
      <c r="D1976" s="653" t="s">
        <v>135</v>
      </c>
      <c r="E1976" s="568"/>
      <c r="F1976" s="654" t="s">
        <v>2005</v>
      </c>
      <c r="G1976" s="568"/>
      <c r="H1976" s="568"/>
      <c r="I1976" s="568"/>
      <c r="J1976" s="568"/>
      <c r="K1976" s="568"/>
      <c r="L1976" s="569"/>
      <c r="M1976" s="655"/>
      <c r="N1976" s="656"/>
      <c r="O1976" s="648"/>
      <c r="P1976" s="648"/>
      <c r="Q1976" s="648"/>
      <c r="R1976" s="648"/>
      <c r="S1976" s="648"/>
      <c r="T1976" s="657"/>
      <c r="U1976" s="568"/>
      <c r="V1976" s="568"/>
      <c r="W1976" s="568"/>
      <c r="X1976" s="568"/>
      <c r="Y1976" s="568"/>
      <c r="Z1976" s="568"/>
      <c r="AA1976" s="568"/>
      <c r="AB1976" s="568"/>
      <c r="AC1976" s="568"/>
      <c r="AD1976" s="568"/>
      <c r="AE1976" s="568"/>
      <c r="AT1976" s="561" t="s">
        <v>135</v>
      </c>
      <c r="AU1976" s="561" t="s">
        <v>82</v>
      </c>
    </row>
    <row r="1977" spans="1:65" s="571" customFormat="1" ht="24.2" customHeight="1">
      <c r="A1977" s="568"/>
      <c r="B1977" s="569"/>
      <c r="C1977" s="640" t="s">
        <v>3294</v>
      </c>
      <c r="D1977" s="640" t="s">
        <v>128</v>
      </c>
      <c r="E1977" s="641" t="s">
        <v>3295</v>
      </c>
      <c r="F1977" s="642" t="s">
        <v>3296</v>
      </c>
      <c r="G1977" s="643" t="s">
        <v>173</v>
      </c>
      <c r="H1977" s="644">
        <v>4</v>
      </c>
      <c r="I1977" s="77"/>
      <c r="J1977" s="645">
        <f>ROUND(I1977*H1977,2)</f>
        <v>0</v>
      </c>
      <c r="K1977" s="642" t="s">
        <v>132</v>
      </c>
      <c r="L1977" s="569"/>
      <c r="M1977" s="646" t="s">
        <v>3</v>
      </c>
      <c r="N1977" s="647" t="s">
        <v>43</v>
      </c>
      <c r="O1977" s="648"/>
      <c r="P1977" s="649">
        <f>O1977*H1977</f>
        <v>0</v>
      </c>
      <c r="Q1977" s="649">
        <v>0.00017</v>
      </c>
      <c r="R1977" s="649">
        <f>Q1977*H1977</f>
        <v>0.00068</v>
      </c>
      <c r="S1977" s="649">
        <v>0</v>
      </c>
      <c r="T1977" s="650">
        <f>S1977*H1977</f>
        <v>0</v>
      </c>
      <c r="U1977" s="568"/>
      <c r="V1977" s="568"/>
      <c r="W1977" s="568"/>
      <c r="X1977" s="568"/>
      <c r="Y1977" s="568"/>
      <c r="Z1977" s="568"/>
      <c r="AA1977" s="568"/>
      <c r="AB1977" s="568"/>
      <c r="AC1977" s="568"/>
      <c r="AD1977" s="568"/>
      <c r="AE1977" s="568"/>
      <c r="AR1977" s="651" t="s">
        <v>229</v>
      </c>
      <c r="AT1977" s="651" t="s">
        <v>128</v>
      </c>
      <c r="AU1977" s="651" t="s">
        <v>82</v>
      </c>
      <c r="AY1977" s="561" t="s">
        <v>125</v>
      </c>
      <c r="BE1977" s="652">
        <f>IF(N1977="základní",J1977,0)</f>
        <v>0</v>
      </c>
      <c r="BF1977" s="652">
        <f>IF(N1977="snížená",J1977,0)</f>
        <v>0</v>
      </c>
      <c r="BG1977" s="652">
        <f>IF(N1977="zákl. přenesená",J1977,0)</f>
        <v>0</v>
      </c>
      <c r="BH1977" s="652">
        <f>IF(N1977="sníž. přenesená",J1977,0)</f>
        <v>0</v>
      </c>
      <c r="BI1977" s="652">
        <f>IF(N1977="nulová",J1977,0)</f>
        <v>0</v>
      </c>
      <c r="BJ1977" s="561" t="s">
        <v>80</v>
      </c>
      <c r="BK1977" s="652">
        <f>ROUND(I1977*H1977,2)</f>
        <v>0</v>
      </c>
      <c r="BL1977" s="561" t="s">
        <v>229</v>
      </c>
      <c r="BM1977" s="651" t="s">
        <v>3297</v>
      </c>
    </row>
    <row r="1978" spans="2:51" s="658" customFormat="1" ht="12">
      <c r="B1978" s="659"/>
      <c r="D1978" s="653" t="s">
        <v>137</v>
      </c>
      <c r="E1978" s="660" t="s">
        <v>3</v>
      </c>
      <c r="F1978" s="661" t="s">
        <v>3298</v>
      </c>
      <c r="H1978" s="662">
        <v>4</v>
      </c>
      <c r="L1978" s="659"/>
      <c r="M1978" s="663"/>
      <c r="N1978" s="664"/>
      <c r="O1978" s="664"/>
      <c r="P1978" s="664"/>
      <c r="Q1978" s="664"/>
      <c r="R1978" s="664"/>
      <c r="S1978" s="664"/>
      <c r="T1978" s="665"/>
      <c r="AT1978" s="660" t="s">
        <v>137</v>
      </c>
      <c r="AU1978" s="660" t="s">
        <v>82</v>
      </c>
      <c r="AV1978" s="658" t="s">
        <v>82</v>
      </c>
      <c r="AW1978" s="658" t="s">
        <v>33</v>
      </c>
      <c r="AX1978" s="658" t="s">
        <v>80</v>
      </c>
      <c r="AY1978" s="660" t="s">
        <v>125</v>
      </c>
    </row>
    <row r="1979" spans="1:65" s="571" customFormat="1" ht="14.45" customHeight="1">
      <c r="A1979" s="568"/>
      <c r="B1979" s="569"/>
      <c r="C1979" s="671" t="s">
        <v>3299</v>
      </c>
      <c r="D1979" s="671" t="s">
        <v>239</v>
      </c>
      <c r="E1979" s="672" t="s">
        <v>3300</v>
      </c>
      <c r="F1979" s="673" t="s">
        <v>3301</v>
      </c>
      <c r="G1979" s="674" t="s">
        <v>173</v>
      </c>
      <c r="H1979" s="675">
        <v>4</v>
      </c>
      <c r="I1979" s="80"/>
      <c r="J1979" s="676">
        <f>ROUND(I1979*H1979,2)</f>
        <v>0</v>
      </c>
      <c r="K1979" s="673" t="s">
        <v>132</v>
      </c>
      <c r="L1979" s="677"/>
      <c r="M1979" s="678" t="s">
        <v>3</v>
      </c>
      <c r="N1979" s="679" t="s">
        <v>43</v>
      </c>
      <c r="O1979" s="648"/>
      <c r="P1979" s="649">
        <f>O1979*H1979</f>
        <v>0</v>
      </c>
      <c r="Q1979" s="649">
        <v>0.0026</v>
      </c>
      <c r="R1979" s="649">
        <f>Q1979*H1979</f>
        <v>0.0104</v>
      </c>
      <c r="S1979" s="649">
        <v>0</v>
      </c>
      <c r="T1979" s="650">
        <f>S1979*H1979</f>
        <v>0</v>
      </c>
      <c r="U1979" s="568"/>
      <c r="V1979" s="568"/>
      <c r="W1979" s="568"/>
      <c r="X1979" s="568"/>
      <c r="Y1979" s="568"/>
      <c r="Z1979" s="568"/>
      <c r="AA1979" s="568"/>
      <c r="AB1979" s="568"/>
      <c r="AC1979" s="568"/>
      <c r="AD1979" s="568"/>
      <c r="AE1979" s="568"/>
      <c r="AR1979" s="651" t="s">
        <v>304</v>
      </c>
      <c r="AT1979" s="651" t="s">
        <v>239</v>
      </c>
      <c r="AU1979" s="651" t="s">
        <v>82</v>
      </c>
      <c r="AY1979" s="561" t="s">
        <v>125</v>
      </c>
      <c r="BE1979" s="652">
        <f>IF(N1979="základní",J1979,0)</f>
        <v>0</v>
      </c>
      <c r="BF1979" s="652">
        <f>IF(N1979="snížená",J1979,0)</f>
        <v>0</v>
      </c>
      <c r="BG1979" s="652">
        <f>IF(N1979="zákl. přenesená",J1979,0)</f>
        <v>0</v>
      </c>
      <c r="BH1979" s="652">
        <f>IF(N1979="sníž. přenesená",J1979,0)</f>
        <v>0</v>
      </c>
      <c r="BI1979" s="652">
        <f>IF(N1979="nulová",J1979,0)</f>
        <v>0</v>
      </c>
      <c r="BJ1979" s="561" t="s">
        <v>80</v>
      </c>
      <c r="BK1979" s="652">
        <f>ROUND(I1979*H1979,2)</f>
        <v>0</v>
      </c>
      <c r="BL1979" s="561" t="s">
        <v>229</v>
      </c>
      <c r="BM1979" s="651" t="s">
        <v>3302</v>
      </c>
    </row>
    <row r="1980" spans="2:51" s="658" customFormat="1" ht="12">
      <c r="B1980" s="659"/>
      <c r="D1980" s="653" t="s">
        <v>137</v>
      </c>
      <c r="E1980" s="660" t="s">
        <v>3</v>
      </c>
      <c r="F1980" s="661" t="s">
        <v>3298</v>
      </c>
      <c r="H1980" s="662">
        <v>4</v>
      </c>
      <c r="L1980" s="659"/>
      <c r="M1980" s="663"/>
      <c r="N1980" s="664"/>
      <c r="O1980" s="664"/>
      <c r="P1980" s="664"/>
      <c r="Q1980" s="664"/>
      <c r="R1980" s="664"/>
      <c r="S1980" s="664"/>
      <c r="T1980" s="665"/>
      <c r="AT1980" s="660" t="s">
        <v>137</v>
      </c>
      <c r="AU1980" s="660" t="s">
        <v>82</v>
      </c>
      <c r="AV1980" s="658" t="s">
        <v>82</v>
      </c>
      <c r="AW1980" s="658" t="s">
        <v>33</v>
      </c>
      <c r="AX1980" s="658" t="s">
        <v>80</v>
      </c>
      <c r="AY1980" s="660" t="s">
        <v>125</v>
      </c>
    </row>
    <row r="1981" spans="1:65" s="571" customFormat="1" ht="24.2" customHeight="1">
      <c r="A1981" s="568"/>
      <c r="B1981" s="569"/>
      <c r="C1981" s="640" t="s">
        <v>3303</v>
      </c>
      <c r="D1981" s="640" t="s">
        <v>128</v>
      </c>
      <c r="E1981" s="641" t="s">
        <v>3304</v>
      </c>
      <c r="F1981" s="642" t="s">
        <v>3305</v>
      </c>
      <c r="G1981" s="643" t="s">
        <v>173</v>
      </c>
      <c r="H1981" s="644">
        <v>25</v>
      </c>
      <c r="I1981" s="77"/>
      <c r="J1981" s="645">
        <f>ROUND(I1981*H1981,2)</f>
        <v>0</v>
      </c>
      <c r="K1981" s="642" t="s">
        <v>132</v>
      </c>
      <c r="L1981" s="569"/>
      <c r="M1981" s="646" t="s">
        <v>3</v>
      </c>
      <c r="N1981" s="647" t="s">
        <v>43</v>
      </c>
      <c r="O1981" s="648"/>
      <c r="P1981" s="649">
        <f>O1981*H1981</f>
        <v>0</v>
      </c>
      <c r="Q1981" s="649">
        <v>1E-05</v>
      </c>
      <c r="R1981" s="649">
        <f>Q1981*H1981</f>
        <v>0.00025</v>
      </c>
      <c r="S1981" s="649">
        <v>0</v>
      </c>
      <c r="T1981" s="650">
        <f>S1981*H1981</f>
        <v>0</v>
      </c>
      <c r="U1981" s="568"/>
      <c r="V1981" s="568"/>
      <c r="W1981" s="568"/>
      <c r="X1981" s="568"/>
      <c r="Y1981" s="568"/>
      <c r="Z1981" s="568"/>
      <c r="AA1981" s="568"/>
      <c r="AB1981" s="568"/>
      <c r="AC1981" s="568"/>
      <c r="AD1981" s="568"/>
      <c r="AE1981" s="568"/>
      <c r="AR1981" s="651" t="s">
        <v>229</v>
      </c>
      <c r="AT1981" s="651" t="s">
        <v>128</v>
      </c>
      <c r="AU1981" s="651" t="s">
        <v>82</v>
      </c>
      <c r="AY1981" s="561" t="s">
        <v>125</v>
      </c>
      <c r="BE1981" s="652">
        <f>IF(N1981="základní",J1981,0)</f>
        <v>0</v>
      </c>
      <c r="BF1981" s="652">
        <f>IF(N1981="snížená",J1981,0)</f>
        <v>0</v>
      </c>
      <c r="BG1981" s="652">
        <f>IF(N1981="zákl. přenesená",J1981,0)</f>
        <v>0</v>
      </c>
      <c r="BH1981" s="652">
        <f>IF(N1981="sníž. přenesená",J1981,0)</f>
        <v>0</v>
      </c>
      <c r="BI1981" s="652">
        <f>IF(N1981="nulová",J1981,0)</f>
        <v>0</v>
      </c>
      <c r="BJ1981" s="561" t="s">
        <v>80</v>
      </c>
      <c r="BK1981" s="652">
        <f>ROUND(I1981*H1981,2)</f>
        <v>0</v>
      </c>
      <c r="BL1981" s="561" t="s">
        <v>229</v>
      </c>
      <c r="BM1981" s="651" t="s">
        <v>3306</v>
      </c>
    </row>
    <row r="1982" spans="2:51" s="658" customFormat="1" ht="12">
      <c r="B1982" s="659"/>
      <c r="D1982" s="653" t="s">
        <v>137</v>
      </c>
      <c r="E1982" s="660" t="s">
        <v>3</v>
      </c>
      <c r="F1982" s="661" t="s">
        <v>3307</v>
      </c>
      <c r="H1982" s="662">
        <v>18</v>
      </c>
      <c r="L1982" s="659"/>
      <c r="M1982" s="663"/>
      <c r="N1982" s="664"/>
      <c r="O1982" s="664"/>
      <c r="P1982" s="664"/>
      <c r="Q1982" s="664"/>
      <c r="R1982" s="664"/>
      <c r="S1982" s="664"/>
      <c r="T1982" s="665"/>
      <c r="AT1982" s="660" t="s">
        <v>137</v>
      </c>
      <c r="AU1982" s="660" t="s">
        <v>82</v>
      </c>
      <c r="AV1982" s="658" t="s">
        <v>82</v>
      </c>
      <c r="AW1982" s="658" t="s">
        <v>33</v>
      </c>
      <c r="AX1982" s="658" t="s">
        <v>72</v>
      </c>
      <c r="AY1982" s="660" t="s">
        <v>125</v>
      </c>
    </row>
    <row r="1983" spans="2:51" s="658" customFormat="1" ht="12">
      <c r="B1983" s="659"/>
      <c r="D1983" s="653" t="s">
        <v>137</v>
      </c>
      <c r="E1983" s="660" t="s">
        <v>3</v>
      </c>
      <c r="F1983" s="661" t="s">
        <v>3308</v>
      </c>
      <c r="H1983" s="662">
        <v>7</v>
      </c>
      <c r="L1983" s="659"/>
      <c r="M1983" s="663"/>
      <c r="N1983" s="664"/>
      <c r="O1983" s="664"/>
      <c r="P1983" s="664"/>
      <c r="Q1983" s="664"/>
      <c r="R1983" s="664"/>
      <c r="S1983" s="664"/>
      <c r="T1983" s="665"/>
      <c r="AT1983" s="660" t="s">
        <v>137</v>
      </c>
      <c r="AU1983" s="660" t="s">
        <v>82</v>
      </c>
      <c r="AV1983" s="658" t="s">
        <v>82</v>
      </c>
      <c r="AW1983" s="658" t="s">
        <v>33</v>
      </c>
      <c r="AX1983" s="658" t="s">
        <v>72</v>
      </c>
      <c r="AY1983" s="660" t="s">
        <v>125</v>
      </c>
    </row>
    <row r="1984" spans="2:51" s="687" customFormat="1" ht="12">
      <c r="B1984" s="688"/>
      <c r="D1984" s="653" t="s">
        <v>137</v>
      </c>
      <c r="E1984" s="689" t="s">
        <v>3</v>
      </c>
      <c r="F1984" s="690" t="s">
        <v>532</v>
      </c>
      <c r="H1984" s="691">
        <v>25</v>
      </c>
      <c r="L1984" s="688"/>
      <c r="M1984" s="692"/>
      <c r="N1984" s="693"/>
      <c r="O1984" s="693"/>
      <c r="P1984" s="693"/>
      <c r="Q1984" s="693"/>
      <c r="R1984" s="693"/>
      <c r="S1984" s="693"/>
      <c r="T1984" s="694"/>
      <c r="AT1984" s="689" t="s">
        <v>137</v>
      </c>
      <c r="AU1984" s="689" t="s">
        <v>82</v>
      </c>
      <c r="AV1984" s="687" t="s">
        <v>133</v>
      </c>
      <c r="AW1984" s="687" t="s">
        <v>33</v>
      </c>
      <c r="AX1984" s="687" t="s">
        <v>80</v>
      </c>
      <c r="AY1984" s="689" t="s">
        <v>125</v>
      </c>
    </row>
    <row r="1985" spans="1:65" s="571" customFormat="1" ht="14.45" customHeight="1">
      <c r="A1985" s="568"/>
      <c r="B1985" s="569"/>
      <c r="C1985" s="671" t="s">
        <v>3309</v>
      </c>
      <c r="D1985" s="671" t="s">
        <v>239</v>
      </c>
      <c r="E1985" s="672" t="s">
        <v>3310</v>
      </c>
      <c r="F1985" s="673" t="s">
        <v>3311</v>
      </c>
      <c r="G1985" s="674" t="s">
        <v>173</v>
      </c>
      <c r="H1985" s="675">
        <v>18</v>
      </c>
      <c r="I1985" s="80"/>
      <c r="J1985" s="676">
        <f>ROUND(I1985*H1985,2)</f>
        <v>0</v>
      </c>
      <c r="K1985" s="673" t="s">
        <v>132</v>
      </c>
      <c r="L1985" s="677"/>
      <c r="M1985" s="678" t="s">
        <v>3</v>
      </c>
      <c r="N1985" s="679" t="s">
        <v>43</v>
      </c>
      <c r="O1985" s="648"/>
      <c r="P1985" s="649">
        <f>O1985*H1985</f>
        <v>0</v>
      </c>
      <c r="Q1985" s="649">
        <v>0.00116</v>
      </c>
      <c r="R1985" s="649">
        <f>Q1985*H1985</f>
        <v>0.02088</v>
      </c>
      <c r="S1985" s="649">
        <v>0</v>
      </c>
      <c r="T1985" s="650">
        <f>S1985*H1985</f>
        <v>0</v>
      </c>
      <c r="U1985" s="568"/>
      <c r="V1985" s="568"/>
      <c r="W1985" s="568"/>
      <c r="X1985" s="568"/>
      <c r="Y1985" s="568"/>
      <c r="Z1985" s="568"/>
      <c r="AA1985" s="568"/>
      <c r="AB1985" s="568"/>
      <c r="AC1985" s="568"/>
      <c r="AD1985" s="568"/>
      <c r="AE1985" s="568"/>
      <c r="AR1985" s="651" t="s">
        <v>304</v>
      </c>
      <c r="AT1985" s="651" t="s">
        <v>239</v>
      </c>
      <c r="AU1985" s="651" t="s">
        <v>82</v>
      </c>
      <c r="AY1985" s="561" t="s">
        <v>125</v>
      </c>
      <c r="BE1985" s="652">
        <f>IF(N1985="základní",J1985,0)</f>
        <v>0</v>
      </c>
      <c r="BF1985" s="652">
        <f>IF(N1985="snížená",J1985,0)</f>
        <v>0</v>
      </c>
      <c r="BG1985" s="652">
        <f>IF(N1985="zákl. přenesená",J1985,0)</f>
        <v>0</v>
      </c>
      <c r="BH1985" s="652">
        <f>IF(N1985="sníž. přenesená",J1985,0)</f>
        <v>0</v>
      </c>
      <c r="BI1985" s="652">
        <f>IF(N1985="nulová",J1985,0)</f>
        <v>0</v>
      </c>
      <c r="BJ1985" s="561" t="s">
        <v>80</v>
      </c>
      <c r="BK1985" s="652">
        <f>ROUND(I1985*H1985,2)</f>
        <v>0</v>
      </c>
      <c r="BL1985" s="561" t="s">
        <v>229</v>
      </c>
      <c r="BM1985" s="651" t="s">
        <v>3312</v>
      </c>
    </row>
    <row r="1986" spans="2:51" s="658" customFormat="1" ht="12">
      <c r="B1986" s="659"/>
      <c r="D1986" s="653" t="s">
        <v>137</v>
      </c>
      <c r="E1986" s="660" t="s">
        <v>3</v>
      </c>
      <c r="F1986" s="661" t="s">
        <v>3307</v>
      </c>
      <c r="H1986" s="662">
        <v>18</v>
      </c>
      <c r="L1986" s="659"/>
      <c r="M1986" s="663"/>
      <c r="N1986" s="664"/>
      <c r="O1986" s="664"/>
      <c r="P1986" s="664"/>
      <c r="Q1986" s="664"/>
      <c r="R1986" s="664"/>
      <c r="S1986" s="664"/>
      <c r="T1986" s="665"/>
      <c r="AT1986" s="660" t="s">
        <v>137</v>
      </c>
      <c r="AU1986" s="660" t="s">
        <v>82</v>
      </c>
      <c r="AV1986" s="658" t="s">
        <v>82</v>
      </c>
      <c r="AW1986" s="658" t="s">
        <v>33</v>
      </c>
      <c r="AX1986" s="658" t="s">
        <v>80</v>
      </c>
      <c r="AY1986" s="660" t="s">
        <v>125</v>
      </c>
    </row>
    <row r="1987" spans="1:65" s="571" customFormat="1" ht="14.45" customHeight="1">
      <c r="A1987" s="568"/>
      <c r="B1987" s="569"/>
      <c r="C1987" s="671" t="s">
        <v>3313</v>
      </c>
      <c r="D1987" s="671" t="s">
        <v>239</v>
      </c>
      <c r="E1987" s="672" t="s">
        <v>3314</v>
      </c>
      <c r="F1987" s="673" t="s">
        <v>3315</v>
      </c>
      <c r="G1987" s="674" t="s">
        <v>173</v>
      </c>
      <c r="H1987" s="675">
        <v>7</v>
      </c>
      <c r="I1987" s="80"/>
      <c r="J1987" s="676">
        <f>ROUND(I1987*H1987,2)</f>
        <v>0</v>
      </c>
      <c r="K1987" s="673" t="s">
        <v>132</v>
      </c>
      <c r="L1987" s="677"/>
      <c r="M1987" s="678" t="s">
        <v>3</v>
      </c>
      <c r="N1987" s="679" t="s">
        <v>43</v>
      </c>
      <c r="O1987" s="648"/>
      <c r="P1987" s="649">
        <f>O1987*H1987</f>
        <v>0</v>
      </c>
      <c r="Q1987" s="649">
        <v>0.00132</v>
      </c>
      <c r="R1987" s="649">
        <f>Q1987*H1987</f>
        <v>0.00924</v>
      </c>
      <c r="S1987" s="649">
        <v>0</v>
      </c>
      <c r="T1987" s="650">
        <f>S1987*H1987</f>
        <v>0</v>
      </c>
      <c r="U1987" s="568"/>
      <c r="V1987" s="568"/>
      <c r="W1987" s="568"/>
      <c r="X1987" s="568"/>
      <c r="Y1987" s="568"/>
      <c r="Z1987" s="568"/>
      <c r="AA1987" s="568"/>
      <c r="AB1987" s="568"/>
      <c r="AC1987" s="568"/>
      <c r="AD1987" s="568"/>
      <c r="AE1987" s="568"/>
      <c r="AR1987" s="651" t="s">
        <v>304</v>
      </c>
      <c r="AT1987" s="651" t="s">
        <v>239</v>
      </c>
      <c r="AU1987" s="651" t="s">
        <v>82</v>
      </c>
      <c r="AY1987" s="561" t="s">
        <v>125</v>
      </c>
      <c r="BE1987" s="652">
        <f>IF(N1987="základní",J1987,0)</f>
        <v>0</v>
      </c>
      <c r="BF1987" s="652">
        <f>IF(N1987="snížená",J1987,0)</f>
        <v>0</v>
      </c>
      <c r="BG1987" s="652">
        <f>IF(N1987="zákl. přenesená",J1987,0)</f>
        <v>0</v>
      </c>
      <c r="BH1987" s="652">
        <f>IF(N1987="sníž. přenesená",J1987,0)</f>
        <v>0</v>
      </c>
      <c r="BI1987" s="652">
        <f>IF(N1987="nulová",J1987,0)</f>
        <v>0</v>
      </c>
      <c r="BJ1987" s="561" t="s">
        <v>80</v>
      </c>
      <c r="BK1987" s="652">
        <f>ROUND(I1987*H1987,2)</f>
        <v>0</v>
      </c>
      <c r="BL1987" s="561" t="s">
        <v>229</v>
      </c>
      <c r="BM1987" s="651" t="s">
        <v>3316</v>
      </c>
    </row>
    <row r="1988" spans="2:51" s="658" customFormat="1" ht="12">
      <c r="B1988" s="659"/>
      <c r="D1988" s="653" t="s">
        <v>137</v>
      </c>
      <c r="E1988" s="660" t="s">
        <v>3</v>
      </c>
      <c r="F1988" s="661" t="s">
        <v>3308</v>
      </c>
      <c r="H1988" s="662">
        <v>7</v>
      </c>
      <c r="L1988" s="659"/>
      <c r="M1988" s="663"/>
      <c r="N1988" s="664"/>
      <c r="O1988" s="664"/>
      <c r="P1988" s="664"/>
      <c r="Q1988" s="664"/>
      <c r="R1988" s="664"/>
      <c r="S1988" s="664"/>
      <c r="T1988" s="665"/>
      <c r="AT1988" s="660" t="s">
        <v>137</v>
      </c>
      <c r="AU1988" s="660" t="s">
        <v>82</v>
      </c>
      <c r="AV1988" s="658" t="s">
        <v>82</v>
      </c>
      <c r="AW1988" s="658" t="s">
        <v>33</v>
      </c>
      <c r="AX1988" s="658" t="s">
        <v>80</v>
      </c>
      <c r="AY1988" s="660" t="s">
        <v>125</v>
      </c>
    </row>
    <row r="1989" spans="1:65" s="571" customFormat="1" ht="24.2" customHeight="1">
      <c r="A1989" s="568"/>
      <c r="B1989" s="569"/>
      <c r="C1989" s="640" t="s">
        <v>3317</v>
      </c>
      <c r="D1989" s="640" t="s">
        <v>128</v>
      </c>
      <c r="E1989" s="641" t="s">
        <v>3318</v>
      </c>
      <c r="F1989" s="642" t="s">
        <v>3319</v>
      </c>
      <c r="G1989" s="643" t="s">
        <v>173</v>
      </c>
      <c r="H1989" s="644">
        <v>29</v>
      </c>
      <c r="I1989" s="77"/>
      <c r="J1989" s="645">
        <f>ROUND(I1989*H1989,2)</f>
        <v>0</v>
      </c>
      <c r="K1989" s="642" t="s">
        <v>132</v>
      </c>
      <c r="L1989" s="569"/>
      <c r="M1989" s="646" t="s">
        <v>3</v>
      </c>
      <c r="N1989" s="647" t="s">
        <v>43</v>
      </c>
      <c r="O1989" s="648"/>
      <c r="P1989" s="649">
        <f>O1989*H1989</f>
        <v>0</v>
      </c>
      <c r="Q1989" s="649">
        <v>0</v>
      </c>
      <c r="R1989" s="649">
        <f>Q1989*H1989</f>
        <v>0</v>
      </c>
      <c r="S1989" s="649">
        <v>0</v>
      </c>
      <c r="T1989" s="650">
        <f>S1989*H1989</f>
        <v>0</v>
      </c>
      <c r="U1989" s="568"/>
      <c r="V1989" s="568"/>
      <c r="W1989" s="568"/>
      <c r="X1989" s="568"/>
      <c r="Y1989" s="568"/>
      <c r="Z1989" s="568"/>
      <c r="AA1989" s="568"/>
      <c r="AB1989" s="568"/>
      <c r="AC1989" s="568"/>
      <c r="AD1989" s="568"/>
      <c r="AE1989" s="568"/>
      <c r="AR1989" s="651" t="s">
        <v>229</v>
      </c>
      <c r="AT1989" s="651" t="s">
        <v>128</v>
      </c>
      <c r="AU1989" s="651" t="s">
        <v>82</v>
      </c>
      <c r="AY1989" s="561" t="s">
        <v>125</v>
      </c>
      <c r="BE1989" s="652">
        <f>IF(N1989="základní",J1989,0)</f>
        <v>0</v>
      </c>
      <c r="BF1989" s="652">
        <f>IF(N1989="snížená",J1989,0)</f>
        <v>0</v>
      </c>
      <c r="BG1989" s="652">
        <f>IF(N1989="zákl. přenesená",J1989,0)</f>
        <v>0</v>
      </c>
      <c r="BH1989" s="652">
        <f>IF(N1989="sníž. přenesená",J1989,0)</f>
        <v>0</v>
      </c>
      <c r="BI1989" s="652">
        <f>IF(N1989="nulová",J1989,0)</f>
        <v>0</v>
      </c>
      <c r="BJ1989" s="561" t="s">
        <v>80</v>
      </c>
      <c r="BK1989" s="652">
        <f>ROUND(I1989*H1989,2)</f>
        <v>0</v>
      </c>
      <c r="BL1989" s="561" t="s">
        <v>229</v>
      </c>
      <c r="BM1989" s="651" t="s">
        <v>3320</v>
      </c>
    </row>
    <row r="1990" spans="1:47" s="571" customFormat="1" ht="29.25">
      <c r="A1990" s="568"/>
      <c r="B1990" s="569"/>
      <c r="C1990" s="568"/>
      <c r="D1990" s="653" t="s">
        <v>135</v>
      </c>
      <c r="E1990" s="568"/>
      <c r="F1990" s="654" t="s">
        <v>3321</v>
      </c>
      <c r="G1990" s="568"/>
      <c r="H1990" s="568"/>
      <c r="I1990" s="568"/>
      <c r="J1990" s="568"/>
      <c r="K1990" s="568"/>
      <c r="L1990" s="569"/>
      <c r="M1990" s="655"/>
      <c r="N1990" s="656"/>
      <c r="O1990" s="648"/>
      <c r="P1990" s="648"/>
      <c r="Q1990" s="648"/>
      <c r="R1990" s="648"/>
      <c r="S1990" s="648"/>
      <c r="T1990" s="657"/>
      <c r="U1990" s="568"/>
      <c r="V1990" s="568"/>
      <c r="W1990" s="568"/>
      <c r="X1990" s="568"/>
      <c r="Y1990" s="568"/>
      <c r="Z1990" s="568"/>
      <c r="AA1990" s="568"/>
      <c r="AB1990" s="568"/>
      <c r="AC1990" s="568"/>
      <c r="AD1990" s="568"/>
      <c r="AE1990" s="568"/>
      <c r="AT1990" s="561" t="s">
        <v>135</v>
      </c>
      <c r="AU1990" s="561" t="s">
        <v>82</v>
      </c>
    </row>
    <row r="1991" spans="2:51" s="658" customFormat="1" ht="12">
      <c r="B1991" s="659"/>
      <c r="D1991" s="653" t="s">
        <v>137</v>
      </c>
      <c r="E1991" s="660" t="s">
        <v>3</v>
      </c>
      <c r="F1991" s="661" t="s">
        <v>3322</v>
      </c>
      <c r="H1991" s="662">
        <v>29</v>
      </c>
      <c r="L1991" s="659"/>
      <c r="M1991" s="663"/>
      <c r="N1991" s="664"/>
      <c r="O1991" s="664"/>
      <c r="P1991" s="664"/>
      <c r="Q1991" s="664"/>
      <c r="R1991" s="664"/>
      <c r="S1991" s="664"/>
      <c r="T1991" s="665"/>
      <c r="AT1991" s="660" t="s">
        <v>137</v>
      </c>
      <c r="AU1991" s="660" t="s">
        <v>82</v>
      </c>
      <c r="AV1991" s="658" t="s">
        <v>82</v>
      </c>
      <c r="AW1991" s="658" t="s">
        <v>33</v>
      </c>
      <c r="AX1991" s="658" t="s">
        <v>80</v>
      </c>
      <c r="AY1991" s="660" t="s">
        <v>125</v>
      </c>
    </row>
    <row r="1992" spans="1:65" s="571" customFormat="1" ht="14.45" customHeight="1">
      <c r="A1992" s="568"/>
      <c r="B1992" s="569"/>
      <c r="C1992" s="671" t="s">
        <v>3323</v>
      </c>
      <c r="D1992" s="671" t="s">
        <v>239</v>
      </c>
      <c r="E1992" s="672" t="s">
        <v>3324</v>
      </c>
      <c r="F1992" s="673" t="s">
        <v>3325</v>
      </c>
      <c r="G1992" s="674" t="s">
        <v>286</v>
      </c>
      <c r="H1992" s="675">
        <v>27</v>
      </c>
      <c r="I1992" s="80"/>
      <c r="J1992" s="676">
        <f>ROUND(I1992*H1992,2)</f>
        <v>0</v>
      </c>
      <c r="K1992" s="673" t="s">
        <v>132</v>
      </c>
      <c r="L1992" s="677"/>
      <c r="M1992" s="678" t="s">
        <v>3</v>
      </c>
      <c r="N1992" s="679" t="s">
        <v>43</v>
      </c>
      <c r="O1992" s="648"/>
      <c r="P1992" s="649">
        <f>O1992*H1992</f>
        <v>0</v>
      </c>
      <c r="Q1992" s="649">
        <v>0.00015</v>
      </c>
      <c r="R1992" s="649">
        <f>Q1992*H1992</f>
        <v>0.00405</v>
      </c>
      <c r="S1992" s="649">
        <v>0</v>
      </c>
      <c r="T1992" s="650">
        <f>S1992*H1992</f>
        <v>0</v>
      </c>
      <c r="U1992" s="568"/>
      <c r="V1992" s="568"/>
      <c r="W1992" s="568"/>
      <c r="X1992" s="568"/>
      <c r="Y1992" s="568"/>
      <c r="Z1992" s="568"/>
      <c r="AA1992" s="568"/>
      <c r="AB1992" s="568"/>
      <c r="AC1992" s="568"/>
      <c r="AD1992" s="568"/>
      <c r="AE1992" s="568"/>
      <c r="AR1992" s="651" t="s">
        <v>304</v>
      </c>
      <c r="AT1992" s="651" t="s">
        <v>239</v>
      </c>
      <c r="AU1992" s="651" t="s">
        <v>82</v>
      </c>
      <c r="AY1992" s="561" t="s">
        <v>125</v>
      </c>
      <c r="BE1992" s="652">
        <f>IF(N1992="základní",J1992,0)</f>
        <v>0</v>
      </c>
      <c r="BF1992" s="652">
        <f>IF(N1992="snížená",J1992,0)</f>
        <v>0</v>
      </c>
      <c r="BG1992" s="652">
        <f>IF(N1992="zákl. přenesená",J1992,0)</f>
        <v>0</v>
      </c>
      <c r="BH1992" s="652">
        <f>IF(N1992="sníž. přenesená",J1992,0)</f>
        <v>0</v>
      </c>
      <c r="BI1992" s="652">
        <f>IF(N1992="nulová",J1992,0)</f>
        <v>0</v>
      </c>
      <c r="BJ1992" s="561" t="s">
        <v>80</v>
      </c>
      <c r="BK1992" s="652">
        <f>ROUND(I1992*H1992,2)</f>
        <v>0</v>
      </c>
      <c r="BL1992" s="561" t="s">
        <v>229</v>
      </c>
      <c r="BM1992" s="651" t="s">
        <v>3326</v>
      </c>
    </row>
    <row r="1993" spans="2:51" s="658" customFormat="1" ht="12">
      <c r="B1993" s="659"/>
      <c r="D1993" s="653" t="s">
        <v>137</v>
      </c>
      <c r="E1993" s="660" t="s">
        <v>3</v>
      </c>
      <c r="F1993" s="661" t="s">
        <v>3327</v>
      </c>
      <c r="H1993" s="662">
        <v>27</v>
      </c>
      <c r="L1993" s="659"/>
      <c r="M1993" s="663"/>
      <c r="N1993" s="664"/>
      <c r="O1993" s="664"/>
      <c r="P1993" s="664"/>
      <c r="Q1993" s="664"/>
      <c r="R1993" s="664"/>
      <c r="S1993" s="664"/>
      <c r="T1993" s="665"/>
      <c r="AT1993" s="660" t="s">
        <v>137</v>
      </c>
      <c r="AU1993" s="660" t="s">
        <v>82</v>
      </c>
      <c r="AV1993" s="658" t="s">
        <v>82</v>
      </c>
      <c r="AW1993" s="658" t="s">
        <v>33</v>
      </c>
      <c r="AX1993" s="658" t="s">
        <v>80</v>
      </c>
      <c r="AY1993" s="660" t="s">
        <v>125</v>
      </c>
    </row>
    <row r="1994" spans="1:65" s="571" customFormat="1" ht="14.45" customHeight="1">
      <c r="A1994" s="568"/>
      <c r="B1994" s="569"/>
      <c r="C1994" s="640" t="s">
        <v>3328</v>
      </c>
      <c r="D1994" s="640" t="s">
        <v>128</v>
      </c>
      <c r="E1994" s="641" t="s">
        <v>3329</v>
      </c>
      <c r="F1994" s="642" t="s">
        <v>3330</v>
      </c>
      <c r="G1994" s="643" t="s">
        <v>242</v>
      </c>
      <c r="H1994" s="644">
        <v>146</v>
      </c>
      <c r="I1994" s="77"/>
      <c r="J1994" s="645">
        <f>ROUND(I1994*H1994,2)</f>
        <v>0</v>
      </c>
      <c r="K1994" s="642" t="s">
        <v>132</v>
      </c>
      <c r="L1994" s="569"/>
      <c r="M1994" s="646" t="s">
        <v>3</v>
      </c>
      <c r="N1994" s="647" t="s">
        <v>43</v>
      </c>
      <c r="O1994" s="648"/>
      <c r="P1994" s="649">
        <f>O1994*H1994</f>
        <v>0</v>
      </c>
      <c r="Q1994" s="649">
        <v>6E-05</v>
      </c>
      <c r="R1994" s="649">
        <f>Q1994*H1994</f>
        <v>0.00876</v>
      </c>
      <c r="S1994" s="649">
        <v>0</v>
      </c>
      <c r="T1994" s="650">
        <f>S1994*H1994</f>
        <v>0</v>
      </c>
      <c r="U1994" s="568"/>
      <c r="V1994" s="568"/>
      <c r="W1994" s="568"/>
      <c r="X1994" s="568"/>
      <c r="Y1994" s="568"/>
      <c r="Z1994" s="568"/>
      <c r="AA1994" s="568"/>
      <c r="AB1994" s="568"/>
      <c r="AC1994" s="568"/>
      <c r="AD1994" s="568"/>
      <c r="AE1994" s="568"/>
      <c r="AR1994" s="651" t="s">
        <v>229</v>
      </c>
      <c r="AT1994" s="651" t="s">
        <v>128</v>
      </c>
      <c r="AU1994" s="651" t="s">
        <v>82</v>
      </c>
      <c r="AY1994" s="561" t="s">
        <v>125</v>
      </c>
      <c r="BE1994" s="652">
        <f>IF(N1994="základní",J1994,0)</f>
        <v>0</v>
      </c>
      <c r="BF1994" s="652">
        <f>IF(N1994="snížená",J1994,0)</f>
        <v>0</v>
      </c>
      <c r="BG1994" s="652">
        <f>IF(N1994="zákl. přenesená",J1994,0)</f>
        <v>0</v>
      </c>
      <c r="BH1994" s="652">
        <f>IF(N1994="sníž. přenesená",J1994,0)</f>
        <v>0</v>
      </c>
      <c r="BI1994" s="652">
        <f>IF(N1994="nulová",J1994,0)</f>
        <v>0</v>
      </c>
      <c r="BJ1994" s="561" t="s">
        <v>80</v>
      </c>
      <c r="BK1994" s="652">
        <f>ROUND(I1994*H1994,2)</f>
        <v>0</v>
      </c>
      <c r="BL1994" s="561" t="s">
        <v>229</v>
      </c>
      <c r="BM1994" s="651" t="s">
        <v>3331</v>
      </c>
    </row>
    <row r="1995" spans="2:51" s="680" customFormat="1" ht="12">
      <c r="B1995" s="681"/>
      <c r="D1995" s="653" t="s">
        <v>137</v>
      </c>
      <c r="E1995" s="682" t="s">
        <v>3</v>
      </c>
      <c r="F1995" s="683" t="s">
        <v>3332</v>
      </c>
      <c r="H1995" s="682" t="s">
        <v>3</v>
      </c>
      <c r="L1995" s="681"/>
      <c r="M1995" s="684"/>
      <c r="N1995" s="685"/>
      <c r="O1995" s="685"/>
      <c r="P1995" s="685"/>
      <c r="Q1995" s="685"/>
      <c r="R1995" s="685"/>
      <c r="S1995" s="685"/>
      <c r="T1995" s="686"/>
      <c r="AT1995" s="682" t="s">
        <v>137</v>
      </c>
      <c r="AU1995" s="682" t="s">
        <v>82</v>
      </c>
      <c r="AV1995" s="680" t="s">
        <v>80</v>
      </c>
      <c r="AW1995" s="680" t="s">
        <v>33</v>
      </c>
      <c r="AX1995" s="680" t="s">
        <v>72</v>
      </c>
      <c r="AY1995" s="682" t="s">
        <v>125</v>
      </c>
    </row>
    <row r="1996" spans="2:51" s="658" customFormat="1" ht="12">
      <c r="B1996" s="659"/>
      <c r="D1996" s="653" t="s">
        <v>137</v>
      </c>
      <c r="E1996" s="660" t="s">
        <v>3</v>
      </c>
      <c r="F1996" s="661" t="s">
        <v>3333</v>
      </c>
      <c r="H1996" s="662">
        <v>66</v>
      </c>
      <c r="L1996" s="659"/>
      <c r="M1996" s="663"/>
      <c r="N1996" s="664"/>
      <c r="O1996" s="664"/>
      <c r="P1996" s="664"/>
      <c r="Q1996" s="664"/>
      <c r="R1996" s="664"/>
      <c r="S1996" s="664"/>
      <c r="T1996" s="665"/>
      <c r="AT1996" s="660" t="s">
        <v>137</v>
      </c>
      <c r="AU1996" s="660" t="s">
        <v>82</v>
      </c>
      <c r="AV1996" s="658" t="s">
        <v>82</v>
      </c>
      <c r="AW1996" s="658" t="s">
        <v>33</v>
      </c>
      <c r="AX1996" s="658" t="s">
        <v>72</v>
      </c>
      <c r="AY1996" s="660" t="s">
        <v>125</v>
      </c>
    </row>
    <row r="1997" spans="2:51" s="658" customFormat="1" ht="12">
      <c r="B1997" s="659"/>
      <c r="D1997" s="653" t="s">
        <v>137</v>
      </c>
      <c r="E1997" s="660" t="s">
        <v>3</v>
      </c>
      <c r="F1997" s="661" t="s">
        <v>3334</v>
      </c>
      <c r="H1997" s="662">
        <v>80</v>
      </c>
      <c r="L1997" s="659"/>
      <c r="M1997" s="663"/>
      <c r="N1997" s="664"/>
      <c r="O1997" s="664"/>
      <c r="P1997" s="664"/>
      <c r="Q1997" s="664"/>
      <c r="R1997" s="664"/>
      <c r="S1997" s="664"/>
      <c r="T1997" s="665"/>
      <c r="AT1997" s="660" t="s">
        <v>137</v>
      </c>
      <c r="AU1997" s="660" t="s">
        <v>82</v>
      </c>
      <c r="AV1997" s="658" t="s">
        <v>82</v>
      </c>
      <c r="AW1997" s="658" t="s">
        <v>33</v>
      </c>
      <c r="AX1997" s="658" t="s">
        <v>72</v>
      </c>
      <c r="AY1997" s="660" t="s">
        <v>125</v>
      </c>
    </row>
    <row r="1998" spans="2:51" s="687" customFormat="1" ht="12">
      <c r="B1998" s="688"/>
      <c r="D1998" s="653" t="s">
        <v>137</v>
      </c>
      <c r="E1998" s="689" t="s">
        <v>3</v>
      </c>
      <c r="F1998" s="690" t="s">
        <v>532</v>
      </c>
      <c r="H1998" s="691">
        <v>146</v>
      </c>
      <c r="L1998" s="688"/>
      <c r="M1998" s="692"/>
      <c r="N1998" s="693"/>
      <c r="O1998" s="693"/>
      <c r="P1998" s="693"/>
      <c r="Q1998" s="693"/>
      <c r="R1998" s="693"/>
      <c r="S1998" s="693"/>
      <c r="T1998" s="694"/>
      <c r="AT1998" s="689" t="s">
        <v>137</v>
      </c>
      <c r="AU1998" s="689" t="s">
        <v>82</v>
      </c>
      <c r="AV1998" s="687" t="s">
        <v>133</v>
      </c>
      <c r="AW1998" s="687" t="s">
        <v>33</v>
      </c>
      <c r="AX1998" s="687" t="s">
        <v>80</v>
      </c>
      <c r="AY1998" s="689" t="s">
        <v>125</v>
      </c>
    </row>
    <row r="1999" spans="1:65" s="571" customFormat="1" ht="14.45" customHeight="1">
      <c r="A1999" s="568"/>
      <c r="B1999" s="569"/>
      <c r="C1999" s="640" t="s">
        <v>3335</v>
      </c>
      <c r="D1999" s="640" t="s">
        <v>128</v>
      </c>
      <c r="E1999" s="641" t="s">
        <v>3336</v>
      </c>
      <c r="F1999" s="642" t="s">
        <v>3337</v>
      </c>
      <c r="G1999" s="643" t="s">
        <v>242</v>
      </c>
      <c r="H1999" s="644">
        <v>1150.8</v>
      </c>
      <c r="I1999" s="77"/>
      <c r="J1999" s="645">
        <f>ROUND(I1999*H1999,2)</f>
        <v>0</v>
      </c>
      <c r="K1999" s="642" t="s">
        <v>132</v>
      </c>
      <c r="L1999" s="569"/>
      <c r="M1999" s="646" t="s">
        <v>3</v>
      </c>
      <c r="N1999" s="647" t="s">
        <v>43</v>
      </c>
      <c r="O1999" s="648"/>
      <c r="P1999" s="649">
        <f>O1999*H1999</f>
        <v>0</v>
      </c>
      <c r="Q1999" s="649">
        <v>5E-05</v>
      </c>
      <c r="R1999" s="649">
        <f>Q1999*H1999</f>
        <v>0.05754</v>
      </c>
      <c r="S1999" s="649">
        <v>0</v>
      </c>
      <c r="T1999" s="650">
        <f>S1999*H1999</f>
        <v>0</v>
      </c>
      <c r="U1999" s="568"/>
      <c r="V1999" s="568"/>
      <c r="W1999" s="568"/>
      <c r="X1999" s="568"/>
      <c r="Y1999" s="568"/>
      <c r="Z1999" s="568"/>
      <c r="AA1999" s="568"/>
      <c r="AB1999" s="568"/>
      <c r="AC1999" s="568"/>
      <c r="AD1999" s="568"/>
      <c r="AE1999" s="568"/>
      <c r="AR1999" s="651" t="s">
        <v>229</v>
      </c>
      <c r="AT1999" s="651" t="s">
        <v>128</v>
      </c>
      <c r="AU1999" s="651" t="s">
        <v>82</v>
      </c>
      <c r="AY1999" s="561" t="s">
        <v>125</v>
      </c>
      <c r="BE1999" s="652">
        <f>IF(N1999="základní",J1999,0)</f>
        <v>0</v>
      </c>
      <c r="BF1999" s="652">
        <f>IF(N1999="snížená",J1999,0)</f>
        <v>0</v>
      </c>
      <c r="BG1999" s="652">
        <f>IF(N1999="zákl. přenesená",J1999,0)</f>
        <v>0</v>
      </c>
      <c r="BH1999" s="652">
        <f>IF(N1999="sníž. přenesená",J1999,0)</f>
        <v>0</v>
      </c>
      <c r="BI1999" s="652">
        <f>IF(N1999="nulová",J1999,0)</f>
        <v>0</v>
      </c>
      <c r="BJ1999" s="561" t="s">
        <v>80</v>
      </c>
      <c r="BK1999" s="652">
        <f>ROUND(I1999*H1999,2)</f>
        <v>0</v>
      </c>
      <c r="BL1999" s="561" t="s">
        <v>229</v>
      </c>
      <c r="BM1999" s="651" t="s">
        <v>3338</v>
      </c>
    </row>
    <row r="2000" spans="2:51" s="680" customFormat="1" ht="12">
      <c r="B2000" s="681"/>
      <c r="D2000" s="653" t="s">
        <v>137</v>
      </c>
      <c r="E2000" s="682" t="s">
        <v>3</v>
      </c>
      <c r="F2000" s="683" t="s">
        <v>3332</v>
      </c>
      <c r="H2000" s="682" t="s">
        <v>3</v>
      </c>
      <c r="L2000" s="681"/>
      <c r="M2000" s="684"/>
      <c r="N2000" s="685"/>
      <c r="O2000" s="685"/>
      <c r="P2000" s="685"/>
      <c r="Q2000" s="685"/>
      <c r="R2000" s="685"/>
      <c r="S2000" s="685"/>
      <c r="T2000" s="686"/>
      <c r="AT2000" s="682" t="s">
        <v>137</v>
      </c>
      <c r="AU2000" s="682" t="s">
        <v>82</v>
      </c>
      <c r="AV2000" s="680" t="s">
        <v>80</v>
      </c>
      <c r="AW2000" s="680" t="s">
        <v>33</v>
      </c>
      <c r="AX2000" s="680" t="s">
        <v>72</v>
      </c>
      <c r="AY2000" s="682" t="s">
        <v>125</v>
      </c>
    </row>
    <row r="2001" spans="2:51" s="658" customFormat="1" ht="12">
      <c r="B2001" s="659"/>
      <c r="D2001" s="653" t="s">
        <v>137</v>
      </c>
      <c r="E2001" s="660" t="s">
        <v>3</v>
      </c>
      <c r="F2001" s="661" t="s">
        <v>3339</v>
      </c>
      <c r="H2001" s="662">
        <v>232.8</v>
      </c>
      <c r="L2001" s="659"/>
      <c r="M2001" s="663"/>
      <c r="N2001" s="664"/>
      <c r="O2001" s="664"/>
      <c r="P2001" s="664"/>
      <c r="Q2001" s="664"/>
      <c r="R2001" s="664"/>
      <c r="S2001" s="664"/>
      <c r="T2001" s="665"/>
      <c r="AT2001" s="660" t="s">
        <v>137</v>
      </c>
      <c r="AU2001" s="660" t="s">
        <v>82</v>
      </c>
      <c r="AV2001" s="658" t="s">
        <v>82</v>
      </c>
      <c r="AW2001" s="658" t="s">
        <v>33</v>
      </c>
      <c r="AX2001" s="658" t="s">
        <v>72</v>
      </c>
      <c r="AY2001" s="660" t="s">
        <v>125</v>
      </c>
    </row>
    <row r="2002" spans="2:51" s="658" customFormat="1" ht="12">
      <c r="B2002" s="659"/>
      <c r="D2002" s="653" t="s">
        <v>137</v>
      </c>
      <c r="E2002" s="660" t="s">
        <v>3</v>
      </c>
      <c r="F2002" s="661" t="s">
        <v>3340</v>
      </c>
      <c r="H2002" s="662">
        <v>368</v>
      </c>
      <c r="L2002" s="659"/>
      <c r="M2002" s="663"/>
      <c r="N2002" s="664"/>
      <c r="O2002" s="664"/>
      <c r="P2002" s="664"/>
      <c r="Q2002" s="664"/>
      <c r="R2002" s="664"/>
      <c r="S2002" s="664"/>
      <c r="T2002" s="665"/>
      <c r="AT2002" s="660" t="s">
        <v>137</v>
      </c>
      <c r="AU2002" s="660" t="s">
        <v>82</v>
      </c>
      <c r="AV2002" s="658" t="s">
        <v>82</v>
      </c>
      <c r="AW2002" s="658" t="s">
        <v>33</v>
      </c>
      <c r="AX2002" s="658" t="s">
        <v>72</v>
      </c>
      <c r="AY2002" s="660" t="s">
        <v>125</v>
      </c>
    </row>
    <row r="2003" spans="2:51" s="680" customFormat="1" ht="12">
      <c r="B2003" s="681"/>
      <c r="D2003" s="653" t="s">
        <v>137</v>
      </c>
      <c r="E2003" s="682" t="s">
        <v>3</v>
      </c>
      <c r="F2003" s="683" t="s">
        <v>3341</v>
      </c>
      <c r="H2003" s="682" t="s">
        <v>3</v>
      </c>
      <c r="L2003" s="681"/>
      <c r="M2003" s="684"/>
      <c r="N2003" s="685"/>
      <c r="O2003" s="685"/>
      <c r="P2003" s="685"/>
      <c r="Q2003" s="685"/>
      <c r="R2003" s="685"/>
      <c r="S2003" s="685"/>
      <c r="T2003" s="686"/>
      <c r="AT2003" s="682" t="s">
        <v>137</v>
      </c>
      <c r="AU2003" s="682" t="s">
        <v>82</v>
      </c>
      <c r="AV2003" s="680" t="s">
        <v>80</v>
      </c>
      <c r="AW2003" s="680" t="s">
        <v>33</v>
      </c>
      <c r="AX2003" s="680" t="s">
        <v>72</v>
      </c>
      <c r="AY2003" s="682" t="s">
        <v>125</v>
      </c>
    </row>
    <row r="2004" spans="2:51" s="658" customFormat="1" ht="12">
      <c r="B2004" s="659"/>
      <c r="D2004" s="653" t="s">
        <v>137</v>
      </c>
      <c r="E2004" s="660" t="s">
        <v>3</v>
      </c>
      <c r="F2004" s="661" t="s">
        <v>3342</v>
      </c>
      <c r="H2004" s="662">
        <v>550</v>
      </c>
      <c r="L2004" s="659"/>
      <c r="M2004" s="663"/>
      <c r="N2004" s="664"/>
      <c r="O2004" s="664"/>
      <c r="P2004" s="664"/>
      <c r="Q2004" s="664"/>
      <c r="R2004" s="664"/>
      <c r="S2004" s="664"/>
      <c r="T2004" s="665"/>
      <c r="AT2004" s="660" t="s">
        <v>137</v>
      </c>
      <c r="AU2004" s="660" t="s">
        <v>82</v>
      </c>
      <c r="AV2004" s="658" t="s">
        <v>82</v>
      </c>
      <c r="AW2004" s="658" t="s">
        <v>33</v>
      </c>
      <c r="AX2004" s="658" t="s">
        <v>72</v>
      </c>
      <c r="AY2004" s="660" t="s">
        <v>125</v>
      </c>
    </row>
    <row r="2005" spans="2:51" s="687" customFormat="1" ht="12">
      <c r="B2005" s="688"/>
      <c r="D2005" s="653" t="s">
        <v>137</v>
      </c>
      <c r="E2005" s="689" t="s">
        <v>3</v>
      </c>
      <c r="F2005" s="690" t="s">
        <v>532</v>
      </c>
      <c r="H2005" s="691">
        <v>1150.8</v>
      </c>
      <c r="L2005" s="688"/>
      <c r="M2005" s="692"/>
      <c r="N2005" s="693"/>
      <c r="O2005" s="693"/>
      <c r="P2005" s="693"/>
      <c r="Q2005" s="693"/>
      <c r="R2005" s="693"/>
      <c r="S2005" s="693"/>
      <c r="T2005" s="694"/>
      <c r="AT2005" s="689" t="s">
        <v>137</v>
      </c>
      <c r="AU2005" s="689" t="s">
        <v>82</v>
      </c>
      <c r="AV2005" s="687" t="s">
        <v>133</v>
      </c>
      <c r="AW2005" s="687" t="s">
        <v>33</v>
      </c>
      <c r="AX2005" s="687" t="s">
        <v>80</v>
      </c>
      <c r="AY2005" s="689" t="s">
        <v>125</v>
      </c>
    </row>
    <row r="2006" spans="1:65" s="571" customFormat="1" ht="14.45" customHeight="1">
      <c r="A2006" s="568"/>
      <c r="B2006" s="569"/>
      <c r="C2006" s="640" t="s">
        <v>3343</v>
      </c>
      <c r="D2006" s="640" t="s">
        <v>128</v>
      </c>
      <c r="E2006" s="641" t="s">
        <v>3344</v>
      </c>
      <c r="F2006" s="642" t="s">
        <v>3345</v>
      </c>
      <c r="G2006" s="643" t="s">
        <v>242</v>
      </c>
      <c r="H2006" s="644">
        <v>360</v>
      </c>
      <c r="I2006" s="77"/>
      <c r="J2006" s="645">
        <f>ROUND(I2006*H2006,2)</f>
        <v>0</v>
      </c>
      <c r="K2006" s="642" t="s">
        <v>132</v>
      </c>
      <c r="L2006" s="569"/>
      <c r="M2006" s="646" t="s">
        <v>3</v>
      </c>
      <c r="N2006" s="647" t="s">
        <v>43</v>
      </c>
      <c r="O2006" s="648"/>
      <c r="P2006" s="649">
        <f>O2006*H2006</f>
        <v>0</v>
      </c>
      <c r="Q2006" s="649">
        <v>5E-05</v>
      </c>
      <c r="R2006" s="649">
        <f>Q2006*H2006</f>
        <v>0.018000000000000002</v>
      </c>
      <c r="S2006" s="649">
        <v>0</v>
      </c>
      <c r="T2006" s="650">
        <f>S2006*H2006</f>
        <v>0</v>
      </c>
      <c r="U2006" s="568"/>
      <c r="V2006" s="568"/>
      <c r="W2006" s="568"/>
      <c r="X2006" s="568"/>
      <c r="Y2006" s="568"/>
      <c r="Z2006" s="568"/>
      <c r="AA2006" s="568"/>
      <c r="AB2006" s="568"/>
      <c r="AC2006" s="568"/>
      <c r="AD2006" s="568"/>
      <c r="AE2006" s="568"/>
      <c r="AR2006" s="651" t="s">
        <v>229</v>
      </c>
      <c r="AT2006" s="651" t="s">
        <v>128</v>
      </c>
      <c r="AU2006" s="651" t="s">
        <v>82</v>
      </c>
      <c r="AY2006" s="561" t="s">
        <v>125</v>
      </c>
      <c r="BE2006" s="652">
        <f>IF(N2006="základní",J2006,0)</f>
        <v>0</v>
      </c>
      <c r="BF2006" s="652">
        <f>IF(N2006="snížená",J2006,0)</f>
        <v>0</v>
      </c>
      <c r="BG2006" s="652">
        <f>IF(N2006="zákl. přenesená",J2006,0)</f>
        <v>0</v>
      </c>
      <c r="BH2006" s="652">
        <f>IF(N2006="sníž. přenesená",J2006,0)</f>
        <v>0</v>
      </c>
      <c r="BI2006" s="652">
        <f>IF(N2006="nulová",J2006,0)</f>
        <v>0</v>
      </c>
      <c r="BJ2006" s="561" t="s">
        <v>80</v>
      </c>
      <c r="BK2006" s="652">
        <f>ROUND(I2006*H2006,2)</f>
        <v>0</v>
      </c>
      <c r="BL2006" s="561" t="s">
        <v>229</v>
      </c>
      <c r="BM2006" s="651" t="s">
        <v>3346</v>
      </c>
    </row>
    <row r="2007" spans="2:51" s="680" customFormat="1" ht="12">
      <c r="B2007" s="681"/>
      <c r="D2007" s="653" t="s">
        <v>137</v>
      </c>
      <c r="E2007" s="682" t="s">
        <v>3</v>
      </c>
      <c r="F2007" s="683" t="s">
        <v>3332</v>
      </c>
      <c r="H2007" s="682" t="s">
        <v>3</v>
      </c>
      <c r="L2007" s="681"/>
      <c r="M2007" s="684"/>
      <c r="N2007" s="685"/>
      <c r="O2007" s="685"/>
      <c r="P2007" s="685"/>
      <c r="Q2007" s="685"/>
      <c r="R2007" s="685"/>
      <c r="S2007" s="685"/>
      <c r="T2007" s="686"/>
      <c r="AT2007" s="682" t="s">
        <v>137</v>
      </c>
      <c r="AU2007" s="682" t="s">
        <v>82</v>
      </c>
      <c r="AV2007" s="680" t="s">
        <v>80</v>
      </c>
      <c r="AW2007" s="680" t="s">
        <v>33</v>
      </c>
      <c r="AX2007" s="680" t="s">
        <v>72</v>
      </c>
      <c r="AY2007" s="682" t="s">
        <v>125</v>
      </c>
    </row>
    <row r="2008" spans="2:51" s="658" customFormat="1" ht="12">
      <c r="B2008" s="659"/>
      <c r="D2008" s="653" t="s">
        <v>137</v>
      </c>
      <c r="E2008" s="660" t="s">
        <v>3</v>
      </c>
      <c r="F2008" s="661" t="s">
        <v>3347</v>
      </c>
      <c r="H2008" s="662">
        <v>360</v>
      </c>
      <c r="L2008" s="659"/>
      <c r="M2008" s="663"/>
      <c r="N2008" s="664"/>
      <c r="O2008" s="664"/>
      <c r="P2008" s="664"/>
      <c r="Q2008" s="664"/>
      <c r="R2008" s="664"/>
      <c r="S2008" s="664"/>
      <c r="T2008" s="665"/>
      <c r="AT2008" s="660" t="s">
        <v>137</v>
      </c>
      <c r="AU2008" s="660" t="s">
        <v>82</v>
      </c>
      <c r="AV2008" s="658" t="s">
        <v>82</v>
      </c>
      <c r="AW2008" s="658" t="s">
        <v>33</v>
      </c>
      <c r="AX2008" s="658" t="s">
        <v>80</v>
      </c>
      <c r="AY2008" s="660" t="s">
        <v>125</v>
      </c>
    </row>
    <row r="2009" spans="1:65" s="571" customFormat="1" ht="14.45" customHeight="1">
      <c r="A2009" s="568"/>
      <c r="B2009" s="569"/>
      <c r="C2009" s="640" t="s">
        <v>3348</v>
      </c>
      <c r="D2009" s="640" t="s">
        <v>128</v>
      </c>
      <c r="E2009" s="641" t="s">
        <v>3349</v>
      </c>
      <c r="F2009" s="642" t="s">
        <v>3350</v>
      </c>
      <c r="G2009" s="643" t="s">
        <v>242</v>
      </c>
      <c r="H2009" s="644">
        <v>429.1</v>
      </c>
      <c r="I2009" s="77"/>
      <c r="J2009" s="645">
        <f>ROUND(I2009*H2009,2)</f>
        <v>0</v>
      </c>
      <c r="K2009" s="642" t="s">
        <v>132</v>
      </c>
      <c r="L2009" s="569"/>
      <c r="M2009" s="646" t="s">
        <v>3</v>
      </c>
      <c r="N2009" s="647" t="s">
        <v>43</v>
      </c>
      <c r="O2009" s="648"/>
      <c r="P2009" s="649">
        <f>O2009*H2009</f>
        <v>0</v>
      </c>
      <c r="Q2009" s="649">
        <v>5E-05</v>
      </c>
      <c r="R2009" s="649">
        <f>Q2009*H2009</f>
        <v>0.021455000000000002</v>
      </c>
      <c r="S2009" s="649">
        <v>0</v>
      </c>
      <c r="T2009" s="650">
        <f>S2009*H2009</f>
        <v>0</v>
      </c>
      <c r="U2009" s="568"/>
      <c r="V2009" s="568"/>
      <c r="W2009" s="568"/>
      <c r="X2009" s="568"/>
      <c r="Y2009" s="568"/>
      <c r="Z2009" s="568"/>
      <c r="AA2009" s="568"/>
      <c r="AB2009" s="568"/>
      <c r="AC2009" s="568"/>
      <c r="AD2009" s="568"/>
      <c r="AE2009" s="568"/>
      <c r="AR2009" s="651" t="s">
        <v>229</v>
      </c>
      <c r="AT2009" s="651" t="s">
        <v>128</v>
      </c>
      <c r="AU2009" s="651" t="s">
        <v>82</v>
      </c>
      <c r="AY2009" s="561" t="s">
        <v>125</v>
      </c>
      <c r="BE2009" s="652">
        <f>IF(N2009="základní",J2009,0)</f>
        <v>0</v>
      </c>
      <c r="BF2009" s="652">
        <f>IF(N2009="snížená",J2009,0)</f>
        <v>0</v>
      </c>
      <c r="BG2009" s="652">
        <f>IF(N2009="zákl. přenesená",J2009,0)</f>
        <v>0</v>
      </c>
      <c r="BH2009" s="652">
        <f>IF(N2009="sníž. přenesená",J2009,0)</f>
        <v>0</v>
      </c>
      <c r="BI2009" s="652">
        <f>IF(N2009="nulová",J2009,0)</f>
        <v>0</v>
      </c>
      <c r="BJ2009" s="561" t="s">
        <v>80</v>
      </c>
      <c r="BK2009" s="652">
        <f>ROUND(I2009*H2009,2)</f>
        <v>0</v>
      </c>
      <c r="BL2009" s="561" t="s">
        <v>229</v>
      </c>
      <c r="BM2009" s="651" t="s">
        <v>3351</v>
      </c>
    </row>
    <row r="2010" spans="2:51" s="680" customFormat="1" ht="12">
      <c r="B2010" s="681"/>
      <c r="D2010" s="653" t="s">
        <v>137</v>
      </c>
      <c r="E2010" s="682" t="s">
        <v>3</v>
      </c>
      <c r="F2010" s="683" t="s">
        <v>3352</v>
      </c>
      <c r="H2010" s="682" t="s">
        <v>3</v>
      </c>
      <c r="L2010" s="681"/>
      <c r="M2010" s="684"/>
      <c r="N2010" s="685"/>
      <c r="O2010" s="685"/>
      <c r="P2010" s="685"/>
      <c r="Q2010" s="685"/>
      <c r="R2010" s="685"/>
      <c r="S2010" s="685"/>
      <c r="T2010" s="686"/>
      <c r="AT2010" s="682" t="s">
        <v>137</v>
      </c>
      <c r="AU2010" s="682" t="s">
        <v>82</v>
      </c>
      <c r="AV2010" s="680" t="s">
        <v>80</v>
      </c>
      <c r="AW2010" s="680" t="s">
        <v>33</v>
      </c>
      <c r="AX2010" s="680" t="s">
        <v>72</v>
      </c>
      <c r="AY2010" s="682" t="s">
        <v>125</v>
      </c>
    </row>
    <row r="2011" spans="2:51" s="658" customFormat="1" ht="12">
      <c r="B2011" s="659"/>
      <c r="D2011" s="653" t="s">
        <v>137</v>
      </c>
      <c r="E2011" s="660" t="s">
        <v>3</v>
      </c>
      <c r="F2011" s="661" t="s">
        <v>3353</v>
      </c>
      <c r="H2011" s="662">
        <v>160</v>
      </c>
      <c r="L2011" s="659"/>
      <c r="M2011" s="663"/>
      <c r="N2011" s="664"/>
      <c r="O2011" s="664"/>
      <c r="P2011" s="664"/>
      <c r="Q2011" s="664"/>
      <c r="R2011" s="664"/>
      <c r="S2011" s="664"/>
      <c r="T2011" s="665"/>
      <c r="AT2011" s="660" t="s">
        <v>137</v>
      </c>
      <c r="AU2011" s="660" t="s">
        <v>82</v>
      </c>
      <c r="AV2011" s="658" t="s">
        <v>82</v>
      </c>
      <c r="AW2011" s="658" t="s">
        <v>33</v>
      </c>
      <c r="AX2011" s="658" t="s">
        <v>72</v>
      </c>
      <c r="AY2011" s="660" t="s">
        <v>125</v>
      </c>
    </row>
    <row r="2012" spans="2:51" s="680" customFormat="1" ht="12">
      <c r="B2012" s="681"/>
      <c r="D2012" s="653" t="s">
        <v>137</v>
      </c>
      <c r="E2012" s="682" t="s">
        <v>3</v>
      </c>
      <c r="F2012" s="683" t="s">
        <v>3332</v>
      </c>
      <c r="H2012" s="682" t="s">
        <v>3</v>
      </c>
      <c r="L2012" s="681"/>
      <c r="M2012" s="684"/>
      <c r="N2012" s="685"/>
      <c r="O2012" s="685"/>
      <c r="P2012" s="685"/>
      <c r="Q2012" s="685"/>
      <c r="R2012" s="685"/>
      <c r="S2012" s="685"/>
      <c r="T2012" s="686"/>
      <c r="AT2012" s="682" t="s">
        <v>137</v>
      </c>
      <c r="AU2012" s="682" t="s">
        <v>82</v>
      </c>
      <c r="AV2012" s="680" t="s">
        <v>80</v>
      </c>
      <c r="AW2012" s="680" t="s">
        <v>33</v>
      </c>
      <c r="AX2012" s="680" t="s">
        <v>72</v>
      </c>
      <c r="AY2012" s="682" t="s">
        <v>125</v>
      </c>
    </row>
    <row r="2013" spans="2:51" s="658" customFormat="1" ht="12">
      <c r="B2013" s="659"/>
      <c r="D2013" s="653" t="s">
        <v>137</v>
      </c>
      <c r="E2013" s="660" t="s">
        <v>3</v>
      </c>
      <c r="F2013" s="661" t="s">
        <v>3354</v>
      </c>
      <c r="H2013" s="662">
        <v>269.1</v>
      </c>
      <c r="L2013" s="659"/>
      <c r="M2013" s="663"/>
      <c r="N2013" s="664"/>
      <c r="O2013" s="664"/>
      <c r="P2013" s="664"/>
      <c r="Q2013" s="664"/>
      <c r="R2013" s="664"/>
      <c r="S2013" s="664"/>
      <c r="T2013" s="665"/>
      <c r="AT2013" s="660" t="s">
        <v>137</v>
      </c>
      <c r="AU2013" s="660" t="s">
        <v>82</v>
      </c>
      <c r="AV2013" s="658" t="s">
        <v>82</v>
      </c>
      <c r="AW2013" s="658" t="s">
        <v>33</v>
      </c>
      <c r="AX2013" s="658" t="s">
        <v>72</v>
      </c>
      <c r="AY2013" s="660" t="s">
        <v>125</v>
      </c>
    </row>
    <row r="2014" spans="2:51" s="687" customFormat="1" ht="12">
      <c r="B2014" s="688"/>
      <c r="D2014" s="653" t="s">
        <v>137</v>
      </c>
      <c r="E2014" s="689" t="s">
        <v>3</v>
      </c>
      <c r="F2014" s="690" t="s">
        <v>532</v>
      </c>
      <c r="H2014" s="691">
        <v>429.1</v>
      </c>
      <c r="L2014" s="688"/>
      <c r="M2014" s="692"/>
      <c r="N2014" s="693"/>
      <c r="O2014" s="693"/>
      <c r="P2014" s="693"/>
      <c r="Q2014" s="693"/>
      <c r="R2014" s="693"/>
      <c r="S2014" s="693"/>
      <c r="T2014" s="694"/>
      <c r="AT2014" s="689" t="s">
        <v>137</v>
      </c>
      <c r="AU2014" s="689" t="s">
        <v>82</v>
      </c>
      <c r="AV2014" s="687" t="s">
        <v>133</v>
      </c>
      <c r="AW2014" s="687" t="s">
        <v>33</v>
      </c>
      <c r="AX2014" s="687" t="s">
        <v>80</v>
      </c>
      <c r="AY2014" s="689" t="s">
        <v>125</v>
      </c>
    </row>
    <row r="2015" spans="1:65" s="571" customFormat="1" ht="14.45" customHeight="1">
      <c r="A2015" s="568"/>
      <c r="B2015" s="569"/>
      <c r="C2015" s="671" t="s">
        <v>3355</v>
      </c>
      <c r="D2015" s="671" t="s">
        <v>239</v>
      </c>
      <c r="E2015" s="672" t="s">
        <v>3356</v>
      </c>
      <c r="F2015" s="673" t="s">
        <v>3357</v>
      </c>
      <c r="G2015" s="674" t="s">
        <v>173</v>
      </c>
      <c r="H2015" s="675">
        <v>1</v>
      </c>
      <c r="I2015" s="80"/>
      <c r="J2015" s="676">
        <f>ROUND(I2015*H2015,2)</f>
        <v>0</v>
      </c>
      <c r="K2015" s="673" t="s">
        <v>259</v>
      </c>
      <c r="L2015" s="677"/>
      <c r="M2015" s="678" t="s">
        <v>3</v>
      </c>
      <c r="N2015" s="679" t="s">
        <v>43</v>
      </c>
      <c r="O2015" s="648"/>
      <c r="P2015" s="649">
        <f>O2015*H2015</f>
        <v>0</v>
      </c>
      <c r="Q2015" s="649">
        <v>0.16</v>
      </c>
      <c r="R2015" s="649">
        <f>Q2015*H2015</f>
        <v>0.16</v>
      </c>
      <c r="S2015" s="649">
        <v>0</v>
      </c>
      <c r="T2015" s="650">
        <f>S2015*H2015</f>
        <v>0</v>
      </c>
      <c r="U2015" s="568"/>
      <c r="V2015" s="568"/>
      <c r="W2015" s="568"/>
      <c r="X2015" s="568"/>
      <c r="Y2015" s="568"/>
      <c r="Z2015" s="568"/>
      <c r="AA2015" s="568"/>
      <c r="AB2015" s="568"/>
      <c r="AC2015" s="568"/>
      <c r="AD2015" s="568"/>
      <c r="AE2015" s="568"/>
      <c r="AR2015" s="651" t="s">
        <v>304</v>
      </c>
      <c r="AT2015" s="651" t="s">
        <v>239</v>
      </c>
      <c r="AU2015" s="651" t="s">
        <v>82</v>
      </c>
      <c r="AY2015" s="561" t="s">
        <v>125</v>
      </c>
      <c r="BE2015" s="652">
        <f>IF(N2015="základní",J2015,0)</f>
        <v>0</v>
      </c>
      <c r="BF2015" s="652">
        <f>IF(N2015="snížená",J2015,0)</f>
        <v>0</v>
      </c>
      <c r="BG2015" s="652">
        <f>IF(N2015="zákl. přenesená",J2015,0)</f>
        <v>0</v>
      </c>
      <c r="BH2015" s="652">
        <f>IF(N2015="sníž. přenesená",J2015,0)</f>
        <v>0</v>
      </c>
      <c r="BI2015" s="652">
        <f>IF(N2015="nulová",J2015,0)</f>
        <v>0</v>
      </c>
      <c r="BJ2015" s="561" t="s">
        <v>80</v>
      </c>
      <c r="BK2015" s="652">
        <f>ROUND(I2015*H2015,2)</f>
        <v>0</v>
      </c>
      <c r="BL2015" s="561" t="s">
        <v>229</v>
      </c>
      <c r="BM2015" s="651" t="s">
        <v>3358</v>
      </c>
    </row>
    <row r="2016" spans="1:47" s="571" customFormat="1" ht="19.5">
      <c r="A2016" s="568"/>
      <c r="B2016" s="569"/>
      <c r="C2016" s="568"/>
      <c r="D2016" s="653" t="s">
        <v>135</v>
      </c>
      <c r="E2016" s="568"/>
      <c r="F2016" s="654" t="s">
        <v>3201</v>
      </c>
      <c r="G2016" s="568"/>
      <c r="H2016" s="568"/>
      <c r="I2016" s="568"/>
      <c r="J2016" s="568"/>
      <c r="K2016" s="568"/>
      <c r="L2016" s="569"/>
      <c r="M2016" s="655"/>
      <c r="N2016" s="656"/>
      <c r="O2016" s="648"/>
      <c r="P2016" s="648"/>
      <c r="Q2016" s="648"/>
      <c r="R2016" s="648"/>
      <c r="S2016" s="648"/>
      <c r="T2016" s="657"/>
      <c r="U2016" s="568"/>
      <c r="V2016" s="568"/>
      <c r="W2016" s="568"/>
      <c r="X2016" s="568"/>
      <c r="Y2016" s="568"/>
      <c r="Z2016" s="568"/>
      <c r="AA2016" s="568"/>
      <c r="AB2016" s="568"/>
      <c r="AC2016" s="568"/>
      <c r="AD2016" s="568"/>
      <c r="AE2016" s="568"/>
      <c r="AT2016" s="561" t="s">
        <v>135</v>
      </c>
      <c r="AU2016" s="561" t="s">
        <v>82</v>
      </c>
    </row>
    <row r="2017" spans="1:65" s="571" customFormat="1" ht="14.45" customHeight="1">
      <c r="A2017" s="568"/>
      <c r="B2017" s="569"/>
      <c r="C2017" s="671" t="s">
        <v>3359</v>
      </c>
      <c r="D2017" s="671" t="s">
        <v>239</v>
      </c>
      <c r="E2017" s="672" t="s">
        <v>3360</v>
      </c>
      <c r="F2017" s="673" t="s">
        <v>3361</v>
      </c>
      <c r="G2017" s="674" t="s">
        <v>242</v>
      </c>
      <c r="H2017" s="675">
        <v>1341.795</v>
      </c>
      <c r="I2017" s="80"/>
      <c r="J2017" s="676">
        <f>ROUND(I2017*H2017,2)</f>
        <v>0</v>
      </c>
      <c r="K2017" s="673" t="s">
        <v>259</v>
      </c>
      <c r="L2017" s="677"/>
      <c r="M2017" s="678" t="s">
        <v>3</v>
      </c>
      <c r="N2017" s="679" t="s">
        <v>43</v>
      </c>
      <c r="O2017" s="648"/>
      <c r="P2017" s="649">
        <f>O2017*H2017</f>
        <v>0</v>
      </c>
      <c r="Q2017" s="649">
        <v>0.001</v>
      </c>
      <c r="R2017" s="649">
        <f>Q2017*H2017</f>
        <v>1.341795</v>
      </c>
      <c r="S2017" s="649">
        <v>0</v>
      </c>
      <c r="T2017" s="650">
        <f>S2017*H2017</f>
        <v>0</v>
      </c>
      <c r="U2017" s="568"/>
      <c r="V2017" s="568"/>
      <c r="W2017" s="568"/>
      <c r="X2017" s="568"/>
      <c r="Y2017" s="568"/>
      <c r="Z2017" s="568"/>
      <c r="AA2017" s="568"/>
      <c r="AB2017" s="568"/>
      <c r="AC2017" s="568"/>
      <c r="AD2017" s="568"/>
      <c r="AE2017" s="568"/>
      <c r="AR2017" s="651" t="s">
        <v>304</v>
      </c>
      <c r="AT2017" s="651" t="s">
        <v>239</v>
      </c>
      <c r="AU2017" s="651" t="s">
        <v>82</v>
      </c>
      <c r="AY2017" s="561" t="s">
        <v>125</v>
      </c>
      <c r="BE2017" s="652">
        <f>IF(N2017="základní",J2017,0)</f>
        <v>0</v>
      </c>
      <c r="BF2017" s="652">
        <f>IF(N2017="snížená",J2017,0)</f>
        <v>0</v>
      </c>
      <c r="BG2017" s="652">
        <f>IF(N2017="zákl. přenesená",J2017,0)</f>
        <v>0</v>
      </c>
      <c r="BH2017" s="652">
        <f>IF(N2017="sníž. přenesená",J2017,0)</f>
        <v>0</v>
      </c>
      <c r="BI2017" s="652">
        <f>IF(N2017="nulová",J2017,0)</f>
        <v>0</v>
      </c>
      <c r="BJ2017" s="561" t="s">
        <v>80</v>
      </c>
      <c r="BK2017" s="652">
        <f>ROUND(I2017*H2017,2)</f>
        <v>0</v>
      </c>
      <c r="BL2017" s="561" t="s">
        <v>229</v>
      </c>
      <c r="BM2017" s="651" t="s">
        <v>3362</v>
      </c>
    </row>
    <row r="2018" spans="1:47" s="571" customFormat="1" ht="19.5">
      <c r="A2018" s="568"/>
      <c r="B2018" s="569"/>
      <c r="C2018" s="568"/>
      <c r="D2018" s="653" t="s">
        <v>135</v>
      </c>
      <c r="E2018" s="568"/>
      <c r="F2018" s="654" t="s">
        <v>3201</v>
      </c>
      <c r="G2018" s="568"/>
      <c r="H2018" s="568"/>
      <c r="I2018" s="568"/>
      <c r="J2018" s="568"/>
      <c r="K2018" s="568"/>
      <c r="L2018" s="569"/>
      <c r="M2018" s="655"/>
      <c r="N2018" s="656"/>
      <c r="O2018" s="648"/>
      <c r="P2018" s="648"/>
      <c r="Q2018" s="648"/>
      <c r="R2018" s="648"/>
      <c r="S2018" s="648"/>
      <c r="T2018" s="657"/>
      <c r="U2018" s="568"/>
      <c r="V2018" s="568"/>
      <c r="W2018" s="568"/>
      <c r="X2018" s="568"/>
      <c r="Y2018" s="568"/>
      <c r="Z2018" s="568"/>
      <c r="AA2018" s="568"/>
      <c r="AB2018" s="568"/>
      <c r="AC2018" s="568"/>
      <c r="AD2018" s="568"/>
      <c r="AE2018" s="568"/>
      <c r="AT2018" s="561" t="s">
        <v>135</v>
      </c>
      <c r="AU2018" s="561" t="s">
        <v>82</v>
      </c>
    </row>
    <row r="2019" spans="2:51" s="680" customFormat="1" ht="12">
      <c r="B2019" s="681"/>
      <c r="D2019" s="653" t="s">
        <v>137</v>
      </c>
      <c r="E2019" s="682" t="s">
        <v>3</v>
      </c>
      <c r="F2019" s="683" t="s">
        <v>3363</v>
      </c>
      <c r="H2019" s="682" t="s">
        <v>3</v>
      </c>
      <c r="L2019" s="681"/>
      <c r="M2019" s="684"/>
      <c r="N2019" s="685"/>
      <c r="O2019" s="685"/>
      <c r="P2019" s="685"/>
      <c r="Q2019" s="685"/>
      <c r="R2019" s="685"/>
      <c r="S2019" s="685"/>
      <c r="T2019" s="686"/>
      <c r="AT2019" s="682" t="s">
        <v>137</v>
      </c>
      <c r="AU2019" s="682" t="s">
        <v>82</v>
      </c>
      <c r="AV2019" s="680" t="s">
        <v>80</v>
      </c>
      <c r="AW2019" s="680" t="s">
        <v>33</v>
      </c>
      <c r="AX2019" s="680" t="s">
        <v>72</v>
      </c>
      <c r="AY2019" s="682" t="s">
        <v>125</v>
      </c>
    </row>
    <row r="2020" spans="2:51" s="658" customFormat="1" ht="12">
      <c r="B2020" s="659"/>
      <c r="D2020" s="653" t="s">
        <v>137</v>
      </c>
      <c r="E2020" s="660" t="s">
        <v>3</v>
      </c>
      <c r="F2020" s="661" t="s">
        <v>3364</v>
      </c>
      <c r="H2020" s="662">
        <v>232.8</v>
      </c>
      <c r="L2020" s="659"/>
      <c r="M2020" s="663"/>
      <c r="N2020" s="664"/>
      <c r="O2020" s="664"/>
      <c r="P2020" s="664"/>
      <c r="Q2020" s="664"/>
      <c r="R2020" s="664"/>
      <c r="S2020" s="664"/>
      <c r="T2020" s="665"/>
      <c r="AT2020" s="660" t="s">
        <v>137</v>
      </c>
      <c r="AU2020" s="660" t="s">
        <v>82</v>
      </c>
      <c r="AV2020" s="658" t="s">
        <v>82</v>
      </c>
      <c r="AW2020" s="658" t="s">
        <v>33</v>
      </c>
      <c r="AX2020" s="658" t="s">
        <v>72</v>
      </c>
      <c r="AY2020" s="660" t="s">
        <v>125</v>
      </c>
    </row>
    <row r="2021" spans="2:51" s="680" customFormat="1" ht="12">
      <c r="B2021" s="681"/>
      <c r="D2021" s="653" t="s">
        <v>137</v>
      </c>
      <c r="E2021" s="682" t="s">
        <v>3</v>
      </c>
      <c r="F2021" s="683" t="s">
        <v>3365</v>
      </c>
      <c r="H2021" s="682" t="s">
        <v>3</v>
      </c>
      <c r="L2021" s="681"/>
      <c r="M2021" s="684"/>
      <c r="N2021" s="685"/>
      <c r="O2021" s="685"/>
      <c r="P2021" s="685"/>
      <c r="Q2021" s="685"/>
      <c r="R2021" s="685"/>
      <c r="S2021" s="685"/>
      <c r="T2021" s="686"/>
      <c r="AT2021" s="682" t="s">
        <v>137</v>
      </c>
      <c r="AU2021" s="682" t="s">
        <v>82</v>
      </c>
      <c r="AV2021" s="680" t="s">
        <v>80</v>
      </c>
      <c r="AW2021" s="680" t="s">
        <v>33</v>
      </c>
      <c r="AX2021" s="680" t="s">
        <v>72</v>
      </c>
      <c r="AY2021" s="682" t="s">
        <v>125</v>
      </c>
    </row>
    <row r="2022" spans="2:51" s="658" customFormat="1" ht="12">
      <c r="B2022" s="659"/>
      <c r="D2022" s="653" t="s">
        <v>137</v>
      </c>
      <c r="E2022" s="660" t="s">
        <v>3</v>
      </c>
      <c r="F2022" s="661" t="s">
        <v>3366</v>
      </c>
      <c r="H2022" s="662">
        <v>657.6</v>
      </c>
      <c r="L2022" s="659"/>
      <c r="M2022" s="663"/>
      <c r="N2022" s="664"/>
      <c r="O2022" s="664"/>
      <c r="P2022" s="664"/>
      <c r="Q2022" s="664"/>
      <c r="R2022" s="664"/>
      <c r="S2022" s="664"/>
      <c r="T2022" s="665"/>
      <c r="AT2022" s="660" t="s">
        <v>137</v>
      </c>
      <c r="AU2022" s="660" t="s">
        <v>82</v>
      </c>
      <c r="AV2022" s="658" t="s">
        <v>82</v>
      </c>
      <c r="AW2022" s="658" t="s">
        <v>33</v>
      </c>
      <c r="AX2022" s="658" t="s">
        <v>72</v>
      </c>
      <c r="AY2022" s="660" t="s">
        <v>125</v>
      </c>
    </row>
    <row r="2023" spans="2:51" s="658" customFormat="1" ht="12">
      <c r="B2023" s="659"/>
      <c r="D2023" s="653" t="s">
        <v>137</v>
      </c>
      <c r="E2023" s="660" t="s">
        <v>3</v>
      </c>
      <c r="F2023" s="661" t="s">
        <v>3367</v>
      </c>
      <c r="H2023" s="662">
        <v>387.5</v>
      </c>
      <c r="L2023" s="659"/>
      <c r="M2023" s="663"/>
      <c r="N2023" s="664"/>
      <c r="O2023" s="664"/>
      <c r="P2023" s="664"/>
      <c r="Q2023" s="664"/>
      <c r="R2023" s="664"/>
      <c r="S2023" s="664"/>
      <c r="T2023" s="665"/>
      <c r="AT2023" s="660" t="s">
        <v>137</v>
      </c>
      <c r="AU2023" s="660" t="s">
        <v>82</v>
      </c>
      <c r="AV2023" s="658" t="s">
        <v>82</v>
      </c>
      <c r="AW2023" s="658" t="s">
        <v>33</v>
      </c>
      <c r="AX2023" s="658" t="s">
        <v>72</v>
      </c>
      <c r="AY2023" s="660" t="s">
        <v>125</v>
      </c>
    </row>
    <row r="2024" spans="2:51" s="695" customFormat="1" ht="12">
      <c r="B2024" s="696"/>
      <c r="D2024" s="653" t="s">
        <v>137</v>
      </c>
      <c r="E2024" s="697" t="s">
        <v>3</v>
      </c>
      <c r="F2024" s="698" t="s">
        <v>1106</v>
      </c>
      <c r="H2024" s="699">
        <v>1277.9</v>
      </c>
      <c r="L2024" s="696"/>
      <c r="M2024" s="700"/>
      <c r="N2024" s="701"/>
      <c r="O2024" s="701"/>
      <c r="P2024" s="701"/>
      <c r="Q2024" s="701"/>
      <c r="R2024" s="701"/>
      <c r="S2024" s="701"/>
      <c r="T2024" s="702"/>
      <c r="AT2024" s="697" t="s">
        <v>137</v>
      </c>
      <c r="AU2024" s="697" t="s">
        <v>82</v>
      </c>
      <c r="AV2024" s="695" t="s">
        <v>145</v>
      </c>
      <c r="AW2024" s="695" t="s">
        <v>33</v>
      </c>
      <c r="AX2024" s="695" t="s">
        <v>72</v>
      </c>
      <c r="AY2024" s="697" t="s">
        <v>125</v>
      </c>
    </row>
    <row r="2025" spans="2:51" s="680" customFormat="1" ht="12">
      <c r="B2025" s="681"/>
      <c r="D2025" s="653" t="s">
        <v>137</v>
      </c>
      <c r="E2025" s="682" t="s">
        <v>3</v>
      </c>
      <c r="F2025" s="683" t="s">
        <v>3368</v>
      </c>
      <c r="H2025" s="682" t="s">
        <v>3</v>
      </c>
      <c r="L2025" s="681"/>
      <c r="M2025" s="684"/>
      <c r="N2025" s="685"/>
      <c r="O2025" s="685"/>
      <c r="P2025" s="685"/>
      <c r="Q2025" s="685"/>
      <c r="R2025" s="685"/>
      <c r="S2025" s="685"/>
      <c r="T2025" s="686"/>
      <c r="AT2025" s="682" t="s">
        <v>137</v>
      </c>
      <c r="AU2025" s="682" t="s">
        <v>82</v>
      </c>
      <c r="AV2025" s="680" t="s">
        <v>80</v>
      </c>
      <c r="AW2025" s="680" t="s">
        <v>33</v>
      </c>
      <c r="AX2025" s="680" t="s">
        <v>72</v>
      </c>
      <c r="AY2025" s="682" t="s">
        <v>125</v>
      </c>
    </row>
    <row r="2026" spans="2:51" s="658" customFormat="1" ht="12">
      <c r="B2026" s="659"/>
      <c r="D2026" s="653" t="s">
        <v>137</v>
      </c>
      <c r="E2026" s="660" t="s">
        <v>3</v>
      </c>
      <c r="F2026" s="661" t="s">
        <v>3369</v>
      </c>
      <c r="H2026" s="662">
        <v>63.895</v>
      </c>
      <c r="L2026" s="659"/>
      <c r="M2026" s="663"/>
      <c r="N2026" s="664"/>
      <c r="O2026" s="664"/>
      <c r="P2026" s="664"/>
      <c r="Q2026" s="664"/>
      <c r="R2026" s="664"/>
      <c r="S2026" s="664"/>
      <c r="T2026" s="665"/>
      <c r="AT2026" s="660" t="s">
        <v>137</v>
      </c>
      <c r="AU2026" s="660" t="s">
        <v>82</v>
      </c>
      <c r="AV2026" s="658" t="s">
        <v>82</v>
      </c>
      <c r="AW2026" s="658" t="s">
        <v>33</v>
      </c>
      <c r="AX2026" s="658" t="s">
        <v>72</v>
      </c>
      <c r="AY2026" s="660" t="s">
        <v>125</v>
      </c>
    </row>
    <row r="2027" spans="2:51" s="687" customFormat="1" ht="12">
      <c r="B2027" s="688"/>
      <c r="D2027" s="653" t="s">
        <v>137</v>
      </c>
      <c r="E2027" s="689" t="s">
        <v>3</v>
      </c>
      <c r="F2027" s="690" t="s">
        <v>532</v>
      </c>
      <c r="H2027" s="691">
        <v>1341.795</v>
      </c>
      <c r="L2027" s="688"/>
      <c r="M2027" s="692"/>
      <c r="N2027" s="693"/>
      <c r="O2027" s="693"/>
      <c r="P2027" s="693"/>
      <c r="Q2027" s="693"/>
      <c r="R2027" s="693"/>
      <c r="S2027" s="693"/>
      <c r="T2027" s="694"/>
      <c r="AT2027" s="689" t="s">
        <v>137</v>
      </c>
      <c r="AU2027" s="689" t="s">
        <v>82</v>
      </c>
      <c r="AV2027" s="687" t="s">
        <v>133</v>
      </c>
      <c r="AW2027" s="687" t="s">
        <v>33</v>
      </c>
      <c r="AX2027" s="687" t="s">
        <v>80</v>
      </c>
      <c r="AY2027" s="689" t="s">
        <v>125</v>
      </c>
    </row>
    <row r="2028" spans="1:65" s="571" customFormat="1" ht="14.45" customHeight="1">
      <c r="A2028" s="568"/>
      <c r="B2028" s="569"/>
      <c r="C2028" s="671" t="s">
        <v>3370</v>
      </c>
      <c r="D2028" s="671" t="s">
        <v>239</v>
      </c>
      <c r="E2028" s="672" t="s">
        <v>3371</v>
      </c>
      <c r="F2028" s="673" t="s">
        <v>3372</v>
      </c>
      <c r="G2028" s="674" t="s">
        <v>242</v>
      </c>
      <c r="H2028" s="675">
        <v>577.5</v>
      </c>
      <c r="I2028" s="80"/>
      <c r="J2028" s="676">
        <f>ROUND(I2028*H2028,2)</f>
        <v>0</v>
      </c>
      <c r="K2028" s="673" t="s">
        <v>259</v>
      </c>
      <c r="L2028" s="677"/>
      <c r="M2028" s="678" t="s">
        <v>3</v>
      </c>
      <c r="N2028" s="679" t="s">
        <v>43</v>
      </c>
      <c r="O2028" s="648"/>
      <c r="P2028" s="649">
        <f>O2028*H2028</f>
        <v>0</v>
      </c>
      <c r="Q2028" s="649">
        <v>0.001</v>
      </c>
      <c r="R2028" s="649">
        <f>Q2028*H2028</f>
        <v>0.5775</v>
      </c>
      <c r="S2028" s="649">
        <v>0</v>
      </c>
      <c r="T2028" s="650">
        <f>S2028*H2028</f>
        <v>0</v>
      </c>
      <c r="U2028" s="568"/>
      <c r="V2028" s="568"/>
      <c r="W2028" s="568"/>
      <c r="X2028" s="568"/>
      <c r="Y2028" s="568"/>
      <c r="Z2028" s="568"/>
      <c r="AA2028" s="568"/>
      <c r="AB2028" s="568"/>
      <c r="AC2028" s="568"/>
      <c r="AD2028" s="568"/>
      <c r="AE2028" s="568"/>
      <c r="AR2028" s="651" t="s">
        <v>304</v>
      </c>
      <c r="AT2028" s="651" t="s">
        <v>239</v>
      </c>
      <c r="AU2028" s="651" t="s">
        <v>82</v>
      </c>
      <c r="AY2028" s="561" t="s">
        <v>125</v>
      </c>
      <c r="BE2028" s="652">
        <f>IF(N2028="základní",J2028,0)</f>
        <v>0</v>
      </c>
      <c r="BF2028" s="652">
        <f>IF(N2028="snížená",J2028,0)</f>
        <v>0</v>
      </c>
      <c r="BG2028" s="652">
        <f>IF(N2028="zákl. přenesená",J2028,0)</f>
        <v>0</v>
      </c>
      <c r="BH2028" s="652">
        <f>IF(N2028="sníž. přenesená",J2028,0)</f>
        <v>0</v>
      </c>
      <c r="BI2028" s="652">
        <f>IF(N2028="nulová",J2028,0)</f>
        <v>0</v>
      </c>
      <c r="BJ2028" s="561" t="s">
        <v>80</v>
      </c>
      <c r="BK2028" s="652">
        <f>ROUND(I2028*H2028,2)</f>
        <v>0</v>
      </c>
      <c r="BL2028" s="561" t="s">
        <v>229</v>
      </c>
      <c r="BM2028" s="651" t="s">
        <v>3373</v>
      </c>
    </row>
    <row r="2029" spans="2:51" s="658" customFormat="1" ht="12">
      <c r="B2029" s="659"/>
      <c r="D2029" s="653" t="s">
        <v>137</v>
      </c>
      <c r="F2029" s="661" t="s">
        <v>3374</v>
      </c>
      <c r="H2029" s="662">
        <v>577.5</v>
      </c>
      <c r="L2029" s="659"/>
      <c r="M2029" s="663"/>
      <c r="N2029" s="664"/>
      <c r="O2029" s="664"/>
      <c r="P2029" s="664"/>
      <c r="Q2029" s="664"/>
      <c r="R2029" s="664"/>
      <c r="S2029" s="664"/>
      <c r="T2029" s="665"/>
      <c r="AT2029" s="660" t="s">
        <v>137</v>
      </c>
      <c r="AU2029" s="660" t="s">
        <v>82</v>
      </c>
      <c r="AV2029" s="658" t="s">
        <v>82</v>
      </c>
      <c r="AW2029" s="658" t="s">
        <v>4</v>
      </c>
      <c r="AX2029" s="658" t="s">
        <v>80</v>
      </c>
      <c r="AY2029" s="660" t="s">
        <v>125</v>
      </c>
    </row>
    <row r="2030" spans="1:65" s="571" customFormat="1" ht="14.45" customHeight="1">
      <c r="A2030" s="568"/>
      <c r="B2030" s="569"/>
      <c r="C2030" s="671" t="s">
        <v>3375</v>
      </c>
      <c r="D2030" s="671" t="s">
        <v>239</v>
      </c>
      <c r="E2030" s="672" t="s">
        <v>3376</v>
      </c>
      <c r="F2030" s="673" t="s">
        <v>3361</v>
      </c>
      <c r="G2030" s="674" t="s">
        <v>242</v>
      </c>
      <c r="H2030" s="675">
        <v>84</v>
      </c>
      <c r="I2030" s="80"/>
      <c r="J2030" s="676">
        <f>ROUND(I2030*H2030,2)</f>
        <v>0</v>
      </c>
      <c r="K2030" s="673" t="s">
        <v>259</v>
      </c>
      <c r="L2030" s="677"/>
      <c r="M2030" s="678" t="s">
        <v>3</v>
      </c>
      <c r="N2030" s="679" t="s">
        <v>43</v>
      </c>
      <c r="O2030" s="648"/>
      <c r="P2030" s="649">
        <f>O2030*H2030</f>
        <v>0</v>
      </c>
      <c r="Q2030" s="649">
        <v>0.001</v>
      </c>
      <c r="R2030" s="649">
        <f>Q2030*H2030</f>
        <v>0.084</v>
      </c>
      <c r="S2030" s="649">
        <v>0</v>
      </c>
      <c r="T2030" s="650">
        <f>S2030*H2030</f>
        <v>0</v>
      </c>
      <c r="U2030" s="568"/>
      <c r="V2030" s="568"/>
      <c r="W2030" s="568"/>
      <c r="X2030" s="568"/>
      <c r="Y2030" s="568"/>
      <c r="Z2030" s="568"/>
      <c r="AA2030" s="568"/>
      <c r="AB2030" s="568"/>
      <c r="AC2030" s="568"/>
      <c r="AD2030" s="568"/>
      <c r="AE2030" s="568"/>
      <c r="AR2030" s="651" t="s">
        <v>304</v>
      </c>
      <c r="AT2030" s="651" t="s">
        <v>239</v>
      </c>
      <c r="AU2030" s="651" t="s">
        <v>82</v>
      </c>
      <c r="AY2030" s="561" t="s">
        <v>125</v>
      </c>
      <c r="BE2030" s="652">
        <f>IF(N2030="základní",J2030,0)</f>
        <v>0</v>
      </c>
      <c r="BF2030" s="652">
        <f>IF(N2030="snížená",J2030,0)</f>
        <v>0</v>
      </c>
      <c r="BG2030" s="652">
        <f>IF(N2030="zákl. přenesená",J2030,0)</f>
        <v>0</v>
      </c>
      <c r="BH2030" s="652">
        <f>IF(N2030="sníž. přenesená",J2030,0)</f>
        <v>0</v>
      </c>
      <c r="BI2030" s="652">
        <f>IF(N2030="nulová",J2030,0)</f>
        <v>0</v>
      </c>
      <c r="BJ2030" s="561" t="s">
        <v>80</v>
      </c>
      <c r="BK2030" s="652">
        <f>ROUND(I2030*H2030,2)</f>
        <v>0</v>
      </c>
      <c r="BL2030" s="561" t="s">
        <v>229</v>
      </c>
      <c r="BM2030" s="651" t="s">
        <v>3377</v>
      </c>
    </row>
    <row r="2031" spans="1:47" s="571" customFormat="1" ht="19.5">
      <c r="A2031" s="568"/>
      <c r="B2031" s="569"/>
      <c r="C2031" s="568"/>
      <c r="D2031" s="653" t="s">
        <v>135</v>
      </c>
      <c r="E2031" s="568"/>
      <c r="F2031" s="654" t="s">
        <v>3201</v>
      </c>
      <c r="G2031" s="568"/>
      <c r="H2031" s="568"/>
      <c r="I2031" s="568"/>
      <c r="J2031" s="568"/>
      <c r="K2031" s="568"/>
      <c r="L2031" s="569"/>
      <c r="M2031" s="655"/>
      <c r="N2031" s="656"/>
      <c r="O2031" s="648"/>
      <c r="P2031" s="648"/>
      <c r="Q2031" s="648"/>
      <c r="R2031" s="648"/>
      <c r="S2031" s="648"/>
      <c r="T2031" s="657"/>
      <c r="U2031" s="568"/>
      <c r="V2031" s="568"/>
      <c r="W2031" s="568"/>
      <c r="X2031" s="568"/>
      <c r="Y2031" s="568"/>
      <c r="Z2031" s="568"/>
      <c r="AA2031" s="568"/>
      <c r="AB2031" s="568"/>
      <c r="AC2031" s="568"/>
      <c r="AD2031" s="568"/>
      <c r="AE2031" s="568"/>
      <c r="AT2031" s="561" t="s">
        <v>135</v>
      </c>
      <c r="AU2031" s="561" t="s">
        <v>82</v>
      </c>
    </row>
    <row r="2032" spans="2:51" s="680" customFormat="1" ht="12">
      <c r="B2032" s="681"/>
      <c r="D2032" s="653" t="s">
        <v>137</v>
      </c>
      <c r="E2032" s="682" t="s">
        <v>3</v>
      </c>
      <c r="F2032" s="683" t="s">
        <v>3378</v>
      </c>
      <c r="H2032" s="682" t="s">
        <v>3</v>
      </c>
      <c r="L2032" s="681"/>
      <c r="M2032" s="684"/>
      <c r="N2032" s="685"/>
      <c r="O2032" s="685"/>
      <c r="P2032" s="685"/>
      <c r="Q2032" s="685"/>
      <c r="R2032" s="685"/>
      <c r="S2032" s="685"/>
      <c r="T2032" s="686"/>
      <c r="AT2032" s="682" t="s">
        <v>137</v>
      </c>
      <c r="AU2032" s="682" t="s">
        <v>82</v>
      </c>
      <c r="AV2032" s="680" t="s">
        <v>80</v>
      </c>
      <c r="AW2032" s="680" t="s">
        <v>33</v>
      </c>
      <c r="AX2032" s="680" t="s">
        <v>72</v>
      </c>
      <c r="AY2032" s="682" t="s">
        <v>125</v>
      </c>
    </row>
    <row r="2033" spans="2:51" s="658" customFormat="1" ht="12">
      <c r="B2033" s="659"/>
      <c r="D2033" s="653" t="s">
        <v>137</v>
      </c>
      <c r="E2033" s="660" t="s">
        <v>3</v>
      </c>
      <c r="F2033" s="661" t="s">
        <v>3379</v>
      </c>
      <c r="H2033" s="662">
        <v>80</v>
      </c>
      <c r="L2033" s="659"/>
      <c r="M2033" s="663"/>
      <c r="N2033" s="664"/>
      <c r="O2033" s="664"/>
      <c r="P2033" s="664"/>
      <c r="Q2033" s="664"/>
      <c r="R2033" s="664"/>
      <c r="S2033" s="664"/>
      <c r="T2033" s="665"/>
      <c r="AT2033" s="660" t="s">
        <v>137</v>
      </c>
      <c r="AU2033" s="660" t="s">
        <v>82</v>
      </c>
      <c r="AV2033" s="658" t="s">
        <v>82</v>
      </c>
      <c r="AW2033" s="658" t="s">
        <v>33</v>
      </c>
      <c r="AX2033" s="658" t="s">
        <v>72</v>
      </c>
      <c r="AY2033" s="660" t="s">
        <v>125</v>
      </c>
    </row>
    <row r="2034" spans="2:51" s="680" customFormat="1" ht="12">
      <c r="B2034" s="681"/>
      <c r="D2034" s="653" t="s">
        <v>137</v>
      </c>
      <c r="E2034" s="682" t="s">
        <v>3</v>
      </c>
      <c r="F2034" s="683" t="s">
        <v>3368</v>
      </c>
      <c r="H2034" s="682" t="s">
        <v>3</v>
      </c>
      <c r="L2034" s="681"/>
      <c r="M2034" s="684"/>
      <c r="N2034" s="685"/>
      <c r="O2034" s="685"/>
      <c r="P2034" s="685"/>
      <c r="Q2034" s="685"/>
      <c r="R2034" s="685"/>
      <c r="S2034" s="685"/>
      <c r="T2034" s="686"/>
      <c r="AT2034" s="682" t="s">
        <v>137</v>
      </c>
      <c r="AU2034" s="682" t="s">
        <v>82</v>
      </c>
      <c r="AV2034" s="680" t="s">
        <v>80</v>
      </c>
      <c r="AW2034" s="680" t="s">
        <v>33</v>
      </c>
      <c r="AX2034" s="680" t="s">
        <v>72</v>
      </c>
      <c r="AY2034" s="682" t="s">
        <v>125</v>
      </c>
    </row>
    <row r="2035" spans="2:51" s="658" customFormat="1" ht="12">
      <c r="B2035" s="659"/>
      <c r="D2035" s="653" t="s">
        <v>137</v>
      </c>
      <c r="E2035" s="660" t="s">
        <v>3</v>
      </c>
      <c r="F2035" s="661" t="s">
        <v>3380</v>
      </c>
      <c r="H2035" s="662">
        <v>4</v>
      </c>
      <c r="L2035" s="659"/>
      <c r="M2035" s="663"/>
      <c r="N2035" s="664"/>
      <c r="O2035" s="664"/>
      <c r="P2035" s="664"/>
      <c r="Q2035" s="664"/>
      <c r="R2035" s="664"/>
      <c r="S2035" s="664"/>
      <c r="T2035" s="665"/>
      <c r="AT2035" s="660" t="s">
        <v>137</v>
      </c>
      <c r="AU2035" s="660" t="s">
        <v>82</v>
      </c>
      <c r="AV2035" s="658" t="s">
        <v>82</v>
      </c>
      <c r="AW2035" s="658" t="s">
        <v>33</v>
      </c>
      <c r="AX2035" s="658" t="s">
        <v>72</v>
      </c>
      <c r="AY2035" s="660" t="s">
        <v>125</v>
      </c>
    </row>
    <row r="2036" spans="2:51" s="687" customFormat="1" ht="12">
      <c r="B2036" s="688"/>
      <c r="D2036" s="653" t="s">
        <v>137</v>
      </c>
      <c r="E2036" s="689" t="s">
        <v>3</v>
      </c>
      <c r="F2036" s="690" t="s">
        <v>532</v>
      </c>
      <c r="H2036" s="691">
        <v>84</v>
      </c>
      <c r="L2036" s="688"/>
      <c r="M2036" s="692"/>
      <c r="N2036" s="693"/>
      <c r="O2036" s="693"/>
      <c r="P2036" s="693"/>
      <c r="Q2036" s="693"/>
      <c r="R2036" s="693"/>
      <c r="S2036" s="693"/>
      <c r="T2036" s="694"/>
      <c r="AT2036" s="689" t="s">
        <v>137</v>
      </c>
      <c r="AU2036" s="689" t="s">
        <v>82</v>
      </c>
      <c r="AV2036" s="687" t="s">
        <v>133</v>
      </c>
      <c r="AW2036" s="687" t="s">
        <v>33</v>
      </c>
      <c r="AX2036" s="687" t="s">
        <v>80</v>
      </c>
      <c r="AY2036" s="689" t="s">
        <v>125</v>
      </c>
    </row>
    <row r="2037" spans="1:65" s="571" customFormat="1" ht="24.2" customHeight="1">
      <c r="A2037" s="568"/>
      <c r="B2037" s="569"/>
      <c r="C2037" s="640" t="s">
        <v>3381</v>
      </c>
      <c r="D2037" s="640" t="s">
        <v>128</v>
      </c>
      <c r="E2037" s="641" t="s">
        <v>3382</v>
      </c>
      <c r="F2037" s="642" t="s">
        <v>3383</v>
      </c>
      <c r="G2037" s="643" t="s">
        <v>143</v>
      </c>
      <c r="H2037" s="644">
        <v>2.919</v>
      </c>
      <c r="I2037" s="77"/>
      <c r="J2037" s="645">
        <f>ROUND(I2037*H2037,2)</f>
        <v>0</v>
      </c>
      <c r="K2037" s="642" t="s">
        <v>132</v>
      </c>
      <c r="L2037" s="569"/>
      <c r="M2037" s="646" t="s">
        <v>3</v>
      </c>
      <c r="N2037" s="647" t="s">
        <v>43</v>
      </c>
      <c r="O2037" s="648"/>
      <c r="P2037" s="649">
        <f>O2037*H2037</f>
        <v>0</v>
      </c>
      <c r="Q2037" s="649">
        <v>0</v>
      </c>
      <c r="R2037" s="649">
        <f>Q2037*H2037</f>
        <v>0</v>
      </c>
      <c r="S2037" s="649">
        <v>0</v>
      </c>
      <c r="T2037" s="650">
        <f>S2037*H2037</f>
        <v>0</v>
      </c>
      <c r="U2037" s="568"/>
      <c r="V2037" s="568"/>
      <c r="W2037" s="568"/>
      <c r="X2037" s="568"/>
      <c r="Y2037" s="568"/>
      <c r="Z2037" s="568"/>
      <c r="AA2037" s="568"/>
      <c r="AB2037" s="568"/>
      <c r="AC2037" s="568"/>
      <c r="AD2037" s="568"/>
      <c r="AE2037" s="568"/>
      <c r="AR2037" s="651" t="s">
        <v>229</v>
      </c>
      <c r="AT2037" s="651" t="s">
        <v>128</v>
      </c>
      <c r="AU2037" s="651" t="s">
        <v>82</v>
      </c>
      <c r="AY2037" s="561" t="s">
        <v>125</v>
      </c>
      <c r="BE2037" s="652">
        <f>IF(N2037="základní",J2037,0)</f>
        <v>0</v>
      </c>
      <c r="BF2037" s="652">
        <f>IF(N2037="snížená",J2037,0)</f>
        <v>0</v>
      </c>
      <c r="BG2037" s="652">
        <f>IF(N2037="zákl. přenesená",J2037,0)</f>
        <v>0</v>
      </c>
      <c r="BH2037" s="652">
        <f>IF(N2037="sníž. přenesená",J2037,0)</f>
        <v>0</v>
      </c>
      <c r="BI2037" s="652">
        <f>IF(N2037="nulová",J2037,0)</f>
        <v>0</v>
      </c>
      <c r="BJ2037" s="561" t="s">
        <v>80</v>
      </c>
      <c r="BK2037" s="652">
        <f>ROUND(I2037*H2037,2)</f>
        <v>0</v>
      </c>
      <c r="BL2037" s="561" t="s">
        <v>229</v>
      </c>
      <c r="BM2037" s="651" t="s">
        <v>3384</v>
      </c>
    </row>
    <row r="2038" spans="2:63" s="627" customFormat="1" ht="22.9" customHeight="1">
      <c r="B2038" s="628"/>
      <c r="D2038" s="629" t="s">
        <v>71</v>
      </c>
      <c r="E2038" s="638" t="s">
        <v>3385</v>
      </c>
      <c r="F2038" s="638" t="s">
        <v>3386</v>
      </c>
      <c r="J2038" s="639">
        <f>BK2038</f>
        <v>0</v>
      </c>
      <c r="L2038" s="628"/>
      <c r="M2038" s="632"/>
      <c r="N2038" s="633"/>
      <c r="O2038" s="633"/>
      <c r="P2038" s="634">
        <f>SUM(P2039:P2069)</f>
        <v>0</v>
      </c>
      <c r="Q2038" s="633"/>
      <c r="R2038" s="634">
        <f>SUM(R2039:R2069)</f>
        <v>2.1296</v>
      </c>
      <c r="S2038" s="633"/>
      <c r="T2038" s="635">
        <f>SUM(T2039:T2069)</f>
        <v>0</v>
      </c>
      <c r="AR2038" s="629" t="s">
        <v>82</v>
      </c>
      <c r="AT2038" s="636" t="s">
        <v>71</v>
      </c>
      <c r="AU2038" s="636" t="s">
        <v>80</v>
      </c>
      <c r="AY2038" s="629" t="s">
        <v>125</v>
      </c>
      <c r="BK2038" s="637">
        <f>SUM(BK2039:BK2069)</f>
        <v>0</v>
      </c>
    </row>
    <row r="2039" spans="1:65" s="571" customFormat="1" ht="14.45" customHeight="1">
      <c r="A2039" s="568"/>
      <c r="B2039" s="569"/>
      <c r="C2039" s="640" t="s">
        <v>3387</v>
      </c>
      <c r="D2039" s="640" t="s">
        <v>128</v>
      </c>
      <c r="E2039" s="641" t="s">
        <v>3388</v>
      </c>
      <c r="F2039" s="642" t="s">
        <v>3389</v>
      </c>
      <c r="G2039" s="643" t="s">
        <v>180</v>
      </c>
      <c r="H2039" s="644">
        <v>50.9</v>
      </c>
      <c r="I2039" s="77"/>
      <c r="J2039" s="645">
        <f>ROUND(I2039*H2039,2)</f>
        <v>0</v>
      </c>
      <c r="K2039" s="642" t="s">
        <v>132</v>
      </c>
      <c r="L2039" s="569"/>
      <c r="M2039" s="646" t="s">
        <v>3</v>
      </c>
      <c r="N2039" s="647" t="s">
        <v>43</v>
      </c>
      <c r="O2039" s="648"/>
      <c r="P2039" s="649">
        <f>O2039*H2039</f>
        <v>0</v>
      </c>
      <c r="Q2039" s="649">
        <v>0</v>
      </c>
      <c r="R2039" s="649">
        <f>Q2039*H2039</f>
        <v>0</v>
      </c>
      <c r="S2039" s="649">
        <v>0</v>
      </c>
      <c r="T2039" s="650">
        <f>S2039*H2039</f>
        <v>0</v>
      </c>
      <c r="U2039" s="568"/>
      <c r="V2039" s="568"/>
      <c r="W2039" s="568"/>
      <c r="X2039" s="568"/>
      <c r="Y2039" s="568"/>
      <c r="Z2039" s="568"/>
      <c r="AA2039" s="568"/>
      <c r="AB2039" s="568"/>
      <c r="AC2039" s="568"/>
      <c r="AD2039" s="568"/>
      <c r="AE2039" s="568"/>
      <c r="AR2039" s="651" t="s">
        <v>229</v>
      </c>
      <c r="AT2039" s="651" t="s">
        <v>128</v>
      </c>
      <c r="AU2039" s="651" t="s">
        <v>82</v>
      </c>
      <c r="AY2039" s="561" t="s">
        <v>125</v>
      </c>
      <c r="BE2039" s="652">
        <f>IF(N2039="základní",J2039,0)</f>
        <v>0</v>
      </c>
      <c r="BF2039" s="652">
        <f>IF(N2039="snížená",J2039,0)</f>
        <v>0</v>
      </c>
      <c r="BG2039" s="652">
        <f>IF(N2039="zákl. přenesená",J2039,0)</f>
        <v>0</v>
      </c>
      <c r="BH2039" s="652">
        <f>IF(N2039="sníž. přenesená",J2039,0)</f>
        <v>0</v>
      </c>
      <c r="BI2039" s="652">
        <f>IF(N2039="nulová",J2039,0)</f>
        <v>0</v>
      </c>
      <c r="BJ2039" s="561" t="s">
        <v>80</v>
      </c>
      <c r="BK2039" s="652">
        <f>ROUND(I2039*H2039,2)</f>
        <v>0</v>
      </c>
      <c r="BL2039" s="561" t="s">
        <v>229</v>
      </c>
      <c r="BM2039" s="651" t="s">
        <v>3390</v>
      </c>
    </row>
    <row r="2040" spans="2:51" s="658" customFormat="1" ht="12">
      <c r="B2040" s="659"/>
      <c r="D2040" s="653" t="s">
        <v>137</v>
      </c>
      <c r="E2040" s="660" t="s">
        <v>3</v>
      </c>
      <c r="F2040" s="661" t="s">
        <v>1740</v>
      </c>
      <c r="H2040" s="662">
        <v>14.9</v>
      </c>
      <c r="L2040" s="659"/>
      <c r="M2040" s="663"/>
      <c r="N2040" s="664"/>
      <c r="O2040" s="664"/>
      <c r="P2040" s="664"/>
      <c r="Q2040" s="664"/>
      <c r="R2040" s="664"/>
      <c r="S2040" s="664"/>
      <c r="T2040" s="665"/>
      <c r="AT2040" s="660" t="s">
        <v>137</v>
      </c>
      <c r="AU2040" s="660" t="s">
        <v>82</v>
      </c>
      <c r="AV2040" s="658" t="s">
        <v>82</v>
      </c>
      <c r="AW2040" s="658" t="s">
        <v>33</v>
      </c>
      <c r="AX2040" s="658" t="s">
        <v>72</v>
      </c>
      <c r="AY2040" s="660" t="s">
        <v>125</v>
      </c>
    </row>
    <row r="2041" spans="2:51" s="658" customFormat="1" ht="12">
      <c r="B2041" s="659"/>
      <c r="D2041" s="653" t="s">
        <v>137</v>
      </c>
      <c r="E2041" s="660" t="s">
        <v>3</v>
      </c>
      <c r="F2041" s="661" t="s">
        <v>3391</v>
      </c>
      <c r="H2041" s="662">
        <v>10.4</v>
      </c>
      <c r="L2041" s="659"/>
      <c r="M2041" s="663"/>
      <c r="N2041" s="664"/>
      <c r="O2041" s="664"/>
      <c r="P2041" s="664"/>
      <c r="Q2041" s="664"/>
      <c r="R2041" s="664"/>
      <c r="S2041" s="664"/>
      <c r="T2041" s="665"/>
      <c r="AT2041" s="660" t="s">
        <v>137</v>
      </c>
      <c r="AU2041" s="660" t="s">
        <v>82</v>
      </c>
      <c r="AV2041" s="658" t="s">
        <v>82</v>
      </c>
      <c r="AW2041" s="658" t="s">
        <v>33</v>
      </c>
      <c r="AX2041" s="658" t="s">
        <v>72</v>
      </c>
      <c r="AY2041" s="660" t="s">
        <v>125</v>
      </c>
    </row>
    <row r="2042" spans="2:51" s="658" customFormat="1" ht="12">
      <c r="B2042" s="659"/>
      <c r="D2042" s="653" t="s">
        <v>137</v>
      </c>
      <c r="E2042" s="660" t="s">
        <v>3</v>
      </c>
      <c r="F2042" s="661" t="s">
        <v>1745</v>
      </c>
      <c r="H2042" s="662">
        <v>25.6</v>
      </c>
      <c r="L2042" s="659"/>
      <c r="M2042" s="663"/>
      <c r="N2042" s="664"/>
      <c r="O2042" s="664"/>
      <c r="P2042" s="664"/>
      <c r="Q2042" s="664"/>
      <c r="R2042" s="664"/>
      <c r="S2042" s="664"/>
      <c r="T2042" s="665"/>
      <c r="AT2042" s="660" t="s">
        <v>137</v>
      </c>
      <c r="AU2042" s="660" t="s">
        <v>82</v>
      </c>
      <c r="AV2042" s="658" t="s">
        <v>82</v>
      </c>
      <c r="AW2042" s="658" t="s">
        <v>33</v>
      </c>
      <c r="AX2042" s="658" t="s">
        <v>72</v>
      </c>
      <c r="AY2042" s="660" t="s">
        <v>125</v>
      </c>
    </row>
    <row r="2043" spans="2:51" s="687" customFormat="1" ht="12">
      <c r="B2043" s="688"/>
      <c r="D2043" s="653" t="s">
        <v>137</v>
      </c>
      <c r="E2043" s="689" t="s">
        <v>3</v>
      </c>
      <c r="F2043" s="690" t="s">
        <v>532</v>
      </c>
      <c r="H2043" s="691">
        <v>50.9</v>
      </c>
      <c r="L2043" s="688"/>
      <c r="M2043" s="692"/>
      <c r="N2043" s="693"/>
      <c r="O2043" s="693"/>
      <c r="P2043" s="693"/>
      <c r="Q2043" s="693"/>
      <c r="R2043" s="693"/>
      <c r="S2043" s="693"/>
      <c r="T2043" s="694"/>
      <c r="AT2043" s="689" t="s">
        <v>137</v>
      </c>
      <c r="AU2043" s="689" t="s">
        <v>82</v>
      </c>
      <c r="AV2043" s="687" t="s">
        <v>133</v>
      </c>
      <c r="AW2043" s="687" t="s">
        <v>33</v>
      </c>
      <c r="AX2043" s="687" t="s">
        <v>80</v>
      </c>
      <c r="AY2043" s="689" t="s">
        <v>125</v>
      </c>
    </row>
    <row r="2044" spans="1:65" s="571" customFormat="1" ht="14.45" customHeight="1">
      <c r="A2044" s="568"/>
      <c r="B2044" s="569"/>
      <c r="C2044" s="640" t="s">
        <v>3392</v>
      </c>
      <c r="D2044" s="640" t="s">
        <v>128</v>
      </c>
      <c r="E2044" s="641" t="s">
        <v>3393</v>
      </c>
      <c r="F2044" s="642" t="s">
        <v>3394</v>
      </c>
      <c r="G2044" s="643" t="s">
        <v>180</v>
      </c>
      <c r="H2044" s="644">
        <v>40.5</v>
      </c>
      <c r="I2044" s="77"/>
      <c r="J2044" s="645">
        <f>ROUND(I2044*H2044,2)</f>
        <v>0</v>
      </c>
      <c r="K2044" s="642" t="s">
        <v>132</v>
      </c>
      <c r="L2044" s="569"/>
      <c r="M2044" s="646" t="s">
        <v>3</v>
      </c>
      <c r="N2044" s="647" t="s">
        <v>43</v>
      </c>
      <c r="O2044" s="648"/>
      <c r="P2044" s="649">
        <f>O2044*H2044</f>
        <v>0</v>
      </c>
      <c r="Q2044" s="649">
        <v>0.0003</v>
      </c>
      <c r="R2044" s="649">
        <f>Q2044*H2044</f>
        <v>0.01215</v>
      </c>
      <c r="S2044" s="649">
        <v>0</v>
      </c>
      <c r="T2044" s="650">
        <f>S2044*H2044</f>
        <v>0</v>
      </c>
      <c r="U2044" s="568"/>
      <c r="V2044" s="568"/>
      <c r="W2044" s="568"/>
      <c r="X2044" s="568"/>
      <c r="Y2044" s="568"/>
      <c r="Z2044" s="568"/>
      <c r="AA2044" s="568"/>
      <c r="AB2044" s="568"/>
      <c r="AC2044" s="568"/>
      <c r="AD2044" s="568"/>
      <c r="AE2044" s="568"/>
      <c r="AR2044" s="651" t="s">
        <v>229</v>
      </c>
      <c r="AT2044" s="651" t="s">
        <v>128</v>
      </c>
      <c r="AU2044" s="651" t="s">
        <v>82</v>
      </c>
      <c r="AY2044" s="561" t="s">
        <v>125</v>
      </c>
      <c r="BE2044" s="652">
        <f>IF(N2044="základní",J2044,0)</f>
        <v>0</v>
      </c>
      <c r="BF2044" s="652">
        <f>IF(N2044="snížená",J2044,0)</f>
        <v>0</v>
      </c>
      <c r="BG2044" s="652">
        <f>IF(N2044="zákl. přenesená",J2044,0)</f>
        <v>0</v>
      </c>
      <c r="BH2044" s="652">
        <f>IF(N2044="sníž. přenesená",J2044,0)</f>
        <v>0</v>
      </c>
      <c r="BI2044" s="652">
        <f>IF(N2044="nulová",J2044,0)</f>
        <v>0</v>
      </c>
      <c r="BJ2044" s="561" t="s">
        <v>80</v>
      </c>
      <c r="BK2044" s="652">
        <f>ROUND(I2044*H2044,2)</f>
        <v>0</v>
      </c>
      <c r="BL2044" s="561" t="s">
        <v>229</v>
      </c>
      <c r="BM2044" s="651" t="s">
        <v>3395</v>
      </c>
    </row>
    <row r="2045" spans="2:51" s="658" customFormat="1" ht="12">
      <c r="B2045" s="659"/>
      <c r="D2045" s="653" t="s">
        <v>137</v>
      </c>
      <c r="E2045" s="660" t="s">
        <v>3</v>
      </c>
      <c r="F2045" s="661" t="s">
        <v>1740</v>
      </c>
      <c r="H2045" s="662">
        <v>14.9</v>
      </c>
      <c r="L2045" s="659"/>
      <c r="M2045" s="663"/>
      <c r="N2045" s="664"/>
      <c r="O2045" s="664"/>
      <c r="P2045" s="664"/>
      <c r="Q2045" s="664"/>
      <c r="R2045" s="664"/>
      <c r="S2045" s="664"/>
      <c r="T2045" s="665"/>
      <c r="AT2045" s="660" t="s">
        <v>137</v>
      </c>
      <c r="AU2045" s="660" t="s">
        <v>82</v>
      </c>
      <c r="AV2045" s="658" t="s">
        <v>82</v>
      </c>
      <c r="AW2045" s="658" t="s">
        <v>33</v>
      </c>
      <c r="AX2045" s="658" t="s">
        <v>72</v>
      </c>
      <c r="AY2045" s="660" t="s">
        <v>125</v>
      </c>
    </row>
    <row r="2046" spans="2:51" s="658" customFormat="1" ht="12">
      <c r="B2046" s="659"/>
      <c r="D2046" s="653" t="s">
        <v>137</v>
      </c>
      <c r="E2046" s="660" t="s">
        <v>3</v>
      </c>
      <c r="F2046" s="661" t="s">
        <v>1745</v>
      </c>
      <c r="H2046" s="662">
        <v>25.6</v>
      </c>
      <c r="L2046" s="659"/>
      <c r="M2046" s="663"/>
      <c r="N2046" s="664"/>
      <c r="O2046" s="664"/>
      <c r="P2046" s="664"/>
      <c r="Q2046" s="664"/>
      <c r="R2046" s="664"/>
      <c r="S2046" s="664"/>
      <c r="T2046" s="665"/>
      <c r="AT2046" s="660" t="s">
        <v>137</v>
      </c>
      <c r="AU2046" s="660" t="s">
        <v>82</v>
      </c>
      <c r="AV2046" s="658" t="s">
        <v>82</v>
      </c>
      <c r="AW2046" s="658" t="s">
        <v>33</v>
      </c>
      <c r="AX2046" s="658" t="s">
        <v>72</v>
      </c>
      <c r="AY2046" s="660" t="s">
        <v>125</v>
      </c>
    </row>
    <row r="2047" spans="2:51" s="687" customFormat="1" ht="12">
      <c r="B2047" s="688"/>
      <c r="D2047" s="653" t="s">
        <v>137</v>
      </c>
      <c r="E2047" s="689" t="s">
        <v>3</v>
      </c>
      <c r="F2047" s="690" t="s">
        <v>532</v>
      </c>
      <c r="H2047" s="691">
        <v>40.5</v>
      </c>
      <c r="L2047" s="688"/>
      <c r="M2047" s="692"/>
      <c r="N2047" s="693"/>
      <c r="O2047" s="693"/>
      <c r="P2047" s="693"/>
      <c r="Q2047" s="693"/>
      <c r="R2047" s="693"/>
      <c r="S2047" s="693"/>
      <c r="T2047" s="694"/>
      <c r="AT2047" s="689" t="s">
        <v>137</v>
      </c>
      <c r="AU2047" s="689" t="s">
        <v>82</v>
      </c>
      <c r="AV2047" s="687" t="s">
        <v>133</v>
      </c>
      <c r="AW2047" s="687" t="s">
        <v>33</v>
      </c>
      <c r="AX2047" s="687" t="s">
        <v>80</v>
      </c>
      <c r="AY2047" s="689" t="s">
        <v>125</v>
      </c>
    </row>
    <row r="2048" spans="1:65" s="571" customFormat="1" ht="24.2" customHeight="1">
      <c r="A2048" s="568"/>
      <c r="B2048" s="569"/>
      <c r="C2048" s="640" t="s">
        <v>3396</v>
      </c>
      <c r="D2048" s="640" t="s">
        <v>128</v>
      </c>
      <c r="E2048" s="641" t="s">
        <v>3397</v>
      </c>
      <c r="F2048" s="642" t="s">
        <v>3398</v>
      </c>
      <c r="G2048" s="643" t="s">
        <v>180</v>
      </c>
      <c r="H2048" s="644">
        <v>25.6</v>
      </c>
      <c r="I2048" s="77"/>
      <c r="J2048" s="645">
        <f>ROUND(I2048*H2048,2)</f>
        <v>0</v>
      </c>
      <c r="K2048" s="642" t="s">
        <v>132</v>
      </c>
      <c r="L2048" s="569"/>
      <c r="M2048" s="646" t="s">
        <v>3</v>
      </c>
      <c r="N2048" s="647" t="s">
        <v>43</v>
      </c>
      <c r="O2048" s="648"/>
      <c r="P2048" s="649">
        <f>O2048*H2048</f>
        <v>0</v>
      </c>
      <c r="Q2048" s="649">
        <v>0.0075</v>
      </c>
      <c r="R2048" s="649">
        <f>Q2048*H2048</f>
        <v>0.192</v>
      </c>
      <c r="S2048" s="649">
        <v>0</v>
      </c>
      <c r="T2048" s="650">
        <f>S2048*H2048</f>
        <v>0</v>
      </c>
      <c r="U2048" s="568"/>
      <c r="V2048" s="568"/>
      <c r="W2048" s="568"/>
      <c r="X2048" s="568"/>
      <c r="Y2048" s="568"/>
      <c r="Z2048" s="568"/>
      <c r="AA2048" s="568"/>
      <c r="AB2048" s="568"/>
      <c r="AC2048" s="568"/>
      <c r="AD2048" s="568"/>
      <c r="AE2048" s="568"/>
      <c r="AR2048" s="651" t="s">
        <v>229</v>
      </c>
      <c r="AT2048" s="651" t="s">
        <v>128</v>
      </c>
      <c r="AU2048" s="651" t="s">
        <v>82</v>
      </c>
      <c r="AY2048" s="561" t="s">
        <v>125</v>
      </c>
      <c r="BE2048" s="652">
        <f>IF(N2048="základní",J2048,0)</f>
        <v>0</v>
      </c>
      <c r="BF2048" s="652">
        <f>IF(N2048="snížená",J2048,0)</f>
        <v>0</v>
      </c>
      <c r="BG2048" s="652">
        <f>IF(N2048="zákl. přenesená",J2048,0)</f>
        <v>0</v>
      </c>
      <c r="BH2048" s="652">
        <f>IF(N2048="sníž. přenesená",J2048,0)</f>
        <v>0</v>
      </c>
      <c r="BI2048" s="652">
        <f>IF(N2048="nulová",J2048,0)</f>
        <v>0</v>
      </c>
      <c r="BJ2048" s="561" t="s">
        <v>80</v>
      </c>
      <c r="BK2048" s="652">
        <f>ROUND(I2048*H2048,2)</f>
        <v>0</v>
      </c>
      <c r="BL2048" s="561" t="s">
        <v>229</v>
      </c>
      <c r="BM2048" s="651" t="s">
        <v>3399</v>
      </c>
    </row>
    <row r="2049" spans="2:51" s="658" customFormat="1" ht="12">
      <c r="B2049" s="659"/>
      <c r="D2049" s="653" t="s">
        <v>137</v>
      </c>
      <c r="E2049" s="660" t="s">
        <v>3</v>
      </c>
      <c r="F2049" s="661" t="s">
        <v>1745</v>
      </c>
      <c r="H2049" s="662">
        <v>25.6</v>
      </c>
      <c r="L2049" s="659"/>
      <c r="M2049" s="663"/>
      <c r="N2049" s="664"/>
      <c r="O2049" s="664"/>
      <c r="P2049" s="664"/>
      <c r="Q2049" s="664"/>
      <c r="R2049" s="664"/>
      <c r="S2049" s="664"/>
      <c r="T2049" s="665"/>
      <c r="AT2049" s="660" t="s">
        <v>137</v>
      </c>
      <c r="AU2049" s="660" t="s">
        <v>82</v>
      </c>
      <c r="AV2049" s="658" t="s">
        <v>82</v>
      </c>
      <c r="AW2049" s="658" t="s">
        <v>33</v>
      </c>
      <c r="AX2049" s="658" t="s">
        <v>80</v>
      </c>
      <c r="AY2049" s="660" t="s">
        <v>125</v>
      </c>
    </row>
    <row r="2050" spans="1:65" s="571" customFormat="1" ht="14.45" customHeight="1">
      <c r="A2050" s="568"/>
      <c r="B2050" s="569"/>
      <c r="C2050" s="640" t="s">
        <v>3400</v>
      </c>
      <c r="D2050" s="640" t="s">
        <v>128</v>
      </c>
      <c r="E2050" s="641" t="s">
        <v>3401</v>
      </c>
      <c r="F2050" s="642" t="s">
        <v>3402</v>
      </c>
      <c r="G2050" s="643" t="s">
        <v>286</v>
      </c>
      <c r="H2050" s="644">
        <v>41</v>
      </c>
      <c r="I2050" s="77"/>
      <c r="J2050" s="645">
        <f>ROUND(I2050*H2050,2)</f>
        <v>0</v>
      </c>
      <c r="K2050" s="642" t="s">
        <v>132</v>
      </c>
      <c r="L2050" s="569"/>
      <c r="M2050" s="646" t="s">
        <v>3</v>
      </c>
      <c r="N2050" s="647" t="s">
        <v>43</v>
      </c>
      <c r="O2050" s="648"/>
      <c r="P2050" s="649">
        <f>O2050*H2050</f>
        <v>0</v>
      </c>
      <c r="Q2050" s="649">
        <v>0.00058</v>
      </c>
      <c r="R2050" s="649">
        <f>Q2050*H2050</f>
        <v>0.02378</v>
      </c>
      <c r="S2050" s="649">
        <v>0</v>
      </c>
      <c r="T2050" s="650">
        <f>S2050*H2050</f>
        <v>0</v>
      </c>
      <c r="U2050" s="568"/>
      <c r="V2050" s="568"/>
      <c r="W2050" s="568"/>
      <c r="X2050" s="568"/>
      <c r="Y2050" s="568"/>
      <c r="Z2050" s="568"/>
      <c r="AA2050" s="568"/>
      <c r="AB2050" s="568"/>
      <c r="AC2050" s="568"/>
      <c r="AD2050" s="568"/>
      <c r="AE2050" s="568"/>
      <c r="AR2050" s="651" t="s">
        <v>229</v>
      </c>
      <c r="AT2050" s="651" t="s">
        <v>128</v>
      </c>
      <c r="AU2050" s="651" t="s">
        <v>82</v>
      </c>
      <c r="AY2050" s="561" t="s">
        <v>125</v>
      </c>
      <c r="BE2050" s="652">
        <f>IF(N2050="základní",J2050,0)</f>
        <v>0</v>
      </c>
      <c r="BF2050" s="652">
        <f>IF(N2050="snížená",J2050,0)</f>
        <v>0</v>
      </c>
      <c r="BG2050" s="652">
        <f>IF(N2050="zákl. přenesená",J2050,0)</f>
        <v>0</v>
      </c>
      <c r="BH2050" s="652">
        <f>IF(N2050="sníž. přenesená",J2050,0)</f>
        <v>0</v>
      </c>
      <c r="BI2050" s="652">
        <f>IF(N2050="nulová",J2050,0)</f>
        <v>0</v>
      </c>
      <c r="BJ2050" s="561" t="s">
        <v>80</v>
      </c>
      <c r="BK2050" s="652">
        <f>ROUND(I2050*H2050,2)</f>
        <v>0</v>
      </c>
      <c r="BL2050" s="561" t="s">
        <v>229</v>
      </c>
      <c r="BM2050" s="651" t="s">
        <v>3403</v>
      </c>
    </row>
    <row r="2051" spans="1:65" s="571" customFormat="1" ht="24.2" customHeight="1">
      <c r="A2051" s="568"/>
      <c r="B2051" s="569"/>
      <c r="C2051" s="640" t="s">
        <v>3404</v>
      </c>
      <c r="D2051" s="640" t="s">
        <v>128</v>
      </c>
      <c r="E2051" s="641" t="s">
        <v>3405</v>
      </c>
      <c r="F2051" s="642" t="s">
        <v>3406</v>
      </c>
      <c r="G2051" s="643" t="s">
        <v>180</v>
      </c>
      <c r="H2051" s="644">
        <v>40.5</v>
      </c>
      <c r="I2051" s="77"/>
      <c r="J2051" s="645">
        <f>ROUND(I2051*H2051,2)</f>
        <v>0</v>
      </c>
      <c r="K2051" s="642" t="s">
        <v>132</v>
      </c>
      <c r="L2051" s="569"/>
      <c r="M2051" s="646" t="s">
        <v>3</v>
      </c>
      <c r="N2051" s="647" t="s">
        <v>43</v>
      </c>
      <c r="O2051" s="648"/>
      <c r="P2051" s="649">
        <f>O2051*H2051</f>
        <v>0</v>
      </c>
      <c r="Q2051" s="649">
        <v>0.009</v>
      </c>
      <c r="R2051" s="649">
        <f>Q2051*H2051</f>
        <v>0.3645</v>
      </c>
      <c r="S2051" s="649">
        <v>0</v>
      </c>
      <c r="T2051" s="650">
        <f>S2051*H2051</f>
        <v>0</v>
      </c>
      <c r="U2051" s="568"/>
      <c r="V2051" s="568"/>
      <c r="W2051" s="568"/>
      <c r="X2051" s="568"/>
      <c r="Y2051" s="568"/>
      <c r="Z2051" s="568"/>
      <c r="AA2051" s="568"/>
      <c r="AB2051" s="568"/>
      <c r="AC2051" s="568"/>
      <c r="AD2051" s="568"/>
      <c r="AE2051" s="568"/>
      <c r="AR2051" s="651" t="s">
        <v>229</v>
      </c>
      <c r="AT2051" s="651" t="s">
        <v>128</v>
      </c>
      <c r="AU2051" s="651" t="s">
        <v>82</v>
      </c>
      <c r="AY2051" s="561" t="s">
        <v>125</v>
      </c>
      <c r="BE2051" s="652">
        <f>IF(N2051="základní",J2051,0)</f>
        <v>0</v>
      </c>
      <c r="BF2051" s="652">
        <f>IF(N2051="snížená",J2051,0)</f>
        <v>0</v>
      </c>
      <c r="BG2051" s="652">
        <f>IF(N2051="zákl. přenesená",J2051,0)</f>
        <v>0</v>
      </c>
      <c r="BH2051" s="652">
        <f>IF(N2051="sníž. přenesená",J2051,0)</f>
        <v>0</v>
      </c>
      <c r="BI2051" s="652">
        <f>IF(N2051="nulová",J2051,0)</f>
        <v>0</v>
      </c>
      <c r="BJ2051" s="561" t="s">
        <v>80</v>
      </c>
      <c r="BK2051" s="652">
        <f>ROUND(I2051*H2051,2)</f>
        <v>0</v>
      </c>
      <c r="BL2051" s="561" t="s">
        <v>229</v>
      </c>
      <c r="BM2051" s="651" t="s">
        <v>3407</v>
      </c>
    </row>
    <row r="2052" spans="2:51" s="658" customFormat="1" ht="12">
      <c r="B2052" s="659"/>
      <c r="D2052" s="653" t="s">
        <v>137</v>
      </c>
      <c r="E2052" s="660" t="s">
        <v>3</v>
      </c>
      <c r="F2052" s="661" t="s">
        <v>1740</v>
      </c>
      <c r="H2052" s="662">
        <v>14.9</v>
      </c>
      <c r="L2052" s="659"/>
      <c r="M2052" s="663"/>
      <c r="N2052" s="664"/>
      <c r="O2052" s="664"/>
      <c r="P2052" s="664"/>
      <c r="Q2052" s="664"/>
      <c r="R2052" s="664"/>
      <c r="S2052" s="664"/>
      <c r="T2052" s="665"/>
      <c r="AT2052" s="660" t="s">
        <v>137</v>
      </c>
      <c r="AU2052" s="660" t="s">
        <v>82</v>
      </c>
      <c r="AV2052" s="658" t="s">
        <v>82</v>
      </c>
      <c r="AW2052" s="658" t="s">
        <v>33</v>
      </c>
      <c r="AX2052" s="658" t="s">
        <v>72</v>
      </c>
      <c r="AY2052" s="660" t="s">
        <v>125</v>
      </c>
    </row>
    <row r="2053" spans="2:51" s="658" customFormat="1" ht="12">
      <c r="B2053" s="659"/>
      <c r="D2053" s="653" t="s">
        <v>137</v>
      </c>
      <c r="E2053" s="660" t="s">
        <v>3</v>
      </c>
      <c r="F2053" s="661" t="s">
        <v>1745</v>
      </c>
      <c r="H2053" s="662">
        <v>25.6</v>
      </c>
      <c r="L2053" s="659"/>
      <c r="M2053" s="663"/>
      <c r="N2053" s="664"/>
      <c r="O2053" s="664"/>
      <c r="P2053" s="664"/>
      <c r="Q2053" s="664"/>
      <c r="R2053" s="664"/>
      <c r="S2053" s="664"/>
      <c r="T2053" s="665"/>
      <c r="AT2053" s="660" t="s">
        <v>137</v>
      </c>
      <c r="AU2053" s="660" t="s">
        <v>82</v>
      </c>
      <c r="AV2053" s="658" t="s">
        <v>82</v>
      </c>
      <c r="AW2053" s="658" t="s">
        <v>33</v>
      </c>
      <c r="AX2053" s="658" t="s">
        <v>72</v>
      </c>
      <c r="AY2053" s="660" t="s">
        <v>125</v>
      </c>
    </row>
    <row r="2054" spans="2:51" s="687" customFormat="1" ht="12">
      <c r="B2054" s="688"/>
      <c r="D2054" s="653" t="s">
        <v>137</v>
      </c>
      <c r="E2054" s="689" t="s">
        <v>3</v>
      </c>
      <c r="F2054" s="690" t="s">
        <v>532</v>
      </c>
      <c r="H2054" s="691">
        <v>40.5</v>
      </c>
      <c r="L2054" s="688"/>
      <c r="M2054" s="692"/>
      <c r="N2054" s="693"/>
      <c r="O2054" s="693"/>
      <c r="P2054" s="693"/>
      <c r="Q2054" s="693"/>
      <c r="R2054" s="693"/>
      <c r="S2054" s="693"/>
      <c r="T2054" s="694"/>
      <c r="AT2054" s="689" t="s">
        <v>137</v>
      </c>
      <c r="AU2054" s="689" t="s">
        <v>82</v>
      </c>
      <c r="AV2054" s="687" t="s">
        <v>133</v>
      </c>
      <c r="AW2054" s="687" t="s">
        <v>33</v>
      </c>
      <c r="AX2054" s="687" t="s">
        <v>80</v>
      </c>
      <c r="AY2054" s="689" t="s">
        <v>125</v>
      </c>
    </row>
    <row r="2055" spans="1:65" s="571" customFormat="1" ht="24.2" customHeight="1">
      <c r="A2055" s="568"/>
      <c r="B2055" s="569"/>
      <c r="C2055" s="671" t="s">
        <v>3408</v>
      </c>
      <c r="D2055" s="671" t="s">
        <v>239</v>
      </c>
      <c r="E2055" s="672" t="s">
        <v>3409</v>
      </c>
      <c r="F2055" s="673" t="s">
        <v>3410</v>
      </c>
      <c r="G2055" s="674" t="s">
        <v>180</v>
      </c>
      <c r="H2055" s="675">
        <v>44.55</v>
      </c>
      <c r="I2055" s="80"/>
      <c r="J2055" s="676">
        <f>ROUND(I2055*H2055,2)</f>
        <v>0</v>
      </c>
      <c r="K2055" s="673" t="s">
        <v>132</v>
      </c>
      <c r="L2055" s="677"/>
      <c r="M2055" s="678" t="s">
        <v>3</v>
      </c>
      <c r="N2055" s="679" t="s">
        <v>43</v>
      </c>
      <c r="O2055" s="648"/>
      <c r="P2055" s="649">
        <f>O2055*H2055</f>
        <v>0</v>
      </c>
      <c r="Q2055" s="649">
        <v>0.025</v>
      </c>
      <c r="R2055" s="649">
        <f>Q2055*H2055</f>
        <v>1.11375</v>
      </c>
      <c r="S2055" s="649">
        <v>0</v>
      </c>
      <c r="T2055" s="650">
        <f>S2055*H2055</f>
        <v>0</v>
      </c>
      <c r="U2055" s="568"/>
      <c r="V2055" s="568"/>
      <c r="W2055" s="568"/>
      <c r="X2055" s="568"/>
      <c r="Y2055" s="568"/>
      <c r="Z2055" s="568"/>
      <c r="AA2055" s="568"/>
      <c r="AB2055" s="568"/>
      <c r="AC2055" s="568"/>
      <c r="AD2055" s="568"/>
      <c r="AE2055" s="568"/>
      <c r="AR2055" s="651" t="s">
        <v>304</v>
      </c>
      <c r="AT2055" s="651" t="s">
        <v>239</v>
      </c>
      <c r="AU2055" s="651" t="s">
        <v>82</v>
      </c>
      <c r="AY2055" s="561" t="s">
        <v>125</v>
      </c>
      <c r="BE2055" s="652">
        <f>IF(N2055="základní",J2055,0)</f>
        <v>0</v>
      </c>
      <c r="BF2055" s="652">
        <f>IF(N2055="snížená",J2055,0)</f>
        <v>0</v>
      </c>
      <c r="BG2055" s="652">
        <f>IF(N2055="zákl. přenesená",J2055,0)</f>
        <v>0</v>
      </c>
      <c r="BH2055" s="652">
        <f>IF(N2055="sníž. přenesená",J2055,0)</f>
        <v>0</v>
      </c>
      <c r="BI2055" s="652">
        <f>IF(N2055="nulová",J2055,0)</f>
        <v>0</v>
      </c>
      <c r="BJ2055" s="561" t="s">
        <v>80</v>
      </c>
      <c r="BK2055" s="652">
        <f>ROUND(I2055*H2055,2)</f>
        <v>0</v>
      </c>
      <c r="BL2055" s="561" t="s">
        <v>229</v>
      </c>
      <c r="BM2055" s="651" t="s">
        <v>3411</v>
      </c>
    </row>
    <row r="2056" spans="2:51" s="658" customFormat="1" ht="12">
      <c r="B2056" s="659"/>
      <c r="D2056" s="653" t="s">
        <v>137</v>
      </c>
      <c r="F2056" s="661" t="s">
        <v>3412</v>
      </c>
      <c r="H2056" s="662">
        <v>44.55</v>
      </c>
      <c r="L2056" s="659"/>
      <c r="M2056" s="663"/>
      <c r="N2056" s="664"/>
      <c r="O2056" s="664"/>
      <c r="P2056" s="664"/>
      <c r="Q2056" s="664"/>
      <c r="R2056" s="664"/>
      <c r="S2056" s="664"/>
      <c r="T2056" s="665"/>
      <c r="AT2056" s="660" t="s">
        <v>137</v>
      </c>
      <c r="AU2056" s="660" t="s">
        <v>82</v>
      </c>
      <c r="AV2056" s="658" t="s">
        <v>82</v>
      </c>
      <c r="AW2056" s="658" t="s">
        <v>4</v>
      </c>
      <c r="AX2056" s="658" t="s">
        <v>80</v>
      </c>
      <c r="AY2056" s="660" t="s">
        <v>125</v>
      </c>
    </row>
    <row r="2057" spans="1:65" s="571" customFormat="1" ht="24.2" customHeight="1">
      <c r="A2057" s="568"/>
      <c r="B2057" s="569"/>
      <c r="C2057" s="640" t="s">
        <v>3413</v>
      </c>
      <c r="D2057" s="640" t="s">
        <v>128</v>
      </c>
      <c r="E2057" s="641" t="s">
        <v>3414</v>
      </c>
      <c r="F2057" s="642" t="s">
        <v>3415</v>
      </c>
      <c r="G2057" s="643" t="s">
        <v>180</v>
      </c>
      <c r="H2057" s="644">
        <v>10.4</v>
      </c>
      <c r="I2057" s="77"/>
      <c r="J2057" s="645">
        <f>ROUND(I2057*H2057,2)</f>
        <v>0</v>
      </c>
      <c r="K2057" s="642" t="s">
        <v>132</v>
      </c>
      <c r="L2057" s="569"/>
      <c r="M2057" s="646" t="s">
        <v>3</v>
      </c>
      <c r="N2057" s="647" t="s">
        <v>43</v>
      </c>
      <c r="O2057" s="648"/>
      <c r="P2057" s="649">
        <f>O2057*H2057</f>
        <v>0</v>
      </c>
      <c r="Q2057" s="649">
        <v>0.009</v>
      </c>
      <c r="R2057" s="649">
        <f>Q2057*H2057</f>
        <v>0.0936</v>
      </c>
      <c r="S2057" s="649">
        <v>0</v>
      </c>
      <c r="T2057" s="650">
        <f>S2057*H2057</f>
        <v>0</v>
      </c>
      <c r="U2057" s="568"/>
      <c r="V2057" s="568"/>
      <c r="W2057" s="568"/>
      <c r="X2057" s="568"/>
      <c r="Y2057" s="568"/>
      <c r="Z2057" s="568"/>
      <c r="AA2057" s="568"/>
      <c r="AB2057" s="568"/>
      <c r="AC2057" s="568"/>
      <c r="AD2057" s="568"/>
      <c r="AE2057" s="568"/>
      <c r="AR2057" s="651" t="s">
        <v>229</v>
      </c>
      <c r="AT2057" s="651" t="s">
        <v>128</v>
      </c>
      <c r="AU2057" s="651" t="s">
        <v>82</v>
      </c>
      <c r="AY2057" s="561" t="s">
        <v>125</v>
      </c>
      <c r="BE2057" s="652">
        <f>IF(N2057="základní",J2057,0)</f>
        <v>0</v>
      </c>
      <c r="BF2057" s="652">
        <f>IF(N2057="snížená",J2057,0)</f>
        <v>0</v>
      </c>
      <c r="BG2057" s="652">
        <f>IF(N2057="zákl. přenesená",J2057,0)</f>
        <v>0</v>
      </c>
      <c r="BH2057" s="652">
        <f>IF(N2057="sníž. přenesená",J2057,0)</f>
        <v>0</v>
      </c>
      <c r="BI2057" s="652">
        <f>IF(N2057="nulová",J2057,0)</f>
        <v>0</v>
      </c>
      <c r="BJ2057" s="561" t="s">
        <v>80</v>
      </c>
      <c r="BK2057" s="652">
        <f>ROUND(I2057*H2057,2)</f>
        <v>0</v>
      </c>
      <c r="BL2057" s="561" t="s">
        <v>229</v>
      </c>
      <c r="BM2057" s="651" t="s">
        <v>3416</v>
      </c>
    </row>
    <row r="2058" spans="2:51" s="658" customFormat="1" ht="12">
      <c r="B2058" s="659"/>
      <c r="D2058" s="653" t="s">
        <v>137</v>
      </c>
      <c r="E2058" s="660" t="s">
        <v>3</v>
      </c>
      <c r="F2058" s="661" t="s">
        <v>3391</v>
      </c>
      <c r="H2058" s="662">
        <v>10.4</v>
      </c>
      <c r="L2058" s="659"/>
      <c r="M2058" s="663"/>
      <c r="N2058" s="664"/>
      <c r="O2058" s="664"/>
      <c r="P2058" s="664"/>
      <c r="Q2058" s="664"/>
      <c r="R2058" s="664"/>
      <c r="S2058" s="664"/>
      <c r="T2058" s="665"/>
      <c r="AT2058" s="660" t="s">
        <v>137</v>
      </c>
      <c r="AU2058" s="660" t="s">
        <v>82</v>
      </c>
      <c r="AV2058" s="658" t="s">
        <v>82</v>
      </c>
      <c r="AW2058" s="658" t="s">
        <v>33</v>
      </c>
      <c r="AX2058" s="658" t="s">
        <v>80</v>
      </c>
      <c r="AY2058" s="660" t="s">
        <v>125</v>
      </c>
    </row>
    <row r="2059" spans="1:65" s="571" customFormat="1" ht="24.2" customHeight="1">
      <c r="A2059" s="568"/>
      <c r="B2059" s="569"/>
      <c r="C2059" s="671" t="s">
        <v>3417</v>
      </c>
      <c r="D2059" s="671" t="s">
        <v>239</v>
      </c>
      <c r="E2059" s="672" t="s">
        <v>3418</v>
      </c>
      <c r="F2059" s="673" t="s">
        <v>3419</v>
      </c>
      <c r="G2059" s="674" t="s">
        <v>180</v>
      </c>
      <c r="H2059" s="675">
        <v>15.95</v>
      </c>
      <c r="I2059" s="80"/>
      <c r="J2059" s="676">
        <f>ROUND(I2059*H2059,2)</f>
        <v>0</v>
      </c>
      <c r="K2059" s="673" t="s">
        <v>132</v>
      </c>
      <c r="L2059" s="677"/>
      <c r="M2059" s="678" t="s">
        <v>3</v>
      </c>
      <c r="N2059" s="679" t="s">
        <v>43</v>
      </c>
      <c r="O2059" s="648"/>
      <c r="P2059" s="649">
        <f>O2059*H2059</f>
        <v>0</v>
      </c>
      <c r="Q2059" s="649">
        <v>0.0192</v>
      </c>
      <c r="R2059" s="649">
        <f>Q2059*H2059</f>
        <v>0.30623999999999996</v>
      </c>
      <c r="S2059" s="649">
        <v>0</v>
      </c>
      <c r="T2059" s="650">
        <f>S2059*H2059</f>
        <v>0</v>
      </c>
      <c r="U2059" s="568"/>
      <c r="V2059" s="568"/>
      <c r="W2059" s="568"/>
      <c r="X2059" s="568"/>
      <c r="Y2059" s="568"/>
      <c r="Z2059" s="568"/>
      <c r="AA2059" s="568"/>
      <c r="AB2059" s="568"/>
      <c r="AC2059" s="568"/>
      <c r="AD2059" s="568"/>
      <c r="AE2059" s="568"/>
      <c r="AR2059" s="651" t="s">
        <v>304</v>
      </c>
      <c r="AT2059" s="651" t="s">
        <v>239</v>
      </c>
      <c r="AU2059" s="651" t="s">
        <v>82</v>
      </c>
      <c r="AY2059" s="561" t="s">
        <v>125</v>
      </c>
      <c r="BE2059" s="652">
        <f>IF(N2059="základní",J2059,0)</f>
        <v>0</v>
      </c>
      <c r="BF2059" s="652">
        <f>IF(N2059="snížená",J2059,0)</f>
        <v>0</v>
      </c>
      <c r="BG2059" s="652">
        <f>IF(N2059="zákl. přenesená",J2059,0)</f>
        <v>0</v>
      </c>
      <c r="BH2059" s="652">
        <f>IF(N2059="sníž. přenesená",J2059,0)</f>
        <v>0</v>
      </c>
      <c r="BI2059" s="652">
        <f>IF(N2059="nulová",J2059,0)</f>
        <v>0</v>
      </c>
      <c r="BJ2059" s="561" t="s">
        <v>80</v>
      </c>
      <c r="BK2059" s="652">
        <f>ROUND(I2059*H2059,2)</f>
        <v>0</v>
      </c>
      <c r="BL2059" s="561" t="s">
        <v>229</v>
      </c>
      <c r="BM2059" s="651" t="s">
        <v>3420</v>
      </c>
    </row>
    <row r="2060" spans="2:51" s="658" customFormat="1" ht="12">
      <c r="B2060" s="659"/>
      <c r="D2060" s="653" t="s">
        <v>137</v>
      </c>
      <c r="E2060" s="660" t="s">
        <v>3</v>
      </c>
      <c r="F2060" s="661" t="s">
        <v>3421</v>
      </c>
      <c r="H2060" s="662">
        <v>4.1</v>
      </c>
      <c r="L2060" s="659"/>
      <c r="M2060" s="663"/>
      <c r="N2060" s="664"/>
      <c r="O2060" s="664"/>
      <c r="P2060" s="664"/>
      <c r="Q2060" s="664"/>
      <c r="R2060" s="664"/>
      <c r="S2060" s="664"/>
      <c r="T2060" s="665"/>
      <c r="AT2060" s="660" t="s">
        <v>137</v>
      </c>
      <c r="AU2060" s="660" t="s">
        <v>82</v>
      </c>
      <c r="AV2060" s="658" t="s">
        <v>82</v>
      </c>
      <c r="AW2060" s="658" t="s">
        <v>33</v>
      </c>
      <c r="AX2060" s="658" t="s">
        <v>72</v>
      </c>
      <c r="AY2060" s="660" t="s">
        <v>125</v>
      </c>
    </row>
    <row r="2061" spans="2:51" s="658" customFormat="1" ht="12">
      <c r="B2061" s="659"/>
      <c r="D2061" s="653" t="s">
        <v>137</v>
      </c>
      <c r="E2061" s="660" t="s">
        <v>3</v>
      </c>
      <c r="F2061" s="661" t="s">
        <v>3422</v>
      </c>
      <c r="H2061" s="662">
        <v>10.4</v>
      </c>
      <c r="L2061" s="659"/>
      <c r="M2061" s="663"/>
      <c r="N2061" s="664"/>
      <c r="O2061" s="664"/>
      <c r="P2061" s="664"/>
      <c r="Q2061" s="664"/>
      <c r="R2061" s="664"/>
      <c r="S2061" s="664"/>
      <c r="T2061" s="665"/>
      <c r="AT2061" s="660" t="s">
        <v>137</v>
      </c>
      <c r="AU2061" s="660" t="s">
        <v>82</v>
      </c>
      <c r="AV2061" s="658" t="s">
        <v>82</v>
      </c>
      <c r="AW2061" s="658" t="s">
        <v>33</v>
      </c>
      <c r="AX2061" s="658" t="s">
        <v>72</v>
      </c>
      <c r="AY2061" s="660" t="s">
        <v>125</v>
      </c>
    </row>
    <row r="2062" spans="2:51" s="687" customFormat="1" ht="12">
      <c r="B2062" s="688"/>
      <c r="D2062" s="653" t="s">
        <v>137</v>
      </c>
      <c r="E2062" s="689" t="s">
        <v>3</v>
      </c>
      <c r="F2062" s="690" t="s">
        <v>532</v>
      </c>
      <c r="H2062" s="691">
        <v>14.5</v>
      </c>
      <c r="L2062" s="688"/>
      <c r="M2062" s="692"/>
      <c r="N2062" s="693"/>
      <c r="O2062" s="693"/>
      <c r="P2062" s="693"/>
      <c r="Q2062" s="693"/>
      <c r="R2062" s="693"/>
      <c r="S2062" s="693"/>
      <c r="T2062" s="694"/>
      <c r="AT2062" s="689" t="s">
        <v>137</v>
      </c>
      <c r="AU2062" s="689" t="s">
        <v>82</v>
      </c>
      <c r="AV2062" s="687" t="s">
        <v>133</v>
      </c>
      <c r="AW2062" s="687" t="s">
        <v>33</v>
      </c>
      <c r="AX2062" s="687" t="s">
        <v>80</v>
      </c>
      <c r="AY2062" s="689" t="s">
        <v>125</v>
      </c>
    </row>
    <row r="2063" spans="2:51" s="658" customFormat="1" ht="12">
      <c r="B2063" s="659"/>
      <c r="D2063" s="653" t="s">
        <v>137</v>
      </c>
      <c r="F2063" s="661" t="s">
        <v>3423</v>
      </c>
      <c r="H2063" s="662">
        <v>15.95</v>
      </c>
      <c r="L2063" s="659"/>
      <c r="M2063" s="663"/>
      <c r="N2063" s="664"/>
      <c r="O2063" s="664"/>
      <c r="P2063" s="664"/>
      <c r="Q2063" s="664"/>
      <c r="R2063" s="664"/>
      <c r="S2063" s="664"/>
      <c r="T2063" s="665"/>
      <c r="AT2063" s="660" t="s">
        <v>137</v>
      </c>
      <c r="AU2063" s="660" t="s">
        <v>82</v>
      </c>
      <c r="AV2063" s="658" t="s">
        <v>82</v>
      </c>
      <c r="AW2063" s="658" t="s">
        <v>4</v>
      </c>
      <c r="AX2063" s="658" t="s">
        <v>80</v>
      </c>
      <c r="AY2063" s="660" t="s">
        <v>125</v>
      </c>
    </row>
    <row r="2064" spans="1:65" s="571" customFormat="1" ht="14.45" customHeight="1">
      <c r="A2064" s="568"/>
      <c r="B2064" s="569"/>
      <c r="C2064" s="640" t="s">
        <v>3424</v>
      </c>
      <c r="D2064" s="640" t="s">
        <v>128</v>
      </c>
      <c r="E2064" s="641" t="s">
        <v>3425</v>
      </c>
      <c r="F2064" s="642" t="s">
        <v>3426</v>
      </c>
      <c r="G2064" s="643" t="s">
        <v>180</v>
      </c>
      <c r="H2064" s="644">
        <v>14.9</v>
      </c>
      <c r="I2064" s="77"/>
      <c r="J2064" s="645">
        <f>ROUND(I2064*H2064,2)</f>
        <v>0</v>
      </c>
      <c r="K2064" s="642" t="s">
        <v>132</v>
      </c>
      <c r="L2064" s="569"/>
      <c r="M2064" s="646" t="s">
        <v>3</v>
      </c>
      <c r="N2064" s="647" t="s">
        <v>43</v>
      </c>
      <c r="O2064" s="648"/>
      <c r="P2064" s="649">
        <f>O2064*H2064</f>
        <v>0</v>
      </c>
      <c r="Q2064" s="649">
        <v>0.0015</v>
      </c>
      <c r="R2064" s="649">
        <f>Q2064*H2064</f>
        <v>0.022350000000000002</v>
      </c>
      <c r="S2064" s="649">
        <v>0</v>
      </c>
      <c r="T2064" s="650">
        <f>S2064*H2064</f>
        <v>0</v>
      </c>
      <c r="U2064" s="568"/>
      <c r="V2064" s="568"/>
      <c r="W2064" s="568"/>
      <c r="X2064" s="568"/>
      <c r="Y2064" s="568"/>
      <c r="Z2064" s="568"/>
      <c r="AA2064" s="568"/>
      <c r="AB2064" s="568"/>
      <c r="AC2064" s="568"/>
      <c r="AD2064" s="568"/>
      <c r="AE2064" s="568"/>
      <c r="AR2064" s="651" t="s">
        <v>229</v>
      </c>
      <c r="AT2064" s="651" t="s">
        <v>128</v>
      </c>
      <c r="AU2064" s="651" t="s">
        <v>82</v>
      </c>
      <c r="AY2064" s="561" t="s">
        <v>125</v>
      </c>
      <c r="BE2064" s="652">
        <f>IF(N2064="základní",J2064,0)</f>
        <v>0</v>
      </c>
      <c r="BF2064" s="652">
        <f>IF(N2064="snížená",J2064,0)</f>
        <v>0</v>
      </c>
      <c r="BG2064" s="652">
        <f>IF(N2064="zákl. přenesená",J2064,0)</f>
        <v>0</v>
      </c>
      <c r="BH2064" s="652">
        <f>IF(N2064="sníž. přenesená",J2064,0)</f>
        <v>0</v>
      </c>
      <c r="BI2064" s="652">
        <f>IF(N2064="nulová",J2064,0)</f>
        <v>0</v>
      </c>
      <c r="BJ2064" s="561" t="s">
        <v>80</v>
      </c>
      <c r="BK2064" s="652">
        <f>ROUND(I2064*H2064,2)</f>
        <v>0</v>
      </c>
      <c r="BL2064" s="561" t="s">
        <v>229</v>
      </c>
      <c r="BM2064" s="651" t="s">
        <v>3427</v>
      </c>
    </row>
    <row r="2065" spans="2:51" s="658" customFormat="1" ht="12">
      <c r="B2065" s="659"/>
      <c r="D2065" s="653" t="s">
        <v>137</v>
      </c>
      <c r="E2065" s="660" t="s">
        <v>3</v>
      </c>
      <c r="F2065" s="661" t="s">
        <v>1740</v>
      </c>
      <c r="H2065" s="662">
        <v>14.9</v>
      </c>
      <c r="L2065" s="659"/>
      <c r="M2065" s="663"/>
      <c r="N2065" s="664"/>
      <c r="O2065" s="664"/>
      <c r="P2065" s="664"/>
      <c r="Q2065" s="664"/>
      <c r="R2065" s="664"/>
      <c r="S2065" s="664"/>
      <c r="T2065" s="665"/>
      <c r="AT2065" s="660" t="s">
        <v>137</v>
      </c>
      <c r="AU2065" s="660" t="s">
        <v>82</v>
      </c>
      <c r="AV2065" s="658" t="s">
        <v>82</v>
      </c>
      <c r="AW2065" s="658" t="s">
        <v>33</v>
      </c>
      <c r="AX2065" s="658" t="s">
        <v>80</v>
      </c>
      <c r="AY2065" s="660" t="s">
        <v>125</v>
      </c>
    </row>
    <row r="2066" spans="1:65" s="571" customFormat="1" ht="14.45" customHeight="1">
      <c r="A2066" s="568"/>
      <c r="B2066" s="569"/>
      <c r="C2066" s="640" t="s">
        <v>3428</v>
      </c>
      <c r="D2066" s="640" t="s">
        <v>128</v>
      </c>
      <c r="E2066" s="641" t="s">
        <v>3429</v>
      </c>
      <c r="F2066" s="642" t="s">
        <v>3430</v>
      </c>
      <c r="G2066" s="643" t="s">
        <v>286</v>
      </c>
      <c r="H2066" s="644">
        <v>41</v>
      </c>
      <c r="I2066" s="77"/>
      <c r="J2066" s="645">
        <f>ROUND(I2066*H2066,2)</f>
        <v>0</v>
      </c>
      <c r="K2066" s="642" t="s">
        <v>132</v>
      </c>
      <c r="L2066" s="569"/>
      <c r="M2066" s="646" t="s">
        <v>3</v>
      </c>
      <c r="N2066" s="647" t="s">
        <v>43</v>
      </c>
      <c r="O2066" s="648"/>
      <c r="P2066" s="649">
        <f>O2066*H2066</f>
        <v>0</v>
      </c>
      <c r="Q2066" s="649">
        <v>3E-05</v>
      </c>
      <c r="R2066" s="649">
        <f>Q2066*H2066</f>
        <v>0.00123</v>
      </c>
      <c r="S2066" s="649">
        <v>0</v>
      </c>
      <c r="T2066" s="650">
        <f>S2066*H2066</f>
        <v>0</v>
      </c>
      <c r="U2066" s="568"/>
      <c r="V2066" s="568"/>
      <c r="W2066" s="568"/>
      <c r="X2066" s="568"/>
      <c r="Y2066" s="568"/>
      <c r="Z2066" s="568"/>
      <c r="AA2066" s="568"/>
      <c r="AB2066" s="568"/>
      <c r="AC2066" s="568"/>
      <c r="AD2066" s="568"/>
      <c r="AE2066" s="568"/>
      <c r="AR2066" s="651" t="s">
        <v>229</v>
      </c>
      <c r="AT2066" s="651" t="s">
        <v>128</v>
      </c>
      <c r="AU2066" s="651" t="s">
        <v>82</v>
      </c>
      <c r="AY2066" s="561" t="s">
        <v>125</v>
      </c>
      <c r="BE2066" s="652">
        <f>IF(N2066="základní",J2066,0)</f>
        <v>0</v>
      </c>
      <c r="BF2066" s="652">
        <f>IF(N2066="snížená",J2066,0)</f>
        <v>0</v>
      </c>
      <c r="BG2066" s="652">
        <f>IF(N2066="zákl. přenesená",J2066,0)</f>
        <v>0</v>
      </c>
      <c r="BH2066" s="652">
        <f>IF(N2066="sníž. přenesená",J2066,0)</f>
        <v>0</v>
      </c>
      <c r="BI2066" s="652">
        <f>IF(N2066="nulová",J2066,0)</f>
        <v>0</v>
      </c>
      <c r="BJ2066" s="561" t="s">
        <v>80</v>
      </c>
      <c r="BK2066" s="652">
        <f>ROUND(I2066*H2066,2)</f>
        <v>0</v>
      </c>
      <c r="BL2066" s="561" t="s">
        <v>229</v>
      </c>
      <c r="BM2066" s="651" t="s">
        <v>3431</v>
      </c>
    </row>
    <row r="2067" spans="1:65" s="571" customFormat="1" ht="14.45" customHeight="1">
      <c r="A2067" s="568"/>
      <c r="B2067" s="569"/>
      <c r="C2067" s="640" t="s">
        <v>3432</v>
      </c>
      <c r="D2067" s="640" t="s">
        <v>128</v>
      </c>
      <c r="E2067" s="641" t="s">
        <v>3433</v>
      </c>
      <c r="F2067" s="642" t="s">
        <v>3434</v>
      </c>
      <c r="G2067" s="643" t="s">
        <v>173</v>
      </c>
      <c r="H2067" s="644">
        <v>136.667</v>
      </c>
      <c r="I2067" s="77"/>
      <c r="J2067" s="645">
        <f>ROUND(I2067*H2067,2)</f>
        <v>0</v>
      </c>
      <c r="K2067" s="642" t="s">
        <v>132</v>
      </c>
      <c r="L2067" s="569"/>
      <c r="M2067" s="646" t="s">
        <v>3</v>
      </c>
      <c r="N2067" s="647" t="s">
        <v>43</v>
      </c>
      <c r="O2067" s="648"/>
      <c r="P2067" s="649">
        <f>O2067*H2067</f>
        <v>0</v>
      </c>
      <c r="Q2067" s="649">
        <v>0</v>
      </c>
      <c r="R2067" s="649">
        <f>Q2067*H2067</f>
        <v>0</v>
      </c>
      <c r="S2067" s="649">
        <v>0</v>
      </c>
      <c r="T2067" s="650">
        <f>S2067*H2067</f>
        <v>0</v>
      </c>
      <c r="U2067" s="568"/>
      <c r="V2067" s="568"/>
      <c r="W2067" s="568"/>
      <c r="X2067" s="568"/>
      <c r="Y2067" s="568"/>
      <c r="Z2067" s="568"/>
      <c r="AA2067" s="568"/>
      <c r="AB2067" s="568"/>
      <c r="AC2067" s="568"/>
      <c r="AD2067" s="568"/>
      <c r="AE2067" s="568"/>
      <c r="AR2067" s="651" t="s">
        <v>229</v>
      </c>
      <c r="AT2067" s="651" t="s">
        <v>128</v>
      </c>
      <c r="AU2067" s="651" t="s">
        <v>82</v>
      </c>
      <c r="AY2067" s="561" t="s">
        <v>125</v>
      </c>
      <c r="BE2067" s="652">
        <f>IF(N2067="základní",J2067,0)</f>
        <v>0</v>
      </c>
      <c r="BF2067" s="652">
        <f>IF(N2067="snížená",J2067,0)</f>
        <v>0</v>
      </c>
      <c r="BG2067" s="652">
        <f>IF(N2067="zákl. přenesená",J2067,0)</f>
        <v>0</v>
      </c>
      <c r="BH2067" s="652">
        <f>IF(N2067="sníž. přenesená",J2067,0)</f>
        <v>0</v>
      </c>
      <c r="BI2067" s="652">
        <f>IF(N2067="nulová",J2067,0)</f>
        <v>0</v>
      </c>
      <c r="BJ2067" s="561" t="s">
        <v>80</v>
      </c>
      <c r="BK2067" s="652">
        <f>ROUND(I2067*H2067,2)</f>
        <v>0</v>
      </c>
      <c r="BL2067" s="561" t="s">
        <v>229</v>
      </c>
      <c r="BM2067" s="651" t="s">
        <v>3435</v>
      </c>
    </row>
    <row r="2068" spans="2:51" s="658" customFormat="1" ht="12">
      <c r="B2068" s="659"/>
      <c r="D2068" s="653" t="s">
        <v>137</v>
      </c>
      <c r="E2068" s="660" t="s">
        <v>3</v>
      </c>
      <c r="F2068" s="661" t="s">
        <v>3436</v>
      </c>
      <c r="H2068" s="662">
        <v>136.667</v>
      </c>
      <c r="L2068" s="659"/>
      <c r="M2068" s="663"/>
      <c r="N2068" s="664"/>
      <c r="O2068" s="664"/>
      <c r="P2068" s="664"/>
      <c r="Q2068" s="664"/>
      <c r="R2068" s="664"/>
      <c r="S2068" s="664"/>
      <c r="T2068" s="665"/>
      <c r="AT2068" s="660" t="s">
        <v>137</v>
      </c>
      <c r="AU2068" s="660" t="s">
        <v>82</v>
      </c>
      <c r="AV2068" s="658" t="s">
        <v>82</v>
      </c>
      <c r="AW2068" s="658" t="s">
        <v>33</v>
      </c>
      <c r="AX2068" s="658" t="s">
        <v>80</v>
      </c>
      <c r="AY2068" s="660" t="s">
        <v>125</v>
      </c>
    </row>
    <row r="2069" spans="1:65" s="571" customFormat="1" ht="24.2" customHeight="1">
      <c r="A2069" s="568"/>
      <c r="B2069" s="569"/>
      <c r="C2069" s="640" t="s">
        <v>3437</v>
      </c>
      <c r="D2069" s="640" t="s">
        <v>128</v>
      </c>
      <c r="E2069" s="641" t="s">
        <v>3438</v>
      </c>
      <c r="F2069" s="642" t="s">
        <v>3439</v>
      </c>
      <c r="G2069" s="643" t="s">
        <v>143</v>
      </c>
      <c r="H2069" s="644">
        <v>2.13</v>
      </c>
      <c r="I2069" s="77"/>
      <c r="J2069" s="645">
        <f>ROUND(I2069*H2069,2)</f>
        <v>0</v>
      </c>
      <c r="K2069" s="642" t="s">
        <v>132</v>
      </c>
      <c r="L2069" s="569"/>
      <c r="M2069" s="646" t="s">
        <v>3</v>
      </c>
      <c r="N2069" s="647" t="s">
        <v>43</v>
      </c>
      <c r="O2069" s="648"/>
      <c r="P2069" s="649">
        <f>O2069*H2069</f>
        <v>0</v>
      </c>
      <c r="Q2069" s="649">
        <v>0</v>
      </c>
      <c r="R2069" s="649">
        <f>Q2069*H2069</f>
        <v>0</v>
      </c>
      <c r="S2069" s="649">
        <v>0</v>
      </c>
      <c r="T2069" s="650">
        <f>S2069*H2069</f>
        <v>0</v>
      </c>
      <c r="U2069" s="568"/>
      <c r="V2069" s="568"/>
      <c r="W2069" s="568"/>
      <c r="X2069" s="568"/>
      <c r="Y2069" s="568"/>
      <c r="Z2069" s="568"/>
      <c r="AA2069" s="568"/>
      <c r="AB2069" s="568"/>
      <c r="AC2069" s="568"/>
      <c r="AD2069" s="568"/>
      <c r="AE2069" s="568"/>
      <c r="AR2069" s="651" t="s">
        <v>229</v>
      </c>
      <c r="AT2069" s="651" t="s">
        <v>128</v>
      </c>
      <c r="AU2069" s="651" t="s">
        <v>82</v>
      </c>
      <c r="AY2069" s="561" t="s">
        <v>125</v>
      </c>
      <c r="BE2069" s="652">
        <f>IF(N2069="základní",J2069,0)</f>
        <v>0</v>
      </c>
      <c r="BF2069" s="652">
        <f>IF(N2069="snížená",J2069,0)</f>
        <v>0</v>
      </c>
      <c r="BG2069" s="652">
        <f>IF(N2069="zákl. přenesená",J2069,0)</f>
        <v>0</v>
      </c>
      <c r="BH2069" s="652">
        <f>IF(N2069="sníž. přenesená",J2069,0)</f>
        <v>0</v>
      </c>
      <c r="BI2069" s="652">
        <f>IF(N2069="nulová",J2069,0)</f>
        <v>0</v>
      </c>
      <c r="BJ2069" s="561" t="s">
        <v>80</v>
      </c>
      <c r="BK2069" s="652">
        <f>ROUND(I2069*H2069,2)</f>
        <v>0</v>
      </c>
      <c r="BL2069" s="561" t="s">
        <v>229</v>
      </c>
      <c r="BM2069" s="651" t="s">
        <v>3440</v>
      </c>
    </row>
    <row r="2070" spans="2:63" s="627" customFormat="1" ht="22.9" customHeight="1">
      <c r="B2070" s="628"/>
      <c r="D2070" s="629" t="s">
        <v>71</v>
      </c>
      <c r="E2070" s="638" t="s">
        <v>3441</v>
      </c>
      <c r="F2070" s="638" t="s">
        <v>3442</v>
      </c>
      <c r="J2070" s="639">
        <f>BK2070</f>
        <v>0</v>
      </c>
      <c r="L2070" s="628"/>
      <c r="M2070" s="632"/>
      <c r="N2070" s="633"/>
      <c r="O2070" s="633"/>
      <c r="P2070" s="634">
        <f>SUM(P2071:P2189)</f>
        <v>0</v>
      </c>
      <c r="Q2070" s="633"/>
      <c r="R2070" s="634">
        <f>SUM(R2071:R2189)</f>
        <v>9.875957370000004</v>
      </c>
      <c r="S2070" s="633"/>
      <c r="T2070" s="635">
        <f>SUM(T2071:T2189)</f>
        <v>0.01725</v>
      </c>
      <c r="AR2070" s="629" t="s">
        <v>82</v>
      </c>
      <c r="AT2070" s="636" t="s">
        <v>71</v>
      </c>
      <c r="AU2070" s="636" t="s">
        <v>80</v>
      </c>
      <c r="AY2070" s="629" t="s">
        <v>125</v>
      </c>
      <c r="BK2070" s="637">
        <f>SUM(BK2071:BK2189)</f>
        <v>0</v>
      </c>
    </row>
    <row r="2071" spans="1:65" s="571" customFormat="1" ht="14.45" customHeight="1">
      <c r="A2071" s="568"/>
      <c r="B2071" s="569"/>
      <c r="C2071" s="640" t="s">
        <v>3443</v>
      </c>
      <c r="D2071" s="640" t="s">
        <v>128</v>
      </c>
      <c r="E2071" s="641" t="s">
        <v>3444</v>
      </c>
      <c r="F2071" s="642" t="s">
        <v>3445</v>
      </c>
      <c r="G2071" s="643" t="s">
        <v>180</v>
      </c>
      <c r="H2071" s="644">
        <v>643.8</v>
      </c>
      <c r="I2071" s="77"/>
      <c r="J2071" s="645">
        <f>ROUND(I2071*H2071,2)</f>
        <v>0</v>
      </c>
      <c r="K2071" s="642" t="s">
        <v>132</v>
      </c>
      <c r="L2071" s="569"/>
      <c r="M2071" s="646" t="s">
        <v>3</v>
      </c>
      <c r="N2071" s="647" t="s">
        <v>43</v>
      </c>
      <c r="O2071" s="648"/>
      <c r="P2071" s="649">
        <f>O2071*H2071</f>
        <v>0</v>
      </c>
      <c r="Q2071" s="649">
        <v>0</v>
      </c>
      <c r="R2071" s="649">
        <f>Q2071*H2071</f>
        <v>0</v>
      </c>
      <c r="S2071" s="649">
        <v>0</v>
      </c>
      <c r="T2071" s="650">
        <f>S2071*H2071</f>
        <v>0</v>
      </c>
      <c r="U2071" s="568"/>
      <c r="V2071" s="568"/>
      <c r="W2071" s="568"/>
      <c r="X2071" s="568"/>
      <c r="Y2071" s="568"/>
      <c r="Z2071" s="568"/>
      <c r="AA2071" s="568"/>
      <c r="AB2071" s="568"/>
      <c r="AC2071" s="568"/>
      <c r="AD2071" s="568"/>
      <c r="AE2071" s="568"/>
      <c r="AR2071" s="651" t="s">
        <v>229</v>
      </c>
      <c r="AT2071" s="651" t="s">
        <v>128</v>
      </c>
      <c r="AU2071" s="651" t="s">
        <v>82</v>
      </c>
      <c r="AY2071" s="561" t="s">
        <v>125</v>
      </c>
      <c r="BE2071" s="652">
        <f>IF(N2071="základní",J2071,0)</f>
        <v>0</v>
      </c>
      <c r="BF2071" s="652">
        <f>IF(N2071="snížená",J2071,0)</f>
        <v>0</v>
      </c>
      <c r="BG2071" s="652">
        <f>IF(N2071="zákl. přenesená",J2071,0)</f>
        <v>0</v>
      </c>
      <c r="BH2071" s="652">
        <f>IF(N2071="sníž. přenesená",J2071,0)</f>
        <v>0</v>
      </c>
      <c r="BI2071" s="652">
        <f>IF(N2071="nulová",J2071,0)</f>
        <v>0</v>
      </c>
      <c r="BJ2071" s="561" t="s">
        <v>80</v>
      </c>
      <c r="BK2071" s="652">
        <f>ROUND(I2071*H2071,2)</f>
        <v>0</v>
      </c>
      <c r="BL2071" s="561" t="s">
        <v>229</v>
      </c>
      <c r="BM2071" s="651" t="s">
        <v>3446</v>
      </c>
    </row>
    <row r="2072" spans="2:51" s="658" customFormat="1" ht="12">
      <c r="B2072" s="659"/>
      <c r="D2072" s="653" t="s">
        <v>137</v>
      </c>
      <c r="E2072" s="660" t="s">
        <v>3</v>
      </c>
      <c r="F2072" s="661" t="s">
        <v>1737</v>
      </c>
      <c r="H2072" s="662">
        <v>123.4</v>
      </c>
      <c r="L2072" s="659"/>
      <c r="M2072" s="663"/>
      <c r="N2072" s="664"/>
      <c r="O2072" s="664"/>
      <c r="P2072" s="664"/>
      <c r="Q2072" s="664"/>
      <c r="R2072" s="664"/>
      <c r="S2072" s="664"/>
      <c r="T2072" s="665"/>
      <c r="AT2072" s="660" t="s">
        <v>137</v>
      </c>
      <c r="AU2072" s="660" t="s">
        <v>82</v>
      </c>
      <c r="AV2072" s="658" t="s">
        <v>82</v>
      </c>
      <c r="AW2072" s="658" t="s">
        <v>33</v>
      </c>
      <c r="AX2072" s="658" t="s">
        <v>72</v>
      </c>
      <c r="AY2072" s="660" t="s">
        <v>125</v>
      </c>
    </row>
    <row r="2073" spans="2:51" s="658" customFormat="1" ht="12">
      <c r="B2073" s="659"/>
      <c r="D2073" s="653" t="s">
        <v>137</v>
      </c>
      <c r="E2073" s="660" t="s">
        <v>3</v>
      </c>
      <c r="F2073" s="661" t="s">
        <v>1738</v>
      </c>
      <c r="H2073" s="662">
        <v>120.8</v>
      </c>
      <c r="L2073" s="659"/>
      <c r="M2073" s="663"/>
      <c r="N2073" s="664"/>
      <c r="O2073" s="664"/>
      <c r="P2073" s="664"/>
      <c r="Q2073" s="664"/>
      <c r="R2073" s="664"/>
      <c r="S2073" s="664"/>
      <c r="T2073" s="665"/>
      <c r="AT2073" s="660" t="s">
        <v>137</v>
      </c>
      <c r="AU2073" s="660" t="s">
        <v>82</v>
      </c>
      <c r="AV2073" s="658" t="s">
        <v>82</v>
      </c>
      <c r="AW2073" s="658" t="s">
        <v>33</v>
      </c>
      <c r="AX2073" s="658" t="s">
        <v>72</v>
      </c>
      <c r="AY2073" s="660" t="s">
        <v>125</v>
      </c>
    </row>
    <row r="2074" spans="2:51" s="658" customFormat="1" ht="12">
      <c r="B2074" s="659"/>
      <c r="D2074" s="653" t="s">
        <v>137</v>
      </c>
      <c r="E2074" s="660" t="s">
        <v>3</v>
      </c>
      <c r="F2074" s="661" t="s">
        <v>1739</v>
      </c>
      <c r="H2074" s="662">
        <v>72.6</v>
      </c>
      <c r="L2074" s="659"/>
      <c r="M2074" s="663"/>
      <c r="N2074" s="664"/>
      <c r="O2074" s="664"/>
      <c r="P2074" s="664"/>
      <c r="Q2074" s="664"/>
      <c r="R2074" s="664"/>
      <c r="S2074" s="664"/>
      <c r="T2074" s="665"/>
      <c r="AT2074" s="660" t="s">
        <v>137</v>
      </c>
      <c r="AU2074" s="660" t="s">
        <v>82</v>
      </c>
      <c r="AV2074" s="658" t="s">
        <v>82</v>
      </c>
      <c r="AW2074" s="658" t="s">
        <v>33</v>
      </c>
      <c r="AX2074" s="658" t="s">
        <v>72</v>
      </c>
      <c r="AY2074" s="660" t="s">
        <v>125</v>
      </c>
    </row>
    <row r="2075" spans="2:51" s="658" customFormat="1" ht="12">
      <c r="B2075" s="659"/>
      <c r="D2075" s="653" t="s">
        <v>137</v>
      </c>
      <c r="E2075" s="660" t="s">
        <v>3</v>
      </c>
      <c r="F2075" s="661" t="s">
        <v>1741</v>
      </c>
      <c r="H2075" s="662">
        <v>13.6</v>
      </c>
      <c r="L2075" s="659"/>
      <c r="M2075" s="663"/>
      <c r="N2075" s="664"/>
      <c r="O2075" s="664"/>
      <c r="P2075" s="664"/>
      <c r="Q2075" s="664"/>
      <c r="R2075" s="664"/>
      <c r="S2075" s="664"/>
      <c r="T2075" s="665"/>
      <c r="AT2075" s="660" t="s">
        <v>137</v>
      </c>
      <c r="AU2075" s="660" t="s">
        <v>82</v>
      </c>
      <c r="AV2075" s="658" t="s">
        <v>82</v>
      </c>
      <c r="AW2075" s="658" t="s">
        <v>33</v>
      </c>
      <c r="AX2075" s="658" t="s">
        <v>72</v>
      </c>
      <c r="AY2075" s="660" t="s">
        <v>125</v>
      </c>
    </row>
    <row r="2076" spans="2:51" s="658" customFormat="1" ht="12">
      <c r="B2076" s="659"/>
      <c r="D2076" s="653" t="s">
        <v>137</v>
      </c>
      <c r="E2076" s="660" t="s">
        <v>3</v>
      </c>
      <c r="F2076" s="661" t="s">
        <v>1742</v>
      </c>
      <c r="H2076" s="662">
        <v>169.6</v>
      </c>
      <c r="L2076" s="659"/>
      <c r="M2076" s="663"/>
      <c r="N2076" s="664"/>
      <c r="O2076" s="664"/>
      <c r="P2076" s="664"/>
      <c r="Q2076" s="664"/>
      <c r="R2076" s="664"/>
      <c r="S2076" s="664"/>
      <c r="T2076" s="665"/>
      <c r="AT2076" s="660" t="s">
        <v>137</v>
      </c>
      <c r="AU2076" s="660" t="s">
        <v>82</v>
      </c>
      <c r="AV2076" s="658" t="s">
        <v>82</v>
      </c>
      <c r="AW2076" s="658" t="s">
        <v>33</v>
      </c>
      <c r="AX2076" s="658" t="s">
        <v>72</v>
      </c>
      <c r="AY2076" s="660" t="s">
        <v>125</v>
      </c>
    </row>
    <row r="2077" spans="2:51" s="658" customFormat="1" ht="12">
      <c r="B2077" s="659"/>
      <c r="D2077" s="653" t="s">
        <v>137</v>
      </c>
      <c r="E2077" s="660" t="s">
        <v>3</v>
      </c>
      <c r="F2077" s="661" t="s">
        <v>1743</v>
      </c>
      <c r="H2077" s="662">
        <v>27</v>
      </c>
      <c r="L2077" s="659"/>
      <c r="M2077" s="663"/>
      <c r="N2077" s="664"/>
      <c r="O2077" s="664"/>
      <c r="P2077" s="664"/>
      <c r="Q2077" s="664"/>
      <c r="R2077" s="664"/>
      <c r="S2077" s="664"/>
      <c r="T2077" s="665"/>
      <c r="AT2077" s="660" t="s">
        <v>137</v>
      </c>
      <c r="AU2077" s="660" t="s">
        <v>82</v>
      </c>
      <c r="AV2077" s="658" t="s">
        <v>82</v>
      </c>
      <c r="AW2077" s="658" t="s">
        <v>33</v>
      </c>
      <c r="AX2077" s="658" t="s">
        <v>72</v>
      </c>
      <c r="AY2077" s="660" t="s">
        <v>125</v>
      </c>
    </row>
    <row r="2078" spans="2:51" s="658" customFormat="1" ht="12">
      <c r="B2078" s="659"/>
      <c r="D2078" s="653" t="s">
        <v>137</v>
      </c>
      <c r="E2078" s="660" t="s">
        <v>3</v>
      </c>
      <c r="F2078" s="661" t="s">
        <v>1744</v>
      </c>
      <c r="H2078" s="662">
        <v>61.8</v>
      </c>
      <c r="L2078" s="659"/>
      <c r="M2078" s="663"/>
      <c r="N2078" s="664"/>
      <c r="O2078" s="664"/>
      <c r="P2078" s="664"/>
      <c r="Q2078" s="664"/>
      <c r="R2078" s="664"/>
      <c r="S2078" s="664"/>
      <c r="T2078" s="665"/>
      <c r="AT2078" s="660" t="s">
        <v>137</v>
      </c>
      <c r="AU2078" s="660" t="s">
        <v>82</v>
      </c>
      <c r="AV2078" s="658" t="s">
        <v>82</v>
      </c>
      <c r="AW2078" s="658" t="s">
        <v>33</v>
      </c>
      <c r="AX2078" s="658" t="s">
        <v>72</v>
      </c>
      <c r="AY2078" s="660" t="s">
        <v>125</v>
      </c>
    </row>
    <row r="2079" spans="2:51" s="658" customFormat="1" ht="12">
      <c r="B2079" s="659"/>
      <c r="D2079" s="653" t="s">
        <v>137</v>
      </c>
      <c r="E2079" s="660" t="s">
        <v>3</v>
      </c>
      <c r="F2079" s="661" t="s">
        <v>1747</v>
      </c>
      <c r="H2079" s="662">
        <v>24.8</v>
      </c>
      <c r="L2079" s="659"/>
      <c r="M2079" s="663"/>
      <c r="N2079" s="664"/>
      <c r="O2079" s="664"/>
      <c r="P2079" s="664"/>
      <c r="Q2079" s="664"/>
      <c r="R2079" s="664"/>
      <c r="S2079" s="664"/>
      <c r="T2079" s="665"/>
      <c r="AT2079" s="660" t="s">
        <v>137</v>
      </c>
      <c r="AU2079" s="660" t="s">
        <v>82</v>
      </c>
      <c r="AV2079" s="658" t="s">
        <v>82</v>
      </c>
      <c r="AW2079" s="658" t="s">
        <v>33</v>
      </c>
      <c r="AX2079" s="658" t="s">
        <v>72</v>
      </c>
      <c r="AY2079" s="660" t="s">
        <v>125</v>
      </c>
    </row>
    <row r="2080" spans="2:51" s="658" customFormat="1" ht="12">
      <c r="B2080" s="659"/>
      <c r="D2080" s="653" t="s">
        <v>137</v>
      </c>
      <c r="E2080" s="660" t="s">
        <v>3</v>
      </c>
      <c r="F2080" s="661" t="s">
        <v>1748</v>
      </c>
      <c r="H2080" s="662">
        <v>30.2</v>
      </c>
      <c r="L2080" s="659"/>
      <c r="M2080" s="663"/>
      <c r="N2080" s="664"/>
      <c r="O2080" s="664"/>
      <c r="P2080" s="664"/>
      <c r="Q2080" s="664"/>
      <c r="R2080" s="664"/>
      <c r="S2080" s="664"/>
      <c r="T2080" s="665"/>
      <c r="AT2080" s="660" t="s">
        <v>137</v>
      </c>
      <c r="AU2080" s="660" t="s">
        <v>82</v>
      </c>
      <c r="AV2080" s="658" t="s">
        <v>82</v>
      </c>
      <c r="AW2080" s="658" t="s">
        <v>33</v>
      </c>
      <c r="AX2080" s="658" t="s">
        <v>72</v>
      </c>
      <c r="AY2080" s="660" t="s">
        <v>125</v>
      </c>
    </row>
    <row r="2081" spans="2:51" s="687" customFormat="1" ht="12">
      <c r="B2081" s="688"/>
      <c r="D2081" s="653" t="s">
        <v>137</v>
      </c>
      <c r="E2081" s="689" t="s">
        <v>3</v>
      </c>
      <c r="F2081" s="690" t="s">
        <v>532</v>
      </c>
      <c r="H2081" s="691">
        <v>643.8</v>
      </c>
      <c r="L2081" s="688"/>
      <c r="M2081" s="692"/>
      <c r="N2081" s="693"/>
      <c r="O2081" s="693"/>
      <c r="P2081" s="693"/>
      <c r="Q2081" s="693"/>
      <c r="R2081" s="693"/>
      <c r="S2081" s="693"/>
      <c r="T2081" s="694"/>
      <c r="AT2081" s="689" t="s">
        <v>137</v>
      </c>
      <c r="AU2081" s="689" t="s">
        <v>82</v>
      </c>
      <c r="AV2081" s="687" t="s">
        <v>133</v>
      </c>
      <c r="AW2081" s="687" t="s">
        <v>33</v>
      </c>
      <c r="AX2081" s="687" t="s">
        <v>80</v>
      </c>
      <c r="AY2081" s="689" t="s">
        <v>125</v>
      </c>
    </row>
    <row r="2082" spans="1:65" s="571" customFormat="1" ht="14.45" customHeight="1">
      <c r="A2082" s="568"/>
      <c r="B2082" s="569"/>
      <c r="C2082" s="640" t="s">
        <v>3447</v>
      </c>
      <c r="D2082" s="640" t="s">
        <v>128</v>
      </c>
      <c r="E2082" s="641" t="s">
        <v>3448</v>
      </c>
      <c r="F2082" s="642" t="s">
        <v>3449</v>
      </c>
      <c r="G2082" s="643" t="s">
        <v>180</v>
      </c>
      <c r="H2082" s="644">
        <v>687.3</v>
      </c>
      <c r="I2082" s="77"/>
      <c r="J2082" s="645">
        <f>ROUND(I2082*H2082,2)</f>
        <v>0</v>
      </c>
      <c r="K2082" s="642" t="s">
        <v>132</v>
      </c>
      <c r="L2082" s="569"/>
      <c r="M2082" s="646" t="s">
        <v>3</v>
      </c>
      <c r="N2082" s="647" t="s">
        <v>43</v>
      </c>
      <c r="O2082" s="648"/>
      <c r="P2082" s="649">
        <f>O2082*H2082</f>
        <v>0</v>
      </c>
      <c r="Q2082" s="649">
        <v>0</v>
      </c>
      <c r="R2082" s="649">
        <f>Q2082*H2082</f>
        <v>0</v>
      </c>
      <c r="S2082" s="649">
        <v>0</v>
      </c>
      <c r="T2082" s="650">
        <f>S2082*H2082</f>
        <v>0</v>
      </c>
      <c r="U2082" s="568"/>
      <c r="V2082" s="568"/>
      <c r="W2082" s="568"/>
      <c r="X2082" s="568"/>
      <c r="Y2082" s="568"/>
      <c r="Z2082" s="568"/>
      <c r="AA2082" s="568"/>
      <c r="AB2082" s="568"/>
      <c r="AC2082" s="568"/>
      <c r="AD2082" s="568"/>
      <c r="AE2082" s="568"/>
      <c r="AR2082" s="651" t="s">
        <v>229</v>
      </c>
      <c r="AT2082" s="651" t="s">
        <v>128</v>
      </c>
      <c r="AU2082" s="651" t="s">
        <v>82</v>
      </c>
      <c r="AY2082" s="561" t="s">
        <v>125</v>
      </c>
      <c r="BE2082" s="652">
        <f>IF(N2082="základní",J2082,0)</f>
        <v>0</v>
      </c>
      <c r="BF2082" s="652">
        <f>IF(N2082="snížená",J2082,0)</f>
        <v>0</v>
      </c>
      <c r="BG2082" s="652">
        <f>IF(N2082="zákl. přenesená",J2082,0)</f>
        <v>0</v>
      </c>
      <c r="BH2082" s="652">
        <f>IF(N2082="sníž. přenesená",J2082,0)</f>
        <v>0</v>
      </c>
      <c r="BI2082" s="652">
        <f>IF(N2082="nulová",J2082,0)</f>
        <v>0</v>
      </c>
      <c r="BJ2082" s="561" t="s">
        <v>80</v>
      </c>
      <c r="BK2082" s="652">
        <f>ROUND(I2082*H2082,2)</f>
        <v>0</v>
      </c>
      <c r="BL2082" s="561" t="s">
        <v>229</v>
      </c>
      <c r="BM2082" s="651" t="s">
        <v>3450</v>
      </c>
    </row>
    <row r="2083" spans="2:51" s="658" customFormat="1" ht="12">
      <c r="B2083" s="659"/>
      <c r="D2083" s="653" t="s">
        <v>137</v>
      </c>
      <c r="E2083" s="660" t="s">
        <v>3</v>
      </c>
      <c r="F2083" s="661" t="s">
        <v>1737</v>
      </c>
      <c r="H2083" s="662">
        <v>123.4</v>
      </c>
      <c r="L2083" s="659"/>
      <c r="M2083" s="663"/>
      <c r="N2083" s="664"/>
      <c r="O2083" s="664"/>
      <c r="P2083" s="664"/>
      <c r="Q2083" s="664"/>
      <c r="R2083" s="664"/>
      <c r="S2083" s="664"/>
      <c r="T2083" s="665"/>
      <c r="AT2083" s="660" t="s">
        <v>137</v>
      </c>
      <c r="AU2083" s="660" t="s">
        <v>82</v>
      </c>
      <c r="AV2083" s="658" t="s">
        <v>82</v>
      </c>
      <c r="AW2083" s="658" t="s">
        <v>33</v>
      </c>
      <c r="AX2083" s="658" t="s">
        <v>72</v>
      </c>
      <c r="AY2083" s="660" t="s">
        <v>125</v>
      </c>
    </row>
    <row r="2084" spans="2:51" s="658" customFormat="1" ht="12">
      <c r="B2084" s="659"/>
      <c r="D2084" s="653" t="s">
        <v>137</v>
      </c>
      <c r="E2084" s="660" t="s">
        <v>3</v>
      </c>
      <c r="F2084" s="661" t="s">
        <v>1738</v>
      </c>
      <c r="H2084" s="662">
        <v>120.8</v>
      </c>
      <c r="L2084" s="659"/>
      <c r="M2084" s="663"/>
      <c r="N2084" s="664"/>
      <c r="O2084" s="664"/>
      <c r="P2084" s="664"/>
      <c r="Q2084" s="664"/>
      <c r="R2084" s="664"/>
      <c r="S2084" s="664"/>
      <c r="T2084" s="665"/>
      <c r="AT2084" s="660" t="s">
        <v>137</v>
      </c>
      <c r="AU2084" s="660" t="s">
        <v>82</v>
      </c>
      <c r="AV2084" s="658" t="s">
        <v>82</v>
      </c>
      <c r="AW2084" s="658" t="s">
        <v>33</v>
      </c>
      <c r="AX2084" s="658" t="s">
        <v>72</v>
      </c>
      <c r="AY2084" s="660" t="s">
        <v>125</v>
      </c>
    </row>
    <row r="2085" spans="2:51" s="658" customFormat="1" ht="12">
      <c r="B2085" s="659"/>
      <c r="D2085" s="653" t="s">
        <v>137</v>
      </c>
      <c r="E2085" s="660" t="s">
        <v>3</v>
      </c>
      <c r="F2085" s="661" t="s">
        <v>1739</v>
      </c>
      <c r="H2085" s="662">
        <v>72.6</v>
      </c>
      <c r="L2085" s="659"/>
      <c r="M2085" s="663"/>
      <c r="N2085" s="664"/>
      <c r="O2085" s="664"/>
      <c r="P2085" s="664"/>
      <c r="Q2085" s="664"/>
      <c r="R2085" s="664"/>
      <c r="S2085" s="664"/>
      <c r="T2085" s="665"/>
      <c r="AT2085" s="660" t="s">
        <v>137</v>
      </c>
      <c r="AU2085" s="660" t="s">
        <v>82</v>
      </c>
      <c r="AV2085" s="658" t="s">
        <v>82</v>
      </c>
      <c r="AW2085" s="658" t="s">
        <v>33</v>
      </c>
      <c r="AX2085" s="658" t="s">
        <v>72</v>
      </c>
      <c r="AY2085" s="660" t="s">
        <v>125</v>
      </c>
    </row>
    <row r="2086" spans="2:51" s="658" customFormat="1" ht="12">
      <c r="B2086" s="659"/>
      <c r="D2086" s="653" t="s">
        <v>137</v>
      </c>
      <c r="E2086" s="660" t="s">
        <v>3</v>
      </c>
      <c r="F2086" s="661" t="s">
        <v>1741</v>
      </c>
      <c r="H2086" s="662">
        <v>13.6</v>
      </c>
      <c r="L2086" s="659"/>
      <c r="M2086" s="663"/>
      <c r="N2086" s="664"/>
      <c r="O2086" s="664"/>
      <c r="P2086" s="664"/>
      <c r="Q2086" s="664"/>
      <c r="R2086" s="664"/>
      <c r="S2086" s="664"/>
      <c r="T2086" s="665"/>
      <c r="AT2086" s="660" t="s">
        <v>137</v>
      </c>
      <c r="AU2086" s="660" t="s">
        <v>82</v>
      </c>
      <c r="AV2086" s="658" t="s">
        <v>82</v>
      </c>
      <c r="AW2086" s="658" t="s">
        <v>33</v>
      </c>
      <c r="AX2086" s="658" t="s">
        <v>72</v>
      </c>
      <c r="AY2086" s="660" t="s">
        <v>125</v>
      </c>
    </row>
    <row r="2087" spans="2:51" s="658" customFormat="1" ht="12">
      <c r="B2087" s="659"/>
      <c r="D2087" s="653" t="s">
        <v>137</v>
      </c>
      <c r="E2087" s="660" t="s">
        <v>3</v>
      </c>
      <c r="F2087" s="661" t="s">
        <v>1742</v>
      </c>
      <c r="H2087" s="662">
        <v>169.6</v>
      </c>
      <c r="L2087" s="659"/>
      <c r="M2087" s="663"/>
      <c r="N2087" s="664"/>
      <c r="O2087" s="664"/>
      <c r="P2087" s="664"/>
      <c r="Q2087" s="664"/>
      <c r="R2087" s="664"/>
      <c r="S2087" s="664"/>
      <c r="T2087" s="665"/>
      <c r="AT2087" s="660" t="s">
        <v>137</v>
      </c>
      <c r="AU2087" s="660" t="s">
        <v>82</v>
      </c>
      <c r="AV2087" s="658" t="s">
        <v>82</v>
      </c>
      <c r="AW2087" s="658" t="s">
        <v>33</v>
      </c>
      <c r="AX2087" s="658" t="s">
        <v>72</v>
      </c>
      <c r="AY2087" s="660" t="s">
        <v>125</v>
      </c>
    </row>
    <row r="2088" spans="2:51" s="658" customFormat="1" ht="12">
      <c r="B2088" s="659"/>
      <c r="D2088" s="653" t="s">
        <v>137</v>
      </c>
      <c r="E2088" s="660" t="s">
        <v>3</v>
      </c>
      <c r="F2088" s="661" t="s">
        <v>1743</v>
      </c>
      <c r="H2088" s="662">
        <v>27</v>
      </c>
      <c r="L2088" s="659"/>
      <c r="M2088" s="663"/>
      <c r="N2088" s="664"/>
      <c r="O2088" s="664"/>
      <c r="P2088" s="664"/>
      <c r="Q2088" s="664"/>
      <c r="R2088" s="664"/>
      <c r="S2088" s="664"/>
      <c r="T2088" s="665"/>
      <c r="AT2088" s="660" t="s">
        <v>137</v>
      </c>
      <c r="AU2088" s="660" t="s">
        <v>82</v>
      </c>
      <c r="AV2088" s="658" t="s">
        <v>82</v>
      </c>
      <c r="AW2088" s="658" t="s">
        <v>33</v>
      </c>
      <c r="AX2088" s="658" t="s">
        <v>72</v>
      </c>
      <c r="AY2088" s="660" t="s">
        <v>125</v>
      </c>
    </row>
    <row r="2089" spans="2:51" s="658" customFormat="1" ht="12">
      <c r="B2089" s="659"/>
      <c r="D2089" s="653" t="s">
        <v>137</v>
      </c>
      <c r="E2089" s="660" t="s">
        <v>3</v>
      </c>
      <c r="F2089" s="661" t="s">
        <v>1744</v>
      </c>
      <c r="H2089" s="662">
        <v>61.8</v>
      </c>
      <c r="L2089" s="659"/>
      <c r="M2089" s="663"/>
      <c r="N2089" s="664"/>
      <c r="O2089" s="664"/>
      <c r="P2089" s="664"/>
      <c r="Q2089" s="664"/>
      <c r="R2089" s="664"/>
      <c r="S2089" s="664"/>
      <c r="T2089" s="665"/>
      <c r="AT2089" s="660" t="s">
        <v>137</v>
      </c>
      <c r="AU2089" s="660" t="s">
        <v>82</v>
      </c>
      <c r="AV2089" s="658" t="s">
        <v>82</v>
      </c>
      <c r="AW2089" s="658" t="s">
        <v>33</v>
      </c>
      <c r="AX2089" s="658" t="s">
        <v>72</v>
      </c>
      <c r="AY2089" s="660" t="s">
        <v>125</v>
      </c>
    </row>
    <row r="2090" spans="2:51" s="658" customFormat="1" ht="12">
      <c r="B2090" s="659"/>
      <c r="D2090" s="653" t="s">
        <v>137</v>
      </c>
      <c r="E2090" s="660" t="s">
        <v>3</v>
      </c>
      <c r="F2090" s="661" t="s">
        <v>1747</v>
      </c>
      <c r="H2090" s="662">
        <v>24.8</v>
      </c>
      <c r="L2090" s="659"/>
      <c r="M2090" s="663"/>
      <c r="N2090" s="664"/>
      <c r="O2090" s="664"/>
      <c r="P2090" s="664"/>
      <c r="Q2090" s="664"/>
      <c r="R2090" s="664"/>
      <c r="S2090" s="664"/>
      <c r="T2090" s="665"/>
      <c r="AT2090" s="660" t="s">
        <v>137</v>
      </c>
      <c r="AU2090" s="660" t="s">
        <v>82</v>
      </c>
      <c r="AV2090" s="658" t="s">
        <v>82</v>
      </c>
      <c r="AW2090" s="658" t="s">
        <v>33</v>
      </c>
      <c r="AX2090" s="658" t="s">
        <v>72</v>
      </c>
      <c r="AY2090" s="660" t="s">
        <v>125</v>
      </c>
    </row>
    <row r="2091" spans="2:51" s="658" customFormat="1" ht="12">
      <c r="B2091" s="659"/>
      <c r="D2091" s="653" t="s">
        <v>137</v>
      </c>
      <c r="E2091" s="660" t="s">
        <v>3</v>
      </c>
      <c r="F2091" s="661" t="s">
        <v>1748</v>
      </c>
      <c r="H2091" s="662">
        <v>30.2</v>
      </c>
      <c r="L2091" s="659"/>
      <c r="M2091" s="663"/>
      <c r="N2091" s="664"/>
      <c r="O2091" s="664"/>
      <c r="P2091" s="664"/>
      <c r="Q2091" s="664"/>
      <c r="R2091" s="664"/>
      <c r="S2091" s="664"/>
      <c r="T2091" s="665"/>
      <c r="AT2091" s="660" t="s">
        <v>137</v>
      </c>
      <c r="AU2091" s="660" t="s">
        <v>82</v>
      </c>
      <c r="AV2091" s="658" t="s">
        <v>82</v>
      </c>
      <c r="AW2091" s="658" t="s">
        <v>33</v>
      </c>
      <c r="AX2091" s="658" t="s">
        <v>72</v>
      </c>
      <c r="AY2091" s="660" t="s">
        <v>125</v>
      </c>
    </row>
    <row r="2092" spans="2:51" s="658" customFormat="1" ht="12">
      <c r="B2092" s="659"/>
      <c r="D2092" s="653" t="s">
        <v>137</v>
      </c>
      <c r="E2092" s="660" t="s">
        <v>3</v>
      </c>
      <c r="F2092" s="661" t="s">
        <v>3451</v>
      </c>
      <c r="H2092" s="662">
        <v>43.5</v>
      </c>
      <c r="L2092" s="659"/>
      <c r="M2092" s="663"/>
      <c r="N2092" s="664"/>
      <c r="O2092" s="664"/>
      <c r="P2092" s="664"/>
      <c r="Q2092" s="664"/>
      <c r="R2092" s="664"/>
      <c r="S2092" s="664"/>
      <c r="T2092" s="665"/>
      <c r="AT2092" s="660" t="s">
        <v>137</v>
      </c>
      <c r="AU2092" s="660" t="s">
        <v>82</v>
      </c>
      <c r="AV2092" s="658" t="s">
        <v>82</v>
      </c>
      <c r="AW2092" s="658" t="s">
        <v>33</v>
      </c>
      <c r="AX2092" s="658" t="s">
        <v>72</v>
      </c>
      <c r="AY2092" s="660" t="s">
        <v>125</v>
      </c>
    </row>
    <row r="2093" spans="2:51" s="687" customFormat="1" ht="12">
      <c r="B2093" s="688"/>
      <c r="D2093" s="653" t="s">
        <v>137</v>
      </c>
      <c r="E2093" s="689" t="s">
        <v>3</v>
      </c>
      <c r="F2093" s="690" t="s">
        <v>532</v>
      </c>
      <c r="H2093" s="691">
        <v>687.3</v>
      </c>
      <c r="L2093" s="688"/>
      <c r="M2093" s="692"/>
      <c r="N2093" s="693"/>
      <c r="O2093" s="693"/>
      <c r="P2093" s="693"/>
      <c r="Q2093" s="693"/>
      <c r="R2093" s="693"/>
      <c r="S2093" s="693"/>
      <c r="T2093" s="694"/>
      <c r="AT2093" s="689" t="s">
        <v>137</v>
      </c>
      <c r="AU2093" s="689" t="s">
        <v>82</v>
      </c>
      <c r="AV2093" s="687" t="s">
        <v>133</v>
      </c>
      <c r="AW2093" s="687" t="s">
        <v>33</v>
      </c>
      <c r="AX2093" s="687" t="s">
        <v>80</v>
      </c>
      <c r="AY2093" s="689" t="s">
        <v>125</v>
      </c>
    </row>
    <row r="2094" spans="1:65" s="571" customFormat="1" ht="14.45" customHeight="1">
      <c r="A2094" s="568"/>
      <c r="B2094" s="569"/>
      <c r="C2094" s="640" t="s">
        <v>3452</v>
      </c>
      <c r="D2094" s="640" t="s">
        <v>128</v>
      </c>
      <c r="E2094" s="641" t="s">
        <v>3453</v>
      </c>
      <c r="F2094" s="642" t="s">
        <v>3454</v>
      </c>
      <c r="G2094" s="643" t="s">
        <v>180</v>
      </c>
      <c r="H2094" s="644">
        <v>687.3</v>
      </c>
      <c r="I2094" s="77"/>
      <c r="J2094" s="645">
        <f>ROUND(I2094*H2094,2)</f>
        <v>0</v>
      </c>
      <c r="K2094" s="642" t="s">
        <v>132</v>
      </c>
      <c r="L2094" s="569"/>
      <c r="M2094" s="646" t="s">
        <v>3</v>
      </c>
      <c r="N2094" s="647" t="s">
        <v>43</v>
      </c>
      <c r="O2094" s="648"/>
      <c r="P2094" s="649">
        <f>O2094*H2094</f>
        <v>0</v>
      </c>
      <c r="Q2094" s="649">
        <v>0.0002</v>
      </c>
      <c r="R2094" s="649">
        <f>Q2094*H2094</f>
        <v>0.13746</v>
      </c>
      <c r="S2094" s="649">
        <v>0</v>
      </c>
      <c r="T2094" s="650">
        <f>S2094*H2094</f>
        <v>0</v>
      </c>
      <c r="U2094" s="568"/>
      <c r="V2094" s="568"/>
      <c r="W2094" s="568"/>
      <c r="X2094" s="568"/>
      <c r="Y2094" s="568"/>
      <c r="Z2094" s="568"/>
      <c r="AA2094" s="568"/>
      <c r="AB2094" s="568"/>
      <c r="AC2094" s="568"/>
      <c r="AD2094" s="568"/>
      <c r="AE2094" s="568"/>
      <c r="AR2094" s="651" t="s">
        <v>229</v>
      </c>
      <c r="AT2094" s="651" t="s">
        <v>128</v>
      </c>
      <c r="AU2094" s="651" t="s">
        <v>82</v>
      </c>
      <c r="AY2094" s="561" t="s">
        <v>125</v>
      </c>
      <c r="BE2094" s="652">
        <f>IF(N2094="základní",J2094,0)</f>
        <v>0</v>
      </c>
      <c r="BF2094" s="652">
        <f>IF(N2094="snížená",J2094,0)</f>
        <v>0</v>
      </c>
      <c r="BG2094" s="652">
        <f>IF(N2094="zákl. přenesená",J2094,0)</f>
        <v>0</v>
      </c>
      <c r="BH2094" s="652">
        <f>IF(N2094="sníž. přenesená",J2094,0)</f>
        <v>0</v>
      </c>
      <c r="BI2094" s="652">
        <f>IF(N2094="nulová",J2094,0)</f>
        <v>0</v>
      </c>
      <c r="BJ2094" s="561" t="s">
        <v>80</v>
      </c>
      <c r="BK2094" s="652">
        <f>ROUND(I2094*H2094,2)</f>
        <v>0</v>
      </c>
      <c r="BL2094" s="561" t="s">
        <v>229</v>
      </c>
      <c r="BM2094" s="651" t="s">
        <v>3455</v>
      </c>
    </row>
    <row r="2095" spans="2:51" s="658" customFormat="1" ht="12">
      <c r="B2095" s="659"/>
      <c r="D2095" s="653" t="s">
        <v>137</v>
      </c>
      <c r="E2095" s="660" t="s">
        <v>3</v>
      </c>
      <c r="F2095" s="661" t="s">
        <v>1737</v>
      </c>
      <c r="H2095" s="662">
        <v>123.4</v>
      </c>
      <c r="L2095" s="659"/>
      <c r="M2095" s="663"/>
      <c r="N2095" s="664"/>
      <c r="O2095" s="664"/>
      <c r="P2095" s="664"/>
      <c r="Q2095" s="664"/>
      <c r="R2095" s="664"/>
      <c r="S2095" s="664"/>
      <c r="T2095" s="665"/>
      <c r="AT2095" s="660" t="s">
        <v>137</v>
      </c>
      <c r="AU2095" s="660" t="s">
        <v>82</v>
      </c>
      <c r="AV2095" s="658" t="s">
        <v>82</v>
      </c>
      <c r="AW2095" s="658" t="s">
        <v>33</v>
      </c>
      <c r="AX2095" s="658" t="s">
        <v>72</v>
      </c>
      <c r="AY2095" s="660" t="s">
        <v>125</v>
      </c>
    </row>
    <row r="2096" spans="2:51" s="658" customFormat="1" ht="12">
      <c r="B2096" s="659"/>
      <c r="D2096" s="653" t="s">
        <v>137</v>
      </c>
      <c r="E2096" s="660" t="s">
        <v>3</v>
      </c>
      <c r="F2096" s="661" t="s">
        <v>1738</v>
      </c>
      <c r="H2096" s="662">
        <v>120.8</v>
      </c>
      <c r="L2096" s="659"/>
      <c r="M2096" s="663"/>
      <c r="N2096" s="664"/>
      <c r="O2096" s="664"/>
      <c r="P2096" s="664"/>
      <c r="Q2096" s="664"/>
      <c r="R2096" s="664"/>
      <c r="S2096" s="664"/>
      <c r="T2096" s="665"/>
      <c r="AT2096" s="660" t="s">
        <v>137</v>
      </c>
      <c r="AU2096" s="660" t="s">
        <v>82</v>
      </c>
      <c r="AV2096" s="658" t="s">
        <v>82</v>
      </c>
      <c r="AW2096" s="658" t="s">
        <v>33</v>
      </c>
      <c r="AX2096" s="658" t="s">
        <v>72</v>
      </c>
      <c r="AY2096" s="660" t="s">
        <v>125</v>
      </c>
    </row>
    <row r="2097" spans="2:51" s="658" customFormat="1" ht="12">
      <c r="B2097" s="659"/>
      <c r="D2097" s="653" t="s">
        <v>137</v>
      </c>
      <c r="E2097" s="660" t="s">
        <v>3</v>
      </c>
      <c r="F2097" s="661" t="s">
        <v>1739</v>
      </c>
      <c r="H2097" s="662">
        <v>72.6</v>
      </c>
      <c r="L2097" s="659"/>
      <c r="M2097" s="663"/>
      <c r="N2097" s="664"/>
      <c r="O2097" s="664"/>
      <c r="P2097" s="664"/>
      <c r="Q2097" s="664"/>
      <c r="R2097" s="664"/>
      <c r="S2097" s="664"/>
      <c r="T2097" s="665"/>
      <c r="AT2097" s="660" t="s">
        <v>137</v>
      </c>
      <c r="AU2097" s="660" t="s">
        <v>82</v>
      </c>
      <c r="AV2097" s="658" t="s">
        <v>82</v>
      </c>
      <c r="AW2097" s="658" t="s">
        <v>33</v>
      </c>
      <c r="AX2097" s="658" t="s">
        <v>72</v>
      </c>
      <c r="AY2097" s="660" t="s">
        <v>125</v>
      </c>
    </row>
    <row r="2098" spans="2:51" s="658" customFormat="1" ht="12">
      <c r="B2098" s="659"/>
      <c r="D2098" s="653" t="s">
        <v>137</v>
      </c>
      <c r="E2098" s="660" t="s">
        <v>3</v>
      </c>
      <c r="F2098" s="661" t="s">
        <v>1741</v>
      </c>
      <c r="H2098" s="662">
        <v>13.6</v>
      </c>
      <c r="L2098" s="659"/>
      <c r="M2098" s="663"/>
      <c r="N2098" s="664"/>
      <c r="O2098" s="664"/>
      <c r="P2098" s="664"/>
      <c r="Q2098" s="664"/>
      <c r="R2098" s="664"/>
      <c r="S2098" s="664"/>
      <c r="T2098" s="665"/>
      <c r="AT2098" s="660" t="s">
        <v>137</v>
      </c>
      <c r="AU2098" s="660" t="s">
        <v>82</v>
      </c>
      <c r="AV2098" s="658" t="s">
        <v>82</v>
      </c>
      <c r="AW2098" s="658" t="s">
        <v>33</v>
      </c>
      <c r="AX2098" s="658" t="s">
        <v>72</v>
      </c>
      <c r="AY2098" s="660" t="s">
        <v>125</v>
      </c>
    </row>
    <row r="2099" spans="2:51" s="658" customFormat="1" ht="12">
      <c r="B2099" s="659"/>
      <c r="D2099" s="653" t="s">
        <v>137</v>
      </c>
      <c r="E2099" s="660" t="s">
        <v>3</v>
      </c>
      <c r="F2099" s="661" t="s">
        <v>1742</v>
      </c>
      <c r="H2099" s="662">
        <v>169.6</v>
      </c>
      <c r="L2099" s="659"/>
      <c r="M2099" s="663"/>
      <c r="N2099" s="664"/>
      <c r="O2099" s="664"/>
      <c r="P2099" s="664"/>
      <c r="Q2099" s="664"/>
      <c r="R2099" s="664"/>
      <c r="S2099" s="664"/>
      <c r="T2099" s="665"/>
      <c r="AT2099" s="660" t="s">
        <v>137</v>
      </c>
      <c r="AU2099" s="660" t="s">
        <v>82</v>
      </c>
      <c r="AV2099" s="658" t="s">
        <v>82</v>
      </c>
      <c r="AW2099" s="658" t="s">
        <v>33</v>
      </c>
      <c r="AX2099" s="658" t="s">
        <v>72</v>
      </c>
      <c r="AY2099" s="660" t="s">
        <v>125</v>
      </c>
    </row>
    <row r="2100" spans="2:51" s="658" customFormat="1" ht="12">
      <c r="B2100" s="659"/>
      <c r="D2100" s="653" t="s">
        <v>137</v>
      </c>
      <c r="E2100" s="660" t="s">
        <v>3</v>
      </c>
      <c r="F2100" s="661" t="s">
        <v>1743</v>
      </c>
      <c r="H2100" s="662">
        <v>27</v>
      </c>
      <c r="L2100" s="659"/>
      <c r="M2100" s="663"/>
      <c r="N2100" s="664"/>
      <c r="O2100" s="664"/>
      <c r="P2100" s="664"/>
      <c r="Q2100" s="664"/>
      <c r="R2100" s="664"/>
      <c r="S2100" s="664"/>
      <c r="T2100" s="665"/>
      <c r="AT2100" s="660" t="s">
        <v>137</v>
      </c>
      <c r="AU2100" s="660" t="s">
        <v>82</v>
      </c>
      <c r="AV2100" s="658" t="s">
        <v>82</v>
      </c>
      <c r="AW2100" s="658" t="s">
        <v>33</v>
      </c>
      <c r="AX2100" s="658" t="s">
        <v>72</v>
      </c>
      <c r="AY2100" s="660" t="s">
        <v>125</v>
      </c>
    </row>
    <row r="2101" spans="2:51" s="658" customFormat="1" ht="12">
      <c r="B2101" s="659"/>
      <c r="D2101" s="653" t="s">
        <v>137</v>
      </c>
      <c r="E2101" s="660" t="s">
        <v>3</v>
      </c>
      <c r="F2101" s="661" t="s">
        <v>1744</v>
      </c>
      <c r="H2101" s="662">
        <v>61.8</v>
      </c>
      <c r="L2101" s="659"/>
      <c r="M2101" s="663"/>
      <c r="N2101" s="664"/>
      <c r="O2101" s="664"/>
      <c r="P2101" s="664"/>
      <c r="Q2101" s="664"/>
      <c r="R2101" s="664"/>
      <c r="S2101" s="664"/>
      <c r="T2101" s="665"/>
      <c r="AT2101" s="660" t="s">
        <v>137</v>
      </c>
      <c r="AU2101" s="660" t="s">
        <v>82</v>
      </c>
      <c r="AV2101" s="658" t="s">
        <v>82</v>
      </c>
      <c r="AW2101" s="658" t="s">
        <v>33</v>
      </c>
      <c r="AX2101" s="658" t="s">
        <v>72</v>
      </c>
      <c r="AY2101" s="660" t="s">
        <v>125</v>
      </c>
    </row>
    <row r="2102" spans="2:51" s="658" customFormat="1" ht="12">
      <c r="B2102" s="659"/>
      <c r="D2102" s="653" t="s">
        <v>137</v>
      </c>
      <c r="E2102" s="660" t="s">
        <v>3</v>
      </c>
      <c r="F2102" s="661" t="s">
        <v>1747</v>
      </c>
      <c r="H2102" s="662">
        <v>24.8</v>
      </c>
      <c r="L2102" s="659"/>
      <c r="M2102" s="663"/>
      <c r="N2102" s="664"/>
      <c r="O2102" s="664"/>
      <c r="P2102" s="664"/>
      <c r="Q2102" s="664"/>
      <c r="R2102" s="664"/>
      <c r="S2102" s="664"/>
      <c r="T2102" s="665"/>
      <c r="AT2102" s="660" t="s">
        <v>137</v>
      </c>
      <c r="AU2102" s="660" t="s">
        <v>82</v>
      </c>
      <c r="AV2102" s="658" t="s">
        <v>82</v>
      </c>
      <c r="AW2102" s="658" t="s">
        <v>33</v>
      </c>
      <c r="AX2102" s="658" t="s">
        <v>72</v>
      </c>
      <c r="AY2102" s="660" t="s">
        <v>125</v>
      </c>
    </row>
    <row r="2103" spans="2:51" s="658" customFormat="1" ht="12">
      <c r="B2103" s="659"/>
      <c r="D2103" s="653" t="s">
        <v>137</v>
      </c>
      <c r="E2103" s="660" t="s">
        <v>3</v>
      </c>
      <c r="F2103" s="661" t="s">
        <v>1748</v>
      </c>
      <c r="H2103" s="662">
        <v>30.2</v>
      </c>
      <c r="L2103" s="659"/>
      <c r="M2103" s="663"/>
      <c r="N2103" s="664"/>
      <c r="O2103" s="664"/>
      <c r="P2103" s="664"/>
      <c r="Q2103" s="664"/>
      <c r="R2103" s="664"/>
      <c r="S2103" s="664"/>
      <c r="T2103" s="665"/>
      <c r="AT2103" s="660" t="s">
        <v>137</v>
      </c>
      <c r="AU2103" s="660" t="s">
        <v>82</v>
      </c>
      <c r="AV2103" s="658" t="s">
        <v>82</v>
      </c>
      <c r="AW2103" s="658" t="s">
        <v>33</v>
      </c>
      <c r="AX2103" s="658" t="s">
        <v>72</v>
      </c>
      <c r="AY2103" s="660" t="s">
        <v>125</v>
      </c>
    </row>
    <row r="2104" spans="2:51" s="658" customFormat="1" ht="12">
      <c r="B2104" s="659"/>
      <c r="D2104" s="653" t="s">
        <v>137</v>
      </c>
      <c r="E2104" s="660" t="s">
        <v>3</v>
      </c>
      <c r="F2104" s="661" t="s">
        <v>3451</v>
      </c>
      <c r="H2104" s="662">
        <v>43.5</v>
      </c>
      <c r="L2104" s="659"/>
      <c r="M2104" s="663"/>
      <c r="N2104" s="664"/>
      <c r="O2104" s="664"/>
      <c r="P2104" s="664"/>
      <c r="Q2104" s="664"/>
      <c r="R2104" s="664"/>
      <c r="S2104" s="664"/>
      <c r="T2104" s="665"/>
      <c r="AT2104" s="660" t="s">
        <v>137</v>
      </c>
      <c r="AU2104" s="660" t="s">
        <v>82</v>
      </c>
      <c r="AV2104" s="658" t="s">
        <v>82</v>
      </c>
      <c r="AW2104" s="658" t="s">
        <v>33</v>
      </c>
      <c r="AX2104" s="658" t="s">
        <v>72</v>
      </c>
      <c r="AY2104" s="660" t="s">
        <v>125</v>
      </c>
    </row>
    <row r="2105" spans="2:51" s="687" customFormat="1" ht="12">
      <c r="B2105" s="688"/>
      <c r="D2105" s="653" t="s">
        <v>137</v>
      </c>
      <c r="E2105" s="689" t="s">
        <v>3</v>
      </c>
      <c r="F2105" s="690" t="s">
        <v>532</v>
      </c>
      <c r="H2105" s="691">
        <v>687.3</v>
      </c>
      <c r="L2105" s="688"/>
      <c r="M2105" s="692"/>
      <c r="N2105" s="693"/>
      <c r="O2105" s="693"/>
      <c r="P2105" s="693"/>
      <c r="Q2105" s="693"/>
      <c r="R2105" s="693"/>
      <c r="S2105" s="693"/>
      <c r="T2105" s="694"/>
      <c r="AT2105" s="689" t="s">
        <v>137</v>
      </c>
      <c r="AU2105" s="689" t="s">
        <v>82</v>
      </c>
      <c r="AV2105" s="687" t="s">
        <v>133</v>
      </c>
      <c r="AW2105" s="687" t="s">
        <v>33</v>
      </c>
      <c r="AX2105" s="687" t="s">
        <v>80</v>
      </c>
      <c r="AY2105" s="689" t="s">
        <v>125</v>
      </c>
    </row>
    <row r="2106" spans="1:65" s="571" customFormat="1" ht="14.45" customHeight="1">
      <c r="A2106" s="568"/>
      <c r="B2106" s="569"/>
      <c r="C2106" s="640" t="s">
        <v>3456</v>
      </c>
      <c r="D2106" s="640" t="s">
        <v>128</v>
      </c>
      <c r="E2106" s="641" t="s">
        <v>3457</v>
      </c>
      <c r="F2106" s="642" t="s">
        <v>3458</v>
      </c>
      <c r="G2106" s="643" t="s">
        <v>180</v>
      </c>
      <c r="H2106" s="644">
        <v>687.3</v>
      </c>
      <c r="I2106" s="77"/>
      <c r="J2106" s="645">
        <f>ROUND(I2106*H2106,2)</f>
        <v>0</v>
      </c>
      <c r="K2106" s="642" t="s">
        <v>132</v>
      </c>
      <c r="L2106" s="569"/>
      <c r="M2106" s="646" t="s">
        <v>3</v>
      </c>
      <c r="N2106" s="647" t="s">
        <v>43</v>
      </c>
      <c r="O2106" s="648"/>
      <c r="P2106" s="649">
        <f>O2106*H2106</f>
        <v>0</v>
      </c>
      <c r="Q2106" s="649">
        <v>0.0075</v>
      </c>
      <c r="R2106" s="649">
        <f>Q2106*H2106</f>
        <v>5.154749999999999</v>
      </c>
      <c r="S2106" s="649">
        <v>0</v>
      </c>
      <c r="T2106" s="650">
        <f>S2106*H2106</f>
        <v>0</v>
      </c>
      <c r="U2106" s="568"/>
      <c r="V2106" s="568"/>
      <c r="W2106" s="568"/>
      <c r="X2106" s="568"/>
      <c r="Y2106" s="568"/>
      <c r="Z2106" s="568"/>
      <c r="AA2106" s="568"/>
      <c r="AB2106" s="568"/>
      <c r="AC2106" s="568"/>
      <c r="AD2106" s="568"/>
      <c r="AE2106" s="568"/>
      <c r="AR2106" s="651" t="s">
        <v>229</v>
      </c>
      <c r="AT2106" s="651" t="s">
        <v>128</v>
      </c>
      <c r="AU2106" s="651" t="s">
        <v>82</v>
      </c>
      <c r="AY2106" s="561" t="s">
        <v>125</v>
      </c>
      <c r="BE2106" s="652">
        <f>IF(N2106="základní",J2106,0)</f>
        <v>0</v>
      </c>
      <c r="BF2106" s="652">
        <f>IF(N2106="snížená",J2106,0)</f>
        <v>0</v>
      </c>
      <c r="BG2106" s="652">
        <f>IF(N2106="zákl. přenesená",J2106,0)</f>
        <v>0</v>
      </c>
      <c r="BH2106" s="652">
        <f>IF(N2106="sníž. přenesená",J2106,0)</f>
        <v>0</v>
      </c>
      <c r="BI2106" s="652">
        <f>IF(N2106="nulová",J2106,0)</f>
        <v>0</v>
      </c>
      <c r="BJ2106" s="561" t="s">
        <v>80</v>
      </c>
      <c r="BK2106" s="652">
        <f>ROUND(I2106*H2106,2)</f>
        <v>0</v>
      </c>
      <c r="BL2106" s="561" t="s">
        <v>229</v>
      </c>
      <c r="BM2106" s="651" t="s">
        <v>3459</v>
      </c>
    </row>
    <row r="2107" spans="2:51" s="658" customFormat="1" ht="12">
      <c r="B2107" s="659"/>
      <c r="D2107" s="653" t="s">
        <v>137</v>
      </c>
      <c r="E2107" s="660" t="s">
        <v>3</v>
      </c>
      <c r="F2107" s="661" t="s">
        <v>1737</v>
      </c>
      <c r="H2107" s="662">
        <v>123.4</v>
      </c>
      <c r="L2107" s="659"/>
      <c r="M2107" s="663"/>
      <c r="N2107" s="664"/>
      <c r="O2107" s="664"/>
      <c r="P2107" s="664"/>
      <c r="Q2107" s="664"/>
      <c r="R2107" s="664"/>
      <c r="S2107" s="664"/>
      <c r="T2107" s="665"/>
      <c r="AT2107" s="660" t="s">
        <v>137</v>
      </c>
      <c r="AU2107" s="660" t="s">
        <v>82</v>
      </c>
      <c r="AV2107" s="658" t="s">
        <v>82</v>
      </c>
      <c r="AW2107" s="658" t="s">
        <v>33</v>
      </c>
      <c r="AX2107" s="658" t="s">
        <v>72</v>
      </c>
      <c r="AY2107" s="660" t="s">
        <v>125</v>
      </c>
    </row>
    <row r="2108" spans="2:51" s="658" customFormat="1" ht="12">
      <c r="B2108" s="659"/>
      <c r="D2108" s="653" t="s">
        <v>137</v>
      </c>
      <c r="E2108" s="660" t="s">
        <v>3</v>
      </c>
      <c r="F2108" s="661" t="s">
        <v>1738</v>
      </c>
      <c r="H2108" s="662">
        <v>120.8</v>
      </c>
      <c r="L2108" s="659"/>
      <c r="M2108" s="663"/>
      <c r="N2108" s="664"/>
      <c r="O2108" s="664"/>
      <c r="P2108" s="664"/>
      <c r="Q2108" s="664"/>
      <c r="R2108" s="664"/>
      <c r="S2108" s="664"/>
      <c r="T2108" s="665"/>
      <c r="AT2108" s="660" t="s">
        <v>137</v>
      </c>
      <c r="AU2108" s="660" t="s">
        <v>82</v>
      </c>
      <c r="AV2108" s="658" t="s">
        <v>82</v>
      </c>
      <c r="AW2108" s="658" t="s">
        <v>33</v>
      </c>
      <c r="AX2108" s="658" t="s">
        <v>72</v>
      </c>
      <c r="AY2108" s="660" t="s">
        <v>125</v>
      </c>
    </row>
    <row r="2109" spans="2:51" s="658" customFormat="1" ht="12">
      <c r="B2109" s="659"/>
      <c r="D2109" s="653" t="s">
        <v>137</v>
      </c>
      <c r="E2109" s="660" t="s">
        <v>3</v>
      </c>
      <c r="F2109" s="661" t="s">
        <v>1739</v>
      </c>
      <c r="H2109" s="662">
        <v>72.6</v>
      </c>
      <c r="L2109" s="659"/>
      <c r="M2109" s="663"/>
      <c r="N2109" s="664"/>
      <c r="O2109" s="664"/>
      <c r="P2109" s="664"/>
      <c r="Q2109" s="664"/>
      <c r="R2109" s="664"/>
      <c r="S2109" s="664"/>
      <c r="T2109" s="665"/>
      <c r="AT2109" s="660" t="s">
        <v>137</v>
      </c>
      <c r="AU2109" s="660" t="s">
        <v>82</v>
      </c>
      <c r="AV2109" s="658" t="s">
        <v>82</v>
      </c>
      <c r="AW2109" s="658" t="s">
        <v>33</v>
      </c>
      <c r="AX2109" s="658" t="s">
        <v>72</v>
      </c>
      <c r="AY2109" s="660" t="s">
        <v>125</v>
      </c>
    </row>
    <row r="2110" spans="2:51" s="658" customFormat="1" ht="12">
      <c r="B2110" s="659"/>
      <c r="D2110" s="653" t="s">
        <v>137</v>
      </c>
      <c r="E2110" s="660" t="s">
        <v>3</v>
      </c>
      <c r="F2110" s="661" t="s">
        <v>1741</v>
      </c>
      <c r="H2110" s="662">
        <v>13.6</v>
      </c>
      <c r="L2110" s="659"/>
      <c r="M2110" s="663"/>
      <c r="N2110" s="664"/>
      <c r="O2110" s="664"/>
      <c r="P2110" s="664"/>
      <c r="Q2110" s="664"/>
      <c r="R2110" s="664"/>
      <c r="S2110" s="664"/>
      <c r="T2110" s="665"/>
      <c r="AT2110" s="660" t="s">
        <v>137</v>
      </c>
      <c r="AU2110" s="660" t="s">
        <v>82</v>
      </c>
      <c r="AV2110" s="658" t="s">
        <v>82</v>
      </c>
      <c r="AW2110" s="658" t="s">
        <v>33</v>
      </c>
      <c r="AX2110" s="658" t="s">
        <v>72</v>
      </c>
      <c r="AY2110" s="660" t="s">
        <v>125</v>
      </c>
    </row>
    <row r="2111" spans="2:51" s="658" customFormat="1" ht="12">
      <c r="B2111" s="659"/>
      <c r="D2111" s="653" t="s">
        <v>137</v>
      </c>
      <c r="E2111" s="660" t="s">
        <v>3</v>
      </c>
      <c r="F2111" s="661" t="s">
        <v>1742</v>
      </c>
      <c r="H2111" s="662">
        <v>169.6</v>
      </c>
      <c r="L2111" s="659"/>
      <c r="M2111" s="663"/>
      <c r="N2111" s="664"/>
      <c r="O2111" s="664"/>
      <c r="P2111" s="664"/>
      <c r="Q2111" s="664"/>
      <c r="R2111" s="664"/>
      <c r="S2111" s="664"/>
      <c r="T2111" s="665"/>
      <c r="AT2111" s="660" t="s">
        <v>137</v>
      </c>
      <c r="AU2111" s="660" t="s">
        <v>82</v>
      </c>
      <c r="AV2111" s="658" t="s">
        <v>82</v>
      </c>
      <c r="AW2111" s="658" t="s">
        <v>33</v>
      </c>
      <c r="AX2111" s="658" t="s">
        <v>72</v>
      </c>
      <c r="AY2111" s="660" t="s">
        <v>125</v>
      </c>
    </row>
    <row r="2112" spans="2:51" s="658" customFormat="1" ht="12">
      <c r="B2112" s="659"/>
      <c r="D2112" s="653" t="s">
        <v>137</v>
      </c>
      <c r="E2112" s="660" t="s">
        <v>3</v>
      </c>
      <c r="F2112" s="661" t="s">
        <v>1743</v>
      </c>
      <c r="H2112" s="662">
        <v>27</v>
      </c>
      <c r="L2112" s="659"/>
      <c r="M2112" s="663"/>
      <c r="N2112" s="664"/>
      <c r="O2112" s="664"/>
      <c r="P2112" s="664"/>
      <c r="Q2112" s="664"/>
      <c r="R2112" s="664"/>
      <c r="S2112" s="664"/>
      <c r="T2112" s="665"/>
      <c r="AT2112" s="660" t="s">
        <v>137</v>
      </c>
      <c r="AU2112" s="660" t="s">
        <v>82</v>
      </c>
      <c r="AV2112" s="658" t="s">
        <v>82</v>
      </c>
      <c r="AW2112" s="658" t="s">
        <v>33</v>
      </c>
      <c r="AX2112" s="658" t="s">
        <v>72</v>
      </c>
      <c r="AY2112" s="660" t="s">
        <v>125</v>
      </c>
    </row>
    <row r="2113" spans="2:51" s="658" customFormat="1" ht="12">
      <c r="B2113" s="659"/>
      <c r="D2113" s="653" t="s">
        <v>137</v>
      </c>
      <c r="E2113" s="660" t="s">
        <v>3</v>
      </c>
      <c r="F2113" s="661" t="s">
        <v>1744</v>
      </c>
      <c r="H2113" s="662">
        <v>61.8</v>
      </c>
      <c r="L2113" s="659"/>
      <c r="M2113" s="663"/>
      <c r="N2113" s="664"/>
      <c r="O2113" s="664"/>
      <c r="P2113" s="664"/>
      <c r="Q2113" s="664"/>
      <c r="R2113" s="664"/>
      <c r="S2113" s="664"/>
      <c r="T2113" s="665"/>
      <c r="AT2113" s="660" t="s">
        <v>137</v>
      </c>
      <c r="AU2113" s="660" t="s">
        <v>82</v>
      </c>
      <c r="AV2113" s="658" t="s">
        <v>82</v>
      </c>
      <c r="AW2113" s="658" t="s">
        <v>33</v>
      </c>
      <c r="AX2113" s="658" t="s">
        <v>72</v>
      </c>
      <c r="AY2113" s="660" t="s">
        <v>125</v>
      </c>
    </row>
    <row r="2114" spans="2:51" s="658" customFormat="1" ht="12">
      <c r="B2114" s="659"/>
      <c r="D2114" s="653" t="s">
        <v>137</v>
      </c>
      <c r="E2114" s="660" t="s">
        <v>3</v>
      </c>
      <c r="F2114" s="661" t="s">
        <v>1747</v>
      </c>
      <c r="H2114" s="662">
        <v>24.8</v>
      </c>
      <c r="L2114" s="659"/>
      <c r="M2114" s="663"/>
      <c r="N2114" s="664"/>
      <c r="O2114" s="664"/>
      <c r="P2114" s="664"/>
      <c r="Q2114" s="664"/>
      <c r="R2114" s="664"/>
      <c r="S2114" s="664"/>
      <c r="T2114" s="665"/>
      <c r="AT2114" s="660" t="s">
        <v>137</v>
      </c>
      <c r="AU2114" s="660" t="s">
        <v>82</v>
      </c>
      <c r="AV2114" s="658" t="s">
        <v>82</v>
      </c>
      <c r="AW2114" s="658" t="s">
        <v>33</v>
      </c>
      <c r="AX2114" s="658" t="s">
        <v>72</v>
      </c>
      <c r="AY2114" s="660" t="s">
        <v>125</v>
      </c>
    </row>
    <row r="2115" spans="2:51" s="658" customFormat="1" ht="12">
      <c r="B2115" s="659"/>
      <c r="D2115" s="653" t="s">
        <v>137</v>
      </c>
      <c r="E2115" s="660" t="s">
        <v>3</v>
      </c>
      <c r="F2115" s="661" t="s">
        <v>1748</v>
      </c>
      <c r="H2115" s="662">
        <v>30.2</v>
      </c>
      <c r="L2115" s="659"/>
      <c r="M2115" s="663"/>
      <c r="N2115" s="664"/>
      <c r="O2115" s="664"/>
      <c r="P2115" s="664"/>
      <c r="Q2115" s="664"/>
      <c r="R2115" s="664"/>
      <c r="S2115" s="664"/>
      <c r="T2115" s="665"/>
      <c r="AT2115" s="660" t="s">
        <v>137</v>
      </c>
      <c r="AU2115" s="660" t="s">
        <v>82</v>
      </c>
      <c r="AV2115" s="658" t="s">
        <v>82</v>
      </c>
      <c r="AW2115" s="658" t="s">
        <v>33</v>
      </c>
      <c r="AX2115" s="658" t="s">
        <v>72</v>
      </c>
      <c r="AY2115" s="660" t="s">
        <v>125</v>
      </c>
    </row>
    <row r="2116" spans="2:51" s="658" customFormat="1" ht="12">
      <c r="B2116" s="659"/>
      <c r="D2116" s="653" t="s">
        <v>137</v>
      </c>
      <c r="E2116" s="660" t="s">
        <v>3</v>
      </c>
      <c r="F2116" s="661" t="s">
        <v>3451</v>
      </c>
      <c r="H2116" s="662">
        <v>43.5</v>
      </c>
      <c r="L2116" s="659"/>
      <c r="M2116" s="663"/>
      <c r="N2116" s="664"/>
      <c r="O2116" s="664"/>
      <c r="P2116" s="664"/>
      <c r="Q2116" s="664"/>
      <c r="R2116" s="664"/>
      <c r="S2116" s="664"/>
      <c r="T2116" s="665"/>
      <c r="AT2116" s="660" t="s">
        <v>137</v>
      </c>
      <c r="AU2116" s="660" t="s">
        <v>82</v>
      </c>
      <c r="AV2116" s="658" t="s">
        <v>82</v>
      </c>
      <c r="AW2116" s="658" t="s">
        <v>33</v>
      </c>
      <c r="AX2116" s="658" t="s">
        <v>72</v>
      </c>
      <c r="AY2116" s="660" t="s">
        <v>125</v>
      </c>
    </row>
    <row r="2117" spans="2:51" s="687" customFormat="1" ht="12">
      <c r="B2117" s="688"/>
      <c r="D2117" s="653" t="s">
        <v>137</v>
      </c>
      <c r="E2117" s="689" t="s">
        <v>3</v>
      </c>
      <c r="F2117" s="690" t="s">
        <v>532</v>
      </c>
      <c r="H2117" s="691">
        <v>687.3</v>
      </c>
      <c r="L2117" s="688"/>
      <c r="M2117" s="692"/>
      <c r="N2117" s="693"/>
      <c r="O2117" s="693"/>
      <c r="P2117" s="693"/>
      <c r="Q2117" s="693"/>
      <c r="R2117" s="693"/>
      <c r="S2117" s="693"/>
      <c r="T2117" s="694"/>
      <c r="AT2117" s="689" t="s">
        <v>137</v>
      </c>
      <c r="AU2117" s="689" t="s">
        <v>82</v>
      </c>
      <c r="AV2117" s="687" t="s">
        <v>133</v>
      </c>
      <c r="AW2117" s="687" t="s">
        <v>33</v>
      </c>
      <c r="AX2117" s="687" t="s">
        <v>80</v>
      </c>
      <c r="AY2117" s="689" t="s">
        <v>125</v>
      </c>
    </row>
    <row r="2118" spans="1:65" s="571" customFormat="1" ht="14.45" customHeight="1">
      <c r="A2118" s="568"/>
      <c r="B2118" s="569"/>
      <c r="C2118" s="640" t="s">
        <v>3460</v>
      </c>
      <c r="D2118" s="640" t="s">
        <v>128</v>
      </c>
      <c r="E2118" s="641" t="s">
        <v>3461</v>
      </c>
      <c r="F2118" s="642" t="s">
        <v>3462</v>
      </c>
      <c r="G2118" s="643" t="s">
        <v>180</v>
      </c>
      <c r="H2118" s="644">
        <v>5.75</v>
      </c>
      <c r="I2118" s="77"/>
      <c r="J2118" s="645">
        <f>ROUND(I2118*H2118,2)</f>
        <v>0</v>
      </c>
      <c r="K2118" s="642" t="s">
        <v>132</v>
      </c>
      <c r="L2118" s="569"/>
      <c r="M2118" s="646" t="s">
        <v>3</v>
      </c>
      <c r="N2118" s="647" t="s">
        <v>43</v>
      </c>
      <c r="O2118" s="648"/>
      <c r="P2118" s="649">
        <f>O2118*H2118</f>
        <v>0</v>
      </c>
      <c r="Q2118" s="649">
        <v>0</v>
      </c>
      <c r="R2118" s="649">
        <f>Q2118*H2118</f>
        <v>0</v>
      </c>
      <c r="S2118" s="649">
        <v>0.003</v>
      </c>
      <c r="T2118" s="650">
        <f>S2118*H2118</f>
        <v>0.01725</v>
      </c>
      <c r="U2118" s="568"/>
      <c r="V2118" s="568"/>
      <c r="W2118" s="568"/>
      <c r="X2118" s="568"/>
      <c r="Y2118" s="568"/>
      <c r="Z2118" s="568"/>
      <c r="AA2118" s="568"/>
      <c r="AB2118" s="568"/>
      <c r="AC2118" s="568"/>
      <c r="AD2118" s="568"/>
      <c r="AE2118" s="568"/>
      <c r="AR2118" s="651" t="s">
        <v>229</v>
      </c>
      <c r="AT2118" s="651" t="s">
        <v>128</v>
      </c>
      <c r="AU2118" s="651" t="s">
        <v>82</v>
      </c>
      <c r="AY2118" s="561" t="s">
        <v>125</v>
      </c>
      <c r="BE2118" s="652">
        <f>IF(N2118="základní",J2118,0)</f>
        <v>0</v>
      </c>
      <c r="BF2118" s="652">
        <f>IF(N2118="snížená",J2118,0)</f>
        <v>0</v>
      </c>
      <c r="BG2118" s="652">
        <f>IF(N2118="zákl. přenesená",J2118,0)</f>
        <v>0</v>
      </c>
      <c r="BH2118" s="652">
        <f>IF(N2118="sníž. přenesená",J2118,0)</f>
        <v>0</v>
      </c>
      <c r="BI2118" s="652">
        <f>IF(N2118="nulová",J2118,0)</f>
        <v>0</v>
      </c>
      <c r="BJ2118" s="561" t="s">
        <v>80</v>
      </c>
      <c r="BK2118" s="652">
        <f>ROUND(I2118*H2118,2)</f>
        <v>0</v>
      </c>
      <c r="BL2118" s="561" t="s">
        <v>229</v>
      </c>
      <c r="BM2118" s="651" t="s">
        <v>3463</v>
      </c>
    </row>
    <row r="2119" spans="2:51" s="680" customFormat="1" ht="12">
      <c r="B2119" s="681"/>
      <c r="D2119" s="653" t="s">
        <v>137</v>
      </c>
      <c r="E2119" s="682" t="s">
        <v>3</v>
      </c>
      <c r="F2119" s="683" t="s">
        <v>2135</v>
      </c>
      <c r="H2119" s="682" t="s">
        <v>3</v>
      </c>
      <c r="L2119" s="681"/>
      <c r="M2119" s="684"/>
      <c r="N2119" s="685"/>
      <c r="O2119" s="685"/>
      <c r="P2119" s="685"/>
      <c r="Q2119" s="685"/>
      <c r="R2119" s="685"/>
      <c r="S2119" s="685"/>
      <c r="T2119" s="686"/>
      <c r="AT2119" s="682" t="s">
        <v>137</v>
      </c>
      <c r="AU2119" s="682" t="s">
        <v>82</v>
      </c>
      <c r="AV2119" s="680" t="s">
        <v>80</v>
      </c>
      <c r="AW2119" s="680" t="s">
        <v>33</v>
      </c>
      <c r="AX2119" s="680" t="s">
        <v>72</v>
      </c>
      <c r="AY2119" s="682" t="s">
        <v>125</v>
      </c>
    </row>
    <row r="2120" spans="2:51" s="658" customFormat="1" ht="12">
      <c r="B2120" s="659"/>
      <c r="D2120" s="653" t="s">
        <v>137</v>
      </c>
      <c r="E2120" s="660" t="s">
        <v>3</v>
      </c>
      <c r="F2120" s="661" t="s">
        <v>1184</v>
      </c>
      <c r="H2120" s="662">
        <v>5.75</v>
      </c>
      <c r="L2120" s="659"/>
      <c r="M2120" s="663"/>
      <c r="N2120" s="664"/>
      <c r="O2120" s="664"/>
      <c r="P2120" s="664"/>
      <c r="Q2120" s="664"/>
      <c r="R2120" s="664"/>
      <c r="S2120" s="664"/>
      <c r="T2120" s="665"/>
      <c r="AT2120" s="660" t="s">
        <v>137</v>
      </c>
      <c r="AU2120" s="660" t="s">
        <v>82</v>
      </c>
      <c r="AV2120" s="658" t="s">
        <v>82</v>
      </c>
      <c r="AW2120" s="658" t="s">
        <v>33</v>
      </c>
      <c r="AX2120" s="658" t="s">
        <v>80</v>
      </c>
      <c r="AY2120" s="660" t="s">
        <v>125</v>
      </c>
    </row>
    <row r="2121" spans="1:65" s="571" customFormat="1" ht="14.45" customHeight="1">
      <c r="A2121" s="568"/>
      <c r="B2121" s="569"/>
      <c r="C2121" s="640" t="s">
        <v>3464</v>
      </c>
      <c r="D2121" s="640" t="s">
        <v>128</v>
      </c>
      <c r="E2121" s="641" t="s">
        <v>3465</v>
      </c>
      <c r="F2121" s="642" t="s">
        <v>3466</v>
      </c>
      <c r="G2121" s="643" t="s">
        <v>180</v>
      </c>
      <c r="H2121" s="644">
        <v>54.3</v>
      </c>
      <c r="I2121" s="77"/>
      <c r="J2121" s="645">
        <f>ROUND(I2121*H2121,2)</f>
        <v>0</v>
      </c>
      <c r="K2121" s="642" t="s">
        <v>132</v>
      </c>
      <c r="L2121" s="569"/>
      <c r="M2121" s="646" t="s">
        <v>3</v>
      </c>
      <c r="N2121" s="647" t="s">
        <v>43</v>
      </c>
      <c r="O2121" s="648"/>
      <c r="P2121" s="649">
        <f>O2121*H2121</f>
        <v>0</v>
      </c>
      <c r="Q2121" s="649">
        <v>0.0002</v>
      </c>
      <c r="R2121" s="649">
        <f>Q2121*H2121</f>
        <v>0.01086</v>
      </c>
      <c r="S2121" s="649">
        <v>0</v>
      </c>
      <c r="T2121" s="650">
        <f>S2121*H2121</f>
        <v>0</v>
      </c>
      <c r="U2121" s="568"/>
      <c r="V2121" s="568"/>
      <c r="W2121" s="568"/>
      <c r="X2121" s="568"/>
      <c r="Y2121" s="568"/>
      <c r="Z2121" s="568"/>
      <c r="AA2121" s="568"/>
      <c r="AB2121" s="568"/>
      <c r="AC2121" s="568"/>
      <c r="AD2121" s="568"/>
      <c r="AE2121" s="568"/>
      <c r="AR2121" s="651" t="s">
        <v>229</v>
      </c>
      <c r="AT2121" s="651" t="s">
        <v>128</v>
      </c>
      <c r="AU2121" s="651" t="s">
        <v>82</v>
      </c>
      <c r="AY2121" s="561" t="s">
        <v>125</v>
      </c>
      <c r="BE2121" s="652">
        <f>IF(N2121="základní",J2121,0)</f>
        <v>0</v>
      </c>
      <c r="BF2121" s="652">
        <f>IF(N2121="snížená",J2121,0)</f>
        <v>0</v>
      </c>
      <c r="BG2121" s="652">
        <f>IF(N2121="zákl. přenesená",J2121,0)</f>
        <v>0</v>
      </c>
      <c r="BH2121" s="652">
        <f>IF(N2121="sníž. přenesená",J2121,0)</f>
        <v>0</v>
      </c>
      <c r="BI2121" s="652">
        <f>IF(N2121="nulová",J2121,0)</f>
        <v>0</v>
      </c>
      <c r="BJ2121" s="561" t="s">
        <v>80</v>
      </c>
      <c r="BK2121" s="652">
        <f>ROUND(I2121*H2121,2)</f>
        <v>0</v>
      </c>
      <c r="BL2121" s="561" t="s">
        <v>229</v>
      </c>
      <c r="BM2121" s="651" t="s">
        <v>3467</v>
      </c>
    </row>
    <row r="2122" spans="2:51" s="658" customFormat="1" ht="12">
      <c r="B2122" s="659"/>
      <c r="D2122" s="653" t="s">
        <v>137</v>
      </c>
      <c r="E2122" s="660" t="s">
        <v>3</v>
      </c>
      <c r="F2122" s="661" t="s">
        <v>1747</v>
      </c>
      <c r="H2122" s="662">
        <v>24.8</v>
      </c>
      <c r="L2122" s="659"/>
      <c r="M2122" s="663"/>
      <c r="N2122" s="664"/>
      <c r="O2122" s="664"/>
      <c r="P2122" s="664"/>
      <c r="Q2122" s="664"/>
      <c r="R2122" s="664"/>
      <c r="S2122" s="664"/>
      <c r="T2122" s="665"/>
      <c r="AT2122" s="660" t="s">
        <v>137</v>
      </c>
      <c r="AU2122" s="660" t="s">
        <v>82</v>
      </c>
      <c r="AV2122" s="658" t="s">
        <v>82</v>
      </c>
      <c r="AW2122" s="658" t="s">
        <v>33</v>
      </c>
      <c r="AX2122" s="658" t="s">
        <v>72</v>
      </c>
      <c r="AY2122" s="660" t="s">
        <v>125</v>
      </c>
    </row>
    <row r="2123" spans="2:51" s="658" customFormat="1" ht="12">
      <c r="B2123" s="659"/>
      <c r="D2123" s="653" t="s">
        <v>137</v>
      </c>
      <c r="E2123" s="660" t="s">
        <v>3</v>
      </c>
      <c r="F2123" s="661" t="s">
        <v>3468</v>
      </c>
      <c r="H2123" s="662">
        <v>29.5</v>
      </c>
      <c r="L2123" s="659"/>
      <c r="M2123" s="663"/>
      <c r="N2123" s="664"/>
      <c r="O2123" s="664"/>
      <c r="P2123" s="664"/>
      <c r="Q2123" s="664"/>
      <c r="R2123" s="664"/>
      <c r="S2123" s="664"/>
      <c r="T2123" s="665"/>
      <c r="AT2123" s="660" t="s">
        <v>137</v>
      </c>
      <c r="AU2123" s="660" t="s">
        <v>82</v>
      </c>
      <c r="AV2123" s="658" t="s">
        <v>82</v>
      </c>
      <c r="AW2123" s="658" t="s">
        <v>33</v>
      </c>
      <c r="AX2123" s="658" t="s">
        <v>72</v>
      </c>
      <c r="AY2123" s="660" t="s">
        <v>125</v>
      </c>
    </row>
    <row r="2124" spans="2:51" s="687" customFormat="1" ht="12">
      <c r="B2124" s="688"/>
      <c r="D2124" s="653" t="s">
        <v>137</v>
      </c>
      <c r="E2124" s="689" t="s">
        <v>3</v>
      </c>
      <c r="F2124" s="690" t="s">
        <v>532</v>
      </c>
      <c r="H2124" s="691">
        <v>54.3</v>
      </c>
      <c r="L2124" s="688"/>
      <c r="M2124" s="692"/>
      <c r="N2124" s="693"/>
      <c r="O2124" s="693"/>
      <c r="P2124" s="693"/>
      <c r="Q2124" s="693"/>
      <c r="R2124" s="693"/>
      <c r="S2124" s="693"/>
      <c r="T2124" s="694"/>
      <c r="AT2124" s="689" t="s">
        <v>137</v>
      </c>
      <c r="AU2124" s="689" t="s">
        <v>82</v>
      </c>
      <c r="AV2124" s="687" t="s">
        <v>133</v>
      </c>
      <c r="AW2124" s="687" t="s">
        <v>33</v>
      </c>
      <c r="AX2124" s="687" t="s">
        <v>80</v>
      </c>
      <c r="AY2124" s="689" t="s">
        <v>125</v>
      </c>
    </row>
    <row r="2125" spans="1:65" s="571" customFormat="1" ht="14.45" customHeight="1">
      <c r="A2125" s="568"/>
      <c r="B2125" s="569"/>
      <c r="C2125" s="671" t="s">
        <v>3469</v>
      </c>
      <c r="D2125" s="671" t="s">
        <v>239</v>
      </c>
      <c r="E2125" s="672" t="s">
        <v>3470</v>
      </c>
      <c r="F2125" s="673" t="s">
        <v>3471</v>
      </c>
      <c r="G2125" s="674" t="s">
        <v>180</v>
      </c>
      <c r="H2125" s="675">
        <v>60.742</v>
      </c>
      <c r="I2125" s="80"/>
      <c r="J2125" s="676">
        <f>ROUND(I2125*H2125,2)</f>
        <v>0</v>
      </c>
      <c r="K2125" s="673" t="s">
        <v>132</v>
      </c>
      <c r="L2125" s="677"/>
      <c r="M2125" s="678" t="s">
        <v>3</v>
      </c>
      <c r="N2125" s="679" t="s">
        <v>43</v>
      </c>
      <c r="O2125" s="648"/>
      <c r="P2125" s="649">
        <f>O2125*H2125</f>
        <v>0</v>
      </c>
      <c r="Q2125" s="649">
        <v>0.004</v>
      </c>
      <c r="R2125" s="649">
        <f>Q2125*H2125</f>
        <v>0.242968</v>
      </c>
      <c r="S2125" s="649">
        <v>0</v>
      </c>
      <c r="T2125" s="650">
        <f>S2125*H2125</f>
        <v>0</v>
      </c>
      <c r="U2125" s="568"/>
      <c r="V2125" s="568"/>
      <c r="W2125" s="568"/>
      <c r="X2125" s="568"/>
      <c r="Y2125" s="568"/>
      <c r="Z2125" s="568"/>
      <c r="AA2125" s="568"/>
      <c r="AB2125" s="568"/>
      <c r="AC2125" s="568"/>
      <c r="AD2125" s="568"/>
      <c r="AE2125" s="568"/>
      <c r="AR2125" s="651" t="s">
        <v>304</v>
      </c>
      <c r="AT2125" s="651" t="s">
        <v>239</v>
      </c>
      <c r="AU2125" s="651" t="s">
        <v>82</v>
      </c>
      <c r="AY2125" s="561" t="s">
        <v>125</v>
      </c>
      <c r="BE2125" s="652">
        <f>IF(N2125="základní",J2125,0)</f>
        <v>0</v>
      </c>
      <c r="BF2125" s="652">
        <f>IF(N2125="snížená",J2125,0)</f>
        <v>0</v>
      </c>
      <c r="BG2125" s="652">
        <f>IF(N2125="zákl. přenesená",J2125,0)</f>
        <v>0</v>
      </c>
      <c r="BH2125" s="652">
        <f>IF(N2125="sníž. přenesená",J2125,0)</f>
        <v>0</v>
      </c>
      <c r="BI2125" s="652">
        <f>IF(N2125="nulová",J2125,0)</f>
        <v>0</v>
      </c>
      <c r="BJ2125" s="561" t="s">
        <v>80</v>
      </c>
      <c r="BK2125" s="652">
        <f>ROUND(I2125*H2125,2)</f>
        <v>0</v>
      </c>
      <c r="BL2125" s="561" t="s">
        <v>229</v>
      </c>
      <c r="BM2125" s="651" t="s">
        <v>3472</v>
      </c>
    </row>
    <row r="2126" spans="2:51" s="658" customFormat="1" ht="12">
      <c r="B2126" s="659"/>
      <c r="D2126" s="653" t="s">
        <v>137</v>
      </c>
      <c r="E2126" s="660" t="s">
        <v>3</v>
      </c>
      <c r="F2126" s="661" t="s">
        <v>1747</v>
      </c>
      <c r="H2126" s="662">
        <v>24.8</v>
      </c>
      <c r="L2126" s="659"/>
      <c r="M2126" s="663"/>
      <c r="N2126" s="664"/>
      <c r="O2126" s="664"/>
      <c r="P2126" s="664"/>
      <c r="Q2126" s="664"/>
      <c r="R2126" s="664"/>
      <c r="S2126" s="664"/>
      <c r="T2126" s="665"/>
      <c r="AT2126" s="660" t="s">
        <v>137</v>
      </c>
      <c r="AU2126" s="660" t="s">
        <v>82</v>
      </c>
      <c r="AV2126" s="658" t="s">
        <v>82</v>
      </c>
      <c r="AW2126" s="658" t="s">
        <v>33</v>
      </c>
      <c r="AX2126" s="658" t="s">
        <v>72</v>
      </c>
      <c r="AY2126" s="660" t="s">
        <v>125</v>
      </c>
    </row>
    <row r="2127" spans="2:51" s="658" customFormat="1" ht="12">
      <c r="B2127" s="659"/>
      <c r="D2127" s="653" t="s">
        <v>137</v>
      </c>
      <c r="E2127" s="660" t="s">
        <v>3</v>
      </c>
      <c r="F2127" s="661" t="s">
        <v>3473</v>
      </c>
      <c r="H2127" s="662">
        <v>0.92</v>
      </c>
      <c r="L2127" s="659"/>
      <c r="M2127" s="663"/>
      <c r="N2127" s="664"/>
      <c r="O2127" s="664"/>
      <c r="P2127" s="664"/>
      <c r="Q2127" s="664"/>
      <c r="R2127" s="664"/>
      <c r="S2127" s="664"/>
      <c r="T2127" s="665"/>
      <c r="AT2127" s="660" t="s">
        <v>137</v>
      </c>
      <c r="AU2127" s="660" t="s">
        <v>82</v>
      </c>
      <c r="AV2127" s="658" t="s">
        <v>82</v>
      </c>
      <c r="AW2127" s="658" t="s">
        <v>33</v>
      </c>
      <c r="AX2127" s="658" t="s">
        <v>72</v>
      </c>
      <c r="AY2127" s="660" t="s">
        <v>125</v>
      </c>
    </row>
    <row r="2128" spans="2:51" s="658" customFormat="1" ht="12">
      <c r="B2128" s="659"/>
      <c r="D2128" s="653" t="s">
        <v>137</v>
      </c>
      <c r="E2128" s="660" t="s">
        <v>3</v>
      </c>
      <c r="F2128" s="661" t="s">
        <v>3468</v>
      </c>
      <c r="H2128" s="662">
        <v>29.5</v>
      </c>
      <c r="L2128" s="659"/>
      <c r="M2128" s="663"/>
      <c r="N2128" s="664"/>
      <c r="O2128" s="664"/>
      <c r="P2128" s="664"/>
      <c r="Q2128" s="664"/>
      <c r="R2128" s="664"/>
      <c r="S2128" s="664"/>
      <c r="T2128" s="665"/>
      <c r="AT2128" s="660" t="s">
        <v>137</v>
      </c>
      <c r="AU2128" s="660" t="s">
        <v>82</v>
      </c>
      <c r="AV2128" s="658" t="s">
        <v>82</v>
      </c>
      <c r="AW2128" s="658" t="s">
        <v>33</v>
      </c>
      <c r="AX2128" s="658" t="s">
        <v>72</v>
      </c>
      <c r="AY2128" s="660" t="s">
        <v>125</v>
      </c>
    </row>
    <row r="2129" spans="2:51" s="687" customFormat="1" ht="12">
      <c r="B2129" s="688"/>
      <c r="D2129" s="653" t="s">
        <v>137</v>
      </c>
      <c r="E2129" s="689" t="s">
        <v>3</v>
      </c>
      <c r="F2129" s="690" t="s">
        <v>532</v>
      </c>
      <c r="H2129" s="691">
        <v>55.22</v>
      </c>
      <c r="L2129" s="688"/>
      <c r="M2129" s="692"/>
      <c r="N2129" s="693"/>
      <c r="O2129" s="693"/>
      <c r="P2129" s="693"/>
      <c r="Q2129" s="693"/>
      <c r="R2129" s="693"/>
      <c r="S2129" s="693"/>
      <c r="T2129" s="694"/>
      <c r="AT2129" s="689" t="s">
        <v>137</v>
      </c>
      <c r="AU2129" s="689" t="s">
        <v>82</v>
      </c>
      <c r="AV2129" s="687" t="s">
        <v>133</v>
      </c>
      <c r="AW2129" s="687" t="s">
        <v>33</v>
      </c>
      <c r="AX2129" s="687" t="s">
        <v>80</v>
      </c>
      <c r="AY2129" s="689" t="s">
        <v>125</v>
      </c>
    </row>
    <row r="2130" spans="2:51" s="658" customFormat="1" ht="12">
      <c r="B2130" s="659"/>
      <c r="D2130" s="653" t="s">
        <v>137</v>
      </c>
      <c r="F2130" s="661" t="s">
        <v>3474</v>
      </c>
      <c r="H2130" s="662">
        <v>60.742</v>
      </c>
      <c r="L2130" s="659"/>
      <c r="M2130" s="663"/>
      <c r="N2130" s="664"/>
      <c r="O2130" s="664"/>
      <c r="P2130" s="664"/>
      <c r="Q2130" s="664"/>
      <c r="R2130" s="664"/>
      <c r="S2130" s="664"/>
      <c r="T2130" s="665"/>
      <c r="AT2130" s="660" t="s">
        <v>137</v>
      </c>
      <c r="AU2130" s="660" t="s">
        <v>82</v>
      </c>
      <c r="AV2130" s="658" t="s">
        <v>82</v>
      </c>
      <c r="AW2130" s="658" t="s">
        <v>4</v>
      </c>
      <c r="AX2130" s="658" t="s">
        <v>80</v>
      </c>
      <c r="AY2130" s="660" t="s">
        <v>125</v>
      </c>
    </row>
    <row r="2131" spans="1:65" s="571" customFormat="1" ht="14.45" customHeight="1">
      <c r="A2131" s="568"/>
      <c r="B2131" s="569"/>
      <c r="C2131" s="640" t="s">
        <v>3475</v>
      </c>
      <c r="D2131" s="640" t="s">
        <v>128</v>
      </c>
      <c r="E2131" s="641" t="s">
        <v>3476</v>
      </c>
      <c r="F2131" s="642" t="s">
        <v>3477</v>
      </c>
      <c r="G2131" s="643" t="s">
        <v>180</v>
      </c>
      <c r="H2131" s="644">
        <v>5.75</v>
      </c>
      <c r="I2131" s="77"/>
      <c r="J2131" s="645">
        <f>ROUND(I2131*H2131,2)</f>
        <v>0</v>
      </c>
      <c r="K2131" s="642" t="s">
        <v>132</v>
      </c>
      <c r="L2131" s="569"/>
      <c r="M2131" s="646" t="s">
        <v>3</v>
      </c>
      <c r="N2131" s="647" t="s">
        <v>43</v>
      </c>
      <c r="O2131" s="648"/>
      <c r="P2131" s="649">
        <f>O2131*H2131</f>
        <v>0</v>
      </c>
      <c r="Q2131" s="649">
        <v>0.0003</v>
      </c>
      <c r="R2131" s="649">
        <f>Q2131*H2131</f>
        <v>0.0017249999999999998</v>
      </c>
      <c r="S2131" s="649">
        <v>0</v>
      </c>
      <c r="T2131" s="650">
        <f>S2131*H2131</f>
        <v>0</v>
      </c>
      <c r="U2131" s="568"/>
      <c r="V2131" s="568"/>
      <c r="W2131" s="568"/>
      <c r="X2131" s="568"/>
      <c r="Y2131" s="568"/>
      <c r="Z2131" s="568"/>
      <c r="AA2131" s="568"/>
      <c r="AB2131" s="568"/>
      <c r="AC2131" s="568"/>
      <c r="AD2131" s="568"/>
      <c r="AE2131" s="568"/>
      <c r="AR2131" s="651" t="s">
        <v>229</v>
      </c>
      <c r="AT2131" s="651" t="s">
        <v>128</v>
      </c>
      <c r="AU2131" s="651" t="s">
        <v>82</v>
      </c>
      <c r="AY2131" s="561" t="s">
        <v>125</v>
      </c>
      <c r="BE2131" s="652">
        <f>IF(N2131="základní",J2131,0)</f>
        <v>0</v>
      </c>
      <c r="BF2131" s="652">
        <f>IF(N2131="snížená",J2131,0)</f>
        <v>0</v>
      </c>
      <c r="BG2131" s="652">
        <f>IF(N2131="zákl. přenesená",J2131,0)</f>
        <v>0</v>
      </c>
      <c r="BH2131" s="652">
        <f>IF(N2131="sníž. přenesená",J2131,0)</f>
        <v>0</v>
      </c>
      <c r="BI2131" s="652">
        <f>IF(N2131="nulová",J2131,0)</f>
        <v>0</v>
      </c>
      <c r="BJ2131" s="561" t="s">
        <v>80</v>
      </c>
      <c r="BK2131" s="652">
        <f>ROUND(I2131*H2131,2)</f>
        <v>0</v>
      </c>
      <c r="BL2131" s="561" t="s">
        <v>229</v>
      </c>
      <c r="BM2131" s="651" t="s">
        <v>3478</v>
      </c>
    </row>
    <row r="2132" spans="2:51" s="658" customFormat="1" ht="12">
      <c r="B2132" s="659"/>
      <c r="D2132" s="653" t="s">
        <v>137</v>
      </c>
      <c r="E2132" s="660" t="s">
        <v>3</v>
      </c>
      <c r="F2132" s="661" t="s">
        <v>3479</v>
      </c>
      <c r="H2132" s="662">
        <v>5.75</v>
      </c>
      <c r="L2132" s="659"/>
      <c r="M2132" s="663"/>
      <c r="N2132" s="664"/>
      <c r="O2132" s="664"/>
      <c r="P2132" s="664"/>
      <c r="Q2132" s="664"/>
      <c r="R2132" s="664"/>
      <c r="S2132" s="664"/>
      <c r="T2132" s="665"/>
      <c r="AT2132" s="660" t="s">
        <v>137</v>
      </c>
      <c r="AU2132" s="660" t="s">
        <v>82</v>
      </c>
      <c r="AV2132" s="658" t="s">
        <v>82</v>
      </c>
      <c r="AW2132" s="658" t="s">
        <v>33</v>
      </c>
      <c r="AX2132" s="658" t="s">
        <v>80</v>
      </c>
      <c r="AY2132" s="660" t="s">
        <v>125</v>
      </c>
    </row>
    <row r="2133" spans="1:65" s="571" customFormat="1" ht="14.45" customHeight="1">
      <c r="A2133" s="568"/>
      <c r="B2133" s="569"/>
      <c r="C2133" s="671" t="s">
        <v>3480</v>
      </c>
      <c r="D2133" s="671" t="s">
        <v>239</v>
      </c>
      <c r="E2133" s="672" t="s">
        <v>3481</v>
      </c>
      <c r="F2133" s="673" t="s">
        <v>3482</v>
      </c>
      <c r="G2133" s="674" t="s">
        <v>180</v>
      </c>
      <c r="H2133" s="675">
        <v>6.325</v>
      </c>
      <c r="I2133" s="80"/>
      <c r="J2133" s="676">
        <f>ROUND(I2133*H2133,2)</f>
        <v>0</v>
      </c>
      <c r="K2133" s="673" t="s">
        <v>132</v>
      </c>
      <c r="L2133" s="677"/>
      <c r="M2133" s="678" t="s">
        <v>3</v>
      </c>
      <c r="N2133" s="679" t="s">
        <v>43</v>
      </c>
      <c r="O2133" s="648"/>
      <c r="P2133" s="649">
        <f>O2133*H2133</f>
        <v>0</v>
      </c>
      <c r="Q2133" s="649">
        <v>0.00264</v>
      </c>
      <c r="R2133" s="649">
        <f>Q2133*H2133</f>
        <v>0.016698</v>
      </c>
      <c r="S2133" s="649">
        <v>0</v>
      </c>
      <c r="T2133" s="650">
        <f>S2133*H2133</f>
        <v>0</v>
      </c>
      <c r="U2133" s="568"/>
      <c r="V2133" s="568"/>
      <c r="W2133" s="568"/>
      <c r="X2133" s="568"/>
      <c r="Y2133" s="568"/>
      <c r="Z2133" s="568"/>
      <c r="AA2133" s="568"/>
      <c r="AB2133" s="568"/>
      <c r="AC2133" s="568"/>
      <c r="AD2133" s="568"/>
      <c r="AE2133" s="568"/>
      <c r="AR2133" s="651" t="s">
        <v>304</v>
      </c>
      <c r="AT2133" s="651" t="s">
        <v>239</v>
      </c>
      <c r="AU2133" s="651" t="s">
        <v>82</v>
      </c>
      <c r="AY2133" s="561" t="s">
        <v>125</v>
      </c>
      <c r="BE2133" s="652">
        <f>IF(N2133="základní",J2133,0)</f>
        <v>0</v>
      </c>
      <c r="BF2133" s="652">
        <f>IF(N2133="snížená",J2133,0)</f>
        <v>0</v>
      </c>
      <c r="BG2133" s="652">
        <f>IF(N2133="zákl. přenesená",J2133,0)</f>
        <v>0</v>
      </c>
      <c r="BH2133" s="652">
        <f>IF(N2133="sníž. přenesená",J2133,0)</f>
        <v>0</v>
      </c>
      <c r="BI2133" s="652">
        <f>IF(N2133="nulová",J2133,0)</f>
        <v>0</v>
      </c>
      <c r="BJ2133" s="561" t="s">
        <v>80</v>
      </c>
      <c r="BK2133" s="652">
        <f>ROUND(I2133*H2133,2)</f>
        <v>0</v>
      </c>
      <c r="BL2133" s="561" t="s">
        <v>229</v>
      </c>
      <c r="BM2133" s="651" t="s">
        <v>3483</v>
      </c>
    </row>
    <row r="2134" spans="2:51" s="658" customFormat="1" ht="12">
      <c r="B2134" s="659"/>
      <c r="D2134" s="653" t="s">
        <v>137</v>
      </c>
      <c r="F2134" s="661" t="s">
        <v>3484</v>
      </c>
      <c r="H2134" s="662">
        <v>6.325</v>
      </c>
      <c r="L2134" s="659"/>
      <c r="M2134" s="663"/>
      <c r="N2134" s="664"/>
      <c r="O2134" s="664"/>
      <c r="P2134" s="664"/>
      <c r="Q2134" s="664"/>
      <c r="R2134" s="664"/>
      <c r="S2134" s="664"/>
      <c r="T2134" s="665"/>
      <c r="AT2134" s="660" t="s">
        <v>137</v>
      </c>
      <c r="AU2134" s="660" t="s">
        <v>82</v>
      </c>
      <c r="AV2134" s="658" t="s">
        <v>82</v>
      </c>
      <c r="AW2134" s="658" t="s">
        <v>4</v>
      </c>
      <c r="AX2134" s="658" t="s">
        <v>80</v>
      </c>
      <c r="AY2134" s="660" t="s">
        <v>125</v>
      </c>
    </row>
    <row r="2135" spans="1:65" s="571" customFormat="1" ht="14.45" customHeight="1">
      <c r="A2135" s="568"/>
      <c r="B2135" s="569"/>
      <c r="C2135" s="640" t="s">
        <v>3485</v>
      </c>
      <c r="D2135" s="640" t="s">
        <v>128</v>
      </c>
      <c r="E2135" s="641" t="s">
        <v>3486</v>
      </c>
      <c r="F2135" s="642" t="s">
        <v>3487</v>
      </c>
      <c r="G2135" s="643" t="s">
        <v>180</v>
      </c>
      <c r="H2135" s="644">
        <v>593.4</v>
      </c>
      <c r="I2135" s="77"/>
      <c r="J2135" s="645">
        <f>ROUND(I2135*H2135,2)</f>
        <v>0</v>
      </c>
      <c r="K2135" s="642" t="s">
        <v>132</v>
      </c>
      <c r="L2135" s="569"/>
      <c r="M2135" s="646" t="s">
        <v>3</v>
      </c>
      <c r="N2135" s="647" t="s">
        <v>43</v>
      </c>
      <c r="O2135" s="648"/>
      <c r="P2135" s="649">
        <f>O2135*H2135</f>
        <v>0</v>
      </c>
      <c r="Q2135" s="649">
        <v>0.0003</v>
      </c>
      <c r="R2135" s="649">
        <f>Q2135*H2135</f>
        <v>0.17801999999999998</v>
      </c>
      <c r="S2135" s="649">
        <v>0</v>
      </c>
      <c r="T2135" s="650">
        <f>S2135*H2135</f>
        <v>0</v>
      </c>
      <c r="U2135" s="568"/>
      <c r="V2135" s="568"/>
      <c r="W2135" s="568"/>
      <c r="X2135" s="568"/>
      <c r="Y2135" s="568"/>
      <c r="Z2135" s="568"/>
      <c r="AA2135" s="568"/>
      <c r="AB2135" s="568"/>
      <c r="AC2135" s="568"/>
      <c r="AD2135" s="568"/>
      <c r="AE2135" s="568"/>
      <c r="AR2135" s="651" t="s">
        <v>229</v>
      </c>
      <c r="AT2135" s="651" t="s">
        <v>128</v>
      </c>
      <c r="AU2135" s="651" t="s">
        <v>82</v>
      </c>
      <c r="AY2135" s="561" t="s">
        <v>125</v>
      </c>
      <c r="BE2135" s="652">
        <f>IF(N2135="základní",J2135,0)</f>
        <v>0</v>
      </c>
      <c r="BF2135" s="652">
        <f>IF(N2135="snížená",J2135,0)</f>
        <v>0</v>
      </c>
      <c r="BG2135" s="652">
        <f>IF(N2135="zákl. přenesená",J2135,0)</f>
        <v>0</v>
      </c>
      <c r="BH2135" s="652">
        <f>IF(N2135="sníž. přenesená",J2135,0)</f>
        <v>0</v>
      </c>
      <c r="BI2135" s="652">
        <f>IF(N2135="nulová",J2135,0)</f>
        <v>0</v>
      </c>
      <c r="BJ2135" s="561" t="s">
        <v>80</v>
      </c>
      <c r="BK2135" s="652">
        <f>ROUND(I2135*H2135,2)</f>
        <v>0</v>
      </c>
      <c r="BL2135" s="561" t="s">
        <v>229</v>
      </c>
      <c r="BM2135" s="651" t="s">
        <v>3488</v>
      </c>
    </row>
    <row r="2136" spans="2:51" s="658" customFormat="1" ht="12">
      <c r="B2136" s="659"/>
      <c r="D2136" s="653" t="s">
        <v>137</v>
      </c>
      <c r="E2136" s="660" t="s">
        <v>3</v>
      </c>
      <c r="F2136" s="661" t="s">
        <v>1737</v>
      </c>
      <c r="H2136" s="662">
        <v>123.4</v>
      </c>
      <c r="L2136" s="659"/>
      <c r="M2136" s="663"/>
      <c r="N2136" s="664"/>
      <c r="O2136" s="664"/>
      <c r="P2136" s="664"/>
      <c r="Q2136" s="664"/>
      <c r="R2136" s="664"/>
      <c r="S2136" s="664"/>
      <c r="T2136" s="665"/>
      <c r="AT2136" s="660" t="s">
        <v>137</v>
      </c>
      <c r="AU2136" s="660" t="s">
        <v>82</v>
      </c>
      <c r="AV2136" s="658" t="s">
        <v>82</v>
      </c>
      <c r="AW2136" s="658" t="s">
        <v>33</v>
      </c>
      <c r="AX2136" s="658" t="s">
        <v>72</v>
      </c>
      <c r="AY2136" s="660" t="s">
        <v>125</v>
      </c>
    </row>
    <row r="2137" spans="2:51" s="658" customFormat="1" ht="12">
      <c r="B2137" s="659"/>
      <c r="D2137" s="653" t="s">
        <v>137</v>
      </c>
      <c r="E2137" s="660" t="s">
        <v>3</v>
      </c>
      <c r="F2137" s="661" t="s">
        <v>1738</v>
      </c>
      <c r="H2137" s="662">
        <v>120.8</v>
      </c>
      <c r="L2137" s="659"/>
      <c r="M2137" s="663"/>
      <c r="N2137" s="664"/>
      <c r="O2137" s="664"/>
      <c r="P2137" s="664"/>
      <c r="Q2137" s="664"/>
      <c r="R2137" s="664"/>
      <c r="S2137" s="664"/>
      <c r="T2137" s="665"/>
      <c r="AT2137" s="660" t="s">
        <v>137</v>
      </c>
      <c r="AU2137" s="660" t="s">
        <v>82</v>
      </c>
      <c r="AV2137" s="658" t="s">
        <v>82</v>
      </c>
      <c r="AW2137" s="658" t="s">
        <v>33</v>
      </c>
      <c r="AX2137" s="658" t="s">
        <v>72</v>
      </c>
      <c r="AY2137" s="660" t="s">
        <v>125</v>
      </c>
    </row>
    <row r="2138" spans="2:51" s="658" customFormat="1" ht="12">
      <c r="B2138" s="659"/>
      <c r="D2138" s="653" t="s">
        <v>137</v>
      </c>
      <c r="E2138" s="660" t="s">
        <v>3</v>
      </c>
      <c r="F2138" s="661" t="s">
        <v>1739</v>
      </c>
      <c r="H2138" s="662">
        <v>72.6</v>
      </c>
      <c r="L2138" s="659"/>
      <c r="M2138" s="663"/>
      <c r="N2138" s="664"/>
      <c r="O2138" s="664"/>
      <c r="P2138" s="664"/>
      <c r="Q2138" s="664"/>
      <c r="R2138" s="664"/>
      <c r="S2138" s="664"/>
      <c r="T2138" s="665"/>
      <c r="AT2138" s="660" t="s">
        <v>137</v>
      </c>
      <c r="AU2138" s="660" t="s">
        <v>82</v>
      </c>
      <c r="AV2138" s="658" t="s">
        <v>82</v>
      </c>
      <c r="AW2138" s="658" t="s">
        <v>33</v>
      </c>
      <c r="AX2138" s="658" t="s">
        <v>72</v>
      </c>
      <c r="AY2138" s="660" t="s">
        <v>125</v>
      </c>
    </row>
    <row r="2139" spans="2:51" s="658" customFormat="1" ht="12">
      <c r="B2139" s="659"/>
      <c r="D2139" s="653" t="s">
        <v>137</v>
      </c>
      <c r="E2139" s="660" t="s">
        <v>3</v>
      </c>
      <c r="F2139" s="661" t="s">
        <v>1742</v>
      </c>
      <c r="H2139" s="662">
        <v>169.6</v>
      </c>
      <c r="L2139" s="659"/>
      <c r="M2139" s="663"/>
      <c r="N2139" s="664"/>
      <c r="O2139" s="664"/>
      <c r="P2139" s="664"/>
      <c r="Q2139" s="664"/>
      <c r="R2139" s="664"/>
      <c r="S2139" s="664"/>
      <c r="T2139" s="665"/>
      <c r="AT2139" s="660" t="s">
        <v>137</v>
      </c>
      <c r="AU2139" s="660" t="s">
        <v>82</v>
      </c>
      <c r="AV2139" s="658" t="s">
        <v>82</v>
      </c>
      <c r="AW2139" s="658" t="s">
        <v>33</v>
      </c>
      <c r="AX2139" s="658" t="s">
        <v>72</v>
      </c>
      <c r="AY2139" s="660" t="s">
        <v>125</v>
      </c>
    </row>
    <row r="2140" spans="2:51" s="658" customFormat="1" ht="12">
      <c r="B2140" s="659"/>
      <c r="D2140" s="653" t="s">
        <v>137</v>
      </c>
      <c r="E2140" s="660" t="s">
        <v>3</v>
      </c>
      <c r="F2140" s="661" t="s">
        <v>1743</v>
      </c>
      <c r="H2140" s="662">
        <v>27</v>
      </c>
      <c r="L2140" s="659"/>
      <c r="M2140" s="663"/>
      <c r="N2140" s="664"/>
      <c r="O2140" s="664"/>
      <c r="P2140" s="664"/>
      <c r="Q2140" s="664"/>
      <c r="R2140" s="664"/>
      <c r="S2140" s="664"/>
      <c r="T2140" s="665"/>
      <c r="AT2140" s="660" t="s">
        <v>137</v>
      </c>
      <c r="AU2140" s="660" t="s">
        <v>82</v>
      </c>
      <c r="AV2140" s="658" t="s">
        <v>82</v>
      </c>
      <c r="AW2140" s="658" t="s">
        <v>33</v>
      </c>
      <c r="AX2140" s="658" t="s">
        <v>72</v>
      </c>
      <c r="AY2140" s="660" t="s">
        <v>125</v>
      </c>
    </row>
    <row r="2141" spans="2:51" s="658" customFormat="1" ht="12">
      <c r="B2141" s="659"/>
      <c r="D2141" s="653" t="s">
        <v>137</v>
      </c>
      <c r="E2141" s="660" t="s">
        <v>3</v>
      </c>
      <c r="F2141" s="661" t="s">
        <v>1748</v>
      </c>
      <c r="H2141" s="662">
        <v>30.2</v>
      </c>
      <c r="L2141" s="659"/>
      <c r="M2141" s="663"/>
      <c r="N2141" s="664"/>
      <c r="O2141" s="664"/>
      <c r="P2141" s="664"/>
      <c r="Q2141" s="664"/>
      <c r="R2141" s="664"/>
      <c r="S2141" s="664"/>
      <c r="T2141" s="665"/>
      <c r="AT2141" s="660" t="s">
        <v>137</v>
      </c>
      <c r="AU2141" s="660" t="s">
        <v>82</v>
      </c>
      <c r="AV2141" s="658" t="s">
        <v>82</v>
      </c>
      <c r="AW2141" s="658" t="s">
        <v>33</v>
      </c>
      <c r="AX2141" s="658" t="s">
        <v>72</v>
      </c>
      <c r="AY2141" s="660" t="s">
        <v>125</v>
      </c>
    </row>
    <row r="2142" spans="2:51" s="658" customFormat="1" ht="12">
      <c r="B2142" s="659"/>
      <c r="D2142" s="653" t="s">
        <v>137</v>
      </c>
      <c r="E2142" s="660" t="s">
        <v>3</v>
      </c>
      <c r="F2142" s="661" t="s">
        <v>2704</v>
      </c>
      <c r="H2142" s="662">
        <v>6.6</v>
      </c>
      <c r="L2142" s="659"/>
      <c r="M2142" s="663"/>
      <c r="N2142" s="664"/>
      <c r="O2142" s="664"/>
      <c r="P2142" s="664"/>
      <c r="Q2142" s="664"/>
      <c r="R2142" s="664"/>
      <c r="S2142" s="664"/>
      <c r="T2142" s="665"/>
      <c r="AT2142" s="660" t="s">
        <v>137</v>
      </c>
      <c r="AU2142" s="660" t="s">
        <v>82</v>
      </c>
      <c r="AV2142" s="658" t="s">
        <v>82</v>
      </c>
      <c r="AW2142" s="658" t="s">
        <v>33</v>
      </c>
      <c r="AX2142" s="658" t="s">
        <v>72</v>
      </c>
      <c r="AY2142" s="660" t="s">
        <v>125</v>
      </c>
    </row>
    <row r="2143" spans="2:51" s="658" customFormat="1" ht="12">
      <c r="B2143" s="659"/>
      <c r="D2143" s="653" t="s">
        <v>137</v>
      </c>
      <c r="E2143" s="660" t="s">
        <v>3</v>
      </c>
      <c r="F2143" s="661" t="s">
        <v>2720</v>
      </c>
      <c r="H2143" s="662">
        <v>43.2</v>
      </c>
      <c r="L2143" s="659"/>
      <c r="M2143" s="663"/>
      <c r="N2143" s="664"/>
      <c r="O2143" s="664"/>
      <c r="P2143" s="664"/>
      <c r="Q2143" s="664"/>
      <c r="R2143" s="664"/>
      <c r="S2143" s="664"/>
      <c r="T2143" s="665"/>
      <c r="AT2143" s="660" t="s">
        <v>137</v>
      </c>
      <c r="AU2143" s="660" t="s">
        <v>82</v>
      </c>
      <c r="AV2143" s="658" t="s">
        <v>82</v>
      </c>
      <c r="AW2143" s="658" t="s">
        <v>33</v>
      </c>
      <c r="AX2143" s="658" t="s">
        <v>72</v>
      </c>
      <c r="AY2143" s="660" t="s">
        <v>125</v>
      </c>
    </row>
    <row r="2144" spans="2:51" s="687" customFormat="1" ht="12">
      <c r="B2144" s="688"/>
      <c r="D2144" s="653" t="s">
        <v>137</v>
      </c>
      <c r="E2144" s="689" t="s">
        <v>3</v>
      </c>
      <c r="F2144" s="690" t="s">
        <v>532</v>
      </c>
      <c r="H2144" s="691">
        <v>593.4</v>
      </c>
      <c r="L2144" s="688"/>
      <c r="M2144" s="692"/>
      <c r="N2144" s="693"/>
      <c r="O2144" s="693"/>
      <c r="P2144" s="693"/>
      <c r="Q2144" s="693"/>
      <c r="R2144" s="693"/>
      <c r="S2144" s="693"/>
      <c r="T2144" s="694"/>
      <c r="AT2144" s="689" t="s">
        <v>137</v>
      </c>
      <c r="AU2144" s="689" t="s">
        <v>82</v>
      </c>
      <c r="AV2144" s="687" t="s">
        <v>133</v>
      </c>
      <c r="AW2144" s="687" t="s">
        <v>33</v>
      </c>
      <c r="AX2144" s="687" t="s">
        <v>80</v>
      </c>
      <c r="AY2144" s="689" t="s">
        <v>125</v>
      </c>
    </row>
    <row r="2145" spans="1:65" s="571" customFormat="1" ht="24.2" customHeight="1">
      <c r="A2145" s="568"/>
      <c r="B2145" s="569"/>
      <c r="C2145" s="671" t="s">
        <v>3489</v>
      </c>
      <c r="D2145" s="671" t="s">
        <v>239</v>
      </c>
      <c r="E2145" s="672" t="s">
        <v>3490</v>
      </c>
      <c r="F2145" s="673" t="s">
        <v>3491</v>
      </c>
      <c r="G2145" s="674" t="s">
        <v>180</v>
      </c>
      <c r="H2145" s="675">
        <v>627.653</v>
      </c>
      <c r="I2145" s="80"/>
      <c r="J2145" s="676">
        <f>ROUND(I2145*H2145,2)</f>
        <v>0</v>
      </c>
      <c r="K2145" s="673" t="s">
        <v>259</v>
      </c>
      <c r="L2145" s="677"/>
      <c r="M2145" s="678" t="s">
        <v>3</v>
      </c>
      <c r="N2145" s="679" t="s">
        <v>43</v>
      </c>
      <c r="O2145" s="648"/>
      <c r="P2145" s="649">
        <f>O2145*H2145</f>
        <v>0</v>
      </c>
      <c r="Q2145" s="649">
        <v>0.00429</v>
      </c>
      <c r="R2145" s="649">
        <f>Q2145*H2145</f>
        <v>2.6926313700000004</v>
      </c>
      <c r="S2145" s="649">
        <v>0</v>
      </c>
      <c r="T2145" s="650">
        <f>S2145*H2145</f>
        <v>0</v>
      </c>
      <c r="U2145" s="568"/>
      <c r="V2145" s="568"/>
      <c r="W2145" s="568"/>
      <c r="X2145" s="568"/>
      <c r="Y2145" s="568"/>
      <c r="Z2145" s="568"/>
      <c r="AA2145" s="568"/>
      <c r="AB2145" s="568"/>
      <c r="AC2145" s="568"/>
      <c r="AD2145" s="568"/>
      <c r="AE2145" s="568"/>
      <c r="AR2145" s="651" t="s">
        <v>304</v>
      </c>
      <c r="AT2145" s="651" t="s">
        <v>239</v>
      </c>
      <c r="AU2145" s="651" t="s">
        <v>82</v>
      </c>
      <c r="AY2145" s="561" t="s">
        <v>125</v>
      </c>
      <c r="BE2145" s="652">
        <f>IF(N2145="základní",J2145,0)</f>
        <v>0</v>
      </c>
      <c r="BF2145" s="652">
        <f>IF(N2145="snížená",J2145,0)</f>
        <v>0</v>
      </c>
      <c r="BG2145" s="652">
        <f>IF(N2145="zákl. přenesená",J2145,0)</f>
        <v>0</v>
      </c>
      <c r="BH2145" s="652">
        <f>IF(N2145="sníž. přenesená",J2145,0)</f>
        <v>0</v>
      </c>
      <c r="BI2145" s="652">
        <f>IF(N2145="nulová",J2145,0)</f>
        <v>0</v>
      </c>
      <c r="BJ2145" s="561" t="s">
        <v>80</v>
      </c>
      <c r="BK2145" s="652">
        <f>ROUND(I2145*H2145,2)</f>
        <v>0</v>
      </c>
      <c r="BL2145" s="561" t="s">
        <v>229</v>
      </c>
      <c r="BM2145" s="651" t="s">
        <v>3492</v>
      </c>
    </row>
    <row r="2146" spans="2:51" s="658" customFormat="1" ht="12">
      <c r="B2146" s="659"/>
      <c r="D2146" s="653" t="s">
        <v>137</v>
      </c>
      <c r="E2146" s="660" t="s">
        <v>3</v>
      </c>
      <c r="F2146" s="661" t="s">
        <v>1737</v>
      </c>
      <c r="H2146" s="662">
        <v>123.4</v>
      </c>
      <c r="L2146" s="659"/>
      <c r="M2146" s="663"/>
      <c r="N2146" s="664"/>
      <c r="O2146" s="664"/>
      <c r="P2146" s="664"/>
      <c r="Q2146" s="664"/>
      <c r="R2146" s="664"/>
      <c r="S2146" s="664"/>
      <c r="T2146" s="665"/>
      <c r="AT2146" s="660" t="s">
        <v>137</v>
      </c>
      <c r="AU2146" s="660" t="s">
        <v>82</v>
      </c>
      <c r="AV2146" s="658" t="s">
        <v>82</v>
      </c>
      <c r="AW2146" s="658" t="s">
        <v>33</v>
      </c>
      <c r="AX2146" s="658" t="s">
        <v>72</v>
      </c>
      <c r="AY2146" s="660" t="s">
        <v>125</v>
      </c>
    </row>
    <row r="2147" spans="2:51" s="658" customFormat="1" ht="12">
      <c r="B2147" s="659"/>
      <c r="D2147" s="653" t="s">
        <v>137</v>
      </c>
      <c r="E2147" s="660" t="s">
        <v>3</v>
      </c>
      <c r="F2147" s="661" t="s">
        <v>1738</v>
      </c>
      <c r="H2147" s="662">
        <v>120.8</v>
      </c>
      <c r="L2147" s="659"/>
      <c r="M2147" s="663"/>
      <c r="N2147" s="664"/>
      <c r="O2147" s="664"/>
      <c r="P2147" s="664"/>
      <c r="Q2147" s="664"/>
      <c r="R2147" s="664"/>
      <c r="S2147" s="664"/>
      <c r="T2147" s="665"/>
      <c r="AT2147" s="660" t="s">
        <v>137</v>
      </c>
      <c r="AU2147" s="660" t="s">
        <v>82</v>
      </c>
      <c r="AV2147" s="658" t="s">
        <v>82</v>
      </c>
      <c r="AW2147" s="658" t="s">
        <v>33</v>
      </c>
      <c r="AX2147" s="658" t="s">
        <v>72</v>
      </c>
      <c r="AY2147" s="660" t="s">
        <v>125</v>
      </c>
    </row>
    <row r="2148" spans="2:51" s="658" customFormat="1" ht="12">
      <c r="B2148" s="659"/>
      <c r="D2148" s="653" t="s">
        <v>137</v>
      </c>
      <c r="E2148" s="660" t="s">
        <v>3</v>
      </c>
      <c r="F2148" s="661" t="s">
        <v>1742</v>
      </c>
      <c r="H2148" s="662">
        <v>169.6</v>
      </c>
      <c r="L2148" s="659"/>
      <c r="M2148" s="663"/>
      <c r="N2148" s="664"/>
      <c r="O2148" s="664"/>
      <c r="P2148" s="664"/>
      <c r="Q2148" s="664"/>
      <c r="R2148" s="664"/>
      <c r="S2148" s="664"/>
      <c r="T2148" s="665"/>
      <c r="AT2148" s="660" t="s">
        <v>137</v>
      </c>
      <c r="AU2148" s="660" t="s">
        <v>82</v>
      </c>
      <c r="AV2148" s="658" t="s">
        <v>82</v>
      </c>
      <c r="AW2148" s="658" t="s">
        <v>33</v>
      </c>
      <c r="AX2148" s="658" t="s">
        <v>72</v>
      </c>
      <c r="AY2148" s="660" t="s">
        <v>125</v>
      </c>
    </row>
    <row r="2149" spans="2:51" s="658" customFormat="1" ht="12">
      <c r="B2149" s="659"/>
      <c r="D2149" s="653" t="s">
        <v>137</v>
      </c>
      <c r="E2149" s="660" t="s">
        <v>3</v>
      </c>
      <c r="F2149" s="661" t="s">
        <v>1743</v>
      </c>
      <c r="H2149" s="662">
        <v>27</v>
      </c>
      <c r="L2149" s="659"/>
      <c r="M2149" s="663"/>
      <c r="N2149" s="664"/>
      <c r="O2149" s="664"/>
      <c r="P2149" s="664"/>
      <c r="Q2149" s="664"/>
      <c r="R2149" s="664"/>
      <c r="S2149" s="664"/>
      <c r="T2149" s="665"/>
      <c r="AT2149" s="660" t="s">
        <v>137</v>
      </c>
      <c r="AU2149" s="660" t="s">
        <v>82</v>
      </c>
      <c r="AV2149" s="658" t="s">
        <v>82</v>
      </c>
      <c r="AW2149" s="658" t="s">
        <v>33</v>
      </c>
      <c r="AX2149" s="658" t="s">
        <v>72</v>
      </c>
      <c r="AY2149" s="660" t="s">
        <v>125</v>
      </c>
    </row>
    <row r="2150" spans="2:51" s="658" customFormat="1" ht="12">
      <c r="B2150" s="659"/>
      <c r="D2150" s="653" t="s">
        <v>137</v>
      </c>
      <c r="E2150" s="660" t="s">
        <v>3</v>
      </c>
      <c r="F2150" s="661" t="s">
        <v>1748</v>
      </c>
      <c r="H2150" s="662">
        <v>30.2</v>
      </c>
      <c r="L2150" s="659"/>
      <c r="M2150" s="663"/>
      <c r="N2150" s="664"/>
      <c r="O2150" s="664"/>
      <c r="P2150" s="664"/>
      <c r="Q2150" s="664"/>
      <c r="R2150" s="664"/>
      <c r="S2150" s="664"/>
      <c r="T2150" s="665"/>
      <c r="AT2150" s="660" t="s">
        <v>137</v>
      </c>
      <c r="AU2150" s="660" t="s">
        <v>82</v>
      </c>
      <c r="AV2150" s="658" t="s">
        <v>82</v>
      </c>
      <c r="AW2150" s="658" t="s">
        <v>33</v>
      </c>
      <c r="AX2150" s="658" t="s">
        <v>72</v>
      </c>
      <c r="AY2150" s="660" t="s">
        <v>125</v>
      </c>
    </row>
    <row r="2151" spans="2:51" s="658" customFormat="1" ht="12">
      <c r="B2151" s="659"/>
      <c r="D2151" s="653" t="s">
        <v>137</v>
      </c>
      <c r="E2151" s="660" t="s">
        <v>3</v>
      </c>
      <c r="F2151" s="661" t="s">
        <v>2704</v>
      </c>
      <c r="H2151" s="662">
        <v>6.6</v>
      </c>
      <c r="L2151" s="659"/>
      <c r="M2151" s="663"/>
      <c r="N2151" s="664"/>
      <c r="O2151" s="664"/>
      <c r="P2151" s="664"/>
      <c r="Q2151" s="664"/>
      <c r="R2151" s="664"/>
      <c r="S2151" s="664"/>
      <c r="T2151" s="665"/>
      <c r="AT2151" s="660" t="s">
        <v>137</v>
      </c>
      <c r="AU2151" s="660" t="s">
        <v>82</v>
      </c>
      <c r="AV2151" s="658" t="s">
        <v>82</v>
      </c>
      <c r="AW2151" s="658" t="s">
        <v>33</v>
      </c>
      <c r="AX2151" s="658" t="s">
        <v>72</v>
      </c>
      <c r="AY2151" s="660" t="s">
        <v>125</v>
      </c>
    </row>
    <row r="2152" spans="2:51" s="658" customFormat="1" ht="12">
      <c r="B2152" s="659"/>
      <c r="D2152" s="653" t="s">
        <v>137</v>
      </c>
      <c r="E2152" s="660" t="s">
        <v>3</v>
      </c>
      <c r="F2152" s="661" t="s">
        <v>3493</v>
      </c>
      <c r="H2152" s="662">
        <v>19.5</v>
      </c>
      <c r="L2152" s="659"/>
      <c r="M2152" s="663"/>
      <c r="N2152" s="664"/>
      <c r="O2152" s="664"/>
      <c r="P2152" s="664"/>
      <c r="Q2152" s="664"/>
      <c r="R2152" s="664"/>
      <c r="S2152" s="664"/>
      <c r="T2152" s="665"/>
      <c r="AT2152" s="660" t="s">
        <v>137</v>
      </c>
      <c r="AU2152" s="660" t="s">
        <v>82</v>
      </c>
      <c r="AV2152" s="658" t="s">
        <v>82</v>
      </c>
      <c r="AW2152" s="658" t="s">
        <v>33</v>
      </c>
      <c r="AX2152" s="658" t="s">
        <v>72</v>
      </c>
      <c r="AY2152" s="660" t="s">
        <v>125</v>
      </c>
    </row>
    <row r="2153" spans="2:51" s="658" customFormat="1" ht="12">
      <c r="B2153" s="659"/>
      <c r="D2153" s="653" t="s">
        <v>137</v>
      </c>
      <c r="E2153" s="660" t="s">
        <v>3</v>
      </c>
      <c r="F2153" s="661" t="s">
        <v>3494</v>
      </c>
      <c r="H2153" s="662">
        <v>30.294</v>
      </c>
      <c r="L2153" s="659"/>
      <c r="M2153" s="663"/>
      <c r="N2153" s="664"/>
      <c r="O2153" s="664"/>
      <c r="P2153" s="664"/>
      <c r="Q2153" s="664"/>
      <c r="R2153" s="664"/>
      <c r="S2153" s="664"/>
      <c r="T2153" s="665"/>
      <c r="AT2153" s="660" t="s">
        <v>137</v>
      </c>
      <c r="AU2153" s="660" t="s">
        <v>82</v>
      </c>
      <c r="AV2153" s="658" t="s">
        <v>82</v>
      </c>
      <c r="AW2153" s="658" t="s">
        <v>33</v>
      </c>
      <c r="AX2153" s="658" t="s">
        <v>72</v>
      </c>
      <c r="AY2153" s="660" t="s">
        <v>125</v>
      </c>
    </row>
    <row r="2154" spans="2:51" s="658" customFormat="1" ht="12">
      <c r="B2154" s="659"/>
      <c r="D2154" s="653" t="s">
        <v>137</v>
      </c>
      <c r="E2154" s="660" t="s">
        <v>3</v>
      </c>
      <c r="F2154" s="661" t="s">
        <v>2720</v>
      </c>
      <c r="H2154" s="662">
        <v>43.2</v>
      </c>
      <c r="L2154" s="659"/>
      <c r="M2154" s="663"/>
      <c r="N2154" s="664"/>
      <c r="O2154" s="664"/>
      <c r="P2154" s="664"/>
      <c r="Q2154" s="664"/>
      <c r="R2154" s="664"/>
      <c r="S2154" s="664"/>
      <c r="T2154" s="665"/>
      <c r="AT2154" s="660" t="s">
        <v>137</v>
      </c>
      <c r="AU2154" s="660" t="s">
        <v>82</v>
      </c>
      <c r="AV2154" s="658" t="s">
        <v>82</v>
      </c>
      <c r="AW2154" s="658" t="s">
        <v>33</v>
      </c>
      <c r="AX2154" s="658" t="s">
        <v>72</v>
      </c>
      <c r="AY2154" s="660" t="s">
        <v>125</v>
      </c>
    </row>
    <row r="2155" spans="2:51" s="687" customFormat="1" ht="12">
      <c r="B2155" s="688"/>
      <c r="D2155" s="653" t="s">
        <v>137</v>
      </c>
      <c r="E2155" s="689" t="s">
        <v>3</v>
      </c>
      <c r="F2155" s="690" t="s">
        <v>532</v>
      </c>
      <c r="H2155" s="691">
        <v>570.594</v>
      </c>
      <c r="L2155" s="688"/>
      <c r="M2155" s="692"/>
      <c r="N2155" s="693"/>
      <c r="O2155" s="693"/>
      <c r="P2155" s="693"/>
      <c r="Q2155" s="693"/>
      <c r="R2155" s="693"/>
      <c r="S2155" s="693"/>
      <c r="T2155" s="694"/>
      <c r="AT2155" s="689" t="s">
        <v>137</v>
      </c>
      <c r="AU2155" s="689" t="s">
        <v>82</v>
      </c>
      <c r="AV2155" s="687" t="s">
        <v>133</v>
      </c>
      <c r="AW2155" s="687" t="s">
        <v>33</v>
      </c>
      <c r="AX2155" s="687" t="s">
        <v>80</v>
      </c>
      <c r="AY2155" s="689" t="s">
        <v>125</v>
      </c>
    </row>
    <row r="2156" spans="2:51" s="658" customFormat="1" ht="12">
      <c r="B2156" s="659"/>
      <c r="D2156" s="653" t="s">
        <v>137</v>
      </c>
      <c r="F2156" s="661" t="s">
        <v>3495</v>
      </c>
      <c r="H2156" s="662">
        <v>627.653</v>
      </c>
      <c r="L2156" s="659"/>
      <c r="M2156" s="663"/>
      <c r="N2156" s="664"/>
      <c r="O2156" s="664"/>
      <c r="P2156" s="664"/>
      <c r="Q2156" s="664"/>
      <c r="R2156" s="664"/>
      <c r="S2156" s="664"/>
      <c r="T2156" s="665"/>
      <c r="AT2156" s="660" t="s">
        <v>137</v>
      </c>
      <c r="AU2156" s="660" t="s">
        <v>82</v>
      </c>
      <c r="AV2156" s="658" t="s">
        <v>82</v>
      </c>
      <c r="AW2156" s="658" t="s">
        <v>4</v>
      </c>
      <c r="AX2156" s="658" t="s">
        <v>80</v>
      </c>
      <c r="AY2156" s="660" t="s">
        <v>125</v>
      </c>
    </row>
    <row r="2157" spans="1:65" s="571" customFormat="1" ht="24.2" customHeight="1">
      <c r="A2157" s="568"/>
      <c r="B2157" s="569"/>
      <c r="C2157" s="671" t="s">
        <v>3496</v>
      </c>
      <c r="D2157" s="671" t="s">
        <v>239</v>
      </c>
      <c r="E2157" s="672" t="s">
        <v>3497</v>
      </c>
      <c r="F2157" s="673" t="s">
        <v>3498</v>
      </c>
      <c r="G2157" s="674" t="s">
        <v>180</v>
      </c>
      <c r="H2157" s="675">
        <v>80.85</v>
      </c>
      <c r="I2157" s="80"/>
      <c r="J2157" s="676">
        <f>ROUND(I2157*H2157,2)</f>
        <v>0</v>
      </c>
      <c r="K2157" s="673" t="s">
        <v>259</v>
      </c>
      <c r="L2157" s="677"/>
      <c r="M2157" s="678" t="s">
        <v>3</v>
      </c>
      <c r="N2157" s="679" t="s">
        <v>43</v>
      </c>
      <c r="O2157" s="648"/>
      <c r="P2157" s="649">
        <f>O2157*H2157</f>
        <v>0</v>
      </c>
      <c r="Q2157" s="649">
        <v>0.01</v>
      </c>
      <c r="R2157" s="649">
        <f>Q2157*H2157</f>
        <v>0.8085</v>
      </c>
      <c r="S2157" s="649">
        <v>0</v>
      </c>
      <c r="T2157" s="650">
        <f>S2157*H2157</f>
        <v>0</v>
      </c>
      <c r="U2157" s="568"/>
      <c r="V2157" s="568"/>
      <c r="W2157" s="568"/>
      <c r="X2157" s="568"/>
      <c r="Y2157" s="568"/>
      <c r="Z2157" s="568"/>
      <c r="AA2157" s="568"/>
      <c r="AB2157" s="568"/>
      <c r="AC2157" s="568"/>
      <c r="AD2157" s="568"/>
      <c r="AE2157" s="568"/>
      <c r="AR2157" s="651" t="s">
        <v>304</v>
      </c>
      <c r="AT2157" s="651" t="s">
        <v>239</v>
      </c>
      <c r="AU2157" s="651" t="s">
        <v>82</v>
      </c>
      <c r="AY2157" s="561" t="s">
        <v>125</v>
      </c>
      <c r="BE2157" s="652">
        <f>IF(N2157="základní",J2157,0)</f>
        <v>0</v>
      </c>
      <c r="BF2157" s="652">
        <f>IF(N2157="snížená",J2157,0)</f>
        <v>0</v>
      </c>
      <c r="BG2157" s="652">
        <f>IF(N2157="zákl. přenesená",J2157,0)</f>
        <v>0</v>
      </c>
      <c r="BH2157" s="652">
        <f>IF(N2157="sníž. přenesená",J2157,0)</f>
        <v>0</v>
      </c>
      <c r="BI2157" s="652">
        <f>IF(N2157="nulová",J2157,0)</f>
        <v>0</v>
      </c>
      <c r="BJ2157" s="561" t="s">
        <v>80</v>
      </c>
      <c r="BK2157" s="652">
        <f>ROUND(I2157*H2157,2)</f>
        <v>0</v>
      </c>
      <c r="BL2157" s="561" t="s">
        <v>229</v>
      </c>
      <c r="BM2157" s="651" t="s">
        <v>3499</v>
      </c>
    </row>
    <row r="2158" spans="2:51" s="658" customFormat="1" ht="12">
      <c r="B2158" s="659"/>
      <c r="D2158" s="653" t="s">
        <v>137</v>
      </c>
      <c r="E2158" s="660" t="s">
        <v>3</v>
      </c>
      <c r="F2158" s="661" t="s">
        <v>1739</v>
      </c>
      <c r="H2158" s="662">
        <v>72.6</v>
      </c>
      <c r="L2158" s="659"/>
      <c r="M2158" s="663"/>
      <c r="N2158" s="664"/>
      <c r="O2158" s="664"/>
      <c r="P2158" s="664"/>
      <c r="Q2158" s="664"/>
      <c r="R2158" s="664"/>
      <c r="S2158" s="664"/>
      <c r="T2158" s="665"/>
      <c r="AT2158" s="660" t="s">
        <v>137</v>
      </c>
      <c r="AU2158" s="660" t="s">
        <v>82</v>
      </c>
      <c r="AV2158" s="658" t="s">
        <v>82</v>
      </c>
      <c r="AW2158" s="658" t="s">
        <v>33</v>
      </c>
      <c r="AX2158" s="658" t="s">
        <v>72</v>
      </c>
      <c r="AY2158" s="660" t="s">
        <v>125</v>
      </c>
    </row>
    <row r="2159" spans="2:51" s="658" customFormat="1" ht="12">
      <c r="B2159" s="659"/>
      <c r="D2159" s="653" t="s">
        <v>137</v>
      </c>
      <c r="E2159" s="660" t="s">
        <v>3</v>
      </c>
      <c r="F2159" s="661" t="s">
        <v>3500</v>
      </c>
      <c r="H2159" s="662">
        <v>0.9</v>
      </c>
      <c r="L2159" s="659"/>
      <c r="M2159" s="663"/>
      <c r="N2159" s="664"/>
      <c r="O2159" s="664"/>
      <c r="P2159" s="664"/>
      <c r="Q2159" s="664"/>
      <c r="R2159" s="664"/>
      <c r="S2159" s="664"/>
      <c r="T2159" s="665"/>
      <c r="AT2159" s="660" t="s">
        <v>137</v>
      </c>
      <c r="AU2159" s="660" t="s">
        <v>82</v>
      </c>
      <c r="AV2159" s="658" t="s">
        <v>82</v>
      </c>
      <c r="AW2159" s="658" t="s">
        <v>33</v>
      </c>
      <c r="AX2159" s="658" t="s">
        <v>72</v>
      </c>
      <c r="AY2159" s="660" t="s">
        <v>125</v>
      </c>
    </row>
    <row r="2160" spans="2:51" s="687" customFormat="1" ht="12">
      <c r="B2160" s="688"/>
      <c r="D2160" s="653" t="s">
        <v>137</v>
      </c>
      <c r="E2160" s="689" t="s">
        <v>3</v>
      </c>
      <c r="F2160" s="690" t="s">
        <v>532</v>
      </c>
      <c r="H2160" s="691">
        <v>73.5</v>
      </c>
      <c r="L2160" s="688"/>
      <c r="M2160" s="692"/>
      <c r="N2160" s="693"/>
      <c r="O2160" s="693"/>
      <c r="P2160" s="693"/>
      <c r="Q2160" s="693"/>
      <c r="R2160" s="693"/>
      <c r="S2160" s="693"/>
      <c r="T2160" s="694"/>
      <c r="AT2160" s="689" t="s">
        <v>137</v>
      </c>
      <c r="AU2160" s="689" t="s">
        <v>82</v>
      </c>
      <c r="AV2160" s="687" t="s">
        <v>133</v>
      </c>
      <c r="AW2160" s="687" t="s">
        <v>33</v>
      </c>
      <c r="AX2160" s="687" t="s">
        <v>80</v>
      </c>
      <c r="AY2160" s="689" t="s">
        <v>125</v>
      </c>
    </row>
    <row r="2161" spans="2:51" s="658" customFormat="1" ht="12">
      <c r="B2161" s="659"/>
      <c r="D2161" s="653" t="s">
        <v>137</v>
      </c>
      <c r="F2161" s="661" t="s">
        <v>3501</v>
      </c>
      <c r="H2161" s="662">
        <v>80.85</v>
      </c>
      <c r="L2161" s="659"/>
      <c r="M2161" s="663"/>
      <c r="N2161" s="664"/>
      <c r="O2161" s="664"/>
      <c r="P2161" s="664"/>
      <c r="Q2161" s="664"/>
      <c r="R2161" s="664"/>
      <c r="S2161" s="664"/>
      <c r="T2161" s="665"/>
      <c r="AT2161" s="660" t="s">
        <v>137</v>
      </c>
      <c r="AU2161" s="660" t="s">
        <v>82</v>
      </c>
      <c r="AV2161" s="658" t="s">
        <v>82</v>
      </c>
      <c r="AW2161" s="658" t="s">
        <v>4</v>
      </c>
      <c r="AX2161" s="658" t="s">
        <v>80</v>
      </c>
      <c r="AY2161" s="660" t="s">
        <v>125</v>
      </c>
    </row>
    <row r="2162" spans="1:65" s="571" customFormat="1" ht="14.45" customHeight="1">
      <c r="A2162" s="568"/>
      <c r="B2162" s="569"/>
      <c r="C2162" s="640" t="s">
        <v>3502</v>
      </c>
      <c r="D2162" s="640" t="s">
        <v>128</v>
      </c>
      <c r="E2162" s="641" t="s">
        <v>3503</v>
      </c>
      <c r="F2162" s="642" t="s">
        <v>3504</v>
      </c>
      <c r="G2162" s="643" t="s">
        <v>180</v>
      </c>
      <c r="H2162" s="644">
        <v>89.1</v>
      </c>
      <c r="I2162" s="77"/>
      <c r="J2162" s="645">
        <f>ROUND(I2162*H2162,2)</f>
        <v>0</v>
      </c>
      <c r="K2162" s="642" t="s">
        <v>132</v>
      </c>
      <c r="L2162" s="569"/>
      <c r="M2162" s="646" t="s">
        <v>3</v>
      </c>
      <c r="N2162" s="647" t="s">
        <v>43</v>
      </c>
      <c r="O2162" s="648"/>
      <c r="P2162" s="649">
        <f>O2162*H2162</f>
        <v>0</v>
      </c>
      <c r="Q2162" s="649">
        <v>0.0003</v>
      </c>
      <c r="R2162" s="649">
        <f>Q2162*H2162</f>
        <v>0.026729999999999997</v>
      </c>
      <c r="S2162" s="649">
        <v>0</v>
      </c>
      <c r="T2162" s="650">
        <f>S2162*H2162</f>
        <v>0</v>
      </c>
      <c r="U2162" s="568"/>
      <c r="V2162" s="568"/>
      <c r="W2162" s="568"/>
      <c r="X2162" s="568"/>
      <c r="Y2162" s="568"/>
      <c r="Z2162" s="568"/>
      <c r="AA2162" s="568"/>
      <c r="AB2162" s="568"/>
      <c r="AC2162" s="568"/>
      <c r="AD2162" s="568"/>
      <c r="AE2162" s="568"/>
      <c r="AR2162" s="651" t="s">
        <v>229</v>
      </c>
      <c r="AT2162" s="651" t="s">
        <v>128</v>
      </c>
      <c r="AU2162" s="651" t="s">
        <v>82</v>
      </c>
      <c r="AY2162" s="561" t="s">
        <v>125</v>
      </c>
      <c r="BE2162" s="652">
        <f>IF(N2162="základní",J2162,0)</f>
        <v>0</v>
      </c>
      <c r="BF2162" s="652">
        <f>IF(N2162="snížená",J2162,0)</f>
        <v>0</v>
      </c>
      <c r="BG2162" s="652">
        <f>IF(N2162="zákl. přenesená",J2162,0)</f>
        <v>0</v>
      </c>
      <c r="BH2162" s="652">
        <f>IF(N2162="sníž. přenesená",J2162,0)</f>
        <v>0</v>
      </c>
      <c r="BI2162" s="652">
        <f>IF(N2162="nulová",J2162,0)</f>
        <v>0</v>
      </c>
      <c r="BJ2162" s="561" t="s">
        <v>80</v>
      </c>
      <c r="BK2162" s="652">
        <f>ROUND(I2162*H2162,2)</f>
        <v>0</v>
      </c>
      <c r="BL2162" s="561" t="s">
        <v>229</v>
      </c>
      <c r="BM2162" s="651" t="s">
        <v>3505</v>
      </c>
    </row>
    <row r="2163" spans="2:51" s="658" customFormat="1" ht="12">
      <c r="B2163" s="659"/>
      <c r="D2163" s="653" t="s">
        <v>137</v>
      </c>
      <c r="E2163" s="660" t="s">
        <v>3</v>
      </c>
      <c r="F2163" s="661" t="s">
        <v>1741</v>
      </c>
      <c r="H2163" s="662">
        <v>13.6</v>
      </c>
      <c r="L2163" s="659"/>
      <c r="M2163" s="663"/>
      <c r="N2163" s="664"/>
      <c r="O2163" s="664"/>
      <c r="P2163" s="664"/>
      <c r="Q2163" s="664"/>
      <c r="R2163" s="664"/>
      <c r="S2163" s="664"/>
      <c r="T2163" s="665"/>
      <c r="AT2163" s="660" t="s">
        <v>137</v>
      </c>
      <c r="AU2163" s="660" t="s">
        <v>82</v>
      </c>
      <c r="AV2163" s="658" t="s">
        <v>82</v>
      </c>
      <c r="AW2163" s="658" t="s">
        <v>33</v>
      </c>
      <c r="AX2163" s="658" t="s">
        <v>72</v>
      </c>
      <c r="AY2163" s="660" t="s">
        <v>125</v>
      </c>
    </row>
    <row r="2164" spans="2:51" s="658" customFormat="1" ht="12">
      <c r="B2164" s="659"/>
      <c r="D2164" s="653" t="s">
        <v>137</v>
      </c>
      <c r="E2164" s="660" t="s">
        <v>3</v>
      </c>
      <c r="F2164" s="661" t="s">
        <v>1744</v>
      </c>
      <c r="H2164" s="662">
        <v>61.8</v>
      </c>
      <c r="L2164" s="659"/>
      <c r="M2164" s="663"/>
      <c r="N2164" s="664"/>
      <c r="O2164" s="664"/>
      <c r="P2164" s="664"/>
      <c r="Q2164" s="664"/>
      <c r="R2164" s="664"/>
      <c r="S2164" s="664"/>
      <c r="T2164" s="665"/>
      <c r="AT2164" s="660" t="s">
        <v>137</v>
      </c>
      <c r="AU2164" s="660" t="s">
        <v>82</v>
      </c>
      <c r="AV2164" s="658" t="s">
        <v>82</v>
      </c>
      <c r="AW2164" s="658" t="s">
        <v>33</v>
      </c>
      <c r="AX2164" s="658" t="s">
        <v>72</v>
      </c>
      <c r="AY2164" s="660" t="s">
        <v>125</v>
      </c>
    </row>
    <row r="2165" spans="2:51" s="658" customFormat="1" ht="12">
      <c r="B2165" s="659"/>
      <c r="D2165" s="653" t="s">
        <v>137</v>
      </c>
      <c r="E2165" s="660" t="s">
        <v>3</v>
      </c>
      <c r="F2165" s="661" t="s">
        <v>3506</v>
      </c>
      <c r="H2165" s="662">
        <v>13.7</v>
      </c>
      <c r="L2165" s="659"/>
      <c r="M2165" s="663"/>
      <c r="N2165" s="664"/>
      <c r="O2165" s="664"/>
      <c r="P2165" s="664"/>
      <c r="Q2165" s="664"/>
      <c r="R2165" s="664"/>
      <c r="S2165" s="664"/>
      <c r="T2165" s="665"/>
      <c r="AT2165" s="660" t="s">
        <v>137</v>
      </c>
      <c r="AU2165" s="660" t="s">
        <v>82</v>
      </c>
      <c r="AV2165" s="658" t="s">
        <v>82</v>
      </c>
      <c r="AW2165" s="658" t="s">
        <v>33</v>
      </c>
      <c r="AX2165" s="658" t="s">
        <v>72</v>
      </c>
      <c r="AY2165" s="660" t="s">
        <v>125</v>
      </c>
    </row>
    <row r="2166" spans="2:51" s="687" customFormat="1" ht="12">
      <c r="B2166" s="688"/>
      <c r="D2166" s="653" t="s">
        <v>137</v>
      </c>
      <c r="E2166" s="689" t="s">
        <v>3</v>
      </c>
      <c r="F2166" s="690" t="s">
        <v>532</v>
      </c>
      <c r="H2166" s="691">
        <v>89.1</v>
      </c>
      <c r="L2166" s="688"/>
      <c r="M2166" s="692"/>
      <c r="N2166" s="693"/>
      <c r="O2166" s="693"/>
      <c r="P2166" s="693"/>
      <c r="Q2166" s="693"/>
      <c r="R2166" s="693"/>
      <c r="S2166" s="693"/>
      <c r="T2166" s="694"/>
      <c r="AT2166" s="689" t="s">
        <v>137</v>
      </c>
      <c r="AU2166" s="689" t="s">
        <v>82</v>
      </c>
      <c r="AV2166" s="687" t="s">
        <v>133</v>
      </c>
      <c r="AW2166" s="687" t="s">
        <v>33</v>
      </c>
      <c r="AX2166" s="687" t="s">
        <v>80</v>
      </c>
      <c r="AY2166" s="689" t="s">
        <v>125</v>
      </c>
    </row>
    <row r="2167" spans="1:65" s="571" customFormat="1" ht="24.2" customHeight="1">
      <c r="A2167" s="568"/>
      <c r="B2167" s="569"/>
      <c r="C2167" s="671" t="s">
        <v>3507</v>
      </c>
      <c r="D2167" s="671" t="s">
        <v>239</v>
      </c>
      <c r="E2167" s="672" t="s">
        <v>3508</v>
      </c>
      <c r="F2167" s="673" t="s">
        <v>3509</v>
      </c>
      <c r="G2167" s="674" t="s">
        <v>180</v>
      </c>
      <c r="H2167" s="675">
        <v>100.925</v>
      </c>
      <c r="I2167" s="80"/>
      <c r="J2167" s="676">
        <f>ROUND(I2167*H2167,2)</f>
        <v>0</v>
      </c>
      <c r="K2167" s="673" t="s">
        <v>132</v>
      </c>
      <c r="L2167" s="677"/>
      <c r="M2167" s="678" t="s">
        <v>3</v>
      </c>
      <c r="N2167" s="679" t="s">
        <v>43</v>
      </c>
      <c r="O2167" s="648"/>
      <c r="P2167" s="649">
        <f>O2167*H2167</f>
        <v>0</v>
      </c>
      <c r="Q2167" s="649">
        <v>0.0018</v>
      </c>
      <c r="R2167" s="649">
        <f>Q2167*H2167</f>
        <v>0.181665</v>
      </c>
      <c r="S2167" s="649">
        <v>0</v>
      </c>
      <c r="T2167" s="650">
        <f>S2167*H2167</f>
        <v>0</v>
      </c>
      <c r="U2167" s="568"/>
      <c r="V2167" s="568"/>
      <c r="W2167" s="568"/>
      <c r="X2167" s="568"/>
      <c r="Y2167" s="568"/>
      <c r="Z2167" s="568"/>
      <c r="AA2167" s="568"/>
      <c r="AB2167" s="568"/>
      <c r="AC2167" s="568"/>
      <c r="AD2167" s="568"/>
      <c r="AE2167" s="568"/>
      <c r="AR2167" s="651" t="s">
        <v>304</v>
      </c>
      <c r="AT2167" s="651" t="s">
        <v>239</v>
      </c>
      <c r="AU2167" s="651" t="s">
        <v>82</v>
      </c>
      <c r="AY2167" s="561" t="s">
        <v>125</v>
      </c>
      <c r="BE2167" s="652">
        <f>IF(N2167="základní",J2167,0)</f>
        <v>0</v>
      </c>
      <c r="BF2167" s="652">
        <f>IF(N2167="snížená",J2167,0)</f>
        <v>0</v>
      </c>
      <c r="BG2167" s="652">
        <f>IF(N2167="zákl. přenesená",J2167,0)</f>
        <v>0</v>
      </c>
      <c r="BH2167" s="652">
        <f>IF(N2167="sníž. přenesená",J2167,0)</f>
        <v>0</v>
      </c>
      <c r="BI2167" s="652">
        <f>IF(N2167="nulová",J2167,0)</f>
        <v>0</v>
      </c>
      <c r="BJ2167" s="561" t="s">
        <v>80</v>
      </c>
      <c r="BK2167" s="652">
        <f>ROUND(I2167*H2167,2)</f>
        <v>0</v>
      </c>
      <c r="BL2167" s="561" t="s">
        <v>229</v>
      </c>
      <c r="BM2167" s="651" t="s">
        <v>3510</v>
      </c>
    </row>
    <row r="2168" spans="2:51" s="658" customFormat="1" ht="12">
      <c r="B2168" s="659"/>
      <c r="D2168" s="653" t="s">
        <v>137</v>
      </c>
      <c r="E2168" s="660" t="s">
        <v>3</v>
      </c>
      <c r="F2168" s="661" t="s">
        <v>3511</v>
      </c>
      <c r="H2168" s="662">
        <v>75.4</v>
      </c>
      <c r="L2168" s="659"/>
      <c r="M2168" s="663"/>
      <c r="N2168" s="664"/>
      <c r="O2168" s="664"/>
      <c r="P2168" s="664"/>
      <c r="Q2168" s="664"/>
      <c r="R2168" s="664"/>
      <c r="S2168" s="664"/>
      <c r="T2168" s="665"/>
      <c r="AT2168" s="660" t="s">
        <v>137</v>
      </c>
      <c r="AU2168" s="660" t="s">
        <v>82</v>
      </c>
      <c r="AV2168" s="658" t="s">
        <v>82</v>
      </c>
      <c r="AW2168" s="658" t="s">
        <v>33</v>
      </c>
      <c r="AX2168" s="658" t="s">
        <v>72</v>
      </c>
      <c r="AY2168" s="660" t="s">
        <v>125</v>
      </c>
    </row>
    <row r="2169" spans="2:51" s="658" customFormat="1" ht="12">
      <c r="B2169" s="659"/>
      <c r="D2169" s="653" t="s">
        <v>137</v>
      </c>
      <c r="E2169" s="660" t="s">
        <v>3</v>
      </c>
      <c r="F2169" s="661" t="s">
        <v>3512</v>
      </c>
      <c r="H2169" s="662">
        <v>2.65</v>
      </c>
      <c r="L2169" s="659"/>
      <c r="M2169" s="663"/>
      <c r="N2169" s="664"/>
      <c r="O2169" s="664"/>
      <c r="P2169" s="664"/>
      <c r="Q2169" s="664"/>
      <c r="R2169" s="664"/>
      <c r="S2169" s="664"/>
      <c r="T2169" s="665"/>
      <c r="AT2169" s="660" t="s">
        <v>137</v>
      </c>
      <c r="AU2169" s="660" t="s">
        <v>82</v>
      </c>
      <c r="AV2169" s="658" t="s">
        <v>82</v>
      </c>
      <c r="AW2169" s="658" t="s">
        <v>33</v>
      </c>
      <c r="AX2169" s="658" t="s">
        <v>72</v>
      </c>
      <c r="AY2169" s="660" t="s">
        <v>125</v>
      </c>
    </row>
    <row r="2170" spans="2:51" s="658" customFormat="1" ht="12">
      <c r="B2170" s="659"/>
      <c r="D2170" s="653" t="s">
        <v>137</v>
      </c>
      <c r="E2170" s="660" t="s">
        <v>3</v>
      </c>
      <c r="F2170" s="661" t="s">
        <v>3506</v>
      </c>
      <c r="H2170" s="662">
        <v>13.7</v>
      </c>
      <c r="L2170" s="659"/>
      <c r="M2170" s="663"/>
      <c r="N2170" s="664"/>
      <c r="O2170" s="664"/>
      <c r="P2170" s="664"/>
      <c r="Q2170" s="664"/>
      <c r="R2170" s="664"/>
      <c r="S2170" s="664"/>
      <c r="T2170" s="665"/>
      <c r="AT2170" s="660" t="s">
        <v>137</v>
      </c>
      <c r="AU2170" s="660" t="s">
        <v>82</v>
      </c>
      <c r="AV2170" s="658" t="s">
        <v>82</v>
      </c>
      <c r="AW2170" s="658" t="s">
        <v>33</v>
      </c>
      <c r="AX2170" s="658" t="s">
        <v>72</v>
      </c>
      <c r="AY2170" s="660" t="s">
        <v>125</v>
      </c>
    </row>
    <row r="2171" spans="2:51" s="687" customFormat="1" ht="12">
      <c r="B2171" s="688"/>
      <c r="D2171" s="653" t="s">
        <v>137</v>
      </c>
      <c r="E2171" s="689" t="s">
        <v>3</v>
      </c>
      <c r="F2171" s="690" t="s">
        <v>532</v>
      </c>
      <c r="H2171" s="691">
        <v>91.75</v>
      </c>
      <c r="L2171" s="688"/>
      <c r="M2171" s="692"/>
      <c r="N2171" s="693"/>
      <c r="O2171" s="693"/>
      <c r="P2171" s="693"/>
      <c r="Q2171" s="693"/>
      <c r="R2171" s="693"/>
      <c r="S2171" s="693"/>
      <c r="T2171" s="694"/>
      <c r="AT2171" s="689" t="s">
        <v>137</v>
      </c>
      <c r="AU2171" s="689" t="s">
        <v>82</v>
      </c>
      <c r="AV2171" s="687" t="s">
        <v>133</v>
      </c>
      <c r="AW2171" s="687" t="s">
        <v>33</v>
      </c>
      <c r="AX2171" s="687" t="s">
        <v>80</v>
      </c>
      <c r="AY2171" s="689" t="s">
        <v>125</v>
      </c>
    </row>
    <row r="2172" spans="2:51" s="658" customFormat="1" ht="12">
      <c r="B2172" s="659"/>
      <c r="D2172" s="653" t="s">
        <v>137</v>
      </c>
      <c r="F2172" s="661" t="s">
        <v>3513</v>
      </c>
      <c r="H2172" s="662">
        <v>100.925</v>
      </c>
      <c r="L2172" s="659"/>
      <c r="M2172" s="663"/>
      <c r="N2172" s="664"/>
      <c r="O2172" s="664"/>
      <c r="P2172" s="664"/>
      <c r="Q2172" s="664"/>
      <c r="R2172" s="664"/>
      <c r="S2172" s="664"/>
      <c r="T2172" s="665"/>
      <c r="AT2172" s="660" t="s">
        <v>137</v>
      </c>
      <c r="AU2172" s="660" t="s">
        <v>82</v>
      </c>
      <c r="AV2172" s="658" t="s">
        <v>82</v>
      </c>
      <c r="AW2172" s="658" t="s">
        <v>4</v>
      </c>
      <c r="AX2172" s="658" t="s">
        <v>80</v>
      </c>
      <c r="AY2172" s="660" t="s">
        <v>125</v>
      </c>
    </row>
    <row r="2173" spans="1:65" s="571" customFormat="1" ht="14.45" customHeight="1">
      <c r="A2173" s="568"/>
      <c r="B2173" s="569"/>
      <c r="C2173" s="640" t="s">
        <v>3514</v>
      </c>
      <c r="D2173" s="640" t="s">
        <v>128</v>
      </c>
      <c r="E2173" s="641" t="s">
        <v>3515</v>
      </c>
      <c r="F2173" s="642" t="s">
        <v>3516</v>
      </c>
      <c r="G2173" s="643" t="s">
        <v>286</v>
      </c>
      <c r="H2173" s="644">
        <v>66</v>
      </c>
      <c r="I2173" s="77"/>
      <c r="J2173" s="645">
        <f>ROUND(I2173*H2173,2)</f>
        <v>0</v>
      </c>
      <c r="K2173" s="642" t="s">
        <v>132</v>
      </c>
      <c r="L2173" s="569"/>
      <c r="M2173" s="646" t="s">
        <v>3</v>
      </c>
      <c r="N2173" s="647" t="s">
        <v>43</v>
      </c>
      <c r="O2173" s="648"/>
      <c r="P2173" s="649">
        <f>O2173*H2173</f>
        <v>0</v>
      </c>
      <c r="Q2173" s="649">
        <v>0.00012</v>
      </c>
      <c r="R2173" s="649">
        <f>Q2173*H2173</f>
        <v>0.00792</v>
      </c>
      <c r="S2173" s="649">
        <v>0</v>
      </c>
      <c r="T2173" s="650">
        <f>S2173*H2173</f>
        <v>0</v>
      </c>
      <c r="U2173" s="568"/>
      <c r="V2173" s="568"/>
      <c r="W2173" s="568"/>
      <c r="X2173" s="568"/>
      <c r="Y2173" s="568"/>
      <c r="Z2173" s="568"/>
      <c r="AA2173" s="568"/>
      <c r="AB2173" s="568"/>
      <c r="AC2173" s="568"/>
      <c r="AD2173" s="568"/>
      <c r="AE2173" s="568"/>
      <c r="AR2173" s="651" t="s">
        <v>229</v>
      </c>
      <c r="AT2173" s="651" t="s">
        <v>128</v>
      </c>
      <c r="AU2173" s="651" t="s">
        <v>82</v>
      </c>
      <c r="AY2173" s="561" t="s">
        <v>125</v>
      </c>
      <c r="BE2173" s="652">
        <f>IF(N2173="základní",J2173,0)</f>
        <v>0</v>
      </c>
      <c r="BF2173" s="652">
        <f>IF(N2173="snížená",J2173,0)</f>
        <v>0</v>
      </c>
      <c r="BG2173" s="652">
        <f>IF(N2173="zákl. přenesená",J2173,0)</f>
        <v>0</v>
      </c>
      <c r="BH2173" s="652">
        <f>IF(N2173="sníž. přenesená",J2173,0)</f>
        <v>0</v>
      </c>
      <c r="BI2173" s="652">
        <f>IF(N2173="nulová",J2173,0)</f>
        <v>0</v>
      </c>
      <c r="BJ2173" s="561" t="s">
        <v>80</v>
      </c>
      <c r="BK2173" s="652">
        <f>ROUND(I2173*H2173,2)</f>
        <v>0</v>
      </c>
      <c r="BL2173" s="561" t="s">
        <v>229</v>
      </c>
      <c r="BM2173" s="651" t="s">
        <v>3517</v>
      </c>
    </row>
    <row r="2174" spans="2:51" s="658" customFormat="1" ht="12">
      <c r="B2174" s="659"/>
      <c r="D2174" s="653" t="s">
        <v>137</v>
      </c>
      <c r="E2174" s="660" t="s">
        <v>3</v>
      </c>
      <c r="F2174" s="661" t="s">
        <v>3518</v>
      </c>
      <c r="H2174" s="662">
        <v>66</v>
      </c>
      <c r="L2174" s="659"/>
      <c r="M2174" s="663"/>
      <c r="N2174" s="664"/>
      <c r="O2174" s="664"/>
      <c r="P2174" s="664"/>
      <c r="Q2174" s="664"/>
      <c r="R2174" s="664"/>
      <c r="S2174" s="664"/>
      <c r="T2174" s="665"/>
      <c r="AT2174" s="660" t="s">
        <v>137</v>
      </c>
      <c r="AU2174" s="660" t="s">
        <v>82</v>
      </c>
      <c r="AV2174" s="658" t="s">
        <v>82</v>
      </c>
      <c r="AW2174" s="658" t="s">
        <v>33</v>
      </c>
      <c r="AX2174" s="658" t="s">
        <v>80</v>
      </c>
      <c r="AY2174" s="660" t="s">
        <v>125</v>
      </c>
    </row>
    <row r="2175" spans="1:65" s="571" customFormat="1" ht="14.45" customHeight="1">
      <c r="A2175" s="568"/>
      <c r="B2175" s="569"/>
      <c r="C2175" s="640" t="s">
        <v>3519</v>
      </c>
      <c r="D2175" s="640" t="s">
        <v>128</v>
      </c>
      <c r="E2175" s="641" t="s">
        <v>3520</v>
      </c>
      <c r="F2175" s="642" t="s">
        <v>3521</v>
      </c>
      <c r="G2175" s="643" t="s">
        <v>286</v>
      </c>
      <c r="H2175" s="644">
        <v>66</v>
      </c>
      <c r="I2175" s="77"/>
      <c r="J2175" s="645">
        <f>ROUND(I2175*H2175,2)</f>
        <v>0</v>
      </c>
      <c r="K2175" s="642" t="s">
        <v>132</v>
      </c>
      <c r="L2175" s="569"/>
      <c r="M2175" s="646" t="s">
        <v>3</v>
      </c>
      <c r="N2175" s="647" t="s">
        <v>43</v>
      </c>
      <c r="O2175" s="648"/>
      <c r="P2175" s="649">
        <f>O2175*H2175</f>
        <v>0</v>
      </c>
      <c r="Q2175" s="649">
        <v>8E-05</v>
      </c>
      <c r="R2175" s="649">
        <f>Q2175*H2175</f>
        <v>0.005280000000000001</v>
      </c>
      <c r="S2175" s="649">
        <v>0</v>
      </c>
      <c r="T2175" s="650">
        <f>S2175*H2175</f>
        <v>0</v>
      </c>
      <c r="U2175" s="568"/>
      <c r="V2175" s="568"/>
      <c r="W2175" s="568"/>
      <c r="X2175" s="568"/>
      <c r="Y2175" s="568"/>
      <c r="Z2175" s="568"/>
      <c r="AA2175" s="568"/>
      <c r="AB2175" s="568"/>
      <c r="AC2175" s="568"/>
      <c r="AD2175" s="568"/>
      <c r="AE2175" s="568"/>
      <c r="AR2175" s="651" t="s">
        <v>229</v>
      </c>
      <c r="AT2175" s="651" t="s">
        <v>128</v>
      </c>
      <c r="AU2175" s="651" t="s">
        <v>82</v>
      </c>
      <c r="AY2175" s="561" t="s">
        <v>125</v>
      </c>
      <c r="BE2175" s="652">
        <f>IF(N2175="základní",J2175,0)</f>
        <v>0</v>
      </c>
      <c r="BF2175" s="652">
        <f>IF(N2175="snížená",J2175,0)</f>
        <v>0</v>
      </c>
      <c r="BG2175" s="652">
        <f>IF(N2175="zákl. přenesená",J2175,0)</f>
        <v>0</v>
      </c>
      <c r="BH2175" s="652">
        <f>IF(N2175="sníž. přenesená",J2175,0)</f>
        <v>0</v>
      </c>
      <c r="BI2175" s="652">
        <f>IF(N2175="nulová",J2175,0)</f>
        <v>0</v>
      </c>
      <c r="BJ2175" s="561" t="s">
        <v>80</v>
      </c>
      <c r="BK2175" s="652">
        <f>ROUND(I2175*H2175,2)</f>
        <v>0</v>
      </c>
      <c r="BL2175" s="561" t="s">
        <v>229</v>
      </c>
      <c r="BM2175" s="651" t="s">
        <v>3522</v>
      </c>
    </row>
    <row r="2176" spans="2:51" s="658" customFormat="1" ht="12">
      <c r="B2176" s="659"/>
      <c r="D2176" s="653" t="s">
        <v>137</v>
      </c>
      <c r="E2176" s="660" t="s">
        <v>3</v>
      </c>
      <c r="F2176" s="661" t="s">
        <v>3518</v>
      </c>
      <c r="H2176" s="662">
        <v>66</v>
      </c>
      <c r="L2176" s="659"/>
      <c r="M2176" s="663"/>
      <c r="N2176" s="664"/>
      <c r="O2176" s="664"/>
      <c r="P2176" s="664"/>
      <c r="Q2176" s="664"/>
      <c r="R2176" s="664"/>
      <c r="S2176" s="664"/>
      <c r="T2176" s="665"/>
      <c r="AT2176" s="660" t="s">
        <v>137</v>
      </c>
      <c r="AU2176" s="660" t="s">
        <v>82</v>
      </c>
      <c r="AV2176" s="658" t="s">
        <v>82</v>
      </c>
      <c r="AW2176" s="658" t="s">
        <v>33</v>
      </c>
      <c r="AX2176" s="658" t="s">
        <v>80</v>
      </c>
      <c r="AY2176" s="660" t="s">
        <v>125</v>
      </c>
    </row>
    <row r="2177" spans="1:65" s="571" customFormat="1" ht="14.45" customHeight="1">
      <c r="A2177" s="568"/>
      <c r="B2177" s="569"/>
      <c r="C2177" s="640" t="s">
        <v>3523</v>
      </c>
      <c r="D2177" s="640" t="s">
        <v>128</v>
      </c>
      <c r="E2177" s="641" t="s">
        <v>3524</v>
      </c>
      <c r="F2177" s="642" t="s">
        <v>3525</v>
      </c>
      <c r="G2177" s="643" t="s">
        <v>286</v>
      </c>
      <c r="H2177" s="644">
        <v>450.8</v>
      </c>
      <c r="I2177" s="77"/>
      <c r="J2177" s="645">
        <f>ROUND(I2177*H2177,2)</f>
        <v>0</v>
      </c>
      <c r="K2177" s="642" t="s">
        <v>132</v>
      </c>
      <c r="L2177" s="569"/>
      <c r="M2177" s="646" t="s">
        <v>3</v>
      </c>
      <c r="N2177" s="647" t="s">
        <v>43</v>
      </c>
      <c r="O2177" s="648"/>
      <c r="P2177" s="649">
        <f>O2177*H2177</f>
        <v>0</v>
      </c>
      <c r="Q2177" s="649">
        <v>1E-05</v>
      </c>
      <c r="R2177" s="649">
        <f>Q2177*H2177</f>
        <v>0.004508000000000001</v>
      </c>
      <c r="S2177" s="649">
        <v>0</v>
      </c>
      <c r="T2177" s="650">
        <f>S2177*H2177</f>
        <v>0</v>
      </c>
      <c r="U2177" s="568"/>
      <c r="V2177" s="568"/>
      <c r="W2177" s="568"/>
      <c r="X2177" s="568"/>
      <c r="Y2177" s="568"/>
      <c r="Z2177" s="568"/>
      <c r="AA2177" s="568"/>
      <c r="AB2177" s="568"/>
      <c r="AC2177" s="568"/>
      <c r="AD2177" s="568"/>
      <c r="AE2177" s="568"/>
      <c r="AR2177" s="651" t="s">
        <v>229</v>
      </c>
      <c r="AT2177" s="651" t="s">
        <v>128</v>
      </c>
      <c r="AU2177" s="651" t="s">
        <v>82</v>
      </c>
      <c r="AY2177" s="561" t="s">
        <v>125</v>
      </c>
      <c r="BE2177" s="652">
        <f>IF(N2177="základní",J2177,0)</f>
        <v>0</v>
      </c>
      <c r="BF2177" s="652">
        <f>IF(N2177="snížená",J2177,0)</f>
        <v>0</v>
      </c>
      <c r="BG2177" s="652">
        <f>IF(N2177="zákl. přenesená",J2177,0)</f>
        <v>0</v>
      </c>
      <c r="BH2177" s="652">
        <f>IF(N2177="sníž. přenesená",J2177,0)</f>
        <v>0</v>
      </c>
      <c r="BI2177" s="652">
        <f>IF(N2177="nulová",J2177,0)</f>
        <v>0</v>
      </c>
      <c r="BJ2177" s="561" t="s">
        <v>80</v>
      </c>
      <c r="BK2177" s="652">
        <f>ROUND(I2177*H2177,2)</f>
        <v>0</v>
      </c>
      <c r="BL2177" s="561" t="s">
        <v>229</v>
      </c>
      <c r="BM2177" s="651" t="s">
        <v>3526</v>
      </c>
    </row>
    <row r="2178" spans="1:65" s="571" customFormat="1" ht="14.45" customHeight="1">
      <c r="A2178" s="568"/>
      <c r="B2178" s="569"/>
      <c r="C2178" s="671" t="s">
        <v>3527</v>
      </c>
      <c r="D2178" s="671" t="s">
        <v>239</v>
      </c>
      <c r="E2178" s="672" t="s">
        <v>3528</v>
      </c>
      <c r="F2178" s="673" t="s">
        <v>3529</v>
      </c>
      <c r="G2178" s="674" t="s">
        <v>286</v>
      </c>
      <c r="H2178" s="675">
        <v>473.34</v>
      </c>
      <c r="I2178" s="80"/>
      <c r="J2178" s="676">
        <f>ROUND(I2178*H2178,2)</f>
        <v>0</v>
      </c>
      <c r="K2178" s="673" t="s">
        <v>132</v>
      </c>
      <c r="L2178" s="677"/>
      <c r="M2178" s="678" t="s">
        <v>3</v>
      </c>
      <c r="N2178" s="679" t="s">
        <v>43</v>
      </c>
      <c r="O2178" s="648"/>
      <c r="P2178" s="649">
        <f>O2178*H2178</f>
        <v>0</v>
      </c>
      <c r="Q2178" s="649">
        <v>0.0003</v>
      </c>
      <c r="R2178" s="649">
        <f>Q2178*H2178</f>
        <v>0.142002</v>
      </c>
      <c r="S2178" s="649">
        <v>0</v>
      </c>
      <c r="T2178" s="650">
        <f>S2178*H2178</f>
        <v>0</v>
      </c>
      <c r="U2178" s="568"/>
      <c r="V2178" s="568"/>
      <c r="W2178" s="568"/>
      <c r="X2178" s="568"/>
      <c r="Y2178" s="568"/>
      <c r="Z2178" s="568"/>
      <c r="AA2178" s="568"/>
      <c r="AB2178" s="568"/>
      <c r="AC2178" s="568"/>
      <c r="AD2178" s="568"/>
      <c r="AE2178" s="568"/>
      <c r="AR2178" s="651" t="s">
        <v>304</v>
      </c>
      <c r="AT2178" s="651" t="s">
        <v>239</v>
      </c>
      <c r="AU2178" s="651" t="s">
        <v>82</v>
      </c>
      <c r="AY2178" s="561" t="s">
        <v>125</v>
      </c>
      <c r="BE2178" s="652">
        <f>IF(N2178="základní",J2178,0)</f>
        <v>0</v>
      </c>
      <c r="BF2178" s="652">
        <f>IF(N2178="snížená",J2178,0)</f>
        <v>0</v>
      </c>
      <c r="BG2178" s="652">
        <f>IF(N2178="zákl. přenesená",J2178,0)</f>
        <v>0</v>
      </c>
      <c r="BH2178" s="652">
        <f>IF(N2178="sníž. přenesená",J2178,0)</f>
        <v>0</v>
      </c>
      <c r="BI2178" s="652">
        <f>IF(N2178="nulová",J2178,0)</f>
        <v>0</v>
      </c>
      <c r="BJ2178" s="561" t="s">
        <v>80</v>
      </c>
      <c r="BK2178" s="652">
        <f>ROUND(I2178*H2178,2)</f>
        <v>0</v>
      </c>
      <c r="BL2178" s="561" t="s">
        <v>229</v>
      </c>
      <c r="BM2178" s="651" t="s">
        <v>3530</v>
      </c>
    </row>
    <row r="2179" spans="2:51" s="658" customFormat="1" ht="12">
      <c r="B2179" s="659"/>
      <c r="D2179" s="653" t="s">
        <v>137</v>
      </c>
      <c r="F2179" s="661" t="s">
        <v>3531</v>
      </c>
      <c r="H2179" s="662">
        <v>473.34</v>
      </c>
      <c r="L2179" s="659"/>
      <c r="M2179" s="663"/>
      <c r="N2179" s="664"/>
      <c r="O2179" s="664"/>
      <c r="P2179" s="664"/>
      <c r="Q2179" s="664"/>
      <c r="R2179" s="664"/>
      <c r="S2179" s="664"/>
      <c r="T2179" s="665"/>
      <c r="AT2179" s="660" t="s">
        <v>137</v>
      </c>
      <c r="AU2179" s="660" t="s">
        <v>82</v>
      </c>
      <c r="AV2179" s="658" t="s">
        <v>82</v>
      </c>
      <c r="AW2179" s="658" t="s">
        <v>4</v>
      </c>
      <c r="AX2179" s="658" t="s">
        <v>80</v>
      </c>
      <c r="AY2179" s="660" t="s">
        <v>125</v>
      </c>
    </row>
    <row r="2180" spans="1:65" s="571" customFormat="1" ht="14.45" customHeight="1">
      <c r="A2180" s="568"/>
      <c r="B2180" s="569"/>
      <c r="C2180" s="640" t="s">
        <v>3532</v>
      </c>
      <c r="D2180" s="640" t="s">
        <v>128</v>
      </c>
      <c r="E2180" s="641" t="s">
        <v>3533</v>
      </c>
      <c r="F2180" s="642" t="s">
        <v>3534</v>
      </c>
      <c r="G2180" s="643" t="s">
        <v>286</v>
      </c>
      <c r="H2180" s="644">
        <v>450.8</v>
      </c>
      <c r="I2180" s="77"/>
      <c r="J2180" s="645">
        <f>ROUND(I2180*H2180,2)</f>
        <v>0</v>
      </c>
      <c r="K2180" s="642" t="s">
        <v>132</v>
      </c>
      <c r="L2180" s="569"/>
      <c r="M2180" s="646" t="s">
        <v>3</v>
      </c>
      <c r="N2180" s="647" t="s">
        <v>43</v>
      </c>
      <c r="O2180" s="648"/>
      <c r="P2180" s="649">
        <f>O2180*H2180</f>
        <v>0</v>
      </c>
      <c r="Q2180" s="649">
        <v>0</v>
      </c>
      <c r="R2180" s="649">
        <f>Q2180*H2180</f>
        <v>0</v>
      </c>
      <c r="S2180" s="649">
        <v>0</v>
      </c>
      <c r="T2180" s="650">
        <f>S2180*H2180</f>
        <v>0</v>
      </c>
      <c r="U2180" s="568"/>
      <c r="V2180" s="568"/>
      <c r="W2180" s="568"/>
      <c r="X2180" s="568"/>
      <c r="Y2180" s="568"/>
      <c r="Z2180" s="568"/>
      <c r="AA2180" s="568"/>
      <c r="AB2180" s="568"/>
      <c r="AC2180" s="568"/>
      <c r="AD2180" s="568"/>
      <c r="AE2180" s="568"/>
      <c r="AR2180" s="651" t="s">
        <v>229</v>
      </c>
      <c r="AT2180" s="651" t="s">
        <v>128</v>
      </c>
      <c r="AU2180" s="651" t="s">
        <v>82</v>
      </c>
      <c r="AY2180" s="561" t="s">
        <v>125</v>
      </c>
      <c r="BE2180" s="652">
        <f>IF(N2180="základní",J2180,0)</f>
        <v>0</v>
      </c>
      <c r="BF2180" s="652">
        <f>IF(N2180="snížená",J2180,0)</f>
        <v>0</v>
      </c>
      <c r="BG2180" s="652">
        <f>IF(N2180="zákl. přenesená",J2180,0)</f>
        <v>0</v>
      </c>
      <c r="BH2180" s="652">
        <f>IF(N2180="sníž. přenesená",J2180,0)</f>
        <v>0</v>
      </c>
      <c r="BI2180" s="652">
        <f>IF(N2180="nulová",J2180,0)</f>
        <v>0</v>
      </c>
      <c r="BJ2180" s="561" t="s">
        <v>80</v>
      </c>
      <c r="BK2180" s="652">
        <f>ROUND(I2180*H2180,2)</f>
        <v>0</v>
      </c>
      <c r="BL2180" s="561" t="s">
        <v>229</v>
      </c>
      <c r="BM2180" s="651" t="s">
        <v>3535</v>
      </c>
    </row>
    <row r="2181" spans="1:65" s="571" customFormat="1" ht="14.45" customHeight="1">
      <c r="A2181" s="568"/>
      <c r="B2181" s="569"/>
      <c r="C2181" s="640" t="s">
        <v>3536</v>
      </c>
      <c r="D2181" s="640" t="s">
        <v>128</v>
      </c>
      <c r="E2181" s="641" t="s">
        <v>3537</v>
      </c>
      <c r="F2181" s="642" t="s">
        <v>3538</v>
      </c>
      <c r="G2181" s="643" t="s">
        <v>180</v>
      </c>
      <c r="H2181" s="644">
        <v>1.8</v>
      </c>
      <c r="I2181" s="77"/>
      <c r="J2181" s="645">
        <f>ROUND(I2181*H2181,2)</f>
        <v>0</v>
      </c>
      <c r="K2181" s="642" t="s">
        <v>132</v>
      </c>
      <c r="L2181" s="569"/>
      <c r="M2181" s="646" t="s">
        <v>3</v>
      </c>
      <c r="N2181" s="647" t="s">
        <v>43</v>
      </c>
      <c r="O2181" s="648"/>
      <c r="P2181" s="649">
        <f>O2181*H2181</f>
        <v>0</v>
      </c>
      <c r="Q2181" s="649">
        <v>0.0005</v>
      </c>
      <c r="R2181" s="649">
        <f>Q2181*H2181</f>
        <v>0.0009000000000000001</v>
      </c>
      <c r="S2181" s="649">
        <v>0</v>
      </c>
      <c r="T2181" s="650">
        <f>S2181*H2181</f>
        <v>0</v>
      </c>
      <c r="U2181" s="568"/>
      <c r="V2181" s="568"/>
      <c r="W2181" s="568"/>
      <c r="X2181" s="568"/>
      <c r="Y2181" s="568"/>
      <c r="Z2181" s="568"/>
      <c r="AA2181" s="568"/>
      <c r="AB2181" s="568"/>
      <c r="AC2181" s="568"/>
      <c r="AD2181" s="568"/>
      <c r="AE2181" s="568"/>
      <c r="AR2181" s="651" t="s">
        <v>229</v>
      </c>
      <c r="AT2181" s="651" t="s">
        <v>128</v>
      </c>
      <c r="AU2181" s="651" t="s">
        <v>82</v>
      </c>
      <c r="AY2181" s="561" t="s">
        <v>125</v>
      </c>
      <c r="BE2181" s="652">
        <f>IF(N2181="základní",J2181,0)</f>
        <v>0</v>
      </c>
      <c r="BF2181" s="652">
        <f>IF(N2181="snížená",J2181,0)</f>
        <v>0</v>
      </c>
      <c r="BG2181" s="652">
        <f>IF(N2181="zákl. přenesená",J2181,0)</f>
        <v>0</v>
      </c>
      <c r="BH2181" s="652">
        <f>IF(N2181="sníž. přenesená",J2181,0)</f>
        <v>0</v>
      </c>
      <c r="BI2181" s="652">
        <f>IF(N2181="nulová",J2181,0)</f>
        <v>0</v>
      </c>
      <c r="BJ2181" s="561" t="s">
        <v>80</v>
      </c>
      <c r="BK2181" s="652">
        <f>ROUND(I2181*H2181,2)</f>
        <v>0</v>
      </c>
      <c r="BL2181" s="561" t="s">
        <v>229</v>
      </c>
      <c r="BM2181" s="651" t="s">
        <v>3539</v>
      </c>
    </row>
    <row r="2182" spans="2:51" s="658" customFormat="1" ht="12">
      <c r="B2182" s="659"/>
      <c r="D2182" s="653" t="s">
        <v>137</v>
      </c>
      <c r="E2182" s="660" t="s">
        <v>3</v>
      </c>
      <c r="F2182" s="661" t="s">
        <v>3540</v>
      </c>
      <c r="H2182" s="662">
        <v>1.8</v>
      </c>
      <c r="L2182" s="659"/>
      <c r="M2182" s="663"/>
      <c r="N2182" s="664"/>
      <c r="O2182" s="664"/>
      <c r="P2182" s="664"/>
      <c r="Q2182" s="664"/>
      <c r="R2182" s="664"/>
      <c r="S2182" s="664"/>
      <c r="T2182" s="665"/>
      <c r="AT2182" s="660" t="s">
        <v>137</v>
      </c>
      <c r="AU2182" s="660" t="s">
        <v>82</v>
      </c>
      <c r="AV2182" s="658" t="s">
        <v>82</v>
      </c>
      <c r="AW2182" s="658" t="s">
        <v>33</v>
      </c>
      <c r="AX2182" s="658" t="s">
        <v>80</v>
      </c>
      <c r="AY2182" s="660" t="s">
        <v>125</v>
      </c>
    </row>
    <row r="2183" spans="1:65" s="571" customFormat="1" ht="14.45" customHeight="1">
      <c r="A2183" s="568"/>
      <c r="B2183" s="569"/>
      <c r="C2183" s="671" t="s">
        <v>3541</v>
      </c>
      <c r="D2183" s="671" t="s">
        <v>239</v>
      </c>
      <c r="E2183" s="672" t="s">
        <v>3542</v>
      </c>
      <c r="F2183" s="673" t="s">
        <v>3543</v>
      </c>
      <c r="G2183" s="674" t="s">
        <v>180</v>
      </c>
      <c r="H2183" s="675">
        <v>1.98</v>
      </c>
      <c r="I2183" s="80"/>
      <c r="J2183" s="676">
        <f>ROUND(I2183*H2183,2)</f>
        <v>0</v>
      </c>
      <c r="K2183" s="673" t="s">
        <v>259</v>
      </c>
      <c r="L2183" s="677"/>
      <c r="M2183" s="678" t="s">
        <v>3</v>
      </c>
      <c r="N2183" s="679" t="s">
        <v>43</v>
      </c>
      <c r="O2183" s="648"/>
      <c r="P2183" s="649">
        <f>O2183*H2183</f>
        <v>0</v>
      </c>
      <c r="Q2183" s="649">
        <v>0.00525</v>
      </c>
      <c r="R2183" s="649">
        <f>Q2183*H2183</f>
        <v>0.010395</v>
      </c>
      <c r="S2183" s="649">
        <v>0</v>
      </c>
      <c r="T2183" s="650">
        <f>S2183*H2183</f>
        <v>0</v>
      </c>
      <c r="U2183" s="568"/>
      <c r="V2183" s="568"/>
      <c r="W2183" s="568"/>
      <c r="X2183" s="568"/>
      <c r="Y2183" s="568"/>
      <c r="Z2183" s="568"/>
      <c r="AA2183" s="568"/>
      <c r="AB2183" s="568"/>
      <c r="AC2183" s="568"/>
      <c r="AD2183" s="568"/>
      <c r="AE2183" s="568"/>
      <c r="AR2183" s="651" t="s">
        <v>304</v>
      </c>
      <c r="AT2183" s="651" t="s">
        <v>239</v>
      </c>
      <c r="AU2183" s="651" t="s">
        <v>82</v>
      </c>
      <c r="AY2183" s="561" t="s">
        <v>125</v>
      </c>
      <c r="BE2183" s="652">
        <f>IF(N2183="základní",J2183,0)</f>
        <v>0</v>
      </c>
      <c r="BF2183" s="652">
        <f>IF(N2183="snížená",J2183,0)</f>
        <v>0</v>
      </c>
      <c r="BG2183" s="652">
        <f>IF(N2183="zákl. přenesená",J2183,0)</f>
        <v>0</v>
      </c>
      <c r="BH2183" s="652">
        <f>IF(N2183="sníž. přenesená",J2183,0)</f>
        <v>0</v>
      </c>
      <c r="BI2183" s="652">
        <f>IF(N2183="nulová",J2183,0)</f>
        <v>0</v>
      </c>
      <c r="BJ2183" s="561" t="s">
        <v>80</v>
      </c>
      <c r="BK2183" s="652">
        <f>ROUND(I2183*H2183,2)</f>
        <v>0</v>
      </c>
      <c r="BL2183" s="561" t="s">
        <v>229</v>
      </c>
      <c r="BM2183" s="651" t="s">
        <v>3544</v>
      </c>
    </row>
    <row r="2184" spans="2:51" s="658" customFormat="1" ht="12">
      <c r="B2184" s="659"/>
      <c r="D2184" s="653" t="s">
        <v>137</v>
      </c>
      <c r="F2184" s="661" t="s">
        <v>3545</v>
      </c>
      <c r="H2184" s="662">
        <v>1.98</v>
      </c>
      <c r="L2184" s="659"/>
      <c r="M2184" s="663"/>
      <c r="N2184" s="664"/>
      <c r="O2184" s="664"/>
      <c r="P2184" s="664"/>
      <c r="Q2184" s="664"/>
      <c r="R2184" s="664"/>
      <c r="S2184" s="664"/>
      <c r="T2184" s="665"/>
      <c r="AT2184" s="660" t="s">
        <v>137</v>
      </c>
      <c r="AU2184" s="660" t="s">
        <v>82</v>
      </c>
      <c r="AV2184" s="658" t="s">
        <v>82</v>
      </c>
      <c r="AW2184" s="658" t="s">
        <v>4</v>
      </c>
      <c r="AX2184" s="658" t="s">
        <v>80</v>
      </c>
      <c r="AY2184" s="660" t="s">
        <v>125</v>
      </c>
    </row>
    <row r="2185" spans="1:65" s="571" customFormat="1" ht="14.45" customHeight="1">
      <c r="A2185" s="568"/>
      <c r="B2185" s="569"/>
      <c r="C2185" s="640" t="s">
        <v>3546</v>
      </c>
      <c r="D2185" s="640" t="s">
        <v>128</v>
      </c>
      <c r="E2185" s="641" t="s">
        <v>3547</v>
      </c>
      <c r="F2185" s="642" t="s">
        <v>3548</v>
      </c>
      <c r="G2185" s="643" t="s">
        <v>180</v>
      </c>
      <c r="H2185" s="644">
        <v>168.63</v>
      </c>
      <c r="I2185" s="77"/>
      <c r="J2185" s="645">
        <f>ROUND(I2185*H2185,2)</f>
        <v>0</v>
      </c>
      <c r="K2185" s="642" t="s">
        <v>259</v>
      </c>
      <c r="L2185" s="569"/>
      <c r="M2185" s="646" t="s">
        <v>3</v>
      </c>
      <c r="N2185" s="647" t="s">
        <v>43</v>
      </c>
      <c r="O2185" s="648"/>
      <c r="P2185" s="649">
        <f>O2185*H2185</f>
        <v>0</v>
      </c>
      <c r="Q2185" s="649">
        <v>0.0015</v>
      </c>
      <c r="R2185" s="649">
        <f>Q2185*H2185</f>
        <v>0.252945</v>
      </c>
      <c r="S2185" s="649">
        <v>0</v>
      </c>
      <c r="T2185" s="650">
        <f>S2185*H2185</f>
        <v>0</v>
      </c>
      <c r="U2185" s="568"/>
      <c r="V2185" s="568"/>
      <c r="W2185" s="568"/>
      <c r="X2185" s="568"/>
      <c r="Y2185" s="568"/>
      <c r="Z2185" s="568"/>
      <c r="AA2185" s="568"/>
      <c r="AB2185" s="568"/>
      <c r="AC2185" s="568"/>
      <c r="AD2185" s="568"/>
      <c r="AE2185" s="568"/>
      <c r="AR2185" s="651" t="s">
        <v>229</v>
      </c>
      <c r="AT2185" s="651" t="s">
        <v>128</v>
      </c>
      <c r="AU2185" s="651" t="s">
        <v>82</v>
      </c>
      <c r="AY2185" s="561" t="s">
        <v>125</v>
      </c>
      <c r="BE2185" s="652">
        <f>IF(N2185="základní",J2185,0)</f>
        <v>0</v>
      </c>
      <c r="BF2185" s="652">
        <f>IF(N2185="snížená",J2185,0)</f>
        <v>0</v>
      </c>
      <c r="BG2185" s="652">
        <f>IF(N2185="zákl. přenesená",J2185,0)</f>
        <v>0</v>
      </c>
      <c r="BH2185" s="652">
        <f>IF(N2185="sníž. přenesená",J2185,0)</f>
        <v>0</v>
      </c>
      <c r="BI2185" s="652">
        <f>IF(N2185="nulová",J2185,0)</f>
        <v>0</v>
      </c>
      <c r="BJ2185" s="561" t="s">
        <v>80</v>
      </c>
      <c r="BK2185" s="652">
        <f>ROUND(I2185*H2185,2)</f>
        <v>0</v>
      </c>
      <c r="BL2185" s="561" t="s">
        <v>229</v>
      </c>
      <c r="BM2185" s="651" t="s">
        <v>3549</v>
      </c>
    </row>
    <row r="2186" spans="2:51" s="658" customFormat="1" ht="12">
      <c r="B2186" s="659"/>
      <c r="D2186" s="653" t="s">
        <v>137</v>
      </c>
      <c r="E2186" s="660" t="s">
        <v>3</v>
      </c>
      <c r="F2186" s="661" t="s">
        <v>3550</v>
      </c>
      <c r="H2186" s="662">
        <v>138.93</v>
      </c>
      <c r="L2186" s="659"/>
      <c r="M2186" s="663"/>
      <c r="N2186" s="664"/>
      <c r="O2186" s="664"/>
      <c r="P2186" s="664"/>
      <c r="Q2186" s="664"/>
      <c r="R2186" s="664"/>
      <c r="S2186" s="664"/>
      <c r="T2186" s="665"/>
      <c r="AT2186" s="660" t="s">
        <v>137</v>
      </c>
      <c r="AU2186" s="660" t="s">
        <v>82</v>
      </c>
      <c r="AV2186" s="658" t="s">
        <v>82</v>
      </c>
      <c r="AW2186" s="658" t="s">
        <v>33</v>
      </c>
      <c r="AX2186" s="658" t="s">
        <v>72</v>
      </c>
      <c r="AY2186" s="660" t="s">
        <v>125</v>
      </c>
    </row>
    <row r="2187" spans="2:51" s="658" customFormat="1" ht="12">
      <c r="B2187" s="659"/>
      <c r="D2187" s="653" t="s">
        <v>137</v>
      </c>
      <c r="E2187" s="660" t="s">
        <v>3</v>
      </c>
      <c r="F2187" s="661" t="s">
        <v>3551</v>
      </c>
      <c r="H2187" s="662">
        <v>29.7</v>
      </c>
      <c r="L2187" s="659"/>
      <c r="M2187" s="663"/>
      <c r="N2187" s="664"/>
      <c r="O2187" s="664"/>
      <c r="P2187" s="664"/>
      <c r="Q2187" s="664"/>
      <c r="R2187" s="664"/>
      <c r="S2187" s="664"/>
      <c r="T2187" s="665"/>
      <c r="AT2187" s="660" t="s">
        <v>137</v>
      </c>
      <c r="AU2187" s="660" t="s">
        <v>82</v>
      </c>
      <c r="AV2187" s="658" t="s">
        <v>82</v>
      </c>
      <c r="AW2187" s="658" t="s">
        <v>33</v>
      </c>
      <c r="AX2187" s="658" t="s">
        <v>72</v>
      </c>
      <c r="AY2187" s="660" t="s">
        <v>125</v>
      </c>
    </row>
    <row r="2188" spans="2:51" s="687" customFormat="1" ht="12">
      <c r="B2188" s="688"/>
      <c r="D2188" s="653" t="s">
        <v>137</v>
      </c>
      <c r="E2188" s="689" t="s">
        <v>3</v>
      </c>
      <c r="F2188" s="690" t="s">
        <v>532</v>
      </c>
      <c r="H2188" s="691">
        <v>168.63</v>
      </c>
      <c r="L2188" s="688"/>
      <c r="M2188" s="692"/>
      <c r="N2188" s="693"/>
      <c r="O2188" s="693"/>
      <c r="P2188" s="693"/>
      <c r="Q2188" s="693"/>
      <c r="R2188" s="693"/>
      <c r="S2188" s="693"/>
      <c r="T2188" s="694"/>
      <c r="AT2188" s="689" t="s">
        <v>137</v>
      </c>
      <c r="AU2188" s="689" t="s">
        <v>82</v>
      </c>
      <c r="AV2188" s="687" t="s">
        <v>133</v>
      </c>
      <c r="AW2188" s="687" t="s">
        <v>33</v>
      </c>
      <c r="AX2188" s="687" t="s">
        <v>80</v>
      </c>
      <c r="AY2188" s="689" t="s">
        <v>125</v>
      </c>
    </row>
    <row r="2189" spans="1:65" s="571" customFormat="1" ht="24.2" customHeight="1">
      <c r="A2189" s="568"/>
      <c r="B2189" s="569"/>
      <c r="C2189" s="640" t="s">
        <v>3552</v>
      </c>
      <c r="D2189" s="640" t="s">
        <v>128</v>
      </c>
      <c r="E2189" s="641" t="s">
        <v>3553</v>
      </c>
      <c r="F2189" s="642" t="s">
        <v>3554</v>
      </c>
      <c r="G2189" s="643" t="s">
        <v>143</v>
      </c>
      <c r="H2189" s="644">
        <v>9.876</v>
      </c>
      <c r="I2189" s="77"/>
      <c r="J2189" s="645">
        <f>ROUND(I2189*H2189,2)</f>
        <v>0</v>
      </c>
      <c r="K2189" s="642" t="s">
        <v>132</v>
      </c>
      <c r="L2189" s="569"/>
      <c r="M2189" s="646" t="s">
        <v>3</v>
      </c>
      <c r="N2189" s="647" t="s">
        <v>43</v>
      </c>
      <c r="O2189" s="648"/>
      <c r="P2189" s="649">
        <f>O2189*H2189</f>
        <v>0</v>
      </c>
      <c r="Q2189" s="649">
        <v>0</v>
      </c>
      <c r="R2189" s="649">
        <f>Q2189*H2189</f>
        <v>0</v>
      </c>
      <c r="S2189" s="649">
        <v>0</v>
      </c>
      <c r="T2189" s="650">
        <f>S2189*H2189</f>
        <v>0</v>
      </c>
      <c r="U2189" s="568"/>
      <c r="V2189" s="568"/>
      <c r="W2189" s="568"/>
      <c r="X2189" s="568"/>
      <c r="Y2189" s="568"/>
      <c r="Z2189" s="568"/>
      <c r="AA2189" s="568"/>
      <c r="AB2189" s="568"/>
      <c r="AC2189" s="568"/>
      <c r="AD2189" s="568"/>
      <c r="AE2189" s="568"/>
      <c r="AR2189" s="651" t="s">
        <v>229</v>
      </c>
      <c r="AT2189" s="651" t="s">
        <v>128</v>
      </c>
      <c r="AU2189" s="651" t="s">
        <v>82</v>
      </c>
      <c r="AY2189" s="561" t="s">
        <v>125</v>
      </c>
      <c r="BE2189" s="652">
        <f>IF(N2189="základní",J2189,0)</f>
        <v>0</v>
      </c>
      <c r="BF2189" s="652">
        <f>IF(N2189="snížená",J2189,0)</f>
        <v>0</v>
      </c>
      <c r="BG2189" s="652">
        <f>IF(N2189="zákl. přenesená",J2189,0)</f>
        <v>0</v>
      </c>
      <c r="BH2189" s="652">
        <f>IF(N2189="sníž. přenesená",J2189,0)</f>
        <v>0</v>
      </c>
      <c r="BI2189" s="652">
        <f>IF(N2189="nulová",J2189,0)</f>
        <v>0</v>
      </c>
      <c r="BJ2189" s="561" t="s">
        <v>80</v>
      </c>
      <c r="BK2189" s="652">
        <f>ROUND(I2189*H2189,2)</f>
        <v>0</v>
      </c>
      <c r="BL2189" s="561" t="s">
        <v>229</v>
      </c>
      <c r="BM2189" s="651" t="s">
        <v>3555</v>
      </c>
    </row>
    <row r="2190" spans="2:63" s="627" customFormat="1" ht="22.9" customHeight="1">
      <c r="B2190" s="628"/>
      <c r="D2190" s="629" t="s">
        <v>71</v>
      </c>
      <c r="E2190" s="638" t="s">
        <v>3556</v>
      </c>
      <c r="F2190" s="638" t="s">
        <v>3557</v>
      </c>
      <c r="J2190" s="639">
        <f>BK2190</f>
        <v>0</v>
      </c>
      <c r="L2190" s="628"/>
      <c r="M2190" s="632"/>
      <c r="N2190" s="633"/>
      <c r="O2190" s="633"/>
      <c r="P2190" s="634">
        <f>SUM(P2191:P2197)</f>
        <v>0</v>
      </c>
      <c r="Q2190" s="633"/>
      <c r="R2190" s="634">
        <f>SUM(R2191:R2197)</f>
        <v>0.0131207</v>
      </c>
      <c r="S2190" s="633"/>
      <c r="T2190" s="635">
        <f>SUM(T2191:T2197)</f>
        <v>0</v>
      </c>
      <c r="AR2190" s="629" t="s">
        <v>82</v>
      </c>
      <c r="AT2190" s="636" t="s">
        <v>71</v>
      </c>
      <c r="AU2190" s="636" t="s">
        <v>80</v>
      </c>
      <c r="AY2190" s="629" t="s">
        <v>125</v>
      </c>
      <c r="BK2190" s="637">
        <f>SUM(BK2191:BK2197)</f>
        <v>0</v>
      </c>
    </row>
    <row r="2191" spans="1:65" s="571" customFormat="1" ht="14.45" customHeight="1">
      <c r="A2191" s="568"/>
      <c r="B2191" s="569"/>
      <c r="C2191" s="640" t="s">
        <v>3558</v>
      </c>
      <c r="D2191" s="640" t="s">
        <v>128</v>
      </c>
      <c r="E2191" s="641" t="s">
        <v>3559</v>
      </c>
      <c r="F2191" s="642" t="s">
        <v>3560</v>
      </c>
      <c r="G2191" s="643" t="s">
        <v>180</v>
      </c>
      <c r="H2191" s="644">
        <v>7.33</v>
      </c>
      <c r="I2191" s="77"/>
      <c r="J2191" s="645">
        <f>ROUND(I2191*H2191,2)</f>
        <v>0</v>
      </c>
      <c r="K2191" s="642" t="s">
        <v>132</v>
      </c>
      <c r="L2191" s="569"/>
      <c r="M2191" s="646" t="s">
        <v>3</v>
      </c>
      <c r="N2191" s="647" t="s">
        <v>43</v>
      </c>
      <c r="O2191" s="648"/>
      <c r="P2191" s="649">
        <f>O2191*H2191</f>
        <v>0</v>
      </c>
      <c r="Q2191" s="649">
        <v>0.0003</v>
      </c>
      <c r="R2191" s="649">
        <f>Q2191*H2191</f>
        <v>0.002199</v>
      </c>
      <c r="S2191" s="649">
        <v>0</v>
      </c>
      <c r="T2191" s="650">
        <f>S2191*H2191</f>
        <v>0</v>
      </c>
      <c r="U2191" s="568"/>
      <c r="V2191" s="568"/>
      <c r="W2191" s="568"/>
      <c r="X2191" s="568"/>
      <c r="Y2191" s="568"/>
      <c r="Z2191" s="568"/>
      <c r="AA2191" s="568"/>
      <c r="AB2191" s="568"/>
      <c r="AC2191" s="568"/>
      <c r="AD2191" s="568"/>
      <c r="AE2191" s="568"/>
      <c r="AR2191" s="651" t="s">
        <v>229</v>
      </c>
      <c r="AT2191" s="651" t="s">
        <v>128</v>
      </c>
      <c r="AU2191" s="651" t="s">
        <v>82</v>
      </c>
      <c r="AY2191" s="561" t="s">
        <v>125</v>
      </c>
      <c r="BE2191" s="652">
        <f>IF(N2191="základní",J2191,0)</f>
        <v>0</v>
      </c>
      <c r="BF2191" s="652">
        <f>IF(N2191="snížená",J2191,0)</f>
        <v>0</v>
      </c>
      <c r="BG2191" s="652">
        <f>IF(N2191="zákl. přenesená",J2191,0)</f>
        <v>0</v>
      </c>
      <c r="BH2191" s="652">
        <f>IF(N2191="sníž. přenesená",J2191,0)</f>
        <v>0</v>
      </c>
      <c r="BI2191" s="652">
        <f>IF(N2191="nulová",J2191,0)</f>
        <v>0</v>
      </c>
      <c r="BJ2191" s="561" t="s">
        <v>80</v>
      </c>
      <c r="BK2191" s="652">
        <f>ROUND(I2191*H2191,2)</f>
        <v>0</v>
      </c>
      <c r="BL2191" s="561" t="s">
        <v>229</v>
      </c>
      <c r="BM2191" s="651" t="s">
        <v>3561</v>
      </c>
    </row>
    <row r="2192" spans="2:51" s="658" customFormat="1" ht="12">
      <c r="B2192" s="659"/>
      <c r="D2192" s="653" t="s">
        <v>137</v>
      </c>
      <c r="E2192" s="660" t="s">
        <v>3</v>
      </c>
      <c r="F2192" s="661" t="s">
        <v>3562</v>
      </c>
      <c r="H2192" s="662">
        <v>7.33</v>
      </c>
      <c r="L2192" s="659"/>
      <c r="M2192" s="663"/>
      <c r="N2192" s="664"/>
      <c r="O2192" s="664"/>
      <c r="P2192" s="664"/>
      <c r="Q2192" s="664"/>
      <c r="R2192" s="664"/>
      <c r="S2192" s="664"/>
      <c r="T2192" s="665"/>
      <c r="AT2192" s="660" t="s">
        <v>137</v>
      </c>
      <c r="AU2192" s="660" t="s">
        <v>82</v>
      </c>
      <c r="AV2192" s="658" t="s">
        <v>82</v>
      </c>
      <c r="AW2192" s="658" t="s">
        <v>33</v>
      </c>
      <c r="AX2192" s="658" t="s">
        <v>80</v>
      </c>
      <c r="AY2192" s="660" t="s">
        <v>125</v>
      </c>
    </row>
    <row r="2193" spans="1:65" s="571" customFormat="1" ht="14.45" customHeight="1">
      <c r="A2193" s="568"/>
      <c r="B2193" s="569"/>
      <c r="C2193" s="640" t="s">
        <v>3563</v>
      </c>
      <c r="D2193" s="640" t="s">
        <v>128</v>
      </c>
      <c r="E2193" s="641" t="s">
        <v>3564</v>
      </c>
      <c r="F2193" s="642" t="s">
        <v>3565</v>
      </c>
      <c r="G2193" s="643" t="s">
        <v>180</v>
      </c>
      <c r="H2193" s="644">
        <v>7.33</v>
      </c>
      <c r="I2193" s="77"/>
      <c r="J2193" s="645">
        <f>ROUND(I2193*H2193,2)</f>
        <v>0</v>
      </c>
      <c r="K2193" s="642" t="s">
        <v>132</v>
      </c>
      <c r="L2193" s="569"/>
      <c r="M2193" s="646" t="s">
        <v>3</v>
      </c>
      <c r="N2193" s="647" t="s">
        <v>43</v>
      </c>
      <c r="O2193" s="648"/>
      <c r="P2193" s="649">
        <f>O2193*H2193</f>
        <v>0</v>
      </c>
      <c r="Q2193" s="649">
        <v>0.00125</v>
      </c>
      <c r="R2193" s="649">
        <f>Q2193*H2193</f>
        <v>0.0091625</v>
      </c>
      <c r="S2193" s="649">
        <v>0</v>
      </c>
      <c r="T2193" s="650">
        <f>S2193*H2193</f>
        <v>0</v>
      </c>
      <c r="U2193" s="568"/>
      <c r="V2193" s="568"/>
      <c r="W2193" s="568"/>
      <c r="X2193" s="568"/>
      <c r="Y2193" s="568"/>
      <c r="Z2193" s="568"/>
      <c r="AA2193" s="568"/>
      <c r="AB2193" s="568"/>
      <c r="AC2193" s="568"/>
      <c r="AD2193" s="568"/>
      <c r="AE2193" s="568"/>
      <c r="AR2193" s="651" t="s">
        <v>229</v>
      </c>
      <c r="AT2193" s="651" t="s">
        <v>128</v>
      </c>
      <c r="AU2193" s="651" t="s">
        <v>82</v>
      </c>
      <c r="AY2193" s="561" t="s">
        <v>125</v>
      </c>
      <c r="BE2193" s="652">
        <f>IF(N2193="základní",J2193,0)</f>
        <v>0</v>
      </c>
      <c r="BF2193" s="652">
        <f>IF(N2193="snížená",J2193,0)</f>
        <v>0</v>
      </c>
      <c r="BG2193" s="652">
        <f>IF(N2193="zákl. přenesená",J2193,0)</f>
        <v>0</v>
      </c>
      <c r="BH2193" s="652">
        <f>IF(N2193="sníž. přenesená",J2193,0)</f>
        <v>0</v>
      </c>
      <c r="BI2193" s="652">
        <f>IF(N2193="nulová",J2193,0)</f>
        <v>0</v>
      </c>
      <c r="BJ2193" s="561" t="s">
        <v>80</v>
      </c>
      <c r="BK2193" s="652">
        <f>ROUND(I2193*H2193,2)</f>
        <v>0</v>
      </c>
      <c r="BL2193" s="561" t="s">
        <v>229</v>
      </c>
      <c r="BM2193" s="651" t="s">
        <v>3566</v>
      </c>
    </row>
    <row r="2194" spans="2:51" s="658" customFormat="1" ht="12">
      <c r="B2194" s="659"/>
      <c r="D2194" s="653" t="s">
        <v>137</v>
      </c>
      <c r="E2194" s="660" t="s">
        <v>3</v>
      </c>
      <c r="F2194" s="661" t="s">
        <v>3562</v>
      </c>
      <c r="H2194" s="662">
        <v>7.33</v>
      </c>
      <c r="L2194" s="659"/>
      <c r="M2194" s="663"/>
      <c r="N2194" s="664"/>
      <c r="O2194" s="664"/>
      <c r="P2194" s="664"/>
      <c r="Q2194" s="664"/>
      <c r="R2194" s="664"/>
      <c r="S2194" s="664"/>
      <c r="T2194" s="665"/>
      <c r="AT2194" s="660" t="s">
        <v>137</v>
      </c>
      <c r="AU2194" s="660" t="s">
        <v>82</v>
      </c>
      <c r="AV2194" s="658" t="s">
        <v>82</v>
      </c>
      <c r="AW2194" s="658" t="s">
        <v>33</v>
      </c>
      <c r="AX2194" s="658" t="s">
        <v>80</v>
      </c>
      <c r="AY2194" s="660" t="s">
        <v>125</v>
      </c>
    </row>
    <row r="2195" spans="1:65" s="571" customFormat="1" ht="14.45" customHeight="1">
      <c r="A2195" s="568"/>
      <c r="B2195" s="569"/>
      <c r="C2195" s="640" t="s">
        <v>3567</v>
      </c>
      <c r="D2195" s="640" t="s">
        <v>128</v>
      </c>
      <c r="E2195" s="641" t="s">
        <v>3568</v>
      </c>
      <c r="F2195" s="642" t="s">
        <v>3569</v>
      </c>
      <c r="G2195" s="643" t="s">
        <v>180</v>
      </c>
      <c r="H2195" s="644">
        <v>7.33</v>
      </c>
      <c r="I2195" s="77"/>
      <c r="J2195" s="645">
        <f>ROUND(I2195*H2195,2)</f>
        <v>0</v>
      </c>
      <c r="K2195" s="642" t="s">
        <v>132</v>
      </c>
      <c r="L2195" s="569"/>
      <c r="M2195" s="646" t="s">
        <v>3</v>
      </c>
      <c r="N2195" s="647" t="s">
        <v>43</v>
      </c>
      <c r="O2195" s="648"/>
      <c r="P2195" s="649">
        <f>O2195*H2195</f>
        <v>0</v>
      </c>
      <c r="Q2195" s="649">
        <v>0.00024</v>
      </c>
      <c r="R2195" s="649">
        <f>Q2195*H2195</f>
        <v>0.0017592</v>
      </c>
      <c r="S2195" s="649">
        <v>0</v>
      </c>
      <c r="T2195" s="650">
        <f>S2195*H2195</f>
        <v>0</v>
      </c>
      <c r="U2195" s="568"/>
      <c r="V2195" s="568"/>
      <c r="W2195" s="568"/>
      <c r="X2195" s="568"/>
      <c r="Y2195" s="568"/>
      <c r="Z2195" s="568"/>
      <c r="AA2195" s="568"/>
      <c r="AB2195" s="568"/>
      <c r="AC2195" s="568"/>
      <c r="AD2195" s="568"/>
      <c r="AE2195" s="568"/>
      <c r="AR2195" s="651" t="s">
        <v>229</v>
      </c>
      <c r="AT2195" s="651" t="s">
        <v>128</v>
      </c>
      <c r="AU2195" s="651" t="s">
        <v>82</v>
      </c>
      <c r="AY2195" s="561" t="s">
        <v>125</v>
      </c>
      <c r="BE2195" s="652">
        <f>IF(N2195="základní",J2195,0)</f>
        <v>0</v>
      </c>
      <c r="BF2195" s="652">
        <f>IF(N2195="snížená",J2195,0)</f>
        <v>0</v>
      </c>
      <c r="BG2195" s="652">
        <f>IF(N2195="zákl. přenesená",J2195,0)</f>
        <v>0</v>
      </c>
      <c r="BH2195" s="652">
        <f>IF(N2195="sníž. přenesená",J2195,0)</f>
        <v>0</v>
      </c>
      <c r="BI2195" s="652">
        <f>IF(N2195="nulová",J2195,0)</f>
        <v>0</v>
      </c>
      <c r="BJ2195" s="561" t="s">
        <v>80</v>
      </c>
      <c r="BK2195" s="652">
        <f>ROUND(I2195*H2195,2)</f>
        <v>0</v>
      </c>
      <c r="BL2195" s="561" t="s">
        <v>229</v>
      </c>
      <c r="BM2195" s="651" t="s">
        <v>3570</v>
      </c>
    </row>
    <row r="2196" spans="2:51" s="658" customFormat="1" ht="12">
      <c r="B2196" s="659"/>
      <c r="D2196" s="653" t="s">
        <v>137</v>
      </c>
      <c r="E2196" s="660" t="s">
        <v>3</v>
      </c>
      <c r="F2196" s="661" t="s">
        <v>3562</v>
      </c>
      <c r="H2196" s="662">
        <v>7.33</v>
      </c>
      <c r="L2196" s="659"/>
      <c r="M2196" s="663"/>
      <c r="N2196" s="664"/>
      <c r="O2196" s="664"/>
      <c r="P2196" s="664"/>
      <c r="Q2196" s="664"/>
      <c r="R2196" s="664"/>
      <c r="S2196" s="664"/>
      <c r="T2196" s="665"/>
      <c r="AT2196" s="660" t="s">
        <v>137</v>
      </c>
      <c r="AU2196" s="660" t="s">
        <v>82</v>
      </c>
      <c r="AV2196" s="658" t="s">
        <v>82</v>
      </c>
      <c r="AW2196" s="658" t="s">
        <v>33</v>
      </c>
      <c r="AX2196" s="658" t="s">
        <v>80</v>
      </c>
      <c r="AY2196" s="660" t="s">
        <v>125</v>
      </c>
    </row>
    <row r="2197" spans="1:65" s="571" customFormat="1" ht="24.2" customHeight="1">
      <c r="A2197" s="568"/>
      <c r="B2197" s="569"/>
      <c r="C2197" s="640" t="s">
        <v>3571</v>
      </c>
      <c r="D2197" s="640" t="s">
        <v>128</v>
      </c>
      <c r="E2197" s="641" t="s">
        <v>3572</v>
      </c>
      <c r="F2197" s="642" t="s">
        <v>3573</v>
      </c>
      <c r="G2197" s="643" t="s">
        <v>143</v>
      </c>
      <c r="H2197" s="644">
        <v>0.013</v>
      </c>
      <c r="I2197" s="77"/>
      <c r="J2197" s="645">
        <f>ROUND(I2197*H2197,2)</f>
        <v>0</v>
      </c>
      <c r="K2197" s="642" t="s">
        <v>132</v>
      </c>
      <c r="L2197" s="569"/>
      <c r="M2197" s="646" t="s">
        <v>3</v>
      </c>
      <c r="N2197" s="647" t="s">
        <v>43</v>
      </c>
      <c r="O2197" s="648"/>
      <c r="P2197" s="649">
        <f>O2197*H2197</f>
        <v>0</v>
      </c>
      <c r="Q2197" s="649">
        <v>0</v>
      </c>
      <c r="R2197" s="649">
        <f>Q2197*H2197</f>
        <v>0</v>
      </c>
      <c r="S2197" s="649">
        <v>0</v>
      </c>
      <c r="T2197" s="650">
        <f>S2197*H2197</f>
        <v>0</v>
      </c>
      <c r="U2197" s="568"/>
      <c r="V2197" s="568"/>
      <c r="W2197" s="568"/>
      <c r="X2197" s="568"/>
      <c r="Y2197" s="568"/>
      <c r="Z2197" s="568"/>
      <c r="AA2197" s="568"/>
      <c r="AB2197" s="568"/>
      <c r="AC2197" s="568"/>
      <c r="AD2197" s="568"/>
      <c r="AE2197" s="568"/>
      <c r="AR2197" s="651" t="s">
        <v>229</v>
      </c>
      <c r="AT2197" s="651" t="s">
        <v>128</v>
      </c>
      <c r="AU2197" s="651" t="s">
        <v>82</v>
      </c>
      <c r="AY2197" s="561" t="s">
        <v>125</v>
      </c>
      <c r="BE2197" s="652">
        <f>IF(N2197="základní",J2197,0)</f>
        <v>0</v>
      </c>
      <c r="BF2197" s="652">
        <f>IF(N2197="snížená",J2197,0)</f>
        <v>0</v>
      </c>
      <c r="BG2197" s="652">
        <f>IF(N2197="zákl. přenesená",J2197,0)</f>
        <v>0</v>
      </c>
      <c r="BH2197" s="652">
        <f>IF(N2197="sníž. přenesená",J2197,0)</f>
        <v>0</v>
      </c>
      <c r="BI2197" s="652">
        <f>IF(N2197="nulová",J2197,0)</f>
        <v>0</v>
      </c>
      <c r="BJ2197" s="561" t="s">
        <v>80</v>
      </c>
      <c r="BK2197" s="652">
        <f>ROUND(I2197*H2197,2)</f>
        <v>0</v>
      </c>
      <c r="BL2197" s="561" t="s">
        <v>229</v>
      </c>
      <c r="BM2197" s="651" t="s">
        <v>3574</v>
      </c>
    </row>
    <row r="2198" spans="2:63" s="627" customFormat="1" ht="22.9" customHeight="1">
      <c r="B2198" s="628"/>
      <c r="D2198" s="629" t="s">
        <v>71</v>
      </c>
      <c r="E2198" s="638" t="s">
        <v>3575</v>
      </c>
      <c r="F2198" s="638" t="s">
        <v>3576</v>
      </c>
      <c r="J2198" s="639">
        <f>BK2198</f>
        <v>0</v>
      </c>
      <c r="L2198" s="628"/>
      <c r="M2198" s="632"/>
      <c r="N2198" s="633"/>
      <c r="O2198" s="633"/>
      <c r="P2198" s="634">
        <f>SUM(P2199:P2263)</f>
        <v>0</v>
      </c>
      <c r="Q2198" s="633"/>
      <c r="R2198" s="634">
        <f>SUM(R2199:R2263)</f>
        <v>23.2862728</v>
      </c>
      <c r="S2198" s="633"/>
      <c r="T2198" s="635">
        <f>SUM(T2199:T2263)</f>
        <v>0</v>
      </c>
      <c r="AR2198" s="629" t="s">
        <v>82</v>
      </c>
      <c r="AT2198" s="636" t="s">
        <v>71</v>
      </c>
      <c r="AU2198" s="636" t="s">
        <v>80</v>
      </c>
      <c r="AY2198" s="629" t="s">
        <v>125</v>
      </c>
      <c r="BK2198" s="637">
        <f>SUM(BK2199:BK2263)</f>
        <v>0</v>
      </c>
    </row>
    <row r="2199" spans="1:65" s="571" customFormat="1" ht="14.45" customHeight="1">
      <c r="A2199" s="568"/>
      <c r="B2199" s="569"/>
      <c r="C2199" s="640" t="s">
        <v>3577</v>
      </c>
      <c r="D2199" s="640" t="s">
        <v>128</v>
      </c>
      <c r="E2199" s="641" t="s">
        <v>3578</v>
      </c>
      <c r="F2199" s="642" t="s">
        <v>3579</v>
      </c>
      <c r="G2199" s="643" t="s">
        <v>180</v>
      </c>
      <c r="H2199" s="644">
        <v>258.412</v>
      </c>
      <c r="I2199" s="77"/>
      <c r="J2199" s="645">
        <f>ROUND(I2199*H2199,2)</f>
        <v>0</v>
      </c>
      <c r="K2199" s="642" t="s">
        <v>132</v>
      </c>
      <c r="L2199" s="569"/>
      <c r="M2199" s="646" t="s">
        <v>3</v>
      </c>
      <c r="N2199" s="647" t="s">
        <v>43</v>
      </c>
      <c r="O2199" s="648"/>
      <c r="P2199" s="649">
        <f>O2199*H2199</f>
        <v>0</v>
      </c>
      <c r="Q2199" s="649">
        <v>0.0003</v>
      </c>
      <c r="R2199" s="649">
        <f>Q2199*H2199</f>
        <v>0.07752359999999998</v>
      </c>
      <c r="S2199" s="649">
        <v>0</v>
      </c>
      <c r="T2199" s="650">
        <f>S2199*H2199</f>
        <v>0</v>
      </c>
      <c r="U2199" s="568"/>
      <c r="V2199" s="568"/>
      <c r="W2199" s="568"/>
      <c r="X2199" s="568"/>
      <c r="Y2199" s="568"/>
      <c r="Z2199" s="568"/>
      <c r="AA2199" s="568"/>
      <c r="AB2199" s="568"/>
      <c r="AC2199" s="568"/>
      <c r="AD2199" s="568"/>
      <c r="AE2199" s="568"/>
      <c r="AR2199" s="651" t="s">
        <v>229</v>
      </c>
      <c r="AT2199" s="651" t="s">
        <v>128</v>
      </c>
      <c r="AU2199" s="651" t="s">
        <v>82</v>
      </c>
      <c r="AY2199" s="561" t="s">
        <v>125</v>
      </c>
      <c r="BE2199" s="652">
        <f>IF(N2199="základní",J2199,0)</f>
        <v>0</v>
      </c>
      <c r="BF2199" s="652">
        <f>IF(N2199="snížená",J2199,0)</f>
        <v>0</v>
      </c>
      <c r="BG2199" s="652">
        <f>IF(N2199="zákl. přenesená",J2199,0)</f>
        <v>0</v>
      </c>
      <c r="BH2199" s="652">
        <f>IF(N2199="sníž. přenesená",J2199,0)</f>
        <v>0</v>
      </c>
      <c r="BI2199" s="652">
        <f>IF(N2199="nulová",J2199,0)</f>
        <v>0</v>
      </c>
      <c r="BJ2199" s="561" t="s">
        <v>80</v>
      </c>
      <c r="BK2199" s="652">
        <f>ROUND(I2199*H2199,2)</f>
        <v>0</v>
      </c>
      <c r="BL2199" s="561" t="s">
        <v>229</v>
      </c>
      <c r="BM2199" s="651" t="s">
        <v>3580</v>
      </c>
    </row>
    <row r="2200" spans="2:51" s="680" customFormat="1" ht="12">
      <c r="B2200" s="681"/>
      <c r="D2200" s="653" t="s">
        <v>137</v>
      </c>
      <c r="E2200" s="682" t="s">
        <v>3</v>
      </c>
      <c r="F2200" s="683" t="s">
        <v>825</v>
      </c>
      <c r="H2200" s="682" t="s">
        <v>3</v>
      </c>
      <c r="L2200" s="681"/>
      <c r="M2200" s="684"/>
      <c r="N2200" s="685"/>
      <c r="O2200" s="685"/>
      <c r="P2200" s="685"/>
      <c r="Q2200" s="685"/>
      <c r="R2200" s="685"/>
      <c r="S2200" s="685"/>
      <c r="T2200" s="686"/>
      <c r="AT2200" s="682" t="s">
        <v>137</v>
      </c>
      <c r="AU2200" s="682" t="s">
        <v>82</v>
      </c>
      <c r="AV2200" s="680" t="s">
        <v>80</v>
      </c>
      <c r="AW2200" s="680" t="s">
        <v>33</v>
      </c>
      <c r="AX2200" s="680" t="s">
        <v>72</v>
      </c>
      <c r="AY2200" s="682" t="s">
        <v>125</v>
      </c>
    </row>
    <row r="2201" spans="2:51" s="658" customFormat="1" ht="12">
      <c r="B2201" s="659"/>
      <c r="D2201" s="653" t="s">
        <v>137</v>
      </c>
      <c r="E2201" s="660" t="s">
        <v>3</v>
      </c>
      <c r="F2201" s="661" t="s">
        <v>3581</v>
      </c>
      <c r="H2201" s="662">
        <v>115.2</v>
      </c>
      <c r="L2201" s="659"/>
      <c r="M2201" s="663"/>
      <c r="N2201" s="664"/>
      <c r="O2201" s="664"/>
      <c r="P2201" s="664"/>
      <c r="Q2201" s="664"/>
      <c r="R2201" s="664"/>
      <c r="S2201" s="664"/>
      <c r="T2201" s="665"/>
      <c r="AT2201" s="660" t="s">
        <v>137</v>
      </c>
      <c r="AU2201" s="660" t="s">
        <v>82</v>
      </c>
      <c r="AV2201" s="658" t="s">
        <v>82</v>
      </c>
      <c r="AW2201" s="658" t="s">
        <v>33</v>
      </c>
      <c r="AX2201" s="658" t="s">
        <v>72</v>
      </c>
      <c r="AY2201" s="660" t="s">
        <v>125</v>
      </c>
    </row>
    <row r="2202" spans="2:51" s="658" customFormat="1" ht="12">
      <c r="B2202" s="659"/>
      <c r="D2202" s="653" t="s">
        <v>137</v>
      </c>
      <c r="E2202" s="660" t="s">
        <v>3</v>
      </c>
      <c r="F2202" s="661" t="s">
        <v>3582</v>
      </c>
      <c r="H2202" s="662">
        <v>3.12</v>
      </c>
      <c r="L2202" s="659"/>
      <c r="M2202" s="663"/>
      <c r="N2202" s="664"/>
      <c r="O2202" s="664"/>
      <c r="P2202" s="664"/>
      <c r="Q2202" s="664"/>
      <c r="R2202" s="664"/>
      <c r="S2202" s="664"/>
      <c r="T2202" s="665"/>
      <c r="AT2202" s="660" t="s">
        <v>137</v>
      </c>
      <c r="AU2202" s="660" t="s">
        <v>82</v>
      </c>
      <c r="AV2202" s="658" t="s">
        <v>82</v>
      </c>
      <c r="AW2202" s="658" t="s">
        <v>33</v>
      </c>
      <c r="AX2202" s="658" t="s">
        <v>72</v>
      </c>
      <c r="AY2202" s="660" t="s">
        <v>125</v>
      </c>
    </row>
    <row r="2203" spans="2:51" s="658" customFormat="1" ht="12">
      <c r="B2203" s="659"/>
      <c r="D2203" s="653" t="s">
        <v>137</v>
      </c>
      <c r="E2203" s="660" t="s">
        <v>3</v>
      </c>
      <c r="F2203" s="661" t="s">
        <v>3583</v>
      </c>
      <c r="H2203" s="662">
        <v>-2.268</v>
      </c>
      <c r="L2203" s="659"/>
      <c r="M2203" s="663"/>
      <c r="N2203" s="664"/>
      <c r="O2203" s="664"/>
      <c r="P2203" s="664"/>
      <c r="Q2203" s="664"/>
      <c r="R2203" s="664"/>
      <c r="S2203" s="664"/>
      <c r="T2203" s="665"/>
      <c r="AT2203" s="660" t="s">
        <v>137</v>
      </c>
      <c r="AU2203" s="660" t="s">
        <v>82</v>
      </c>
      <c r="AV2203" s="658" t="s">
        <v>82</v>
      </c>
      <c r="AW2203" s="658" t="s">
        <v>33</v>
      </c>
      <c r="AX2203" s="658" t="s">
        <v>72</v>
      </c>
      <c r="AY2203" s="660" t="s">
        <v>125</v>
      </c>
    </row>
    <row r="2204" spans="2:51" s="680" customFormat="1" ht="12">
      <c r="B2204" s="681"/>
      <c r="D2204" s="653" t="s">
        <v>137</v>
      </c>
      <c r="E2204" s="682" t="s">
        <v>3</v>
      </c>
      <c r="F2204" s="683" t="s">
        <v>838</v>
      </c>
      <c r="H2204" s="682" t="s">
        <v>3</v>
      </c>
      <c r="L2204" s="681"/>
      <c r="M2204" s="684"/>
      <c r="N2204" s="685"/>
      <c r="O2204" s="685"/>
      <c r="P2204" s="685"/>
      <c r="Q2204" s="685"/>
      <c r="R2204" s="685"/>
      <c r="S2204" s="685"/>
      <c r="T2204" s="686"/>
      <c r="AT2204" s="682" t="s">
        <v>137</v>
      </c>
      <c r="AU2204" s="682" t="s">
        <v>82</v>
      </c>
      <c r="AV2204" s="680" t="s">
        <v>80</v>
      </c>
      <c r="AW2204" s="680" t="s">
        <v>33</v>
      </c>
      <c r="AX2204" s="680" t="s">
        <v>72</v>
      </c>
      <c r="AY2204" s="682" t="s">
        <v>125</v>
      </c>
    </row>
    <row r="2205" spans="2:51" s="658" customFormat="1" ht="12">
      <c r="B2205" s="659"/>
      <c r="D2205" s="653" t="s">
        <v>137</v>
      </c>
      <c r="E2205" s="660" t="s">
        <v>3</v>
      </c>
      <c r="F2205" s="661" t="s">
        <v>3584</v>
      </c>
      <c r="H2205" s="662">
        <v>86.2</v>
      </c>
      <c r="L2205" s="659"/>
      <c r="M2205" s="663"/>
      <c r="N2205" s="664"/>
      <c r="O2205" s="664"/>
      <c r="P2205" s="664"/>
      <c r="Q2205" s="664"/>
      <c r="R2205" s="664"/>
      <c r="S2205" s="664"/>
      <c r="T2205" s="665"/>
      <c r="AT2205" s="660" t="s">
        <v>137</v>
      </c>
      <c r="AU2205" s="660" t="s">
        <v>82</v>
      </c>
      <c r="AV2205" s="658" t="s">
        <v>82</v>
      </c>
      <c r="AW2205" s="658" t="s">
        <v>33</v>
      </c>
      <c r="AX2205" s="658" t="s">
        <v>72</v>
      </c>
      <c r="AY2205" s="660" t="s">
        <v>125</v>
      </c>
    </row>
    <row r="2206" spans="2:51" s="658" customFormat="1" ht="12">
      <c r="B2206" s="659"/>
      <c r="D2206" s="653" t="s">
        <v>137</v>
      </c>
      <c r="E2206" s="660" t="s">
        <v>3</v>
      </c>
      <c r="F2206" s="661" t="s">
        <v>1433</v>
      </c>
      <c r="H2206" s="662">
        <v>17.88</v>
      </c>
      <c r="L2206" s="659"/>
      <c r="M2206" s="663"/>
      <c r="N2206" s="664"/>
      <c r="O2206" s="664"/>
      <c r="P2206" s="664"/>
      <c r="Q2206" s="664"/>
      <c r="R2206" s="664"/>
      <c r="S2206" s="664"/>
      <c r="T2206" s="665"/>
      <c r="AT2206" s="660" t="s">
        <v>137</v>
      </c>
      <c r="AU2206" s="660" t="s">
        <v>82</v>
      </c>
      <c r="AV2206" s="658" t="s">
        <v>82</v>
      </c>
      <c r="AW2206" s="658" t="s">
        <v>33</v>
      </c>
      <c r="AX2206" s="658" t="s">
        <v>72</v>
      </c>
      <c r="AY2206" s="660" t="s">
        <v>125</v>
      </c>
    </row>
    <row r="2207" spans="2:51" s="658" customFormat="1" ht="12">
      <c r="B2207" s="659"/>
      <c r="D2207" s="653" t="s">
        <v>137</v>
      </c>
      <c r="E2207" s="660" t="s">
        <v>3</v>
      </c>
      <c r="F2207" s="661" t="s">
        <v>3585</v>
      </c>
      <c r="H2207" s="662">
        <v>-2.2</v>
      </c>
      <c r="L2207" s="659"/>
      <c r="M2207" s="663"/>
      <c r="N2207" s="664"/>
      <c r="O2207" s="664"/>
      <c r="P2207" s="664"/>
      <c r="Q2207" s="664"/>
      <c r="R2207" s="664"/>
      <c r="S2207" s="664"/>
      <c r="T2207" s="665"/>
      <c r="AT2207" s="660" t="s">
        <v>137</v>
      </c>
      <c r="AU2207" s="660" t="s">
        <v>82</v>
      </c>
      <c r="AV2207" s="658" t="s">
        <v>82</v>
      </c>
      <c r="AW2207" s="658" t="s">
        <v>33</v>
      </c>
      <c r="AX2207" s="658" t="s">
        <v>72</v>
      </c>
      <c r="AY2207" s="660" t="s">
        <v>125</v>
      </c>
    </row>
    <row r="2208" spans="2:51" s="680" customFormat="1" ht="12">
      <c r="B2208" s="681"/>
      <c r="D2208" s="653" t="s">
        <v>137</v>
      </c>
      <c r="E2208" s="682" t="s">
        <v>3</v>
      </c>
      <c r="F2208" s="683" t="s">
        <v>849</v>
      </c>
      <c r="H2208" s="682" t="s">
        <v>3</v>
      </c>
      <c r="L2208" s="681"/>
      <c r="M2208" s="684"/>
      <c r="N2208" s="685"/>
      <c r="O2208" s="685"/>
      <c r="P2208" s="685"/>
      <c r="Q2208" s="685"/>
      <c r="R2208" s="685"/>
      <c r="S2208" s="685"/>
      <c r="T2208" s="686"/>
      <c r="AT2208" s="682" t="s">
        <v>137</v>
      </c>
      <c r="AU2208" s="682" t="s">
        <v>82</v>
      </c>
      <c r="AV2208" s="680" t="s">
        <v>80</v>
      </c>
      <c r="AW2208" s="680" t="s">
        <v>33</v>
      </c>
      <c r="AX2208" s="680" t="s">
        <v>72</v>
      </c>
      <c r="AY2208" s="682" t="s">
        <v>125</v>
      </c>
    </row>
    <row r="2209" spans="2:51" s="658" customFormat="1" ht="12">
      <c r="B2209" s="659"/>
      <c r="D2209" s="653" t="s">
        <v>137</v>
      </c>
      <c r="E2209" s="660" t="s">
        <v>3</v>
      </c>
      <c r="F2209" s="661" t="s">
        <v>3586</v>
      </c>
      <c r="H2209" s="662">
        <v>14.2</v>
      </c>
      <c r="L2209" s="659"/>
      <c r="M2209" s="663"/>
      <c r="N2209" s="664"/>
      <c r="O2209" s="664"/>
      <c r="P2209" s="664"/>
      <c r="Q2209" s="664"/>
      <c r="R2209" s="664"/>
      <c r="S2209" s="664"/>
      <c r="T2209" s="665"/>
      <c r="AT2209" s="660" t="s">
        <v>137</v>
      </c>
      <c r="AU2209" s="660" t="s">
        <v>82</v>
      </c>
      <c r="AV2209" s="658" t="s">
        <v>82</v>
      </c>
      <c r="AW2209" s="658" t="s">
        <v>33</v>
      </c>
      <c r="AX2209" s="658" t="s">
        <v>72</v>
      </c>
      <c r="AY2209" s="660" t="s">
        <v>125</v>
      </c>
    </row>
    <row r="2210" spans="2:51" s="658" customFormat="1" ht="12">
      <c r="B2210" s="659"/>
      <c r="D2210" s="653" t="s">
        <v>137</v>
      </c>
      <c r="E2210" s="660" t="s">
        <v>3</v>
      </c>
      <c r="F2210" s="661" t="s">
        <v>3587</v>
      </c>
      <c r="H2210" s="662">
        <v>1.98</v>
      </c>
      <c r="L2210" s="659"/>
      <c r="M2210" s="663"/>
      <c r="N2210" s="664"/>
      <c r="O2210" s="664"/>
      <c r="P2210" s="664"/>
      <c r="Q2210" s="664"/>
      <c r="R2210" s="664"/>
      <c r="S2210" s="664"/>
      <c r="T2210" s="665"/>
      <c r="AT2210" s="660" t="s">
        <v>137</v>
      </c>
      <c r="AU2210" s="660" t="s">
        <v>82</v>
      </c>
      <c r="AV2210" s="658" t="s">
        <v>82</v>
      </c>
      <c r="AW2210" s="658" t="s">
        <v>33</v>
      </c>
      <c r="AX2210" s="658" t="s">
        <v>72</v>
      </c>
      <c r="AY2210" s="660" t="s">
        <v>125</v>
      </c>
    </row>
    <row r="2211" spans="2:51" s="680" customFormat="1" ht="12">
      <c r="B2211" s="681"/>
      <c r="D2211" s="653" t="s">
        <v>137</v>
      </c>
      <c r="E2211" s="682" t="s">
        <v>3</v>
      </c>
      <c r="F2211" s="683" t="s">
        <v>1089</v>
      </c>
      <c r="H2211" s="682" t="s">
        <v>3</v>
      </c>
      <c r="L2211" s="681"/>
      <c r="M2211" s="684"/>
      <c r="N2211" s="685"/>
      <c r="O2211" s="685"/>
      <c r="P2211" s="685"/>
      <c r="Q2211" s="685"/>
      <c r="R2211" s="685"/>
      <c r="S2211" s="685"/>
      <c r="T2211" s="686"/>
      <c r="AT2211" s="682" t="s">
        <v>137</v>
      </c>
      <c r="AU2211" s="682" t="s">
        <v>82</v>
      </c>
      <c r="AV2211" s="680" t="s">
        <v>80</v>
      </c>
      <c r="AW2211" s="680" t="s">
        <v>33</v>
      </c>
      <c r="AX2211" s="680" t="s">
        <v>72</v>
      </c>
      <c r="AY2211" s="682" t="s">
        <v>125</v>
      </c>
    </row>
    <row r="2212" spans="2:51" s="658" customFormat="1" ht="12">
      <c r="B2212" s="659"/>
      <c r="D2212" s="653" t="s">
        <v>137</v>
      </c>
      <c r="E2212" s="660" t="s">
        <v>3</v>
      </c>
      <c r="F2212" s="661" t="s">
        <v>1435</v>
      </c>
      <c r="H2212" s="662">
        <v>24.3</v>
      </c>
      <c r="L2212" s="659"/>
      <c r="M2212" s="663"/>
      <c r="N2212" s="664"/>
      <c r="O2212" s="664"/>
      <c r="P2212" s="664"/>
      <c r="Q2212" s="664"/>
      <c r="R2212" s="664"/>
      <c r="S2212" s="664"/>
      <c r="T2212" s="665"/>
      <c r="AT2212" s="660" t="s">
        <v>137</v>
      </c>
      <c r="AU2212" s="660" t="s">
        <v>82</v>
      </c>
      <c r="AV2212" s="658" t="s">
        <v>82</v>
      </c>
      <c r="AW2212" s="658" t="s">
        <v>33</v>
      </c>
      <c r="AX2212" s="658" t="s">
        <v>72</v>
      </c>
      <c r="AY2212" s="660" t="s">
        <v>125</v>
      </c>
    </row>
    <row r="2213" spans="2:51" s="687" customFormat="1" ht="12">
      <c r="B2213" s="688"/>
      <c r="D2213" s="653" t="s">
        <v>137</v>
      </c>
      <c r="E2213" s="689" t="s">
        <v>3</v>
      </c>
      <c r="F2213" s="690" t="s">
        <v>532</v>
      </c>
      <c r="H2213" s="691">
        <v>258.412</v>
      </c>
      <c r="L2213" s="688"/>
      <c r="M2213" s="692"/>
      <c r="N2213" s="693"/>
      <c r="O2213" s="693"/>
      <c r="P2213" s="693"/>
      <c r="Q2213" s="693"/>
      <c r="R2213" s="693"/>
      <c r="S2213" s="693"/>
      <c r="T2213" s="694"/>
      <c r="AT2213" s="689" t="s">
        <v>137</v>
      </c>
      <c r="AU2213" s="689" t="s">
        <v>82</v>
      </c>
      <c r="AV2213" s="687" t="s">
        <v>133</v>
      </c>
      <c r="AW2213" s="687" t="s">
        <v>33</v>
      </c>
      <c r="AX2213" s="687" t="s">
        <v>80</v>
      </c>
      <c r="AY2213" s="689" t="s">
        <v>125</v>
      </c>
    </row>
    <row r="2214" spans="1:65" s="571" customFormat="1" ht="14.45" customHeight="1">
      <c r="A2214" s="568"/>
      <c r="B2214" s="569"/>
      <c r="C2214" s="640" t="s">
        <v>3588</v>
      </c>
      <c r="D2214" s="640" t="s">
        <v>128</v>
      </c>
      <c r="E2214" s="641" t="s">
        <v>3589</v>
      </c>
      <c r="F2214" s="642" t="s">
        <v>3590</v>
      </c>
      <c r="G2214" s="643" t="s">
        <v>180</v>
      </c>
      <c r="H2214" s="644">
        <v>46.7</v>
      </c>
      <c r="I2214" s="77"/>
      <c r="J2214" s="645">
        <f>ROUND(I2214*H2214,2)</f>
        <v>0</v>
      </c>
      <c r="K2214" s="642" t="s">
        <v>132</v>
      </c>
      <c r="L2214" s="569"/>
      <c r="M2214" s="646" t="s">
        <v>3</v>
      </c>
      <c r="N2214" s="647" t="s">
        <v>43</v>
      </c>
      <c r="O2214" s="648"/>
      <c r="P2214" s="649">
        <f>O2214*H2214</f>
        <v>0</v>
      </c>
      <c r="Q2214" s="649">
        <v>0.0015</v>
      </c>
      <c r="R2214" s="649">
        <f>Q2214*H2214</f>
        <v>0.07005</v>
      </c>
      <c r="S2214" s="649">
        <v>0</v>
      </c>
      <c r="T2214" s="650">
        <f>S2214*H2214</f>
        <v>0</v>
      </c>
      <c r="U2214" s="568"/>
      <c r="V2214" s="568"/>
      <c r="W2214" s="568"/>
      <c r="X2214" s="568"/>
      <c r="Y2214" s="568"/>
      <c r="Z2214" s="568"/>
      <c r="AA2214" s="568"/>
      <c r="AB2214" s="568"/>
      <c r="AC2214" s="568"/>
      <c r="AD2214" s="568"/>
      <c r="AE2214" s="568"/>
      <c r="AR2214" s="651" t="s">
        <v>229</v>
      </c>
      <c r="AT2214" s="651" t="s">
        <v>128</v>
      </c>
      <c r="AU2214" s="651" t="s">
        <v>82</v>
      </c>
      <c r="AY2214" s="561" t="s">
        <v>125</v>
      </c>
      <c r="BE2214" s="652">
        <f>IF(N2214="základní",J2214,0)</f>
        <v>0</v>
      </c>
      <c r="BF2214" s="652">
        <f>IF(N2214="snížená",J2214,0)</f>
        <v>0</v>
      </c>
      <c r="BG2214" s="652">
        <f>IF(N2214="zákl. přenesená",J2214,0)</f>
        <v>0</v>
      </c>
      <c r="BH2214" s="652">
        <f>IF(N2214="sníž. přenesená",J2214,0)</f>
        <v>0</v>
      </c>
      <c r="BI2214" s="652">
        <f>IF(N2214="nulová",J2214,0)</f>
        <v>0</v>
      </c>
      <c r="BJ2214" s="561" t="s">
        <v>80</v>
      </c>
      <c r="BK2214" s="652">
        <f>ROUND(I2214*H2214,2)</f>
        <v>0</v>
      </c>
      <c r="BL2214" s="561" t="s">
        <v>229</v>
      </c>
      <c r="BM2214" s="651" t="s">
        <v>3591</v>
      </c>
    </row>
    <row r="2215" spans="2:51" s="658" customFormat="1" ht="12">
      <c r="B2215" s="659"/>
      <c r="D2215" s="653" t="s">
        <v>137</v>
      </c>
      <c r="E2215" s="660" t="s">
        <v>3</v>
      </c>
      <c r="F2215" s="661" t="s">
        <v>3592</v>
      </c>
      <c r="H2215" s="662">
        <v>46.7</v>
      </c>
      <c r="L2215" s="659"/>
      <c r="M2215" s="663"/>
      <c r="N2215" s="664"/>
      <c r="O2215" s="664"/>
      <c r="P2215" s="664"/>
      <c r="Q2215" s="664"/>
      <c r="R2215" s="664"/>
      <c r="S2215" s="664"/>
      <c r="T2215" s="665"/>
      <c r="AT2215" s="660" t="s">
        <v>137</v>
      </c>
      <c r="AU2215" s="660" t="s">
        <v>82</v>
      </c>
      <c r="AV2215" s="658" t="s">
        <v>82</v>
      </c>
      <c r="AW2215" s="658" t="s">
        <v>33</v>
      </c>
      <c r="AX2215" s="658" t="s">
        <v>80</v>
      </c>
      <c r="AY2215" s="660" t="s">
        <v>125</v>
      </c>
    </row>
    <row r="2216" spans="1:65" s="571" customFormat="1" ht="24.2" customHeight="1">
      <c r="A2216" s="568"/>
      <c r="B2216" s="569"/>
      <c r="C2216" s="640" t="s">
        <v>3593</v>
      </c>
      <c r="D2216" s="640" t="s">
        <v>128</v>
      </c>
      <c r="E2216" s="641" t="s">
        <v>3594</v>
      </c>
      <c r="F2216" s="642" t="s">
        <v>3595</v>
      </c>
      <c r="G2216" s="643" t="s">
        <v>180</v>
      </c>
      <c r="H2216" s="644">
        <v>258.412</v>
      </c>
      <c r="I2216" s="77"/>
      <c r="J2216" s="645">
        <f>ROUND(I2216*H2216,2)</f>
        <v>0</v>
      </c>
      <c r="K2216" s="642" t="s">
        <v>132</v>
      </c>
      <c r="L2216" s="569"/>
      <c r="M2216" s="646" t="s">
        <v>3</v>
      </c>
      <c r="N2216" s="647" t="s">
        <v>43</v>
      </c>
      <c r="O2216" s="648"/>
      <c r="P2216" s="649">
        <f>O2216*H2216</f>
        <v>0</v>
      </c>
      <c r="Q2216" s="649">
        <v>0.009</v>
      </c>
      <c r="R2216" s="649">
        <f>Q2216*H2216</f>
        <v>2.3257079999999997</v>
      </c>
      <c r="S2216" s="649">
        <v>0</v>
      </c>
      <c r="T2216" s="650">
        <f>S2216*H2216</f>
        <v>0</v>
      </c>
      <c r="U2216" s="568"/>
      <c r="V2216" s="568"/>
      <c r="W2216" s="568"/>
      <c r="X2216" s="568"/>
      <c r="Y2216" s="568"/>
      <c r="Z2216" s="568"/>
      <c r="AA2216" s="568"/>
      <c r="AB2216" s="568"/>
      <c r="AC2216" s="568"/>
      <c r="AD2216" s="568"/>
      <c r="AE2216" s="568"/>
      <c r="AR2216" s="651" t="s">
        <v>229</v>
      </c>
      <c r="AT2216" s="651" t="s">
        <v>128</v>
      </c>
      <c r="AU2216" s="651" t="s">
        <v>82</v>
      </c>
      <c r="AY2216" s="561" t="s">
        <v>125</v>
      </c>
      <c r="BE2216" s="652">
        <f>IF(N2216="základní",J2216,0)</f>
        <v>0</v>
      </c>
      <c r="BF2216" s="652">
        <f>IF(N2216="snížená",J2216,0)</f>
        <v>0</v>
      </c>
      <c r="BG2216" s="652">
        <f>IF(N2216="zákl. přenesená",J2216,0)</f>
        <v>0</v>
      </c>
      <c r="BH2216" s="652">
        <f>IF(N2216="sníž. přenesená",J2216,0)</f>
        <v>0</v>
      </c>
      <c r="BI2216" s="652">
        <f>IF(N2216="nulová",J2216,0)</f>
        <v>0</v>
      </c>
      <c r="BJ2216" s="561" t="s">
        <v>80</v>
      </c>
      <c r="BK2216" s="652">
        <f>ROUND(I2216*H2216,2)</f>
        <v>0</v>
      </c>
      <c r="BL2216" s="561" t="s">
        <v>229</v>
      </c>
      <c r="BM2216" s="651" t="s">
        <v>3596</v>
      </c>
    </row>
    <row r="2217" spans="2:51" s="680" customFormat="1" ht="12">
      <c r="B2217" s="681"/>
      <c r="D2217" s="653" t="s">
        <v>137</v>
      </c>
      <c r="E2217" s="682" t="s">
        <v>3</v>
      </c>
      <c r="F2217" s="683" t="s">
        <v>825</v>
      </c>
      <c r="H2217" s="682" t="s">
        <v>3</v>
      </c>
      <c r="L2217" s="681"/>
      <c r="M2217" s="684"/>
      <c r="N2217" s="685"/>
      <c r="O2217" s="685"/>
      <c r="P2217" s="685"/>
      <c r="Q2217" s="685"/>
      <c r="R2217" s="685"/>
      <c r="S2217" s="685"/>
      <c r="T2217" s="686"/>
      <c r="AT2217" s="682" t="s">
        <v>137</v>
      </c>
      <c r="AU2217" s="682" t="s">
        <v>82</v>
      </c>
      <c r="AV2217" s="680" t="s">
        <v>80</v>
      </c>
      <c r="AW2217" s="680" t="s">
        <v>33</v>
      </c>
      <c r="AX2217" s="680" t="s">
        <v>72</v>
      </c>
      <c r="AY2217" s="682" t="s">
        <v>125</v>
      </c>
    </row>
    <row r="2218" spans="2:51" s="658" customFormat="1" ht="12">
      <c r="B2218" s="659"/>
      <c r="D2218" s="653" t="s">
        <v>137</v>
      </c>
      <c r="E2218" s="660" t="s">
        <v>3</v>
      </c>
      <c r="F2218" s="661" t="s">
        <v>3581</v>
      </c>
      <c r="H2218" s="662">
        <v>115.2</v>
      </c>
      <c r="L2218" s="659"/>
      <c r="M2218" s="663"/>
      <c r="N2218" s="664"/>
      <c r="O2218" s="664"/>
      <c r="P2218" s="664"/>
      <c r="Q2218" s="664"/>
      <c r="R2218" s="664"/>
      <c r="S2218" s="664"/>
      <c r="T2218" s="665"/>
      <c r="AT2218" s="660" t="s">
        <v>137</v>
      </c>
      <c r="AU2218" s="660" t="s">
        <v>82</v>
      </c>
      <c r="AV2218" s="658" t="s">
        <v>82</v>
      </c>
      <c r="AW2218" s="658" t="s">
        <v>33</v>
      </c>
      <c r="AX2218" s="658" t="s">
        <v>72</v>
      </c>
      <c r="AY2218" s="660" t="s">
        <v>125</v>
      </c>
    </row>
    <row r="2219" spans="2:51" s="658" customFormat="1" ht="12">
      <c r="B2219" s="659"/>
      <c r="D2219" s="653" t="s">
        <v>137</v>
      </c>
      <c r="E2219" s="660" t="s">
        <v>3</v>
      </c>
      <c r="F2219" s="661" t="s">
        <v>3582</v>
      </c>
      <c r="H2219" s="662">
        <v>3.12</v>
      </c>
      <c r="L2219" s="659"/>
      <c r="M2219" s="663"/>
      <c r="N2219" s="664"/>
      <c r="O2219" s="664"/>
      <c r="P2219" s="664"/>
      <c r="Q2219" s="664"/>
      <c r="R2219" s="664"/>
      <c r="S2219" s="664"/>
      <c r="T2219" s="665"/>
      <c r="AT2219" s="660" t="s">
        <v>137</v>
      </c>
      <c r="AU2219" s="660" t="s">
        <v>82</v>
      </c>
      <c r="AV2219" s="658" t="s">
        <v>82</v>
      </c>
      <c r="AW2219" s="658" t="s">
        <v>33</v>
      </c>
      <c r="AX2219" s="658" t="s">
        <v>72</v>
      </c>
      <c r="AY2219" s="660" t="s">
        <v>125</v>
      </c>
    </row>
    <row r="2220" spans="2:51" s="658" customFormat="1" ht="12">
      <c r="B2220" s="659"/>
      <c r="D2220" s="653" t="s">
        <v>137</v>
      </c>
      <c r="E2220" s="660" t="s">
        <v>3</v>
      </c>
      <c r="F2220" s="661" t="s">
        <v>3583</v>
      </c>
      <c r="H2220" s="662">
        <v>-2.268</v>
      </c>
      <c r="L2220" s="659"/>
      <c r="M2220" s="663"/>
      <c r="N2220" s="664"/>
      <c r="O2220" s="664"/>
      <c r="P2220" s="664"/>
      <c r="Q2220" s="664"/>
      <c r="R2220" s="664"/>
      <c r="S2220" s="664"/>
      <c r="T2220" s="665"/>
      <c r="AT2220" s="660" t="s">
        <v>137</v>
      </c>
      <c r="AU2220" s="660" t="s">
        <v>82</v>
      </c>
      <c r="AV2220" s="658" t="s">
        <v>82</v>
      </c>
      <c r="AW2220" s="658" t="s">
        <v>33</v>
      </c>
      <c r="AX2220" s="658" t="s">
        <v>72</v>
      </c>
      <c r="AY2220" s="660" t="s">
        <v>125</v>
      </c>
    </row>
    <row r="2221" spans="2:51" s="680" customFormat="1" ht="12">
      <c r="B2221" s="681"/>
      <c r="D2221" s="653" t="s">
        <v>137</v>
      </c>
      <c r="E2221" s="682" t="s">
        <v>3</v>
      </c>
      <c r="F2221" s="683" t="s">
        <v>838</v>
      </c>
      <c r="H2221" s="682" t="s">
        <v>3</v>
      </c>
      <c r="L2221" s="681"/>
      <c r="M2221" s="684"/>
      <c r="N2221" s="685"/>
      <c r="O2221" s="685"/>
      <c r="P2221" s="685"/>
      <c r="Q2221" s="685"/>
      <c r="R2221" s="685"/>
      <c r="S2221" s="685"/>
      <c r="T2221" s="686"/>
      <c r="AT2221" s="682" t="s">
        <v>137</v>
      </c>
      <c r="AU2221" s="682" t="s">
        <v>82</v>
      </c>
      <c r="AV2221" s="680" t="s">
        <v>80</v>
      </c>
      <c r="AW2221" s="680" t="s">
        <v>33</v>
      </c>
      <c r="AX2221" s="680" t="s">
        <v>72</v>
      </c>
      <c r="AY2221" s="682" t="s">
        <v>125</v>
      </c>
    </row>
    <row r="2222" spans="2:51" s="658" customFormat="1" ht="12">
      <c r="B2222" s="659"/>
      <c r="D2222" s="653" t="s">
        <v>137</v>
      </c>
      <c r="E2222" s="660" t="s">
        <v>3</v>
      </c>
      <c r="F2222" s="661" t="s">
        <v>3584</v>
      </c>
      <c r="H2222" s="662">
        <v>86.2</v>
      </c>
      <c r="L2222" s="659"/>
      <c r="M2222" s="663"/>
      <c r="N2222" s="664"/>
      <c r="O2222" s="664"/>
      <c r="P2222" s="664"/>
      <c r="Q2222" s="664"/>
      <c r="R2222" s="664"/>
      <c r="S2222" s="664"/>
      <c r="T2222" s="665"/>
      <c r="AT2222" s="660" t="s">
        <v>137</v>
      </c>
      <c r="AU2222" s="660" t="s">
        <v>82</v>
      </c>
      <c r="AV2222" s="658" t="s">
        <v>82</v>
      </c>
      <c r="AW2222" s="658" t="s">
        <v>33</v>
      </c>
      <c r="AX2222" s="658" t="s">
        <v>72</v>
      </c>
      <c r="AY2222" s="660" t="s">
        <v>125</v>
      </c>
    </row>
    <row r="2223" spans="2:51" s="658" customFormat="1" ht="12">
      <c r="B2223" s="659"/>
      <c r="D2223" s="653" t="s">
        <v>137</v>
      </c>
      <c r="E2223" s="660" t="s">
        <v>3</v>
      </c>
      <c r="F2223" s="661" t="s">
        <v>1433</v>
      </c>
      <c r="H2223" s="662">
        <v>17.88</v>
      </c>
      <c r="L2223" s="659"/>
      <c r="M2223" s="663"/>
      <c r="N2223" s="664"/>
      <c r="O2223" s="664"/>
      <c r="P2223" s="664"/>
      <c r="Q2223" s="664"/>
      <c r="R2223" s="664"/>
      <c r="S2223" s="664"/>
      <c r="T2223" s="665"/>
      <c r="AT2223" s="660" t="s">
        <v>137</v>
      </c>
      <c r="AU2223" s="660" t="s">
        <v>82</v>
      </c>
      <c r="AV2223" s="658" t="s">
        <v>82</v>
      </c>
      <c r="AW2223" s="658" t="s">
        <v>33</v>
      </c>
      <c r="AX2223" s="658" t="s">
        <v>72</v>
      </c>
      <c r="AY2223" s="660" t="s">
        <v>125</v>
      </c>
    </row>
    <row r="2224" spans="2:51" s="658" customFormat="1" ht="12">
      <c r="B2224" s="659"/>
      <c r="D2224" s="653" t="s">
        <v>137</v>
      </c>
      <c r="E2224" s="660" t="s">
        <v>3</v>
      </c>
      <c r="F2224" s="661" t="s">
        <v>3585</v>
      </c>
      <c r="H2224" s="662">
        <v>-2.2</v>
      </c>
      <c r="L2224" s="659"/>
      <c r="M2224" s="663"/>
      <c r="N2224" s="664"/>
      <c r="O2224" s="664"/>
      <c r="P2224" s="664"/>
      <c r="Q2224" s="664"/>
      <c r="R2224" s="664"/>
      <c r="S2224" s="664"/>
      <c r="T2224" s="665"/>
      <c r="AT2224" s="660" t="s">
        <v>137</v>
      </c>
      <c r="AU2224" s="660" t="s">
        <v>82</v>
      </c>
      <c r="AV2224" s="658" t="s">
        <v>82</v>
      </c>
      <c r="AW2224" s="658" t="s">
        <v>33</v>
      </c>
      <c r="AX2224" s="658" t="s">
        <v>72</v>
      </c>
      <c r="AY2224" s="660" t="s">
        <v>125</v>
      </c>
    </row>
    <row r="2225" spans="2:51" s="680" customFormat="1" ht="12">
      <c r="B2225" s="681"/>
      <c r="D2225" s="653" t="s">
        <v>137</v>
      </c>
      <c r="E2225" s="682" t="s">
        <v>3</v>
      </c>
      <c r="F2225" s="683" t="s">
        <v>849</v>
      </c>
      <c r="H2225" s="682" t="s">
        <v>3</v>
      </c>
      <c r="L2225" s="681"/>
      <c r="M2225" s="684"/>
      <c r="N2225" s="685"/>
      <c r="O2225" s="685"/>
      <c r="P2225" s="685"/>
      <c r="Q2225" s="685"/>
      <c r="R2225" s="685"/>
      <c r="S2225" s="685"/>
      <c r="T2225" s="686"/>
      <c r="AT2225" s="682" t="s">
        <v>137</v>
      </c>
      <c r="AU2225" s="682" t="s">
        <v>82</v>
      </c>
      <c r="AV2225" s="680" t="s">
        <v>80</v>
      </c>
      <c r="AW2225" s="680" t="s">
        <v>33</v>
      </c>
      <c r="AX2225" s="680" t="s">
        <v>72</v>
      </c>
      <c r="AY2225" s="682" t="s">
        <v>125</v>
      </c>
    </row>
    <row r="2226" spans="2:51" s="658" customFormat="1" ht="12">
      <c r="B2226" s="659"/>
      <c r="D2226" s="653" t="s">
        <v>137</v>
      </c>
      <c r="E2226" s="660" t="s">
        <v>3</v>
      </c>
      <c r="F2226" s="661" t="s">
        <v>3586</v>
      </c>
      <c r="H2226" s="662">
        <v>14.2</v>
      </c>
      <c r="L2226" s="659"/>
      <c r="M2226" s="663"/>
      <c r="N2226" s="664"/>
      <c r="O2226" s="664"/>
      <c r="P2226" s="664"/>
      <c r="Q2226" s="664"/>
      <c r="R2226" s="664"/>
      <c r="S2226" s="664"/>
      <c r="T2226" s="665"/>
      <c r="AT2226" s="660" t="s">
        <v>137</v>
      </c>
      <c r="AU2226" s="660" t="s">
        <v>82</v>
      </c>
      <c r="AV2226" s="658" t="s">
        <v>82</v>
      </c>
      <c r="AW2226" s="658" t="s">
        <v>33</v>
      </c>
      <c r="AX2226" s="658" t="s">
        <v>72</v>
      </c>
      <c r="AY2226" s="660" t="s">
        <v>125</v>
      </c>
    </row>
    <row r="2227" spans="2:51" s="658" customFormat="1" ht="12">
      <c r="B2227" s="659"/>
      <c r="D2227" s="653" t="s">
        <v>137</v>
      </c>
      <c r="E2227" s="660" t="s">
        <v>3</v>
      </c>
      <c r="F2227" s="661" t="s">
        <v>3587</v>
      </c>
      <c r="H2227" s="662">
        <v>1.98</v>
      </c>
      <c r="L2227" s="659"/>
      <c r="M2227" s="663"/>
      <c r="N2227" s="664"/>
      <c r="O2227" s="664"/>
      <c r="P2227" s="664"/>
      <c r="Q2227" s="664"/>
      <c r="R2227" s="664"/>
      <c r="S2227" s="664"/>
      <c r="T2227" s="665"/>
      <c r="AT2227" s="660" t="s">
        <v>137</v>
      </c>
      <c r="AU2227" s="660" t="s">
        <v>82</v>
      </c>
      <c r="AV2227" s="658" t="s">
        <v>82</v>
      </c>
      <c r="AW2227" s="658" t="s">
        <v>33</v>
      </c>
      <c r="AX2227" s="658" t="s">
        <v>72</v>
      </c>
      <c r="AY2227" s="660" t="s">
        <v>125</v>
      </c>
    </row>
    <row r="2228" spans="2:51" s="680" customFormat="1" ht="12">
      <c r="B2228" s="681"/>
      <c r="D2228" s="653" t="s">
        <v>137</v>
      </c>
      <c r="E2228" s="682" t="s">
        <v>3</v>
      </c>
      <c r="F2228" s="683" t="s">
        <v>1089</v>
      </c>
      <c r="H2228" s="682" t="s">
        <v>3</v>
      </c>
      <c r="L2228" s="681"/>
      <c r="M2228" s="684"/>
      <c r="N2228" s="685"/>
      <c r="O2228" s="685"/>
      <c r="P2228" s="685"/>
      <c r="Q2228" s="685"/>
      <c r="R2228" s="685"/>
      <c r="S2228" s="685"/>
      <c r="T2228" s="686"/>
      <c r="AT2228" s="682" t="s">
        <v>137</v>
      </c>
      <c r="AU2228" s="682" t="s">
        <v>82</v>
      </c>
      <c r="AV2228" s="680" t="s">
        <v>80</v>
      </c>
      <c r="AW2228" s="680" t="s">
        <v>33</v>
      </c>
      <c r="AX2228" s="680" t="s">
        <v>72</v>
      </c>
      <c r="AY2228" s="682" t="s">
        <v>125</v>
      </c>
    </row>
    <row r="2229" spans="2:51" s="658" customFormat="1" ht="12">
      <c r="B2229" s="659"/>
      <c r="D2229" s="653" t="s">
        <v>137</v>
      </c>
      <c r="E2229" s="660" t="s">
        <v>3</v>
      </c>
      <c r="F2229" s="661" t="s">
        <v>1435</v>
      </c>
      <c r="H2229" s="662">
        <v>24.3</v>
      </c>
      <c r="L2229" s="659"/>
      <c r="M2229" s="663"/>
      <c r="N2229" s="664"/>
      <c r="O2229" s="664"/>
      <c r="P2229" s="664"/>
      <c r="Q2229" s="664"/>
      <c r="R2229" s="664"/>
      <c r="S2229" s="664"/>
      <c r="T2229" s="665"/>
      <c r="AT2229" s="660" t="s">
        <v>137</v>
      </c>
      <c r="AU2229" s="660" t="s">
        <v>82</v>
      </c>
      <c r="AV2229" s="658" t="s">
        <v>82</v>
      </c>
      <c r="AW2229" s="658" t="s">
        <v>33</v>
      </c>
      <c r="AX2229" s="658" t="s">
        <v>72</v>
      </c>
      <c r="AY2229" s="660" t="s">
        <v>125</v>
      </c>
    </row>
    <row r="2230" spans="2:51" s="687" customFormat="1" ht="12">
      <c r="B2230" s="688"/>
      <c r="D2230" s="653" t="s">
        <v>137</v>
      </c>
      <c r="E2230" s="689" t="s">
        <v>3</v>
      </c>
      <c r="F2230" s="690" t="s">
        <v>532</v>
      </c>
      <c r="H2230" s="691">
        <v>258.412</v>
      </c>
      <c r="L2230" s="688"/>
      <c r="M2230" s="692"/>
      <c r="N2230" s="693"/>
      <c r="O2230" s="693"/>
      <c r="P2230" s="693"/>
      <c r="Q2230" s="693"/>
      <c r="R2230" s="693"/>
      <c r="S2230" s="693"/>
      <c r="T2230" s="694"/>
      <c r="AT2230" s="689" t="s">
        <v>137</v>
      </c>
      <c r="AU2230" s="689" t="s">
        <v>82</v>
      </c>
      <c r="AV2230" s="687" t="s">
        <v>133</v>
      </c>
      <c r="AW2230" s="687" t="s">
        <v>33</v>
      </c>
      <c r="AX2230" s="687" t="s">
        <v>80</v>
      </c>
      <c r="AY2230" s="689" t="s">
        <v>125</v>
      </c>
    </row>
    <row r="2231" spans="1:65" s="571" customFormat="1" ht="14.45" customHeight="1">
      <c r="A2231" s="568"/>
      <c r="B2231" s="569"/>
      <c r="C2231" s="671" t="s">
        <v>3597</v>
      </c>
      <c r="D2231" s="671" t="s">
        <v>239</v>
      </c>
      <c r="E2231" s="672" t="s">
        <v>3598</v>
      </c>
      <c r="F2231" s="673" t="s">
        <v>3599</v>
      </c>
      <c r="G2231" s="674" t="s">
        <v>180</v>
      </c>
      <c r="H2231" s="675">
        <v>284.253</v>
      </c>
      <c r="I2231" s="80"/>
      <c r="J2231" s="676">
        <f>ROUND(I2231*H2231,2)</f>
        <v>0</v>
      </c>
      <c r="K2231" s="673" t="s">
        <v>132</v>
      </c>
      <c r="L2231" s="677"/>
      <c r="M2231" s="678" t="s">
        <v>3</v>
      </c>
      <c r="N2231" s="679" t="s">
        <v>43</v>
      </c>
      <c r="O2231" s="648"/>
      <c r="P2231" s="649">
        <f>O2231*H2231</f>
        <v>0</v>
      </c>
      <c r="Q2231" s="649">
        <v>0.02</v>
      </c>
      <c r="R2231" s="649">
        <f>Q2231*H2231</f>
        <v>5.68506</v>
      </c>
      <c r="S2231" s="649">
        <v>0</v>
      </c>
      <c r="T2231" s="650">
        <f>S2231*H2231</f>
        <v>0</v>
      </c>
      <c r="U2231" s="568"/>
      <c r="V2231" s="568"/>
      <c r="W2231" s="568"/>
      <c r="X2231" s="568"/>
      <c r="Y2231" s="568"/>
      <c r="Z2231" s="568"/>
      <c r="AA2231" s="568"/>
      <c r="AB2231" s="568"/>
      <c r="AC2231" s="568"/>
      <c r="AD2231" s="568"/>
      <c r="AE2231" s="568"/>
      <c r="AR2231" s="651" t="s">
        <v>304</v>
      </c>
      <c r="AT2231" s="651" t="s">
        <v>239</v>
      </c>
      <c r="AU2231" s="651" t="s">
        <v>82</v>
      </c>
      <c r="AY2231" s="561" t="s">
        <v>125</v>
      </c>
      <c r="BE2231" s="652">
        <f>IF(N2231="základní",J2231,0)</f>
        <v>0</v>
      </c>
      <c r="BF2231" s="652">
        <f>IF(N2231="snížená",J2231,0)</f>
        <v>0</v>
      </c>
      <c r="BG2231" s="652">
        <f>IF(N2231="zákl. přenesená",J2231,0)</f>
        <v>0</v>
      </c>
      <c r="BH2231" s="652">
        <f>IF(N2231="sníž. přenesená",J2231,0)</f>
        <v>0</v>
      </c>
      <c r="BI2231" s="652">
        <f>IF(N2231="nulová",J2231,0)</f>
        <v>0</v>
      </c>
      <c r="BJ2231" s="561" t="s">
        <v>80</v>
      </c>
      <c r="BK2231" s="652">
        <f>ROUND(I2231*H2231,2)</f>
        <v>0</v>
      </c>
      <c r="BL2231" s="561" t="s">
        <v>229</v>
      </c>
      <c r="BM2231" s="651" t="s">
        <v>3600</v>
      </c>
    </row>
    <row r="2232" spans="2:51" s="658" customFormat="1" ht="12">
      <c r="B2232" s="659"/>
      <c r="D2232" s="653" t="s">
        <v>137</v>
      </c>
      <c r="F2232" s="661" t="s">
        <v>3601</v>
      </c>
      <c r="H2232" s="662">
        <v>284.253</v>
      </c>
      <c r="L2232" s="659"/>
      <c r="M2232" s="663"/>
      <c r="N2232" s="664"/>
      <c r="O2232" s="664"/>
      <c r="P2232" s="664"/>
      <c r="Q2232" s="664"/>
      <c r="R2232" s="664"/>
      <c r="S2232" s="664"/>
      <c r="T2232" s="665"/>
      <c r="AT2232" s="660" t="s">
        <v>137</v>
      </c>
      <c r="AU2232" s="660" t="s">
        <v>82</v>
      </c>
      <c r="AV2232" s="658" t="s">
        <v>82</v>
      </c>
      <c r="AW2232" s="658" t="s">
        <v>4</v>
      </c>
      <c r="AX2232" s="658" t="s">
        <v>80</v>
      </c>
      <c r="AY2232" s="660" t="s">
        <v>125</v>
      </c>
    </row>
    <row r="2233" spans="1:65" s="571" customFormat="1" ht="14.45" customHeight="1">
      <c r="A2233" s="568"/>
      <c r="B2233" s="569"/>
      <c r="C2233" s="640" t="s">
        <v>3602</v>
      </c>
      <c r="D2233" s="640" t="s">
        <v>128</v>
      </c>
      <c r="E2233" s="641" t="s">
        <v>3603</v>
      </c>
      <c r="F2233" s="642" t="s">
        <v>3604</v>
      </c>
      <c r="G2233" s="643" t="s">
        <v>180</v>
      </c>
      <c r="H2233" s="644">
        <v>9.36</v>
      </c>
      <c r="I2233" s="77"/>
      <c r="J2233" s="645">
        <f>ROUND(I2233*H2233,2)</f>
        <v>0</v>
      </c>
      <c r="K2233" s="642" t="s">
        <v>132</v>
      </c>
      <c r="L2233" s="569"/>
      <c r="M2233" s="646" t="s">
        <v>3</v>
      </c>
      <c r="N2233" s="647" t="s">
        <v>43</v>
      </c>
      <c r="O2233" s="648"/>
      <c r="P2233" s="649">
        <f>O2233*H2233</f>
        <v>0</v>
      </c>
      <c r="Q2233" s="649">
        <v>0.00052</v>
      </c>
      <c r="R2233" s="649">
        <f>Q2233*H2233</f>
        <v>0.0048671999999999995</v>
      </c>
      <c r="S2233" s="649">
        <v>0</v>
      </c>
      <c r="T2233" s="650">
        <f>S2233*H2233</f>
        <v>0</v>
      </c>
      <c r="U2233" s="568"/>
      <c r="V2233" s="568"/>
      <c r="W2233" s="568"/>
      <c r="X2233" s="568"/>
      <c r="Y2233" s="568"/>
      <c r="Z2233" s="568"/>
      <c r="AA2233" s="568"/>
      <c r="AB2233" s="568"/>
      <c r="AC2233" s="568"/>
      <c r="AD2233" s="568"/>
      <c r="AE2233" s="568"/>
      <c r="AR2233" s="651" t="s">
        <v>229</v>
      </c>
      <c r="AT2233" s="651" t="s">
        <v>128</v>
      </c>
      <c r="AU2233" s="651" t="s">
        <v>82</v>
      </c>
      <c r="AY2233" s="561" t="s">
        <v>125</v>
      </c>
      <c r="BE2233" s="652">
        <f>IF(N2233="základní",J2233,0)</f>
        <v>0</v>
      </c>
      <c r="BF2233" s="652">
        <f>IF(N2233="snížená",J2233,0)</f>
        <v>0</v>
      </c>
      <c r="BG2233" s="652">
        <f>IF(N2233="zákl. přenesená",J2233,0)</f>
        <v>0</v>
      </c>
      <c r="BH2233" s="652">
        <f>IF(N2233="sníž. přenesená",J2233,0)</f>
        <v>0</v>
      </c>
      <c r="BI2233" s="652">
        <f>IF(N2233="nulová",J2233,0)</f>
        <v>0</v>
      </c>
      <c r="BJ2233" s="561" t="s">
        <v>80</v>
      </c>
      <c r="BK2233" s="652">
        <f>ROUND(I2233*H2233,2)</f>
        <v>0</v>
      </c>
      <c r="BL2233" s="561" t="s">
        <v>229</v>
      </c>
      <c r="BM2233" s="651" t="s">
        <v>3605</v>
      </c>
    </row>
    <row r="2234" spans="2:51" s="658" customFormat="1" ht="12">
      <c r="B2234" s="659"/>
      <c r="D2234" s="653" t="s">
        <v>137</v>
      </c>
      <c r="E2234" s="660" t="s">
        <v>3</v>
      </c>
      <c r="F2234" s="661" t="s">
        <v>3606</v>
      </c>
      <c r="H2234" s="662">
        <v>5.04</v>
      </c>
      <c r="L2234" s="659"/>
      <c r="M2234" s="663"/>
      <c r="N2234" s="664"/>
      <c r="O2234" s="664"/>
      <c r="P2234" s="664"/>
      <c r="Q2234" s="664"/>
      <c r="R2234" s="664"/>
      <c r="S2234" s="664"/>
      <c r="T2234" s="665"/>
      <c r="AT2234" s="660" t="s">
        <v>137</v>
      </c>
      <c r="AU2234" s="660" t="s">
        <v>82</v>
      </c>
      <c r="AV2234" s="658" t="s">
        <v>82</v>
      </c>
      <c r="AW2234" s="658" t="s">
        <v>33</v>
      </c>
      <c r="AX2234" s="658" t="s">
        <v>72</v>
      </c>
      <c r="AY2234" s="660" t="s">
        <v>125</v>
      </c>
    </row>
    <row r="2235" spans="2:51" s="658" customFormat="1" ht="12">
      <c r="B2235" s="659"/>
      <c r="D2235" s="653" t="s">
        <v>137</v>
      </c>
      <c r="E2235" s="660" t="s">
        <v>3</v>
      </c>
      <c r="F2235" s="661" t="s">
        <v>3607</v>
      </c>
      <c r="H2235" s="662">
        <v>4.32</v>
      </c>
      <c r="L2235" s="659"/>
      <c r="M2235" s="663"/>
      <c r="N2235" s="664"/>
      <c r="O2235" s="664"/>
      <c r="P2235" s="664"/>
      <c r="Q2235" s="664"/>
      <c r="R2235" s="664"/>
      <c r="S2235" s="664"/>
      <c r="T2235" s="665"/>
      <c r="AT2235" s="660" t="s">
        <v>137</v>
      </c>
      <c r="AU2235" s="660" t="s">
        <v>82</v>
      </c>
      <c r="AV2235" s="658" t="s">
        <v>82</v>
      </c>
      <c r="AW2235" s="658" t="s">
        <v>33</v>
      </c>
      <c r="AX2235" s="658" t="s">
        <v>72</v>
      </c>
      <c r="AY2235" s="660" t="s">
        <v>125</v>
      </c>
    </row>
    <row r="2236" spans="2:51" s="687" customFormat="1" ht="12">
      <c r="B2236" s="688"/>
      <c r="D2236" s="653" t="s">
        <v>137</v>
      </c>
      <c r="E2236" s="689" t="s">
        <v>3</v>
      </c>
      <c r="F2236" s="690" t="s">
        <v>532</v>
      </c>
      <c r="H2236" s="691">
        <v>9.36</v>
      </c>
      <c r="L2236" s="688"/>
      <c r="M2236" s="692"/>
      <c r="N2236" s="693"/>
      <c r="O2236" s="693"/>
      <c r="P2236" s="693"/>
      <c r="Q2236" s="693"/>
      <c r="R2236" s="693"/>
      <c r="S2236" s="693"/>
      <c r="T2236" s="694"/>
      <c r="AT2236" s="689" t="s">
        <v>137</v>
      </c>
      <c r="AU2236" s="689" t="s">
        <v>82</v>
      </c>
      <c r="AV2236" s="687" t="s">
        <v>133</v>
      </c>
      <c r="AW2236" s="687" t="s">
        <v>33</v>
      </c>
      <c r="AX2236" s="687" t="s">
        <v>80</v>
      </c>
      <c r="AY2236" s="689" t="s">
        <v>125</v>
      </c>
    </row>
    <row r="2237" spans="1:65" s="571" customFormat="1" ht="14.45" customHeight="1">
      <c r="A2237" s="568"/>
      <c r="B2237" s="569"/>
      <c r="C2237" s="671" t="s">
        <v>3608</v>
      </c>
      <c r="D2237" s="671" t="s">
        <v>239</v>
      </c>
      <c r="E2237" s="672" t="s">
        <v>3609</v>
      </c>
      <c r="F2237" s="673" t="s">
        <v>3610</v>
      </c>
      <c r="G2237" s="674" t="s">
        <v>180</v>
      </c>
      <c r="H2237" s="675">
        <v>10.296</v>
      </c>
      <c r="I2237" s="80"/>
      <c r="J2237" s="676">
        <f>ROUND(I2237*H2237,2)</f>
        <v>0</v>
      </c>
      <c r="K2237" s="673" t="s">
        <v>132</v>
      </c>
      <c r="L2237" s="677"/>
      <c r="M2237" s="678" t="s">
        <v>3</v>
      </c>
      <c r="N2237" s="679" t="s">
        <v>43</v>
      </c>
      <c r="O2237" s="648"/>
      <c r="P2237" s="649">
        <f>O2237*H2237</f>
        <v>0</v>
      </c>
      <c r="Q2237" s="649">
        <v>0.012</v>
      </c>
      <c r="R2237" s="649">
        <f>Q2237*H2237</f>
        <v>0.123552</v>
      </c>
      <c r="S2237" s="649">
        <v>0</v>
      </c>
      <c r="T2237" s="650">
        <f>S2237*H2237</f>
        <v>0</v>
      </c>
      <c r="U2237" s="568"/>
      <c r="V2237" s="568"/>
      <c r="W2237" s="568"/>
      <c r="X2237" s="568"/>
      <c r="Y2237" s="568"/>
      <c r="Z2237" s="568"/>
      <c r="AA2237" s="568"/>
      <c r="AB2237" s="568"/>
      <c r="AC2237" s="568"/>
      <c r="AD2237" s="568"/>
      <c r="AE2237" s="568"/>
      <c r="AR2237" s="651" t="s">
        <v>304</v>
      </c>
      <c r="AT2237" s="651" t="s">
        <v>239</v>
      </c>
      <c r="AU2237" s="651" t="s">
        <v>82</v>
      </c>
      <c r="AY2237" s="561" t="s">
        <v>125</v>
      </c>
      <c r="BE2237" s="652">
        <f>IF(N2237="základní",J2237,0)</f>
        <v>0</v>
      </c>
      <c r="BF2237" s="652">
        <f>IF(N2237="snížená",J2237,0)</f>
        <v>0</v>
      </c>
      <c r="BG2237" s="652">
        <f>IF(N2237="zákl. přenesená",J2237,0)</f>
        <v>0</v>
      </c>
      <c r="BH2237" s="652">
        <f>IF(N2237="sníž. přenesená",J2237,0)</f>
        <v>0</v>
      </c>
      <c r="BI2237" s="652">
        <f>IF(N2237="nulová",J2237,0)</f>
        <v>0</v>
      </c>
      <c r="BJ2237" s="561" t="s">
        <v>80</v>
      </c>
      <c r="BK2237" s="652">
        <f>ROUND(I2237*H2237,2)</f>
        <v>0</v>
      </c>
      <c r="BL2237" s="561" t="s">
        <v>229</v>
      </c>
      <c r="BM2237" s="651" t="s">
        <v>3611</v>
      </c>
    </row>
    <row r="2238" spans="2:51" s="658" customFormat="1" ht="12">
      <c r="B2238" s="659"/>
      <c r="D2238" s="653" t="s">
        <v>137</v>
      </c>
      <c r="F2238" s="661" t="s">
        <v>3612</v>
      </c>
      <c r="H2238" s="662">
        <v>10.296</v>
      </c>
      <c r="L2238" s="659"/>
      <c r="M2238" s="663"/>
      <c r="N2238" s="664"/>
      <c r="O2238" s="664"/>
      <c r="P2238" s="664"/>
      <c r="Q2238" s="664"/>
      <c r="R2238" s="664"/>
      <c r="S2238" s="664"/>
      <c r="T2238" s="665"/>
      <c r="AT2238" s="660" t="s">
        <v>137</v>
      </c>
      <c r="AU2238" s="660" t="s">
        <v>82</v>
      </c>
      <c r="AV2238" s="658" t="s">
        <v>82</v>
      </c>
      <c r="AW2238" s="658" t="s">
        <v>4</v>
      </c>
      <c r="AX2238" s="658" t="s">
        <v>80</v>
      </c>
      <c r="AY2238" s="660" t="s">
        <v>125</v>
      </c>
    </row>
    <row r="2239" spans="1:65" s="571" customFormat="1" ht="14.45" customHeight="1">
      <c r="A2239" s="568"/>
      <c r="B2239" s="569"/>
      <c r="C2239" s="640" t="s">
        <v>3613</v>
      </c>
      <c r="D2239" s="640" t="s">
        <v>128</v>
      </c>
      <c r="E2239" s="641" t="s">
        <v>3614</v>
      </c>
      <c r="F2239" s="642" t="s">
        <v>3615</v>
      </c>
      <c r="G2239" s="643" t="s">
        <v>180</v>
      </c>
      <c r="H2239" s="644">
        <v>436.879</v>
      </c>
      <c r="I2239" s="77"/>
      <c r="J2239" s="645">
        <f>ROUND(I2239*H2239,2)</f>
        <v>0</v>
      </c>
      <c r="K2239" s="642" t="s">
        <v>132</v>
      </c>
      <c r="L2239" s="569"/>
      <c r="M2239" s="646" t="s">
        <v>3</v>
      </c>
      <c r="N2239" s="647" t="s">
        <v>43</v>
      </c>
      <c r="O2239" s="648"/>
      <c r="P2239" s="649">
        <f>O2239*H2239</f>
        <v>0</v>
      </c>
      <c r="Q2239" s="649">
        <v>0.005</v>
      </c>
      <c r="R2239" s="649">
        <f>Q2239*H2239</f>
        <v>2.1843950000000003</v>
      </c>
      <c r="S2239" s="649">
        <v>0</v>
      </c>
      <c r="T2239" s="650">
        <f>S2239*H2239</f>
        <v>0</v>
      </c>
      <c r="U2239" s="568"/>
      <c r="V2239" s="568"/>
      <c r="W2239" s="568"/>
      <c r="X2239" s="568"/>
      <c r="Y2239" s="568"/>
      <c r="Z2239" s="568"/>
      <c r="AA2239" s="568"/>
      <c r="AB2239" s="568"/>
      <c r="AC2239" s="568"/>
      <c r="AD2239" s="568"/>
      <c r="AE2239" s="568"/>
      <c r="AR2239" s="651" t="s">
        <v>229</v>
      </c>
      <c r="AT2239" s="651" t="s">
        <v>128</v>
      </c>
      <c r="AU2239" s="651" t="s">
        <v>82</v>
      </c>
      <c r="AY2239" s="561" t="s">
        <v>125</v>
      </c>
      <c r="BE2239" s="652">
        <f>IF(N2239="základní",J2239,0)</f>
        <v>0</v>
      </c>
      <c r="BF2239" s="652">
        <f>IF(N2239="snížená",J2239,0)</f>
        <v>0</v>
      </c>
      <c r="BG2239" s="652">
        <f>IF(N2239="zákl. přenesená",J2239,0)</f>
        <v>0</v>
      </c>
      <c r="BH2239" s="652">
        <f>IF(N2239="sníž. přenesená",J2239,0)</f>
        <v>0</v>
      </c>
      <c r="BI2239" s="652">
        <f>IF(N2239="nulová",J2239,0)</f>
        <v>0</v>
      </c>
      <c r="BJ2239" s="561" t="s">
        <v>80</v>
      </c>
      <c r="BK2239" s="652">
        <f>ROUND(I2239*H2239,2)</f>
        <v>0</v>
      </c>
      <c r="BL2239" s="561" t="s">
        <v>229</v>
      </c>
      <c r="BM2239" s="651" t="s">
        <v>3616</v>
      </c>
    </row>
    <row r="2240" spans="2:51" s="680" customFormat="1" ht="12">
      <c r="B2240" s="681"/>
      <c r="D2240" s="653" t="s">
        <v>137</v>
      </c>
      <c r="E2240" s="682" t="s">
        <v>3</v>
      </c>
      <c r="F2240" s="683" t="s">
        <v>1605</v>
      </c>
      <c r="H2240" s="682" t="s">
        <v>3</v>
      </c>
      <c r="L2240" s="681"/>
      <c r="M2240" s="684"/>
      <c r="N2240" s="685"/>
      <c r="O2240" s="685"/>
      <c r="P2240" s="685"/>
      <c r="Q2240" s="685"/>
      <c r="R2240" s="685"/>
      <c r="S2240" s="685"/>
      <c r="T2240" s="686"/>
      <c r="AT2240" s="682" t="s">
        <v>137</v>
      </c>
      <c r="AU2240" s="682" t="s">
        <v>82</v>
      </c>
      <c r="AV2240" s="680" t="s">
        <v>80</v>
      </c>
      <c r="AW2240" s="680" t="s">
        <v>33</v>
      </c>
      <c r="AX2240" s="680" t="s">
        <v>72</v>
      </c>
      <c r="AY2240" s="682" t="s">
        <v>125</v>
      </c>
    </row>
    <row r="2241" spans="2:51" s="658" customFormat="1" ht="12">
      <c r="B2241" s="659"/>
      <c r="D2241" s="653" t="s">
        <v>137</v>
      </c>
      <c r="E2241" s="660" t="s">
        <v>3</v>
      </c>
      <c r="F2241" s="661" t="s">
        <v>1606</v>
      </c>
      <c r="H2241" s="662">
        <v>112.069</v>
      </c>
      <c r="L2241" s="659"/>
      <c r="M2241" s="663"/>
      <c r="N2241" s="664"/>
      <c r="O2241" s="664"/>
      <c r="P2241" s="664"/>
      <c r="Q2241" s="664"/>
      <c r="R2241" s="664"/>
      <c r="S2241" s="664"/>
      <c r="T2241" s="665"/>
      <c r="AT2241" s="660" t="s">
        <v>137</v>
      </c>
      <c r="AU2241" s="660" t="s">
        <v>82</v>
      </c>
      <c r="AV2241" s="658" t="s">
        <v>82</v>
      </c>
      <c r="AW2241" s="658" t="s">
        <v>33</v>
      </c>
      <c r="AX2241" s="658" t="s">
        <v>72</v>
      </c>
      <c r="AY2241" s="660" t="s">
        <v>125</v>
      </c>
    </row>
    <row r="2242" spans="2:51" s="658" customFormat="1" ht="12">
      <c r="B2242" s="659"/>
      <c r="D2242" s="653" t="s">
        <v>137</v>
      </c>
      <c r="E2242" s="660" t="s">
        <v>3</v>
      </c>
      <c r="F2242" s="661" t="s">
        <v>1607</v>
      </c>
      <c r="H2242" s="662">
        <v>-28.8</v>
      </c>
      <c r="L2242" s="659"/>
      <c r="M2242" s="663"/>
      <c r="N2242" s="664"/>
      <c r="O2242" s="664"/>
      <c r="P2242" s="664"/>
      <c r="Q2242" s="664"/>
      <c r="R2242" s="664"/>
      <c r="S2242" s="664"/>
      <c r="T2242" s="665"/>
      <c r="AT2242" s="660" t="s">
        <v>137</v>
      </c>
      <c r="AU2242" s="660" t="s">
        <v>82</v>
      </c>
      <c r="AV2242" s="658" t="s">
        <v>82</v>
      </c>
      <c r="AW2242" s="658" t="s">
        <v>33</v>
      </c>
      <c r="AX2242" s="658" t="s">
        <v>72</v>
      </c>
      <c r="AY2242" s="660" t="s">
        <v>125</v>
      </c>
    </row>
    <row r="2243" spans="2:51" s="680" customFormat="1" ht="12">
      <c r="B2243" s="681"/>
      <c r="D2243" s="653" t="s">
        <v>137</v>
      </c>
      <c r="E2243" s="682" t="s">
        <v>3</v>
      </c>
      <c r="F2243" s="683" t="s">
        <v>1608</v>
      </c>
      <c r="H2243" s="682" t="s">
        <v>3</v>
      </c>
      <c r="L2243" s="681"/>
      <c r="M2243" s="684"/>
      <c r="N2243" s="685"/>
      <c r="O2243" s="685"/>
      <c r="P2243" s="685"/>
      <c r="Q2243" s="685"/>
      <c r="R2243" s="685"/>
      <c r="S2243" s="685"/>
      <c r="T2243" s="686"/>
      <c r="AT2243" s="682" t="s">
        <v>137</v>
      </c>
      <c r="AU2243" s="682" t="s">
        <v>82</v>
      </c>
      <c r="AV2243" s="680" t="s">
        <v>80</v>
      </c>
      <c r="AW2243" s="680" t="s">
        <v>33</v>
      </c>
      <c r="AX2243" s="680" t="s">
        <v>72</v>
      </c>
      <c r="AY2243" s="682" t="s">
        <v>125</v>
      </c>
    </row>
    <row r="2244" spans="2:51" s="658" customFormat="1" ht="12">
      <c r="B2244" s="659"/>
      <c r="D2244" s="653" t="s">
        <v>137</v>
      </c>
      <c r="E2244" s="660" t="s">
        <v>3</v>
      </c>
      <c r="F2244" s="661" t="s">
        <v>1609</v>
      </c>
      <c r="H2244" s="662">
        <v>123.19</v>
      </c>
      <c r="L2244" s="659"/>
      <c r="M2244" s="663"/>
      <c r="N2244" s="664"/>
      <c r="O2244" s="664"/>
      <c r="P2244" s="664"/>
      <c r="Q2244" s="664"/>
      <c r="R2244" s="664"/>
      <c r="S2244" s="664"/>
      <c r="T2244" s="665"/>
      <c r="AT2244" s="660" t="s">
        <v>137</v>
      </c>
      <c r="AU2244" s="660" t="s">
        <v>82</v>
      </c>
      <c r="AV2244" s="658" t="s">
        <v>82</v>
      </c>
      <c r="AW2244" s="658" t="s">
        <v>33</v>
      </c>
      <c r="AX2244" s="658" t="s">
        <v>72</v>
      </c>
      <c r="AY2244" s="660" t="s">
        <v>125</v>
      </c>
    </row>
    <row r="2245" spans="2:51" s="658" customFormat="1" ht="12">
      <c r="B2245" s="659"/>
      <c r="D2245" s="653" t="s">
        <v>137</v>
      </c>
      <c r="E2245" s="660" t="s">
        <v>3</v>
      </c>
      <c r="F2245" s="661" t="s">
        <v>1610</v>
      </c>
      <c r="H2245" s="662">
        <v>-28.44</v>
      </c>
      <c r="L2245" s="659"/>
      <c r="M2245" s="663"/>
      <c r="N2245" s="664"/>
      <c r="O2245" s="664"/>
      <c r="P2245" s="664"/>
      <c r="Q2245" s="664"/>
      <c r="R2245" s="664"/>
      <c r="S2245" s="664"/>
      <c r="T2245" s="665"/>
      <c r="AT2245" s="660" t="s">
        <v>137</v>
      </c>
      <c r="AU2245" s="660" t="s">
        <v>82</v>
      </c>
      <c r="AV2245" s="658" t="s">
        <v>82</v>
      </c>
      <c r="AW2245" s="658" t="s">
        <v>33</v>
      </c>
      <c r="AX2245" s="658" t="s">
        <v>72</v>
      </c>
      <c r="AY2245" s="660" t="s">
        <v>125</v>
      </c>
    </row>
    <row r="2246" spans="2:51" s="658" customFormat="1" ht="12">
      <c r="B2246" s="659"/>
      <c r="D2246" s="653" t="s">
        <v>137</v>
      </c>
      <c r="E2246" s="660" t="s">
        <v>3</v>
      </c>
      <c r="F2246" s="661" t="s">
        <v>1611</v>
      </c>
      <c r="H2246" s="662">
        <v>3.18</v>
      </c>
      <c r="L2246" s="659"/>
      <c r="M2246" s="663"/>
      <c r="N2246" s="664"/>
      <c r="O2246" s="664"/>
      <c r="P2246" s="664"/>
      <c r="Q2246" s="664"/>
      <c r="R2246" s="664"/>
      <c r="S2246" s="664"/>
      <c r="T2246" s="665"/>
      <c r="AT2246" s="660" t="s">
        <v>137</v>
      </c>
      <c r="AU2246" s="660" t="s">
        <v>82</v>
      </c>
      <c r="AV2246" s="658" t="s">
        <v>82</v>
      </c>
      <c r="AW2246" s="658" t="s">
        <v>33</v>
      </c>
      <c r="AX2246" s="658" t="s">
        <v>72</v>
      </c>
      <c r="AY2246" s="660" t="s">
        <v>125</v>
      </c>
    </row>
    <row r="2247" spans="2:51" s="680" customFormat="1" ht="12">
      <c r="B2247" s="681"/>
      <c r="D2247" s="653" t="s">
        <v>137</v>
      </c>
      <c r="E2247" s="682" t="s">
        <v>3</v>
      </c>
      <c r="F2247" s="683" t="s">
        <v>1612</v>
      </c>
      <c r="H2247" s="682" t="s">
        <v>3</v>
      </c>
      <c r="L2247" s="681"/>
      <c r="M2247" s="684"/>
      <c r="N2247" s="685"/>
      <c r="O2247" s="685"/>
      <c r="P2247" s="685"/>
      <c r="Q2247" s="685"/>
      <c r="R2247" s="685"/>
      <c r="S2247" s="685"/>
      <c r="T2247" s="686"/>
      <c r="AT2247" s="682" t="s">
        <v>137</v>
      </c>
      <c r="AU2247" s="682" t="s">
        <v>82</v>
      </c>
      <c r="AV2247" s="680" t="s">
        <v>80</v>
      </c>
      <c r="AW2247" s="680" t="s">
        <v>33</v>
      </c>
      <c r="AX2247" s="680" t="s">
        <v>72</v>
      </c>
      <c r="AY2247" s="682" t="s">
        <v>125</v>
      </c>
    </row>
    <row r="2248" spans="2:51" s="658" customFormat="1" ht="12">
      <c r="B2248" s="659"/>
      <c r="D2248" s="653" t="s">
        <v>137</v>
      </c>
      <c r="E2248" s="660" t="s">
        <v>3</v>
      </c>
      <c r="F2248" s="661" t="s">
        <v>1613</v>
      </c>
      <c r="H2248" s="662">
        <v>169.126</v>
      </c>
      <c r="L2248" s="659"/>
      <c r="M2248" s="663"/>
      <c r="N2248" s="664"/>
      <c r="O2248" s="664"/>
      <c r="P2248" s="664"/>
      <c r="Q2248" s="664"/>
      <c r="R2248" s="664"/>
      <c r="S2248" s="664"/>
      <c r="T2248" s="665"/>
      <c r="AT2248" s="660" t="s">
        <v>137</v>
      </c>
      <c r="AU2248" s="660" t="s">
        <v>82</v>
      </c>
      <c r="AV2248" s="658" t="s">
        <v>82</v>
      </c>
      <c r="AW2248" s="658" t="s">
        <v>33</v>
      </c>
      <c r="AX2248" s="658" t="s">
        <v>72</v>
      </c>
      <c r="AY2248" s="660" t="s">
        <v>125</v>
      </c>
    </row>
    <row r="2249" spans="2:51" s="658" customFormat="1" ht="12">
      <c r="B2249" s="659"/>
      <c r="D2249" s="653" t="s">
        <v>137</v>
      </c>
      <c r="E2249" s="660" t="s">
        <v>3</v>
      </c>
      <c r="F2249" s="661" t="s">
        <v>1614</v>
      </c>
      <c r="H2249" s="662">
        <v>-32.088</v>
      </c>
      <c r="L2249" s="659"/>
      <c r="M2249" s="663"/>
      <c r="N2249" s="664"/>
      <c r="O2249" s="664"/>
      <c r="P2249" s="664"/>
      <c r="Q2249" s="664"/>
      <c r="R2249" s="664"/>
      <c r="S2249" s="664"/>
      <c r="T2249" s="665"/>
      <c r="AT2249" s="660" t="s">
        <v>137</v>
      </c>
      <c r="AU2249" s="660" t="s">
        <v>82</v>
      </c>
      <c r="AV2249" s="658" t="s">
        <v>82</v>
      </c>
      <c r="AW2249" s="658" t="s">
        <v>33</v>
      </c>
      <c r="AX2249" s="658" t="s">
        <v>72</v>
      </c>
      <c r="AY2249" s="660" t="s">
        <v>125</v>
      </c>
    </row>
    <row r="2250" spans="2:51" s="658" customFormat="1" ht="12">
      <c r="B2250" s="659"/>
      <c r="D2250" s="653" t="s">
        <v>137</v>
      </c>
      <c r="E2250" s="660" t="s">
        <v>3</v>
      </c>
      <c r="F2250" s="661" t="s">
        <v>1615</v>
      </c>
      <c r="H2250" s="662">
        <v>4.32</v>
      </c>
      <c r="L2250" s="659"/>
      <c r="M2250" s="663"/>
      <c r="N2250" s="664"/>
      <c r="O2250" s="664"/>
      <c r="P2250" s="664"/>
      <c r="Q2250" s="664"/>
      <c r="R2250" s="664"/>
      <c r="S2250" s="664"/>
      <c r="T2250" s="665"/>
      <c r="AT2250" s="660" t="s">
        <v>137</v>
      </c>
      <c r="AU2250" s="660" t="s">
        <v>82</v>
      </c>
      <c r="AV2250" s="658" t="s">
        <v>82</v>
      </c>
      <c r="AW2250" s="658" t="s">
        <v>33</v>
      </c>
      <c r="AX2250" s="658" t="s">
        <v>72</v>
      </c>
      <c r="AY2250" s="660" t="s">
        <v>125</v>
      </c>
    </row>
    <row r="2251" spans="2:51" s="658" customFormat="1" ht="12">
      <c r="B2251" s="659"/>
      <c r="D2251" s="653" t="s">
        <v>137</v>
      </c>
      <c r="E2251" s="660" t="s">
        <v>3</v>
      </c>
      <c r="F2251" s="661" t="s">
        <v>1616</v>
      </c>
      <c r="H2251" s="662">
        <v>-15.264</v>
      </c>
      <c r="L2251" s="659"/>
      <c r="M2251" s="663"/>
      <c r="N2251" s="664"/>
      <c r="O2251" s="664"/>
      <c r="P2251" s="664"/>
      <c r="Q2251" s="664"/>
      <c r="R2251" s="664"/>
      <c r="S2251" s="664"/>
      <c r="T2251" s="665"/>
      <c r="AT2251" s="660" t="s">
        <v>137</v>
      </c>
      <c r="AU2251" s="660" t="s">
        <v>82</v>
      </c>
      <c r="AV2251" s="658" t="s">
        <v>82</v>
      </c>
      <c r="AW2251" s="658" t="s">
        <v>33</v>
      </c>
      <c r="AX2251" s="658" t="s">
        <v>72</v>
      </c>
      <c r="AY2251" s="660" t="s">
        <v>125</v>
      </c>
    </row>
    <row r="2252" spans="2:51" s="658" customFormat="1" ht="12">
      <c r="B2252" s="659"/>
      <c r="D2252" s="653" t="s">
        <v>137</v>
      </c>
      <c r="E2252" s="660" t="s">
        <v>3</v>
      </c>
      <c r="F2252" s="661" t="s">
        <v>1617</v>
      </c>
      <c r="H2252" s="662">
        <v>2.88</v>
      </c>
      <c r="L2252" s="659"/>
      <c r="M2252" s="663"/>
      <c r="N2252" s="664"/>
      <c r="O2252" s="664"/>
      <c r="P2252" s="664"/>
      <c r="Q2252" s="664"/>
      <c r="R2252" s="664"/>
      <c r="S2252" s="664"/>
      <c r="T2252" s="665"/>
      <c r="AT2252" s="660" t="s">
        <v>137</v>
      </c>
      <c r="AU2252" s="660" t="s">
        <v>82</v>
      </c>
      <c r="AV2252" s="658" t="s">
        <v>82</v>
      </c>
      <c r="AW2252" s="658" t="s">
        <v>33</v>
      </c>
      <c r="AX2252" s="658" t="s">
        <v>72</v>
      </c>
      <c r="AY2252" s="660" t="s">
        <v>125</v>
      </c>
    </row>
    <row r="2253" spans="2:51" s="680" customFormat="1" ht="12">
      <c r="B2253" s="681"/>
      <c r="D2253" s="653" t="s">
        <v>137</v>
      </c>
      <c r="E2253" s="682" t="s">
        <v>3</v>
      </c>
      <c r="F2253" s="683" t="s">
        <v>1618</v>
      </c>
      <c r="H2253" s="682" t="s">
        <v>3</v>
      </c>
      <c r="L2253" s="681"/>
      <c r="M2253" s="684"/>
      <c r="N2253" s="685"/>
      <c r="O2253" s="685"/>
      <c r="P2253" s="685"/>
      <c r="Q2253" s="685"/>
      <c r="R2253" s="685"/>
      <c r="S2253" s="685"/>
      <c r="T2253" s="686"/>
      <c r="AT2253" s="682" t="s">
        <v>137</v>
      </c>
      <c r="AU2253" s="682" t="s">
        <v>82</v>
      </c>
      <c r="AV2253" s="680" t="s">
        <v>80</v>
      </c>
      <c r="AW2253" s="680" t="s">
        <v>33</v>
      </c>
      <c r="AX2253" s="680" t="s">
        <v>72</v>
      </c>
      <c r="AY2253" s="682" t="s">
        <v>125</v>
      </c>
    </row>
    <row r="2254" spans="2:51" s="658" customFormat="1" ht="12">
      <c r="B2254" s="659"/>
      <c r="D2254" s="653" t="s">
        <v>137</v>
      </c>
      <c r="E2254" s="660" t="s">
        <v>3</v>
      </c>
      <c r="F2254" s="661" t="s">
        <v>1619</v>
      </c>
      <c r="H2254" s="662">
        <v>147.576</v>
      </c>
      <c r="L2254" s="659"/>
      <c r="M2254" s="663"/>
      <c r="N2254" s="664"/>
      <c r="O2254" s="664"/>
      <c r="P2254" s="664"/>
      <c r="Q2254" s="664"/>
      <c r="R2254" s="664"/>
      <c r="S2254" s="664"/>
      <c r="T2254" s="665"/>
      <c r="AT2254" s="660" t="s">
        <v>137</v>
      </c>
      <c r="AU2254" s="660" t="s">
        <v>82</v>
      </c>
      <c r="AV2254" s="658" t="s">
        <v>82</v>
      </c>
      <c r="AW2254" s="658" t="s">
        <v>33</v>
      </c>
      <c r="AX2254" s="658" t="s">
        <v>72</v>
      </c>
      <c r="AY2254" s="660" t="s">
        <v>125</v>
      </c>
    </row>
    <row r="2255" spans="2:51" s="658" customFormat="1" ht="12">
      <c r="B2255" s="659"/>
      <c r="D2255" s="653" t="s">
        <v>137</v>
      </c>
      <c r="E2255" s="660" t="s">
        <v>3</v>
      </c>
      <c r="F2255" s="661" t="s">
        <v>1620</v>
      </c>
      <c r="H2255" s="662">
        <v>-19.76</v>
      </c>
      <c r="L2255" s="659"/>
      <c r="M2255" s="663"/>
      <c r="N2255" s="664"/>
      <c r="O2255" s="664"/>
      <c r="P2255" s="664"/>
      <c r="Q2255" s="664"/>
      <c r="R2255" s="664"/>
      <c r="S2255" s="664"/>
      <c r="T2255" s="665"/>
      <c r="AT2255" s="660" t="s">
        <v>137</v>
      </c>
      <c r="AU2255" s="660" t="s">
        <v>82</v>
      </c>
      <c r="AV2255" s="658" t="s">
        <v>82</v>
      </c>
      <c r="AW2255" s="658" t="s">
        <v>33</v>
      </c>
      <c r="AX2255" s="658" t="s">
        <v>72</v>
      </c>
      <c r="AY2255" s="660" t="s">
        <v>125</v>
      </c>
    </row>
    <row r="2256" spans="2:51" s="658" customFormat="1" ht="12">
      <c r="B2256" s="659"/>
      <c r="D2256" s="653" t="s">
        <v>137</v>
      </c>
      <c r="E2256" s="660" t="s">
        <v>3</v>
      </c>
      <c r="F2256" s="661" t="s">
        <v>1621</v>
      </c>
      <c r="H2256" s="662">
        <v>6.54</v>
      </c>
      <c r="L2256" s="659"/>
      <c r="M2256" s="663"/>
      <c r="N2256" s="664"/>
      <c r="O2256" s="664"/>
      <c r="P2256" s="664"/>
      <c r="Q2256" s="664"/>
      <c r="R2256" s="664"/>
      <c r="S2256" s="664"/>
      <c r="T2256" s="665"/>
      <c r="AT2256" s="660" t="s">
        <v>137</v>
      </c>
      <c r="AU2256" s="660" t="s">
        <v>82</v>
      </c>
      <c r="AV2256" s="658" t="s">
        <v>82</v>
      </c>
      <c r="AW2256" s="658" t="s">
        <v>33</v>
      </c>
      <c r="AX2256" s="658" t="s">
        <v>72</v>
      </c>
      <c r="AY2256" s="660" t="s">
        <v>125</v>
      </c>
    </row>
    <row r="2257" spans="2:51" s="658" customFormat="1" ht="12">
      <c r="B2257" s="659"/>
      <c r="D2257" s="653" t="s">
        <v>137</v>
      </c>
      <c r="E2257" s="660" t="s">
        <v>3</v>
      </c>
      <c r="F2257" s="661" t="s">
        <v>1622</v>
      </c>
      <c r="H2257" s="662">
        <v>-10.44</v>
      </c>
      <c r="L2257" s="659"/>
      <c r="M2257" s="663"/>
      <c r="N2257" s="664"/>
      <c r="O2257" s="664"/>
      <c r="P2257" s="664"/>
      <c r="Q2257" s="664"/>
      <c r="R2257" s="664"/>
      <c r="S2257" s="664"/>
      <c r="T2257" s="665"/>
      <c r="AT2257" s="660" t="s">
        <v>137</v>
      </c>
      <c r="AU2257" s="660" t="s">
        <v>82</v>
      </c>
      <c r="AV2257" s="658" t="s">
        <v>82</v>
      </c>
      <c r="AW2257" s="658" t="s">
        <v>33</v>
      </c>
      <c r="AX2257" s="658" t="s">
        <v>72</v>
      </c>
      <c r="AY2257" s="660" t="s">
        <v>125</v>
      </c>
    </row>
    <row r="2258" spans="2:51" s="658" customFormat="1" ht="12">
      <c r="B2258" s="659"/>
      <c r="D2258" s="653" t="s">
        <v>137</v>
      </c>
      <c r="E2258" s="660" t="s">
        <v>3</v>
      </c>
      <c r="F2258" s="661" t="s">
        <v>1623</v>
      </c>
      <c r="H2258" s="662">
        <v>2.79</v>
      </c>
      <c r="L2258" s="659"/>
      <c r="M2258" s="663"/>
      <c r="N2258" s="664"/>
      <c r="O2258" s="664"/>
      <c r="P2258" s="664"/>
      <c r="Q2258" s="664"/>
      <c r="R2258" s="664"/>
      <c r="S2258" s="664"/>
      <c r="T2258" s="665"/>
      <c r="AT2258" s="660" t="s">
        <v>137</v>
      </c>
      <c r="AU2258" s="660" t="s">
        <v>82</v>
      </c>
      <c r="AV2258" s="658" t="s">
        <v>82</v>
      </c>
      <c r="AW2258" s="658" t="s">
        <v>33</v>
      </c>
      <c r="AX2258" s="658" t="s">
        <v>72</v>
      </c>
      <c r="AY2258" s="660" t="s">
        <v>125</v>
      </c>
    </row>
    <row r="2259" spans="2:51" s="687" customFormat="1" ht="12">
      <c r="B2259" s="688"/>
      <c r="D2259" s="653" t="s">
        <v>137</v>
      </c>
      <c r="E2259" s="689" t="s">
        <v>3</v>
      </c>
      <c r="F2259" s="690" t="s">
        <v>532</v>
      </c>
      <c r="H2259" s="691">
        <v>436.879</v>
      </c>
      <c r="L2259" s="688"/>
      <c r="M2259" s="692"/>
      <c r="N2259" s="693"/>
      <c r="O2259" s="693"/>
      <c r="P2259" s="693"/>
      <c r="Q2259" s="693"/>
      <c r="R2259" s="693"/>
      <c r="S2259" s="693"/>
      <c r="T2259" s="694"/>
      <c r="AT2259" s="689" t="s">
        <v>137</v>
      </c>
      <c r="AU2259" s="689" t="s">
        <v>82</v>
      </c>
      <c r="AV2259" s="687" t="s">
        <v>133</v>
      </c>
      <c r="AW2259" s="687" t="s">
        <v>33</v>
      </c>
      <c r="AX2259" s="687" t="s">
        <v>80</v>
      </c>
      <c r="AY2259" s="689" t="s">
        <v>125</v>
      </c>
    </row>
    <row r="2260" spans="1:65" s="571" customFormat="1" ht="14.45" customHeight="1">
      <c r="A2260" s="568"/>
      <c r="B2260" s="569"/>
      <c r="C2260" s="671" t="s">
        <v>3617</v>
      </c>
      <c r="D2260" s="671" t="s">
        <v>239</v>
      </c>
      <c r="E2260" s="672" t="s">
        <v>3618</v>
      </c>
      <c r="F2260" s="673" t="s">
        <v>3619</v>
      </c>
      <c r="G2260" s="674" t="s">
        <v>173</v>
      </c>
      <c r="H2260" s="675">
        <v>25630.234</v>
      </c>
      <c r="I2260" s="80"/>
      <c r="J2260" s="676">
        <f>ROUND(I2260*H2260,2)</f>
        <v>0</v>
      </c>
      <c r="K2260" s="673" t="s">
        <v>132</v>
      </c>
      <c r="L2260" s="677"/>
      <c r="M2260" s="678" t="s">
        <v>3</v>
      </c>
      <c r="N2260" s="679" t="s">
        <v>43</v>
      </c>
      <c r="O2260" s="648"/>
      <c r="P2260" s="649">
        <f>O2260*H2260</f>
        <v>0</v>
      </c>
      <c r="Q2260" s="649">
        <v>0.0005</v>
      </c>
      <c r="R2260" s="649">
        <f>Q2260*H2260</f>
        <v>12.815117</v>
      </c>
      <c r="S2260" s="649">
        <v>0</v>
      </c>
      <c r="T2260" s="650">
        <f>S2260*H2260</f>
        <v>0</v>
      </c>
      <c r="U2260" s="568"/>
      <c r="V2260" s="568"/>
      <c r="W2260" s="568"/>
      <c r="X2260" s="568"/>
      <c r="Y2260" s="568"/>
      <c r="Z2260" s="568"/>
      <c r="AA2260" s="568"/>
      <c r="AB2260" s="568"/>
      <c r="AC2260" s="568"/>
      <c r="AD2260" s="568"/>
      <c r="AE2260" s="568"/>
      <c r="AR2260" s="651" t="s">
        <v>304</v>
      </c>
      <c r="AT2260" s="651" t="s">
        <v>239</v>
      </c>
      <c r="AU2260" s="651" t="s">
        <v>82</v>
      </c>
      <c r="AY2260" s="561" t="s">
        <v>125</v>
      </c>
      <c r="BE2260" s="652">
        <f>IF(N2260="základní",J2260,0)</f>
        <v>0</v>
      </c>
      <c r="BF2260" s="652">
        <f>IF(N2260="snížená",J2260,0)</f>
        <v>0</v>
      </c>
      <c r="BG2260" s="652">
        <f>IF(N2260="zákl. přenesená",J2260,0)</f>
        <v>0</v>
      </c>
      <c r="BH2260" s="652">
        <f>IF(N2260="sníž. přenesená",J2260,0)</f>
        <v>0</v>
      </c>
      <c r="BI2260" s="652">
        <f>IF(N2260="nulová",J2260,0)</f>
        <v>0</v>
      </c>
      <c r="BJ2260" s="561" t="s">
        <v>80</v>
      </c>
      <c r="BK2260" s="652">
        <f>ROUND(I2260*H2260,2)</f>
        <v>0</v>
      </c>
      <c r="BL2260" s="561" t="s">
        <v>229</v>
      </c>
      <c r="BM2260" s="651" t="s">
        <v>3620</v>
      </c>
    </row>
    <row r="2261" spans="2:51" s="658" customFormat="1" ht="12">
      <c r="B2261" s="659"/>
      <c r="D2261" s="653" t="s">
        <v>137</v>
      </c>
      <c r="E2261" s="660" t="s">
        <v>3</v>
      </c>
      <c r="F2261" s="661" t="s">
        <v>3621</v>
      </c>
      <c r="H2261" s="662">
        <v>23300.213</v>
      </c>
      <c r="L2261" s="659"/>
      <c r="M2261" s="663"/>
      <c r="N2261" s="664"/>
      <c r="O2261" s="664"/>
      <c r="P2261" s="664"/>
      <c r="Q2261" s="664"/>
      <c r="R2261" s="664"/>
      <c r="S2261" s="664"/>
      <c r="T2261" s="665"/>
      <c r="AT2261" s="660" t="s">
        <v>137</v>
      </c>
      <c r="AU2261" s="660" t="s">
        <v>82</v>
      </c>
      <c r="AV2261" s="658" t="s">
        <v>82</v>
      </c>
      <c r="AW2261" s="658" t="s">
        <v>33</v>
      </c>
      <c r="AX2261" s="658" t="s">
        <v>80</v>
      </c>
      <c r="AY2261" s="660" t="s">
        <v>125</v>
      </c>
    </row>
    <row r="2262" spans="2:51" s="658" customFormat="1" ht="12">
      <c r="B2262" s="659"/>
      <c r="D2262" s="653" t="s">
        <v>137</v>
      </c>
      <c r="F2262" s="661" t="s">
        <v>3622</v>
      </c>
      <c r="H2262" s="662">
        <v>25630.234</v>
      </c>
      <c r="L2262" s="659"/>
      <c r="M2262" s="663"/>
      <c r="N2262" s="664"/>
      <c r="O2262" s="664"/>
      <c r="P2262" s="664"/>
      <c r="Q2262" s="664"/>
      <c r="R2262" s="664"/>
      <c r="S2262" s="664"/>
      <c r="T2262" s="665"/>
      <c r="AT2262" s="660" t="s">
        <v>137</v>
      </c>
      <c r="AU2262" s="660" t="s">
        <v>82</v>
      </c>
      <c r="AV2262" s="658" t="s">
        <v>82</v>
      </c>
      <c r="AW2262" s="658" t="s">
        <v>4</v>
      </c>
      <c r="AX2262" s="658" t="s">
        <v>80</v>
      </c>
      <c r="AY2262" s="660" t="s">
        <v>125</v>
      </c>
    </row>
    <row r="2263" spans="1:65" s="571" customFormat="1" ht="24.2" customHeight="1">
      <c r="A2263" s="568"/>
      <c r="B2263" s="569"/>
      <c r="C2263" s="640" t="s">
        <v>3623</v>
      </c>
      <c r="D2263" s="640" t="s">
        <v>128</v>
      </c>
      <c r="E2263" s="641" t="s">
        <v>3624</v>
      </c>
      <c r="F2263" s="642" t="s">
        <v>3625</v>
      </c>
      <c r="G2263" s="643" t="s">
        <v>143</v>
      </c>
      <c r="H2263" s="644">
        <v>23.286</v>
      </c>
      <c r="I2263" s="77"/>
      <c r="J2263" s="645">
        <f>ROUND(I2263*H2263,2)</f>
        <v>0</v>
      </c>
      <c r="K2263" s="642" t="s">
        <v>132</v>
      </c>
      <c r="L2263" s="569"/>
      <c r="M2263" s="646" t="s">
        <v>3</v>
      </c>
      <c r="N2263" s="647" t="s">
        <v>43</v>
      </c>
      <c r="O2263" s="648"/>
      <c r="P2263" s="649">
        <f>O2263*H2263</f>
        <v>0</v>
      </c>
      <c r="Q2263" s="649">
        <v>0</v>
      </c>
      <c r="R2263" s="649">
        <f>Q2263*H2263</f>
        <v>0</v>
      </c>
      <c r="S2263" s="649">
        <v>0</v>
      </c>
      <c r="T2263" s="650">
        <f>S2263*H2263</f>
        <v>0</v>
      </c>
      <c r="U2263" s="568"/>
      <c r="V2263" s="568"/>
      <c r="W2263" s="568"/>
      <c r="X2263" s="568"/>
      <c r="Y2263" s="568"/>
      <c r="Z2263" s="568"/>
      <c r="AA2263" s="568"/>
      <c r="AB2263" s="568"/>
      <c r="AC2263" s="568"/>
      <c r="AD2263" s="568"/>
      <c r="AE2263" s="568"/>
      <c r="AR2263" s="651" t="s">
        <v>229</v>
      </c>
      <c r="AT2263" s="651" t="s">
        <v>128</v>
      </c>
      <c r="AU2263" s="651" t="s">
        <v>82</v>
      </c>
      <c r="AY2263" s="561" t="s">
        <v>125</v>
      </c>
      <c r="BE2263" s="652">
        <f>IF(N2263="základní",J2263,0)</f>
        <v>0</v>
      </c>
      <c r="BF2263" s="652">
        <f>IF(N2263="snížená",J2263,0)</f>
        <v>0</v>
      </c>
      <c r="BG2263" s="652">
        <f>IF(N2263="zákl. přenesená",J2263,0)</f>
        <v>0</v>
      </c>
      <c r="BH2263" s="652">
        <f>IF(N2263="sníž. přenesená",J2263,0)</f>
        <v>0</v>
      </c>
      <c r="BI2263" s="652">
        <f>IF(N2263="nulová",J2263,0)</f>
        <v>0</v>
      </c>
      <c r="BJ2263" s="561" t="s">
        <v>80</v>
      </c>
      <c r="BK2263" s="652">
        <f>ROUND(I2263*H2263,2)</f>
        <v>0</v>
      </c>
      <c r="BL2263" s="561" t="s">
        <v>229</v>
      </c>
      <c r="BM2263" s="651" t="s">
        <v>3626</v>
      </c>
    </row>
    <row r="2264" spans="2:63" s="627" customFormat="1" ht="22.9" customHeight="1">
      <c r="B2264" s="628"/>
      <c r="D2264" s="629" t="s">
        <v>71</v>
      </c>
      <c r="E2264" s="638" t="s">
        <v>3627</v>
      </c>
      <c r="F2264" s="638" t="s">
        <v>3628</v>
      </c>
      <c r="J2264" s="639">
        <f>BK2264</f>
        <v>0</v>
      </c>
      <c r="L2264" s="628"/>
      <c r="M2264" s="632"/>
      <c r="N2264" s="633"/>
      <c r="O2264" s="633"/>
      <c r="P2264" s="634">
        <f>SUM(P2265:P2274)</f>
        <v>0</v>
      </c>
      <c r="Q2264" s="633"/>
      <c r="R2264" s="634">
        <f>SUM(R2265:R2274)</f>
        <v>0.00613494</v>
      </c>
      <c r="S2264" s="633"/>
      <c r="T2264" s="635">
        <f>SUM(T2265:T2274)</f>
        <v>0</v>
      </c>
      <c r="AR2264" s="629" t="s">
        <v>82</v>
      </c>
      <c r="AT2264" s="636" t="s">
        <v>71</v>
      </c>
      <c r="AU2264" s="636" t="s">
        <v>80</v>
      </c>
      <c r="AY2264" s="629" t="s">
        <v>125</v>
      </c>
      <c r="BK2264" s="637">
        <f>SUM(BK2265:BK2274)</f>
        <v>0</v>
      </c>
    </row>
    <row r="2265" spans="1:65" s="571" customFormat="1" ht="14.45" customHeight="1">
      <c r="A2265" s="568"/>
      <c r="B2265" s="569"/>
      <c r="C2265" s="640" t="s">
        <v>3629</v>
      </c>
      <c r="D2265" s="640" t="s">
        <v>128</v>
      </c>
      <c r="E2265" s="641" t="s">
        <v>3630</v>
      </c>
      <c r="F2265" s="642" t="s">
        <v>3631</v>
      </c>
      <c r="G2265" s="643" t="s">
        <v>180</v>
      </c>
      <c r="H2265" s="644">
        <v>11.361</v>
      </c>
      <c r="I2265" s="77"/>
      <c r="J2265" s="645">
        <f>ROUND(I2265*H2265,2)</f>
        <v>0</v>
      </c>
      <c r="K2265" s="642" t="s">
        <v>132</v>
      </c>
      <c r="L2265" s="569"/>
      <c r="M2265" s="646" t="s">
        <v>3</v>
      </c>
      <c r="N2265" s="647" t="s">
        <v>43</v>
      </c>
      <c r="O2265" s="648"/>
      <c r="P2265" s="649">
        <f>O2265*H2265</f>
        <v>0</v>
      </c>
      <c r="Q2265" s="649">
        <v>0.00021</v>
      </c>
      <c r="R2265" s="649">
        <f>Q2265*H2265</f>
        <v>0.0023858100000000004</v>
      </c>
      <c r="S2265" s="649">
        <v>0</v>
      </c>
      <c r="T2265" s="650">
        <f>S2265*H2265</f>
        <v>0</v>
      </c>
      <c r="U2265" s="568"/>
      <c r="V2265" s="568"/>
      <c r="W2265" s="568"/>
      <c r="X2265" s="568"/>
      <c r="Y2265" s="568"/>
      <c r="Z2265" s="568"/>
      <c r="AA2265" s="568"/>
      <c r="AB2265" s="568"/>
      <c r="AC2265" s="568"/>
      <c r="AD2265" s="568"/>
      <c r="AE2265" s="568"/>
      <c r="AR2265" s="651" t="s">
        <v>229</v>
      </c>
      <c r="AT2265" s="651" t="s">
        <v>128</v>
      </c>
      <c r="AU2265" s="651" t="s">
        <v>82</v>
      </c>
      <c r="AY2265" s="561" t="s">
        <v>125</v>
      </c>
      <c r="BE2265" s="652">
        <f>IF(N2265="základní",J2265,0)</f>
        <v>0</v>
      </c>
      <c r="BF2265" s="652">
        <f>IF(N2265="snížená",J2265,0)</f>
        <v>0</v>
      </c>
      <c r="BG2265" s="652">
        <f>IF(N2265="zákl. přenesená",J2265,0)</f>
        <v>0</v>
      </c>
      <c r="BH2265" s="652">
        <f>IF(N2265="sníž. přenesená",J2265,0)</f>
        <v>0</v>
      </c>
      <c r="BI2265" s="652">
        <f>IF(N2265="nulová",J2265,0)</f>
        <v>0</v>
      </c>
      <c r="BJ2265" s="561" t="s">
        <v>80</v>
      </c>
      <c r="BK2265" s="652">
        <f>ROUND(I2265*H2265,2)</f>
        <v>0</v>
      </c>
      <c r="BL2265" s="561" t="s">
        <v>229</v>
      </c>
      <c r="BM2265" s="651" t="s">
        <v>3632</v>
      </c>
    </row>
    <row r="2266" spans="2:51" s="680" customFormat="1" ht="12">
      <c r="B2266" s="681"/>
      <c r="D2266" s="653" t="s">
        <v>137</v>
      </c>
      <c r="E2266" s="682" t="s">
        <v>3</v>
      </c>
      <c r="F2266" s="683" t="s">
        <v>3633</v>
      </c>
      <c r="H2266" s="682" t="s">
        <v>3</v>
      </c>
      <c r="L2266" s="681"/>
      <c r="M2266" s="684"/>
      <c r="N2266" s="685"/>
      <c r="O2266" s="685"/>
      <c r="P2266" s="685"/>
      <c r="Q2266" s="685"/>
      <c r="R2266" s="685"/>
      <c r="S2266" s="685"/>
      <c r="T2266" s="686"/>
      <c r="AT2266" s="682" t="s">
        <v>137</v>
      </c>
      <c r="AU2266" s="682" t="s">
        <v>82</v>
      </c>
      <c r="AV2266" s="680" t="s">
        <v>80</v>
      </c>
      <c r="AW2266" s="680" t="s">
        <v>33</v>
      </c>
      <c r="AX2266" s="680" t="s">
        <v>72</v>
      </c>
      <c r="AY2266" s="682" t="s">
        <v>125</v>
      </c>
    </row>
    <row r="2267" spans="2:51" s="658" customFormat="1" ht="12">
      <c r="B2267" s="659"/>
      <c r="D2267" s="653" t="s">
        <v>137</v>
      </c>
      <c r="E2267" s="660" t="s">
        <v>3</v>
      </c>
      <c r="F2267" s="661" t="s">
        <v>1169</v>
      </c>
      <c r="H2267" s="662">
        <v>4.284</v>
      </c>
      <c r="L2267" s="659"/>
      <c r="M2267" s="663"/>
      <c r="N2267" s="664"/>
      <c r="O2267" s="664"/>
      <c r="P2267" s="664"/>
      <c r="Q2267" s="664"/>
      <c r="R2267" s="664"/>
      <c r="S2267" s="664"/>
      <c r="T2267" s="665"/>
      <c r="AT2267" s="660" t="s">
        <v>137</v>
      </c>
      <c r="AU2267" s="660" t="s">
        <v>82</v>
      </c>
      <c r="AV2267" s="658" t="s">
        <v>82</v>
      </c>
      <c r="AW2267" s="658" t="s">
        <v>33</v>
      </c>
      <c r="AX2267" s="658" t="s">
        <v>72</v>
      </c>
      <c r="AY2267" s="660" t="s">
        <v>125</v>
      </c>
    </row>
    <row r="2268" spans="2:51" s="658" customFormat="1" ht="12">
      <c r="B2268" s="659"/>
      <c r="D2268" s="653" t="s">
        <v>137</v>
      </c>
      <c r="E2268" s="660" t="s">
        <v>3</v>
      </c>
      <c r="F2268" s="661" t="s">
        <v>3634</v>
      </c>
      <c r="H2268" s="662">
        <v>7.077</v>
      </c>
      <c r="L2268" s="659"/>
      <c r="M2268" s="663"/>
      <c r="N2268" s="664"/>
      <c r="O2268" s="664"/>
      <c r="P2268" s="664"/>
      <c r="Q2268" s="664"/>
      <c r="R2268" s="664"/>
      <c r="S2268" s="664"/>
      <c r="T2268" s="665"/>
      <c r="AT2268" s="660" t="s">
        <v>137</v>
      </c>
      <c r="AU2268" s="660" t="s">
        <v>82</v>
      </c>
      <c r="AV2268" s="658" t="s">
        <v>82</v>
      </c>
      <c r="AW2268" s="658" t="s">
        <v>33</v>
      </c>
      <c r="AX2268" s="658" t="s">
        <v>72</v>
      </c>
      <c r="AY2268" s="660" t="s">
        <v>125</v>
      </c>
    </row>
    <row r="2269" spans="2:51" s="687" customFormat="1" ht="12">
      <c r="B2269" s="688"/>
      <c r="D2269" s="653" t="s">
        <v>137</v>
      </c>
      <c r="E2269" s="689" t="s">
        <v>3</v>
      </c>
      <c r="F2269" s="690" t="s">
        <v>532</v>
      </c>
      <c r="H2269" s="691">
        <v>11.361</v>
      </c>
      <c r="L2269" s="688"/>
      <c r="M2269" s="692"/>
      <c r="N2269" s="693"/>
      <c r="O2269" s="693"/>
      <c r="P2269" s="693"/>
      <c r="Q2269" s="693"/>
      <c r="R2269" s="693"/>
      <c r="S2269" s="693"/>
      <c r="T2269" s="694"/>
      <c r="AT2269" s="689" t="s">
        <v>137</v>
      </c>
      <c r="AU2269" s="689" t="s">
        <v>82</v>
      </c>
      <c r="AV2269" s="687" t="s">
        <v>133</v>
      </c>
      <c r="AW2269" s="687" t="s">
        <v>33</v>
      </c>
      <c r="AX2269" s="687" t="s">
        <v>80</v>
      </c>
      <c r="AY2269" s="689" t="s">
        <v>125</v>
      </c>
    </row>
    <row r="2270" spans="1:65" s="571" customFormat="1" ht="14.45" customHeight="1">
      <c r="A2270" s="568"/>
      <c r="B2270" s="569"/>
      <c r="C2270" s="640" t="s">
        <v>3635</v>
      </c>
      <c r="D2270" s="640" t="s">
        <v>128</v>
      </c>
      <c r="E2270" s="641" t="s">
        <v>3636</v>
      </c>
      <c r="F2270" s="642" t="s">
        <v>3637</v>
      </c>
      <c r="G2270" s="643" t="s">
        <v>180</v>
      </c>
      <c r="H2270" s="644">
        <v>11.361</v>
      </c>
      <c r="I2270" s="77"/>
      <c r="J2270" s="645">
        <f>ROUND(I2270*H2270,2)</f>
        <v>0</v>
      </c>
      <c r="K2270" s="642" t="s">
        <v>132</v>
      </c>
      <c r="L2270" s="569"/>
      <c r="M2270" s="646" t="s">
        <v>3</v>
      </c>
      <c r="N2270" s="647" t="s">
        <v>43</v>
      </c>
      <c r="O2270" s="648"/>
      <c r="P2270" s="649">
        <f>O2270*H2270</f>
        <v>0</v>
      </c>
      <c r="Q2270" s="649">
        <v>0.00033</v>
      </c>
      <c r="R2270" s="649">
        <f>Q2270*H2270</f>
        <v>0.0037491300000000003</v>
      </c>
      <c r="S2270" s="649">
        <v>0</v>
      </c>
      <c r="T2270" s="650">
        <f>S2270*H2270</f>
        <v>0</v>
      </c>
      <c r="U2270" s="568"/>
      <c r="V2270" s="568"/>
      <c r="W2270" s="568"/>
      <c r="X2270" s="568"/>
      <c r="Y2270" s="568"/>
      <c r="Z2270" s="568"/>
      <c r="AA2270" s="568"/>
      <c r="AB2270" s="568"/>
      <c r="AC2270" s="568"/>
      <c r="AD2270" s="568"/>
      <c r="AE2270" s="568"/>
      <c r="AR2270" s="651" t="s">
        <v>229</v>
      </c>
      <c r="AT2270" s="651" t="s">
        <v>128</v>
      </c>
      <c r="AU2270" s="651" t="s">
        <v>82</v>
      </c>
      <c r="AY2270" s="561" t="s">
        <v>125</v>
      </c>
      <c r="BE2270" s="652">
        <f>IF(N2270="základní",J2270,0)</f>
        <v>0</v>
      </c>
      <c r="BF2270" s="652">
        <f>IF(N2270="snížená",J2270,0)</f>
        <v>0</v>
      </c>
      <c r="BG2270" s="652">
        <f>IF(N2270="zákl. přenesená",J2270,0)</f>
        <v>0</v>
      </c>
      <c r="BH2270" s="652">
        <f>IF(N2270="sníž. přenesená",J2270,0)</f>
        <v>0</v>
      </c>
      <c r="BI2270" s="652">
        <f>IF(N2270="nulová",J2270,0)</f>
        <v>0</v>
      </c>
      <c r="BJ2270" s="561" t="s">
        <v>80</v>
      </c>
      <c r="BK2270" s="652">
        <f>ROUND(I2270*H2270,2)</f>
        <v>0</v>
      </c>
      <c r="BL2270" s="561" t="s">
        <v>229</v>
      </c>
      <c r="BM2270" s="651" t="s">
        <v>3638</v>
      </c>
    </row>
    <row r="2271" spans="2:51" s="680" customFormat="1" ht="12">
      <c r="B2271" s="681"/>
      <c r="D2271" s="653" t="s">
        <v>137</v>
      </c>
      <c r="E2271" s="682" t="s">
        <v>3</v>
      </c>
      <c r="F2271" s="683" t="s">
        <v>3633</v>
      </c>
      <c r="H2271" s="682" t="s">
        <v>3</v>
      </c>
      <c r="L2271" s="681"/>
      <c r="M2271" s="684"/>
      <c r="N2271" s="685"/>
      <c r="O2271" s="685"/>
      <c r="P2271" s="685"/>
      <c r="Q2271" s="685"/>
      <c r="R2271" s="685"/>
      <c r="S2271" s="685"/>
      <c r="T2271" s="686"/>
      <c r="AT2271" s="682" t="s">
        <v>137</v>
      </c>
      <c r="AU2271" s="682" t="s">
        <v>82</v>
      </c>
      <c r="AV2271" s="680" t="s">
        <v>80</v>
      </c>
      <c r="AW2271" s="680" t="s">
        <v>33</v>
      </c>
      <c r="AX2271" s="680" t="s">
        <v>72</v>
      </c>
      <c r="AY2271" s="682" t="s">
        <v>125</v>
      </c>
    </row>
    <row r="2272" spans="2:51" s="658" customFormat="1" ht="12">
      <c r="B2272" s="659"/>
      <c r="D2272" s="653" t="s">
        <v>137</v>
      </c>
      <c r="E2272" s="660" t="s">
        <v>3</v>
      </c>
      <c r="F2272" s="661" t="s">
        <v>1169</v>
      </c>
      <c r="H2272" s="662">
        <v>4.284</v>
      </c>
      <c r="L2272" s="659"/>
      <c r="M2272" s="663"/>
      <c r="N2272" s="664"/>
      <c r="O2272" s="664"/>
      <c r="P2272" s="664"/>
      <c r="Q2272" s="664"/>
      <c r="R2272" s="664"/>
      <c r="S2272" s="664"/>
      <c r="T2272" s="665"/>
      <c r="AT2272" s="660" t="s">
        <v>137</v>
      </c>
      <c r="AU2272" s="660" t="s">
        <v>82</v>
      </c>
      <c r="AV2272" s="658" t="s">
        <v>82</v>
      </c>
      <c r="AW2272" s="658" t="s">
        <v>33</v>
      </c>
      <c r="AX2272" s="658" t="s">
        <v>72</v>
      </c>
      <c r="AY2272" s="660" t="s">
        <v>125</v>
      </c>
    </row>
    <row r="2273" spans="2:51" s="658" customFormat="1" ht="12">
      <c r="B2273" s="659"/>
      <c r="D2273" s="653" t="s">
        <v>137</v>
      </c>
      <c r="E2273" s="660" t="s">
        <v>3</v>
      </c>
      <c r="F2273" s="661" t="s">
        <v>3634</v>
      </c>
      <c r="H2273" s="662">
        <v>7.077</v>
      </c>
      <c r="L2273" s="659"/>
      <c r="M2273" s="663"/>
      <c r="N2273" s="664"/>
      <c r="O2273" s="664"/>
      <c r="P2273" s="664"/>
      <c r="Q2273" s="664"/>
      <c r="R2273" s="664"/>
      <c r="S2273" s="664"/>
      <c r="T2273" s="665"/>
      <c r="AT2273" s="660" t="s">
        <v>137</v>
      </c>
      <c r="AU2273" s="660" t="s">
        <v>82</v>
      </c>
      <c r="AV2273" s="658" t="s">
        <v>82</v>
      </c>
      <c r="AW2273" s="658" t="s">
        <v>33</v>
      </c>
      <c r="AX2273" s="658" t="s">
        <v>72</v>
      </c>
      <c r="AY2273" s="660" t="s">
        <v>125</v>
      </c>
    </row>
    <row r="2274" spans="2:51" s="687" customFormat="1" ht="12">
      <c r="B2274" s="688"/>
      <c r="D2274" s="653" t="s">
        <v>137</v>
      </c>
      <c r="E2274" s="689" t="s">
        <v>3</v>
      </c>
      <c r="F2274" s="690" t="s">
        <v>532</v>
      </c>
      <c r="H2274" s="691">
        <v>11.361</v>
      </c>
      <c r="L2274" s="688"/>
      <c r="M2274" s="692"/>
      <c r="N2274" s="693"/>
      <c r="O2274" s="693"/>
      <c r="P2274" s="693"/>
      <c r="Q2274" s="693"/>
      <c r="R2274" s="693"/>
      <c r="S2274" s="693"/>
      <c r="T2274" s="694"/>
      <c r="AT2274" s="689" t="s">
        <v>137</v>
      </c>
      <c r="AU2274" s="689" t="s">
        <v>82</v>
      </c>
      <c r="AV2274" s="687" t="s">
        <v>133</v>
      </c>
      <c r="AW2274" s="687" t="s">
        <v>33</v>
      </c>
      <c r="AX2274" s="687" t="s">
        <v>80</v>
      </c>
      <c r="AY2274" s="689" t="s">
        <v>125</v>
      </c>
    </row>
    <row r="2275" spans="2:63" s="627" customFormat="1" ht="22.9" customHeight="1">
      <c r="B2275" s="628"/>
      <c r="D2275" s="629" t="s">
        <v>71</v>
      </c>
      <c r="E2275" s="638" t="s">
        <v>3639</v>
      </c>
      <c r="F2275" s="638" t="s">
        <v>3640</v>
      </c>
      <c r="J2275" s="639">
        <f>BK2275</f>
        <v>0</v>
      </c>
      <c r="L2275" s="628"/>
      <c r="M2275" s="632"/>
      <c r="N2275" s="633"/>
      <c r="O2275" s="633"/>
      <c r="P2275" s="634">
        <f>SUM(P2276:P2543)</f>
        <v>0</v>
      </c>
      <c r="Q2275" s="633"/>
      <c r="R2275" s="634">
        <f>SUM(R2276:R2543)</f>
        <v>0.99943013</v>
      </c>
      <c r="S2275" s="633"/>
      <c r="T2275" s="635">
        <f>SUM(T2276:T2543)</f>
        <v>0</v>
      </c>
      <c r="AR2275" s="629" t="s">
        <v>82</v>
      </c>
      <c r="AT2275" s="636" t="s">
        <v>71</v>
      </c>
      <c r="AU2275" s="636" t="s">
        <v>80</v>
      </c>
      <c r="AY2275" s="629" t="s">
        <v>125</v>
      </c>
      <c r="BK2275" s="637">
        <f>SUM(BK2276:BK2543)</f>
        <v>0</v>
      </c>
    </row>
    <row r="2276" spans="1:65" s="571" customFormat="1" ht="14.45" customHeight="1">
      <c r="A2276" s="568"/>
      <c r="B2276" s="569"/>
      <c r="C2276" s="640" t="s">
        <v>3641</v>
      </c>
      <c r="D2276" s="640" t="s">
        <v>128</v>
      </c>
      <c r="E2276" s="641" t="s">
        <v>3642</v>
      </c>
      <c r="F2276" s="642" t="s">
        <v>3643</v>
      </c>
      <c r="G2276" s="643" t="s">
        <v>180</v>
      </c>
      <c r="H2276" s="644">
        <v>2020.409</v>
      </c>
      <c r="I2276" s="77"/>
      <c r="J2276" s="645">
        <f>ROUND(I2276*H2276,2)</f>
        <v>0</v>
      </c>
      <c r="K2276" s="642" t="s">
        <v>132</v>
      </c>
      <c r="L2276" s="569"/>
      <c r="M2276" s="646" t="s">
        <v>3</v>
      </c>
      <c r="N2276" s="647" t="s">
        <v>43</v>
      </c>
      <c r="O2276" s="648"/>
      <c r="P2276" s="649">
        <f>O2276*H2276</f>
        <v>0</v>
      </c>
      <c r="Q2276" s="649">
        <v>0.0002</v>
      </c>
      <c r="R2276" s="649">
        <f>Q2276*H2276</f>
        <v>0.40408180000000005</v>
      </c>
      <c r="S2276" s="649">
        <v>0</v>
      </c>
      <c r="T2276" s="650">
        <f>S2276*H2276</f>
        <v>0</v>
      </c>
      <c r="U2276" s="568"/>
      <c r="V2276" s="568"/>
      <c r="W2276" s="568"/>
      <c r="X2276" s="568"/>
      <c r="Y2276" s="568"/>
      <c r="Z2276" s="568"/>
      <c r="AA2276" s="568"/>
      <c r="AB2276" s="568"/>
      <c r="AC2276" s="568"/>
      <c r="AD2276" s="568"/>
      <c r="AE2276" s="568"/>
      <c r="AR2276" s="651" t="s">
        <v>229</v>
      </c>
      <c r="AT2276" s="651" t="s">
        <v>128</v>
      </c>
      <c r="AU2276" s="651" t="s">
        <v>82</v>
      </c>
      <c r="AY2276" s="561" t="s">
        <v>125</v>
      </c>
      <c r="BE2276" s="652">
        <f>IF(N2276="základní",J2276,0)</f>
        <v>0</v>
      </c>
      <c r="BF2276" s="652">
        <f>IF(N2276="snížená",J2276,0)</f>
        <v>0</v>
      </c>
      <c r="BG2276" s="652">
        <f>IF(N2276="zákl. přenesená",J2276,0)</f>
        <v>0</v>
      </c>
      <c r="BH2276" s="652">
        <f>IF(N2276="sníž. přenesená",J2276,0)</f>
        <v>0</v>
      </c>
      <c r="BI2276" s="652">
        <f>IF(N2276="nulová",J2276,0)</f>
        <v>0</v>
      </c>
      <c r="BJ2276" s="561" t="s">
        <v>80</v>
      </c>
      <c r="BK2276" s="652">
        <f>ROUND(I2276*H2276,2)</f>
        <v>0</v>
      </c>
      <c r="BL2276" s="561" t="s">
        <v>229</v>
      </c>
      <c r="BM2276" s="651" t="s">
        <v>3644</v>
      </c>
    </row>
    <row r="2277" spans="2:51" s="680" customFormat="1" ht="12">
      <c r="B2277" s="681"/>
      <c r="D2277" s="653" t="s">
        <v>137</v>
      </c>
      <c r="E2277" s="682" t="s">
        <v>3</v>
      </c>
      <c r="F2277" s="683" t="s">
        <v>825</v>
      </c>
      <c r="H2277" s="682" t="s">
        <v>3</v>
      </c>
      <c r="L2277" s="681"/>
      <c r="M2277" s="684"/>
      <c r="N2277" s="685"/>
      <c r="O2277" s="685"/>
      <c r="P2277" s="685"/>
      <c r="Q2277" s="685"/>
      <c r="R2277" s="685"/>
      <c r="S2277" s="685"/>
      <c r="T2277" s="686"/>
      <c r="AT2277" s="682" t="s">
        <v>137</v>
      </c>
      <c r="AU2277" s="682" t="s">
        <v>82</v>
      </c>
      <c r="AV2277" s="680" t="s">
        <v>80</v>
      </c>
      <c r="AW2277" s="680" t="s">
        <v>33</v>
      </c>
      <c r="AX2277" s="680" t="s">
        <v>72</v>
      </c>
      <c r="AY2277" s="682" t="s">
        <v>125</v>
      </c>
    </row>
    <row r="2278" spans="2:51" s="680" customFormat="1" ht="12">
      <c r="B2278" s="681"/>
      <c r="D2278" s="653" t="s">
        <v>137</v>
      </c>
      <c r="E2278" s="682" t="s">
        <v>3</v>
      </c>
      <c r="F2278" s="683" t="s">
        <v>3645</v>
      </c>
      <c r="H2278" s="682" t="s">
        <v>3</v>
      </c>
      <c r="L2278" s="681"/>
      <c r="M2278" s="684"/>
      <c r="N2278" s="685"/>
      <c r="O2278" s="685"/>
      <c r="P2278" s="685"/>
      <c r="Q2278" s="685"/>
      <c r="R2278" s="685"/>
      <c r="S2278" s="685"/>
      <c r="T2278" s="686"/>
      <c r="AT2278" s="682" t="s">
        <v>137</v>
      </c>
      <c r="AU2278" s="682" t="s">
        <v>82</v>
      </c>
      <c r="AV2278" s="680" t="s">
        <v>80</v>
      </c>
      <c r="AW2278" s="680" t="s">
        <v>33</v>
      </c>
      <c r="AX2278" s="680" t="s">
        <v>72</v>
      </c>
      <c r="AY2278" s="682" t="s">
        <v>125</v>
      </c>
    </row>
    <row r="2279" spans="2:51" s="658" customFormat="1" ht="12">
      <c r="B2279" s="659"/>
      <c r="D2279" s="653" t="s">
        <v>137</v>
      </c>
      <c r="E2279" s="660" t="s">
        <v>3</v>
      </c>
      <c r="F2279" s="661" t="s">
        <v>3646</v>
      </c>
      <c r="H2279" s="662">
        <v>183.95</v>
      </c>
      <c r="L2279" s="659"/>
      <c r="M2279" s="663"/>
      <c r="N2279" s="664"/>
      <c r="O2279" s="664"/>
      <c r="P2279" s="664"/>
      <c r="Q2279" s="664"/>
      <c r="R2279" s="664"/>
      <c r="S2279" s="664"/>
      <c r="T2279" s="665"/>
      <c r="AT2279" s="660" t="s">
        <v>137</v>
      </c>
      <c r="AU2279" s="660" t="s">
        <v>82</v>
      </c>
      <c r="AV2279" s="658" t="s">
        <v>82</v>
      </c>
      <c r="AW2279" s="658" t="s">
        <v>33</v>
      </c>
      <c r="AX2279" s="658" t="s">
        <v>72</v>
      </c>
      <c r="AY2279" s="660" t="s">
        <v>125</v>
      </c>
    </row>
    <row r="2280" spans="2:51" s="658" customFormat="1" ht="12">
      <c r="B2280" s="659"/>
      <c r="D2280" s="653" t="s">
        <v>137</v>
      </c>
      <c r="E2280" s="660" t="s">
        <v>3</v>
      </c>
      <c r="F2280" s="661" t="s">
        <v>3647</v>
      </c>
      <c r="H2280" s="662">
        <v>6.75</v>
      </c>
      <c r="L2280" s="659"/>
      <c r="M2280" s="663"/>
      <c r="N2280" s="664"/>
      <c r="O2280" s="664"/>
      <c r="P2280" s="664"/>
      <c r="Q2280" s="664"/>
      <c r="R2280" s="664"/>
      <c r="S2280" s="664"/>
      <c r="T2280" s="665"/>
      <c r="AT2280" s="660" t="s">
        <v>137</v>
      </c>
      <c r="AU2280" s="660" t="s">
        <v>82</v>
      </c>
      <c r="AV2280" s="658" t="s">
        <v>82</v>
      </c>
      <c r="AW2280" s="658" t="s">
        <v>33</v>
      </c>
      <c r="AX2280" s="658" t="s">
        <v>72</v>
      </c>
      <c r="AY2280" s="660" t="s">
        <v>125</v>
      </c>
    </row>
    <row r="2281" spans="2:51" s="680" customFormat="1" ht="12">
      <c r="B2281" s="681"/>
      <c r="D2281" s="653" t="s">
        <v>137</v>
      </c>
      <c r="E2281" s="682" t="s">
        <v>3</v>
      </c>
      <c r="F2281" s="683" t="s">
        <v>1160</v>
      </c>
      <c r="H2281" s="682" t="s">
        <v>3</v>
      </c>
      <c r="L2281" s="681"/>
      <c r="M2281" s="684"/>
      <c r="N2281" s="685"/>
      <c r="O2281" s="685"/>
      <c r="P2281" s="685"/>
      <c r="Q2281" s="685"/>
      <c r="R2281" s="685"/>
      <c r="S2281" s="685"/>
      <c r="T2281" s="686"/>
      <c r="AT2281" s="682" t="s">
        <v>137</v>
      </c>
      <c r="AU2281" s="682" t="s">
        <v>82</v>
      </c>
      <c r="AV2281" s="680" t="s">
        <v>80</v>
      </c>
      <c r="AW2281" s="680" t="s">
        <v>33</v>
      </c>
      <c r="AX2281" s="680" t="s">
        <v>72</v>
      </c>
      <c r="AY2281" s="682" t="s">
        <v>125</v>
      </c>
    </row>
    <row r="2282" spans="2:51" s="680" customFormat="1" ht="12">
      <c r="B2282" s="681"/>
      <c r="D2282" s="653" t="s">
        <v>137</v>
      </c>
      <c r="E2282" s="682" t="s">
        <v>3</v>
      </c>
      <c r="F2282" s="683" t="s">
        <v>3648</v>
      </c>
      <c r="H2282" s="682" t="s">
        <v>3</v>
      </c>
      <c r="L2282" s="681"/>
      <c r="M2282" s="684"/>
      <c r="N2282" s="685"/>
      <c r="O2282" s="685"/>
      <c r="P2282" s="685"/>
      <c r="Q2282" s="685"/>
      <c r="R2282" s="685"/>
      <c r="S2282" s="685"/>
      <c r="T2282" s="686"/>
      <c r="AT2282" s="682" t="s">
        <v>137</v>
      </c>
      <c r="AU2282" s="682" t="s">
        <v>82</v>
      </c>
      <c r="AV2282" s="680" t="s">
        <v>80</v>
      </c>
      <c r="AW2282" s="680" t="s">
        <v>33</v>
      </c>
      <c r="AX2282" s="680" t="s">
        <v>72</v>
      </c>
      <c r="AY2282" s="682" t="s">
        <v>125</v>
      </c>
    </row>
    <row r="2283" spans="2:51" s="658" customFormat="1" ht="12">
      <c r="B2283" s="659"/>
      <c r="D2283" s="653" t="s">
        <v>137</v>
      </c>
      <c r="E2283" s="660" t="s">
        <v>3</v>
      </c>
      <c r="F2283" s="661" t="s">
        <v>3649</v>
      </c>
      <c r="H2283" s="662">
        <v>31.131</v>
      </c>
      <c r="L2283" s="659"/>
      <c r="M2283" s="663"/>
      <c r="N2283" s="664"/>
      <c r="O2283" s="664"/>
      <c r="P2283" s="664"/>
      <c r="Q2283" s="664"/>
      <c r="R2283" s="664"/>
      <c r="S2283" s="664"/>
      <c r="T2283" s="665"/>
      <c r="AT2283" s="660" t="s">
        <v>137</v>
      </c>
      <c r="AU2283" s="660" t="s">
        <v>82</v>
      </c>
      <c r="AV2283" s="658" t="s">
        <v>82</v>
      </c>
      <c r="AW2283" s="658" t="s">
        <v>33</v>
      </c>
      <c r="AX2283" s="658" t="s">
        <v>72</v>
      </c>
      <c r="AY2283" s="660" t="s">
        <v>125</v>
      </c>
    </row>
    <row r="2284" spans="2:51" s="658" customFormat="1" ht="12">
      <c r="B2284" s="659"/>
      <c r="D2284" s="653" t="s">
        <v>137</v>
      </c>
      <c r="E2284" s="660" t="s">
        <v>3</v>
      </c>
      <c r="F2284" s="661" t="s">
        <v>3650</v>
      </c>
      <c r="H2284" s="662">
        <v>-7.345</v>
      </c>
      <c r="L2284" s="659"/>
      <c r="M2284" s="663"/>
      <c r="N2284" s="664"/>
      <c r="O2284" s="664"/>
      <c r="P2284" s="664"/>
      <c r="Q2284" s="664"/>
      <c r="R2284" s="664"/>
      <c r="S2284" s="664"/>
      <c r="T2284" s="665"/>
      <c r="AT2284" s="660" t="s">
        <v>137</v>
      </c>
      <c r="AU2284" s="660" t="s">
        <v>82</v>
      </c>
      <c r="AV2284" s="658" t="s">
        <v>82</v>
      </c>
      <c r="AW2284" s="658" t="s">
        <v>33</v>
      </c>
      <c r="AX2284" s="658" t="s">
        <v>72</v>
      </c>
      <c r="AY2284" s="660" t="s">
        <v>125</v>
      </c>
    </row>
    <row r="2285" spans="2:51" s="680" customFormat="1" ht="12">
      <c r="B2285" s="681"/>
      <c r="D2285" s="653" t="s">
        <v>137</v>
      </c>
      <c r="E2285" s="682" t="s">
        <v>3</v>
      </c>
      <c r="F2285" s="683" t="s">
        <v>3651</v>
      </c>
      <c r="H2285" s="682" t="s">
        <v>3</v>
      </c>
      <c r="L2285" s="681"/>
      <c r="M2285" s="684"/>
      <c r="N2285" s="685"/>
      <c r="O2285" s="685"/>
      <c r="P2285" s="685"/>
      <c r="Q2285" s="685"/>
      <c r="R2285" s="685"/>
      <c r="S2285" s="685"/>
      <c r="T2285" s="686"/>
      <c r="AT2285" s="682" t="s">
        <v>137</v>
      </c>
      <c r="AU2285" s="682" t="s">
        <v>82</v>
      </c>
      <c r="AV2285" s="680" t="s">
        <v>80</v>
      </c>
      <c r="AW2285" s="680" t="s">
        <v>33</v>
      </c>
      <c r="AX2285" s="680" t="s">
        <v>72</v>
      </c>
      <c r="AY2285" s="682" t="s">
        <v>125</v>
      </c>
    </row>
    <row r="2286" spans="2:51" s="658" customFormat="1" ht="12">
      <c r="B2286" s="659"/>
      <c r="D2286" s="653" t="s">
        <v>137</v>
      </c>
      <c r="E2286" s="660" t="s">
        <v>3</v>
      </c>
      <c r="F2286" s="661" t="s">
        <v>3652</v>
      </c>
      <c r="H2286" s="662">
        <v>99.873</v>
      </c>
      <c r="L2286" s="659"/>
      <c r="M2286" s="663"/>
      <c r="N2286" s="664"/>
      <c r="O2286" s="664"/>
      <c r="P2286" s="664"/>
      <c r="Q2286" s="664"/>
      <c r="R2286" s="664"/>
      <c r="S2286" s="664"/>
      <c r="T2286" s="665"/>
      <c r="AT2286" s="660" t="s">
        <v>137</v>
      </c>
      <c r="AU2286" s="660" t="s">
        <v>82</v>
      </c>
      <c r="AV2286" s="658" t="s">
        <v>82</v>
      </c>
      <c r="AW2286" s="658" t="s">
        <v>33</v>
      </c>
      <c r="AX2286" s="658" t="s">
        <v>72</v>
      </c>
      <c r="AY2286" s="660" t="s">
        <v>125</v>
      </c>
    </row>
    <row r="2287" spans="2:51" s="658" customFormat="1" ht="12">
      <c r="B2287" s="659"/>
      <c r="D2287" s="653" t="s">
        <v>137</v>
      </c>
      <c r="E2287" s="660" t="s">
        <v>3</v>
      </c>
      <c r="F2287" s="661" t="s">
        <v>3653</v>
      </c>
      <c r="H2287" s="662">
        <v>-21.944</v>
      </c>
      <c r="L2287" s="659"/>
      <c r="M2287" s="663"/>
      <c r="N2287" s="664"/>
      <c r="O2287" s="664"/>
      <c r="P2287" s="664"/>
      <c r="Q2287" s="664"/>
      <c r="R2287" s="664"/>
      <c r="S2287" s="664"/>
      <c r="T2287" s="665"/>
      <c r="AT2287" s="660" t="s">
        <v>137</v>
      </c>
      <c r="AU2287" s="660" t="s">
        <v>82</v>
      </c>
      <c r="AV2287" s="658" t="s">
        <v>82</v>
      </c>
      <c r="AW2287" s="658" t="s">
        <v>33</v>
      </c>
      <c r="AX2287" s="658" t="s">
        <v>72</v>
      </c>
      <c r="AY2287" s="660" t="s">
        <v>125</v>
      </c>
    </row>
    <row r="2288" spans="2:51" s="658" customFormat="1" ht="12">
      <c r="B2288" s="659"/>
      <c r="D2288" s="653" t="s">
        <v>137</v>
      </c>
      <c r="E2288" s="660" t="s">
        <v>3</v>
      </c>
      <c r="F2288" s="661" t="s">
        <v>3654</v>
      </c>
      <c r="H2288" s="662">
        <v>-4.875</v>
      </c>
      <c r="L2288" s="659"/>
      <c r="M2288" s="663"/>
      <c r="N2288" s="664"/>
      <c r="O2288" s="664"/>
      <c r="P2288" s="664"/>
      <c r="Q2288" s="664"/>
      <c r="R2288" s="664"/>
      <c r="S2288" s="664"/>
      <c r="T2288" s="665"/>
      <c r="AT2288" s="660" t="s">
        <v>137</v>
      </c>
      <c r="AU2288" s="660" t="s">
        <v>82</v>
      </c>
      <c r="AV2288" s="658" t="s">
        <v>82</v>
      </c>
      <c r="AW2288" s="658" t="s">
        <v>33</v>
      </c>
      <c r="AX2288" s="658" t="s">
        <v>72</v>
      </c>
      <c r="AY2288" s="660" t="s">
        <v>125</v>
      </c>
    </row>
    <row r="2289" spans="2:51" s="680" customFormat="1" ht="12">
      <c r="B2289" s="681"/>
      <c r="D2289" s="653" t="s">
        <v>137</v>
      </c>
      <c r="E2289" s="682" t="s">
        <v>3</v>
      </c>
      <c r="F2289" s="683" t="s">
        <v>3655</v>
      </c>
      <c r="H2289" s="682" t="s">
        <v>3</v>
      </c>
      <c r="L2289" s="681"/>
      <c r="M2289" s="684"/>
      <c r="N2289" s="685"/>
      <c r="O2289" s="685"/>
      <c r="P2289" s="685"/>
      <c r="Q2289" s="685"/>
      <c r="R2289" s="685"/>
      <c r="S2289" s="685"/>
      <c r="T2289" s="686"/>
      <c r="AT2289" s="682" t="s">
        <v>137</v>
      </c>
      <c r="AU2289" s="682" t="s">
        <v>82</v>
      </c>
      <c r="AV2289" s="680" t="s">
        <v>80</v>
      </c>
      <c r="AW2289" s="680" t="s">
        <v>33</v>
      </c>
      <c r="AX2289" s="680" t="s">
        <v>72</v>
      </c>
      <c r="AY2289" s="682" t="s">
        <v>125</v>
      </c>
    </row>
    <row r="2290" spans="2:51" s="658" customFormat="1" ht="12">
      <c r="B2290" s="659"/>
      <c r="D2290" s="653" t="s">
        <v>137</v>
      </c>
      <c r="E2290" s="660" t="s">
        <v>3</v>
      </c>
      <c r="F2290" s="661" t="s">
        <v>3656</v>
      </c>
      <c r="H2290" s="662">
        <v>101.384</v>
      </c>
      <c r="L2290" s="659"/>
      <c r="M2290" s="663"/>
      <c r="N2290" s="664"/>
      <c r="O2290" s="664"/>
      <c r="P2290" s="664"/>
      <c r="Q2290" s="664"/>
      <c r="R2290" s="664"/>
      <c r="S2290" s="664"/>
      <c r="T2290" s="665"/>
      <c r="AT2290" s="660" t="s">
        <v>137</v>
      </c>
      <c r="AU2290" s="660" t="s">
        <v>82</v>
      </c>
      <c r="AV2290" s="658" t="s">
        <v>82</v>
      </c>
      <c r="AW2290" s="658" t="s">
        <v>33</v>
      </c>
      <c r="AX2290" s="658" t="s">
        <v>72</v>
      </c>
      <c r="AY2290" s="660" t="s">
        <v>125</v>
      </c>
    </row>
    <row r="2291" spans="2:51" s="658" customFormat="1" ht="12">
      <c r="B2291" s="659"/>
      <c r="D2291" s="653" t="s">
        <v>137</v>
      </c>
      <c r="E2291" s="660" t="s">
        <v>3</v>
      </c>
      <c r="F2291" s="661" t="s">
        <v>3657</v>
      </c>
      <c r="H2291" s="662">
        <v>-3.61</v>
      </c>
      <c r="L2291" s="659"/>
      <c r="M2291" s="663"/>
      <c r="N2291" s="664"/>
      <c r="O2291" s="664"/>
      <c r="P2291" s="664"/>
      <c r="Q2291" s="664"/>
      <c r="R2291" s="664"/>
      <c r="S2291" s="664"/>
      <c r="T2291" s="665"/>
      <c r="AT2291" s="660" t="s">
        <v>137</v>
      </c>
      <c r="AU2291" s="660" t="s">
        <v>82</v>
      </c>
      <c r="AV2291" s="658" t="s">
        <v>82</v>
      </c>
      <c r="AW2291" s="658" t="s">
        <v>33</v>
      </c>
      <c r="AX2291" s="658" t="s">
        <v>72</v>
      </c>
      <c r="AY2291" s="660" t="s">
        <v>125</v>
      </c>
    </row>
    <row r="2292" spans="2:51" s="680" customFormat="1" ht="12">
      <c r="B2292" s="681"/>
      <c r="D2292" s="653" t="s">
        <v>137</v>
      </c>
      <c r="E2292" s="682" t="s">
        <v>3</v>
      </c>
      <c r="F2292" s="683" t="s">
        <v>3658</v>
      </c>
      <c r="H2292" s="682" t="s">
        <v>3</v>
      </c>
      <c r="L2292" s="681"/>
      <c r="M2292" s="684"/>
      <c r="N2292" s="685"/>
      <c r="O2292" s="685"/>
      <c r="P2292" s="685"/>
      <c r="Q2292" s="685"/>
      <c r="R2292" s="685"/>
      <c r="S2292" s="685"/>
      <c r="T2292" s="686"/>
      <c r="AT2292" s="682" t="s">
        <v>137</v>
      </c>
      <c r="AU2292" s="682" t="s">
        <v>82</v>
      </c>
      <c r="AV2292" s="680" t="s">
        <v>80</v>
      </c>
      <c r="AW2292" s="680" t="s">
        <v>33</v>
      </c>
      <c r="AX2292" s="680" t="s">
        <v>72</v>
      </c>
      <c r="AY2292" s="682" t="s">
        <v>125</v>
      </c>
    </row>
    <row r="2293" spans="2:51" s="658" customFormat="1" ht="12">
      <c r="B2293" s="659"/>
      <c r="D2293" s="653" t="s">
        <v>137</v>
      </c>
      <c r="E2293" s="660" t="s">
        <v>3</v>
      </c>
      <c r="F2293" s="661" t="s">
        <v>3659</v>
      </c>
      <c r="H2293" s="662">
        <v>65.105</v>
      </c>
      <c r="L2293" s="659"/>
      <c r="M2293" s="663"/>
      <c r="N2293" s="664"/>
      <c r="O2293" s="664"/>
      <c r="P2293" s="664"/>
      <c r="Q2293" s="664"/>
      <c r="R2293" s="664"/>
      <c r="S2293" s="664"/>
      <c r="T2293" s="665"/>
      <c r="AT2293" s="660" t="s">
        <v>137</v>
      </c>
      <c r="AU2293" s="660" t="s">
        <v>82</v>
      </c>
      <c r="AV2293" s="658" t="s">
        <v>82</v>
      </c>
      <c r="AW2293" s="658" t="s">
        <v>33</v>
      </c>
      <c r="AX2293" s="658" t="s">
        <v>72</v>
      </c>
      <c r="AY2293" s="660" t="s">
        <v>125</v>
      </c>
    </row>
    <row r="2294" spans="2:51" s="658" customFormat="1" ht="12">
      <c r="B2294" s="659"/>
      <c r="D2294" s="653" t="s">
        <v>137</v>
      </c>
      <c r="E2294" s="660" t="s">
        <v>3</v>
      </c>
      <c r="F2294" s="661" t="s">
        <v>3660</v>
      </c>
      <c r="H2294" s="662">
        <v>-12.2</v>
      </c>
      <c r="L2294" s="659"/>
      <c r="M2294" s="663"/>
      <c r="N2294" s="664"/>
      <c r="O2294" s="664"/>
      <c r="P2294" s="664"/>
      <c r="Q2294" s="664"/>
      <c r="R2294" s="664"/>
      <c r="S2294" s="664"/>
      <c r="T2294" s="665"/>
      <c r="AT2294" s="660" t="s">
        <v>137</v>
      </c>
      <c r="AU2294" s="660" t="s">
        <v>82</v>
      </c>
      <c r="AV2294" s="658" t="s">
        <v>82</v>
      </c>
      <c r="AW2294" s="658" t="s">
        <v>33</v>
      </c>
      <c r="AX2294" s="658" t="s">
        <v>72</v>
      </c>
      <c r="AY2294" s="660" t="s">
        <v>125</v>
      </c>
    </row>
    <row r="2295" spans="2:51" s="680" customFormat="1" ht="12">
      <c r="B2295" s="681"/>
      <c r="D2295" s="653" t="s">
        <v>137</v>
      </c>
      <c r="E2295" s="682" t="s">
        <v>3</v>
      </c>
      <c r="F2295" s="683" t="s">
        <v>3661</v>
      </c>
      <c r="H2295" s="682" t="s">
        <v>3</v>
      </c>
      <c r="L2295" s="681"/>
      <c r="M2295" s="684"/>
      <c r="N2295" s="685"/>
      <c r="O2295" s="685"/>
      <c r="P2295" s="685"/>
      <c r="Q2295" s="685"/>
      <c r="R2295" s="685"/>
      <c r="S2295" s="685"/>
      <c r="T2295" s="686"/>
      <c r="AT2295" s="682" t="s">
        <v>137</v>
      </c>
      <c r="AU2295" s="682" t="s">
        <v>82</v>
      </c>
      <c r="AV2295" s="680" t="s">
        <v>80</v>
      </c>
      <c r="AW2295" s="680" t="s">
        <v>33</v>
      </c>
      <c r="AX2295" s="680" t="s">
        <v>72</v>
      </c>
      <c r="AY2295" s="682" t="s">
        <v>125</v>
      </c>
    </row>
    <row r="2296" spans="2:51" s="658" customFormat="1" ht="12">
      <c r="B2296" s="659"/>
      <c r="D2296" s="653" t="s">
        <v>137</v>
      </c>
      <c r="E2296" s="660" t="s">
        <v>3</v>
      </c>
      <c r="F2296" s="661" t="s">
        <v>3662</v>
      </c>
      <c r="H2296" s="662">
        <v>10.743</v>
      </c>
      <c r="L2296" s="659"/>
      <c r="M2296" s="663"/>
      <c r="N2296" s="664"/>
      <c r="O2296" s="664"/>
      <c r="P2296" s="664"/>
      <c r="Q2296" s="664"/>
      <c r="R2296" s="664"/>
      <c r="S2296" s="664"/>
      <c r="T2296" s="665"/>
      <c r="AT2296" s="660" t="s">
        <v>137</v>
      </c>
      <c r="AU2296" s="660" t="s">
        <v>82</v>
      </c>
      <c r="AV2296" s="658" t="s">
        <v>82</v>
      </c>
      <c r="AW2296" s="658" t="s">
        <v>33</v>
      </c>
      <c r="AX2296" s="658" t="s">
        <v>72</v>
      </c>
      <c r="AY2296" s="660" t="s">
        <v>125</v>
      </c>
    </row>
    <row r="2297" spans="2:51" s="680" customFormat="1" ht="12">
      <c r="B2297" s="681"/>
      <c r="D2297" s="653" t="s">
        <v>137</v>
      </c>
      <c r="E2297" s="682" t="s">
        <v>3</v>
      </c>
      <c r="F2297" s="683" t="s">
        <v>3663</v>
      </c>
      <c r="H2297" s="682" t="s">
        <v>3</v>
      </c>
      <c r="L2297" s="681"/>
      <c r="M2297" s="684"/>
      <c r="N2297" s="685"/>
      <c r="O2297" s="685"/>
      <c r="P2297" s="685"/>
      <c r="Q2297" s="685"/>
      <c r="R2297" s="685"/>
      <c r="S2297" s="685"/>
      <c r="T2297" s="686"/>
      <c r="AT2297" s="682" t="s">
        <v>137</v>
      </c>
      <c r="AU2297" s="682" t="s">
        <v>82</v>
      </c>
      <c r="AV2297" s="680" t="s">
        <v>80</v>
      </c>
      <c r="AW2297" s="680" t="s">
        <v>33</v>
      </c>
      <c r="AX2297" s="680" t="s">
        <v>72</v>
      </c>
      <c r="AY2297" s="682" t="s">
        <v>125</v>
      </c>
    </row>
    <row r="2298" spans="2:51" s="658" customFormat="1" ht="12">
      <c r="B2298" s="659"/>
      <c r="D2298" s="653" t="s">
        <v>137</v>
      </c>
      <c r="E2298" s="660" t="s">
        <v>3</v>
      </c>
      <c r="F2298" s="661" t="s">
        <v>3664</v>
      </c>
      <c r="H2298" s="662">
        <v>19.773</v>
      </c>
      <c r="L2298" s="659"/>
      <c r="M2298" s="663"/>
      <c r="N2298" s="664"/>
      <c r="O2298" s="664"/>
      <c r="P2298" s="664"/>
      <c r="Q2298" s="664"/>
      <c r="R2298" s="664"/>
      <c r="S2298" s="664"/>
      <c r="T2298" s="665"/>
      <c r="AT2298" s="660" t="s">
        <v>137</v>
      </c>
      <c r="AU2298" s="660" t="s">
        <v>82</v>
      </c>
      <c r="AV2298" s="658" t="s">
        <v>82</v>
      </c>
      <c r="AW2298" s="658" t="s">
        <v>33</v>
      </c>
      <c r="AX2298" s="658" t="s">
        <v>72</v>
      </c>
      <c r="AY2298" s="660" t="s">
        <v>125</v>
      </c>
    </row>
    <row r="2299" spans="2:51" s="680" customFormat="1" ht="12">
      <c r="B2299" s="681"/>
      <c r="D2299" s="653" t="s">
        <v>137</v>
      </c>
      <c r="E2299" s="682" t="s">
        <v>3</v>
      </c>
      <c r="F2299" s="683" t="s">
        <v>3665</v>
      </c>
      <c r="H2299" s="682" t="s">
        <v>3</v>
      </c>
      <c r="L2299" s="681"/>
      <c r="M2299" s="684"/>
      <c r="N2299" s="685"/>
      <c r="O2299" s="685"/>
      <c r="P2299" s="685"/>
      <c r="Q2299" s="685"/>
      <c r="R2299" s="685"/>
      <c r="S2299" s="685"/>
      <c r="T2299" s="686"/>
      <c r="AT2299" s="682" t="s">
        <v>137</v>
      </c>
      <c r="AU2299" s="682" t="s">
        <v>82</v>
      </c>
      <c r="AV2299" s="680" t="s">
        <v>80</v>
      </c>
      <c r="AW2299" s="680" t="s">
        <v>33</v>
      </c>
      <c r="AX2299" s="680" t="s">
        <v>72</v>
      </c>
      <c r="AY2299" s="682" t="s">
        <v>125</v>
      </c>
    </row>
    <row r="2300" spans="2:51" s="658" customFormat="1" ht="12">
      <c r="B2300" s="659"/>
      <c r="D2300" s="653" t="s">
        <v>137</v>
      </c>
      <c r="E2300" s="660" t="s">
        <v>3</v>
      </c>
      <c r="F2300" s="661" t="s">
        <v>3666</v>
      </c>
      <c r="H2300" s="662">
        <v>10.353</v>
      </c>
      <c r="L2300" s="659"/>
      <c r="M2300" s="663"/>
      <c r="N2300" s="664"/>
      <c r="O2300" s="664"/>
      <c r="P2300" s="664"/>
      <c r="Q2300" s="664"/>
      <c r="R2300" s="664"/>
      <c r="S2300" s="664"/>
      <c r="T2300" s="665"/>
      <c r="AT2300" s="660" t="s">
        <v>137</v>
      </c>
      <c r="AU2300" s="660" t="s">
        <v>82</v>
      </c>
      <c r="AV2300" s="658" t="s">
        <v>82</v>
      </c>
      <c r="AW2300" s="658" t="s">
        <v>33</v>
      </c>
      <c r="AX2300" s="658" t="s">
        <v>72</v>
      </c>
      <c r="AY2300" s="660" t="s">
        <v>125</v>
      </c>
    </row>
    <row r="2301" spans="2:51" s="680" customFormat="1" ht="12">
      <c r="B2301" s="681"/>
      <c r="D2301" s="653" t="s">
        <v>137</v>
      </c>
      <c r="E2301" s="682" t="s">
        <v>3</v>
      </c>
      <c r="F2301" s="683" t="s">
        <v>3667</v>
      </c>
      <c r="H2301" s="682" t="s">
        <v>3</v>
      </c>
      <c r="L2301" s="681"/>
      <c r="M2301" s="684"/>
      <c r="N2301" s="685"/>
      <c r="O2301" s="685"/>
      <c r="P2301" s="685"/>
      <c r="Q2301" s="685"/>
      <c r="R2301" s="685"/>
      <c r="S2301" s="685"/>
      <c r="T2301" s="686"/>
      <c r="AT2301" s="682" t="s">
        <v>137</v>
      </c>
      <c r="AU2301" s="682" t="s">
        <v>82</v>
      </c>
      <c r="AV2301" s="680" t="s">
        <v>80</v>
      </c>
      <c r="AW2301" s="680" t="s">
        <v>33</v>
      </c>
      <c r="AX2301" s="680" t="s">
        <v>72</v>
      </c>
      <c r="AY2301" s="682" t="s">
        <v>125</v>
      </c>
    </row>
    <row r="2302" spans="2:51" s="658" customFormat="1" ht="12">
      <c r="B2302" s="659"/>
      <c r="D2302" s="653" t="s">
        <v>137</v>
      </c>
      <c r="E2302" s="660" t="s">
        <v>3</v>
      </c>
      <c r="F2302" s="661" t="s">
        <v>3668</v>
      </c>
      <c r="H2302" s="662">
        <v>12.063</v>
      </c>
      <c r="L2302" s="659"/>
      <c r="M2302" s="663"/>
      <c r="N2302" s="664"/>
      <c r="O2302" s="664"/>
      <c r="P2302" s="664"/>
      <c r="Q2302" s="664"/>
      <c r="R2302" s="664"/>
      <c r="S2302" s="664"/>
      <c r="T2302" s="665"/>
      <c r="AT2302" s="660" t="s">
        <v>137</v>
      </c>
      <c r="AU2302" s="660" t="s">
        <v>82</v>
      </c>
      <c r="AV2302" s="658" t="s">
        <v>82</v>
      </c>
      <c r="AW2302" s="658" t="s">
        <v>33</v>
      </c>
      <c r="AX2302" s="658" t="s">
        <v>72</v>
      </c>
      <c r="AY2302" s="660" t="s">
        <v>125</v>
      </c>
    </row>
    <row r="2303" spans="2:51" s="680" customFormat="1" ht="12">
      <c r="B2303" s="681"/>
      <c r="D2303" s="653" t="s">
        <v>137</v>
      </c>
      <c r="E2303" s="682" t="s">
        <v>3</v>
      </c>
      <c r="F2303" s="683" t="s">
        <v>3669</v>
      </c>
      <c r="H2303" s="682" t="s">
        <v>3</v>
      </c>
      <c r="L2303" s="681"/>
      <c r="M2303" s="684"/>
      <c r="N2303" s="685"/>
      <c r="O2303" s="685"/>
      <c r="P2303" s="685"/>
      <c r="Q2303" s="685"/>
      <c r="R2303" s="685"/>
      <c r="S2303" s="685"/>
      <c r="T2303" s="686"/>
      <c r="AT2303" s="682" t="s">
        <v>137</v>
      </c>
      <c r="AU2303" s="682" t="s">
        <v>82</v>
      </c>
      <c r="AV2303" s="680" t="s">
        <v>80</v>
      </c>
      <c r="AW2303" s="680" t="s">
        <v>33</v>
      </c>
      <c r="AX2303" s="680" t="s">
        <v>72</v>
      </c>
      <c r="AY2303" s="682" t="s">
        <v>125</v>
      </c>
    </row>
    <row r="2304" spans="2:51" s="658" customFormat="1" ht="12">
      <c r="B2304" s="659"/>
      <c r="D2304" s="653" t="s">
        <v>137</v>
      </c>
      <c r="E2304" s="660" t="s">
        <v>3</v>
      </c>
      <c r="F2304" s="661" t="s">
        <v>3670</v>
      </c>
      <c r="H2304" s="662">
        <v>10.09</v>
      </c>
      <c r="L2304" s="659"/>
      <c r="M2304" s="663"/>
      <c r="N2304" s="664"/>
      <c r="O2304" s="664"/>
      <c r="P2304" s="664"/>
      <c r="Q2304" s="664"/>
      <c r="R2304" s="664"/>
      <c r="S2304" s="664"/>
      <c r="T2304" s="665"/>
      <c r="AT2304" s="660" t="s">
        <v>137</v>
      </c>
      <c r="AU2304" s="660" t="s">
        <v>82</v>
      </c>
      <c r="AV2304" s="658" t="s">
        <v>82</v>
      </c>
      <c r="AW2304" s="658" t="s">
        <v>33</v>
      </c>
      <c r="AX2304" s="658" t="s">
        <v>72</v>
      </c>
      <c r="AY2304" s="660" t="s">
        <v>125</v>
      </c>
    </row>
    <row r="2305" spans="2:51" s="680" customFormat="1" ht="12">
      <c r="B2305" s="681"/>
      <c r="D2305" s="653" t="s">
        <v>137</v>
      </c>
      <c r="E2305" s="682" t="s">
        <v>3</v>
      </c>
      <c r="F2305" s="683" t="s">
        <v>3671</v>
      </c>
      <c r="H2305" s="682" t="s">
        <v>3</v>
      </c>
      <c r="L2305" s="681"/>
      <c r="M2305" s="684"/>
      <c r="N2305" s="685"/>
      <c r="O2305" s="685"/>
      <c r="P2305" s="685"/>
      <c r="Q2305" s="685"/>
      <c r="R2305" s="685"/>
      <c r="S2305" s="685"/>
      <c r="T2305" s="686"/>
      <c r="AT2305" s="682" t="s">
        <v>137</v>
      </c>
      <c r="AU2305" s="682" t="s">
        <v>82</v>
      </c>
      <c r="AV2305" s="680" t="s">
        <v>80</v>
      </c>
      <c r="AW2305" s="680" t="s">
        <v>33</v>
      </c>
      <c r="AX2305" s="680" t="s">
        <v>72</v>
      </c>
      <c r="AY2305" s="682" t="s">
        <v>125</v>
      </c>
    </row>
    <row r="2306" spans="2:51" s="658" customFormat="1" ht="12">
      <c r="B2306" s="659"/>
      <c r="D2306" s="653" t="s">
        <v>137</v>
      </c>
      <c r="E2306" s="660" t="s">
        <v>3</v>
      </c>
      <c r="F2306" s="661" t="s">
        <v>3672</v>
      </c>
      <c r="H2306" s="662">
        <v>10.293</v>
      </c>
      <c r="L2306" s="659"/>
      <c r="M2306" s="663"/>
      <c r="N2306" s="664"/>
      <c r="O2306" s="664"/>
      <c r="P2306" s="664"/>
      <c r="Q2306" s="664"/>
      <c r="R2306" s="664"/>
      <c r="S2306" s="664"/>
      <c r="T2306" s="665"/>
      <c r="AT2306" s="660" t="s">
        <v>137</v>
      </c>
      <c r="AU2306" s="660" t="s">
        <v>82</v>
      </c>
      <c r="AV2306" s="658" t="s">
        <v>82</v>
      </c>
      <c r="AW2306" s="658" t="s">
        <v>33</v>
      </c>
      <c r="AX2306" s="658" t="s">
        <v>72</v>
      </c>
      <c r="AY2306" s="660" t="s">
        <v>125</v>
      </c>
    </row>
    <row r="2307" spans="2:51" s="680" customFormat="1" ht="12">
      <c r="B2307" s="681"/>
      <c r="D2307" s="653" t="s">
        <v>137</v>
      </c>
      <c r="E2307" s="682" t="s">
        <v>3</v>
      </c>
      <c r="F2307" s="683" t="s">
        <v>3673</v>
      </c>
      <c r="H2307" s="682" t="s">
        <v>3</v>
      </c>
      <c r="L2307" s="681"/>
      <c r="M2307" s="684"/>
      <c r="N2307" s="685"/>
      <c r="O2307" s="685"/>
      <c r="P2307" s="685"/>
      <c r="Q2307" s="685"/>
      <c r="R2307" s="685"/>
      <c r="S2307" s="685"/>
      <c r="T2307" s="686"/>
      <c r="AT2307" s="682" t="s">
        <v>137</v>
      </c>
      <c r="AU2307" s="682" t="s">
        <v>82</v>
      </c>
      <c r="AV2307" s="680" t="s">
        <v>80</v>
      </c>
      <c r="AW2307" s="680" t="s">
        <v>33</v>
      </c>
      <c r="AX2307" s="680" t="s">
        <v>72</v>
      </c>
      <c r="AY2307" s="682" t="s">
        <v>125</v>
      </c>
    </row>
    <row r="2308" spans="2:51" s="658" customFormat="1" ht="12">
      <c r="B2308" s="659"/>
      <c r="D2308" s="653" t="s">
        <v>137</v>
      </c>
      <c r="E2308" s="660" t="s">
        <v>3</v>
      </c>
      <c r="F2308" s="661" t="s">
        <v>3674</v>
      </c>
      <c r="H2308" s="662">
        <v>11.163</v>
      </c>
      <c r="L2308" s="659"/>
      <c r="M2308" s="663"/>
      <c r="N2308" s="664"/>
      <c r="O2308" s="664"/>
      <c r="P2308" s="664"/>
      <c r="Q2308" s="664"/>
      <c r="R2308" s="664"/>
      <c r="S2308" s="664"/>
      <c r="T2308" s="665"/>
      <c r="AT2308" s="660" t="s">
        <v>137</v>
      </c>
      <c r="AU2308" s="660" t="s">
        <v>82</v>
      </c>
      <c r="AV2308" s="658" t="s">
        <v>82</v>
      </c>
      <c r="AW2308" s="658" t="s">
        <v>33</v>
      </c>
      <c r="AX2308" s="658" t="s">
        <v>72</v>
      </c>
      <c r="AY2308" s="660" t="s">
        <v>125</v>
      </c>
    </row>
    <row r="2309" spans="2:51" s="680" customFormat="1" ht="12">
      <c r="B2309" s="681"/>
      <c r="D2309" s="653" t="s">
        <v>137</v>
      </c>
      <c r="E2309" s="682" t="s">
        <v>3</v>
      </c>
      <c r="F2309" s="683" t="s">
        <v>3675</v>
      </c>
      <c r="H2309" s="682" t="s">
        <v>3</v>
      </c>
      <c r="L2309" s="681"/>
      <c r="M2309" s="684"/>
      <c r="N2309" s="685"/>
      <c r="O2309" s="685"/>
      <c r="P2309" s="685"/>
      <c r="Q2309" s="685"/>
      <c r="R2309" s="685"/>
      <c r="S2309" s="685"/>
      <c r="T2309" s="686"/>
      <c r="AT2309" s="682" t="s">
        <v>137</v>
      </c>
      <c r="AU2309" s="682" t="s">
        <v>82</v>
      </c>
      <c r="AV2309" s="680" t="s">
        <v>80</v>
      </c>
      <c r="AW2309" s="680" t="s">
        <v>33</v>
      </c>
      <c r="AX2309" s="680" t="s">
        <v>72</v>
      </c>
      <c r="AY2309" s="682" t="s">
        <v>125</v>
      </c>
    </row>
    <row r="2310" spans="2:51" s="658" customFormat="1" ht="12">
      <c r="B2310" s="659"/>
      <c r="D2310" s="653" t="s">
        <v>137</v>
      </c>
      <c r="E2310" s="660" t="s">
        <v>3</v>
      </c>
      <c r="F2310" s="661" t="s">
        <v>3676</v>
      </c>
      <c r="H2310" s="662">
        <v>41.18</v>
      </c>
      <c r="L2310" s="659"/>
      <c r="M2310" s="663"/>
      <c r="N2310" s="664"/>
      <c r="O2310" s="664"/>
      <c r="P2310" s="664"/>
      <c r="Q2310" s="664"/>
      <c r="R2310" s="664"/>
      <c r="S2310" s="664"/>
      <c r="T2310" s="665"/>
      <c r="AT2310" s="660" t="s">
        <v>137</v>
      </c>
      <c r="AU2310" s="660" t="s">
        <v>82</v>
      </c>
      <c r="AV2310" s="658" t="s">
        <v>82</v>
      </c>
      <c r="AW2310" s="658" t="s">
        <v>33</v>
      </c>
      <c r="AX2310" s="658" t="s">
        <v>72</v>
      </c>
      <c r="AY2310" s="660" t="s">
        <v>125</v>
      </c>
    </row>
    <row r="2311" spans="2:51" s="680" customFormat="1" ht="12">
      <c r="B2311" s="681"/>
      <c r="D2311" s="653" t="s">
        <v>137</v>
      </c>
      <c r="E2311" s="682" t="s">
        <v>3</v>
      </c>
      <c r="F2311" s="683" t="s">
        <v>3677</v>
      </c>
      <c r="H2311" s="682" t="s">
        <v>3</v>
      </c>
      <c r="L2311" s="681"/>
      <c r="M2311" s="684"/>
      <c r="N2311" s="685"/>
      <c r="O2311" s="685"/>
      <c r="P2311" s="685"/>
      <c r="Q2311" s="685"/>
      <c r="R2311" s="685"/>
      <c r="S2311" s="685"/>
      <c r="T2311" s="686"/>
      <c r="AT2311" s="682" t="s">
        <v>137</v>
      </c>
      <c r="AU2311" s="682" t="s">
        <v>82</v>
      </c>
      <c r="AV2311" s="680" t="s">
        <v>80</v>
      </c>
      <c r="AW2311" s="680" t="s">
        <v>33</v>
      </c>
      <c r="AX2311" s="680" t="s">
        <v>72</v>
      </c>
      <c r="AY2311" s="682" t="s">
        <v>125</v>
      </c>
    </row>
    <row r="2312" spans="2:51" s="658" customFormat="1" ht="12">
      <c r="B2312" s="659"/>
      <c r="D2312" s="653" t="s">
        <v>137</v>
      </c>
      <c r="E2312" s="660" t="s">
        <v>3</v>
      </c>
      <c r="F2312" s="661" t="s">
        <v>3678</v>
      </c>
      <c r="H2312" s="662">
        <v>47.67</v>
      </c>
      <c r="L2312" s="659"/>
      <c r="M2312" s="663"/>
      <c r="N2312" s="664"/>
      <c r="O2312" s="664"/>
      <c r="P2312" s="664"/>
      <c r="Q2312" s="664"/>
      <c r="R2312" s="664"/>
      <c r="S2312" s="664"/>
      <c r="T2312" s="665"/>
      <c r="AT2312" s="660" t="s">
        <v>137</v>
      </c>
      <c r="AU2312" s="660" t="s">
        <v>82</v>
      </c>
      <c r="AV2312" s="658" t="s">
        <v>82</v>
      </c>
      <c r="AW2312" s="658" t="s">
        <v>33</v>
      </c>
      <c r="AX2312" s="658" t="s">
        <v>72</v>
      </c>
      <c r="AY2312" s="660" t="s">
        <v>125</v>
      </c>
    </row>
    <row r="2313" spans="2:51" s="658" customFormat="1" ht="12">
      <c r="B2313" s="659"/>
      <c r="D2313" s="653" t="s">
        <v>137</v>
      </c>
      <c r="E2313" s="660" t="s">
        <v>3</v>
      </c>
      <c r="F2313" s="661" t="s">
        <v>3679</v>
      </c>
      <c r="H2313" s="662">
        <v>-0.05</v>
      </c>
      <c r="L2313" s="659"/>
      <c r="M2313" s="663"/>
      <c r="N2313" s="664"/>
      <c r="O2313" s="664"/>
      <c r="P2313" s="664"/>
      <c r="Q2313" s="664"/>
      <c r="R2313" s="664"/>
      <c r="S2313" s="664"/>
      <c r="T2313" s="665"/>
      <c r="AT2313" s="660" t="s">
        <v>137</v>
      </c>
      <c r="AU2313" s="660" t="s">
        <v>82</v>
      </c>
      <c r="AV2313" s="658" t="s">
        <v>82</v>
      </c>
      <c r="AW2313" s="658" t="s">
        <v>33</v>
      </c>
      <c r="AX2313" s="658" t="s">
        <v>72</v>
      </c>
      <c r="AY2313" s="660" t="s">
        <v>125</v>
      </c>
    </row>
    <row r="2314" spans="2:51" s="680" customFormat="1" ht="12">
      <c r="B2314" s="681"/>
      <c r="D2314" s="653" t="s">
        <v>137</v>
      </c>
      <c r="E2314" s="682" t="s">
        <v>3</v>
      </c>
      <c r="F2314" s="683" t="s">
        <v>3680</v>
      </c>
      <c r="H2314" s="682" t="s">
        <v>3</v>
      </c>
      <c r="L2314" s="681"/>
      <c r="M2314" s="684"/>
      <c r="N2314" s="685"/>
      <c r="O2314" s="685"/>
      <c r="P2314" s="685"/>
      <c r="Q2314" s="685"/>
      <c r="R2314" s="685"/>
      <c r="S2314" s="685"/>
      <c r="T2314" s="686"/>
      <c r="AT2314" s="682" t="s">
        <v>137</v>
      </c>
      <c r="AU2314" s="682" t="s">
        <v>82</v>
      </c>
      <c r="AV2314" s="680" t="s">
        <v>80</v>
      </c>
      <c r="AW2314" s="680" t="s">
        <v>33</v>
      </c>
      <c r="AX2314" s="680" t="s">
        <v>72</v>
      </c>
      <c r="AY2314" s="682" t="s">
        <v>125</v>
      </c>
    </row>
    <row r="2315" spans="2:51" s="658" customFormat="1" ht="12">
      <c r="B2315" s="659"/>
      <c r="D2315" s="653" t="s">
        <v>137</v>
      </c>
      <c r="E2315" s="660" t="s">
        <v>3</v>
      </c>
      <c r="F2315" s="661" t="s">
        <v>3681</v>
      </c>
      <c r="H2315" s="662">
        <v>118.523</v>
      </c>
      <c r="L2315" s="659"/>
      <c r="M2315" s="663"/>
      <c r="N2315" s="664"/>
      <c r="O2315" s="664"/>
      <c r="P2315" s="664"/>
      <c r="Q2315" s="664"/>
      <c r="R2315" s="664"/>
      <c r="S2315" s="664"/>
      <c r="T2315" s="665"/>
      <c r="AT2315" s="660" t="s">
        <v>137</v>
      </c>
      <c r="AU2315" s="660" t="s">
        <v>82</v>
      </c>
      <c r="AV2315" s="658" t="s">
        <v>82</v>
      </c>
      <c r="AW2315" s="658" t="s">
        <v>33</v>
      </c>
      <c r="AX2315" s="658" t="s">
        <v>72</v>
      </c>
      <c r="AY2315" s="660" t="s">
        <v>125</v>
      </c>
    </row>
    <row r="2316" spans="2:51" s="658" customFormat="1" ht="12">
      <c r="B2316" s="659"/>
      <c r="D2316" s="653" t="s">
        <v>137</v>
      </c>
      <c r="E2316" s="660" t="s">
        <v>3</v>
      </c>
      <c r="F2316" s="661" t="s">
        <v>3660</v>
      </c>
      <c r="H2316" s="662">
        <v>-12.2</v>
      </c>
      <c r="L2316" s="659"/>
      <c r="M2316" s="663"/>
      <c r="N2316" s="664"/>
      <c r="O2316" s="664"/>
      <c r="P2316" s="664"/>
      <c r="Q2316" s="664"/>
      <c r="R2316" s="664"/>
      <c r="S2316" s="664"/>
      <c r="T2316" s="665"/>
      <c r="AT2316" s="660" t="s">
        <v>137</v>
      </c>
      <c r="AU2316" s="660" t="s">
        <v>82</v>
      </c>
      <c r="AV2316" s="658" t="s">
        <v>82</v>
      </c>
      <c r="AW2316" s="658" t="s">
        <v>33</v>
      </c>
      <c r="AX2316" s="658" t="s">
        <v>72</v>
      </c>
      <c r="AY2316" s="660" t="s">
        <v>125</v>
      </c>
    </row>
    <row r="2317" spans="2:51" s="680" customFormat="1" ht="12">
      <c r="B2317" s="681"/>
      <c r="D2317" s="653" t="s">
        <v>137</v>
      </c>
      <c r="E2317" s="682" t="s">
        <v>3</v>
      </c>
      <c r="F2317" s="683" t="s">
        <v>3682</v>
      </c>
      <c r="H2317" s="682" t="s">
        <v>3</v>
      </c>
      <c r="L2317" s="681"/>
      <c r="M2317" s="684"/>
      <c r="N2317" s="685"/>
      <c r="O2317" s="685"/>
      <c r="P2317" s="685"/>
      <c r="Q2317" s="685"/>
      <c r="R2317" s="685"/>
      <c r="S2317" s="685"/>
      <c r="T2317" s="686"/>
      <c r="AT2317" s="682" t="s">
        <v>137</v>
      </c>
      <c r="AU2317" s="682" t="s">
        <v>82</v>
      </c>
      <c r="AV2317" s="680" t="s">
        <v>80</v>
      </c>
      <c r="AW2317" s="680" t="s">
        <v>33</v>
      </c>
      <c r="AX2317" s="680" t="s">
        <v>72</v>
      </c>
      <c r="AY2317" s="682" t="s">
        <v>125</v>
      </c>
    </row>
    <row r="2318" spans="2:51" s="658" customFormat="1" ht="12">
      <c r="B2318" s="659"/>
      <c r="D2318" s="653" t="s">
        <v>137</v>
      </c>
      <c r="E2318" s="660" t="s">
        <v>3</v>
      </c>
      <c r="F2318" s="661" t="s">
        <v>3683</v>
      </c>
      <c r="H2318" s="662">
        <v>29.058</v>
      </c>
      <c r="L2318" s="659"/>
      <c r="M2318" s="663"/>
      <c r="N2318" s="664"/>
      <c r="O2318" s="664"/>
      <c r="P2318" s="664"/>
      <c r="Q2318" s="664"/>
      <c r="R2318" s="664"/>
      <c r="S2318" s="664"/>
      <c r="T2318" s="665"/>
      <c r="AT2318" s="660" t="s">
        <v>137</v>
      </c>
      <c r="AU2318" s="660" t="s">
        <v>82</v>
      </c>
      <c r="AV2318" s="658" t="s">
        <v>82</v>
      </c>
      <c r="AW2318" s="658" t="s">
        <v>33</v>
      </c>
      <c r="AX2318" s="658" t="s">
        <v>72</v>
      </c>
      <c r="AY2318" s="660" t="s">
        <v>125</v>
      </c>
    </row>
    <row r="2319" spans="2:51" s="680" customFormat="1" ht="12">
      <c r="B2319" s="681"/>
      <c r="D2319" s="653" t="s">
        <v>137</v>
      </c>
      <c r="E2319" s="682" t="s">
        <v>3</v>
      </c>
      <c r="F2319" s="683" t="s">
        <v>3684</v>
      </c>
      <c r="H2319" s="682" t="s">
        <v>3</v>
      </c>
      <c r="L2319" s="681"/>
      <c r="M2319" s="684"/>
      <c r="N2319" s="685"/>
      <c r="O2319" s="685"/>
      <c r="P2319" s="685"/>
      <c r="Q2319" s="685"/>
      <c r="R2319" s="685"/>
      <c r="S2319" s="685"/>
      <c r="T2319" s="686"/>
      <c r="AT2319" s="682" t="s">
        <v>137</v>
      </c>
      <c r="AU2319" s="682" t="s">
        <v>82</v>
      </c>
      <c r="AV2319" s="680" t="s">
        <v>80</v>
      </c>
      <c r="AW2319" s="680" t="s">
        <v>33</v>
      </c>
      <c r="AX2319" s="680" t="s">
        <v>72</v>
      </c>
      <c r="AY2319" s="682" t="s">
        <v>125</v>
      </c>
    </row>
    <row r="2320" spans="2:51" s="658" customFormat="1" ht="12">
      <c r="B2320" s="659"/>
      <c r="D2320" s="653" t="s">
        <v>137</v>
      </c>
      <c r="E2320" s="660" t="s">
        <v>3</v>
      </c>
      <c r="F2320" s="661" t="s">
        <v>3685</v>
      </c>
      <c r="H2320" s="662">
        <v>26.709</v>
      </c>
      <c r="L2320" s="659"/>
      <c r="M2320" s="663"/>
      <c r="N2320" s="664"/>
      <c r="O2320" s="664"/>
      <c r="P2320" s="664"/>
      <c r="Q2320" s="664"/>
      <c r="R2320" s="664"/>
      <c r="S2320" s="664"/>
      <c r="T2320" s="665"/>
      <c r="AT2320" s="660" t="s">
        <v>137</v>
      </c>
      <c r="AU2320" s="660" t="s">
        <v>82</v>
      </c>
      <c r="AV2320" s="658" t="s">
        <v>82</v>
      </c>
      <c r="AW2320" s="658" t="s">
        <v>33</v>
      </c>
      <c r="AX2320" s="658" t="s">
        <v>72</v>
      </c>
      <c r="AY2320" s="660" t="s">
        <v>125</v>
      </c>
    </row>
    <row r="2321" spans="2:51" s="680" customFormat="1" ht="12">
      <c r="B2321" s="681"/>
      <c r="D2321" s="653" t="s">
        <v>137</v>
      </c>
      <c r="E2321" s="682" t="s">
        <v>3</v>
      </c>
      <c r="F2321" s="683" t="s">
        <v>3686</v>
      </c>
      <c r="H2321" s="682" t="s">
        <v>3</v>
      </c>
      <c r="L2321" s="681"/>
      <c r="M2321" s="684"/>
      <c r="N2321" s="685"/>
      <c r="O2321" s="685"/>
      <c r="P2321" s="685"/>
      <c r="Q2321" s="685"/>
      <c r="R2321" s="685"/>
      <c r="S2321" s="685"/>
      <c r="T2321" s="686"/>
      <c r="AT2321" s="682" t="s">
        <v>137</v>
      </c>
      <c r="AU2321" s="682" t="s">
        <v>82</v>
      </c>
      <c r="AV2321" s="680" t="s">
        <v>80</v>
      </c>
      <c r="AW2321" s="680" t="s">
        <v>33</v>
      </c>
      <c r="AX2321" s="680" t="s">
        <v>72</v>
      </c>
      <c r="AY2321" s="682" t="s">
        <v>125</v>
      </c>
    </row>
    <row r="2322" spans="2:51" s="658" customFormat="1" ht="12">
      <c r="B2322" s="659"/>
      <c r="D2322" s="653" t="s">
        <v>137</v>
      </c>
      <c r="E2322" s="660" t="s">
        <v>3</v>
      </c>
      <c r="F2322" s="661" t="s">
        <v>3687</v>
      </c>
      <c r="H2322" s="662">
        <v>43.007</v>
      </c>
      <c r="L2322" s="659"/>
      <c r="M2322" s="663"/>
      <c r="N2322" s="664"/>
      <c r="O2322" s="664"/>
      <c r="P2322" s="664"/>
      <c r="Q2322" s="664"/>
      <c r="R2322" s="664"/>
      <c r="S2322" s="664"/>
      <c r="T2322" s="665"/>
      <c r="AT2322" s="660" t="s">
        <v>137</v>
      </c>
      <c r="AU2322" s="660" t="s">
        <v>82</v>
      </c>
      <c r="AV2322" s="658" t="s">
        <v>82</v>
      </c>
      <c r="AW2322" s="658" t="s">
        <v>33</v>
      </c>
      <c r="AX2322" s="658" t="s">
        <v>72</v>
      </c>
      <c r="AY2322" s="660" t="s">
        <v>125</v>
      </c>
    </row>
    <row r="2323" spans="2:51" s="680" customFormat="1" ht="12">
      <c r="B2323" s="681"/>
      <c r="D2323" s="653" t="s">
        <v>137</v>
      </c>
      <c r="E2323" s="682" t="s">
        <v>3</v>
      </c>
      <c r="F2323" s="683" t="s">
        <v>3688</v>
      </c>
      <c r="H2323" s="682" t="s">
        <v>3</v>
      </c>
      <c r="L2323" s="681"/>
      <c r="M2323" s="684"/>
      <c r="N2323" s="685"/>
      <c r="O2323" s="685"/>
      <c r="P2323" s="685"/>
      <c r="Q2323" s="685"/>
      <c r="R2323" s="685"/>
      <c r="S2323" s="685"/>
      <c r="T2323" s="686"/>
      <c r="AT2323" s="682" t="s">
        <v>137</v>
      </c>
      <c r="AU2323" s="682" t="s">
        <v>82</v>
      </c>
      <c r="AV2323" s="680" t="s">
        <v>80</v>
      </c>
      <c r="AW2323" s="680" t="s">
        <v>33</v>
      </c>
      <c r="AX2323" s="680" t="s">
        <v>72</v>
      </c>
      <c r="AY2323" s="682" t="s">
        <v>125</v>
      </c>
    </row>
    <row r="2324" spans="2:51" s="658" customFormat="1" ht="12">
      <c r="B2324" s="659"/>
      <c r="D2324" s="653" t="s">
        <v>137</v>
      </c>
      <c r="E2324" s="660" t="s">
        <v>3</v>
      </c>
      <c r="F2324" s="661" t="s">
        <v>3689</v>
      </c>
      <c r="H2324" s="662">
        <v>29.348</v>
      </c>
      <c r="L2324" s="659"/>
      <c r="M2324" s="663"/>
      <c r="N2324" s="664"/>
      <c r="O2324" s="664"/>
      <c r="P2324" s="664"/>
      <c r="Q2324" s="664"/>
      <c r="R2324" s="664"/>
      <c r="S2324" s="664"/>
      <c r="T2324" s="665"/>
      <c r="AT2324" s="660" t="s">
        <v>137</v>
      </c>
      <c r="AU2324" s="660" t="s">
        <v>82</v>
      </c>
      <c r="AV2324" s="658" t="s">
        <v>82</v>
      </c>
      <c r="AW2324" s="658" t="s">
        <v>33</v>
      </c>
      <c r="AX2324" s="658" t="s">
        <v>72</v>
      </c>
      <c r="AY2324" s="660" t="s">
        <v>125</v>
      </c>
    </row>
    <row r="2325" spans="2:51" s="680" customFormat="1" ht="12">
      <c r="B2325" s="681"/>
      <c r="D2325" s="653" t="s">
        <v>137</v>
      </c>
      <c r="E2325" s="682" t="s">
        <v>3</v>
      </c>
      <c r="F2325" s="683" t="s">
        <v>3690</v>
      </c>
      <c r="H2325" s="682" t="s">
        <v>3</v>
      </c>
      <c r="L2325" s="681"/>
      <c r="M2325" s="684"/>
      <c r="N2325" s="685"/>
      <c r="O2325" s="685"/>
      <c r="P2325" s="685"/>
      <c r="Q2325" s="685"/>
      <c r="R2325" s="685"/>
      <c r="S2325" s="685"/>
      <c r="T2325" s="686"/>
      <c r="AT2325" s="682" t="s">
        <v>137</v>
      </c>
      <c r="AU2325" s="682" t="s">
        <v>82</v>
      </c>
      <c r="AV2325" s="680" t="s">
        <v>80</v>
      </c>
      <c r="AW2325" s="680" t="s">
        <v>33</v>
      </c>
      <c r="AX2325" s="680" t="s">
        <v>72</v>
      </c>
      <c r="AY2325" s="682" t="s">
        <v>125</v>
      </c>
    </row>
    <row r="2326" spans="2:51" s="658" customFormat="1" ht="12">
      <c r="B2326" s="659"/>
      <c r="D2326" s="653" t="s">
        <v>137</v>
      </c>
      <c r="E2326" s="660" t="s">
        <v>3</v>
      </c>
      <c r="F2326" s="661" t="s">
        <v>3691</v>
      </c>
      <c r="H2326" s="662">
        <v>13.315</v>
      </c>
      <c r="L2326" s="659"/>
      <c r="M2326" s="663"/>
      <c r="N2326" s="664"/>
      <c r="O2326" s="664"/>
      <c r="P2326" s="664"/>
      <c r="Q2326" s="664"/>
      <c r="R2326" s="664"/>
      <c r="S2326" s="664"/>
      <c r="T2326" s="665"/>
      <c r="AT2326" s="660" t="s">
        <v>137</v>
      </c>
      <c r="AU2326" s="660" t="s">
        <v>82</v>
      </c>
      <c r="AV2326" s="658" t="s">
        <v>82</v>
      </c>
      <c r="AW2326" s="658" t="s">
        <v>33</v>
      </c>
      <c r="AX2326" s="658" t="s">
        <v>72</v>
      </c>
      <c r="AY2326" s="660" t="s">
        <v>125</v>
      </c>
    </row>
    <row r="2327" spans="2:51" s="680" customFormat="1" ht="12">
      <c r="B2327" s="681"/>
      <c r="D2327" s="653" t="s">
        <v>137</v>
      </c>
      <c r="E2327" s="682" t="s">
        <v>3</v>
      </c>
      <c r="F2327" s="683" t="s">
        <v>3692</v>
      </c>
      <c r="H2327" s="682" t="s">
        <v>3</v>
      </c>
      <c r="L2327" s="681"/>
      <c r="M2327" s="684"/>
      <c r="N2327" s="685"/>
      <c r="O2327" s="685"/>
      <c r="P2327" s="685"/>
      <c r="Q2327" s="685"/>
      <c r="R2327" s="685"/>
      <c r="S2327" s="685"/>
      <c r="T2327" s="686"/>
      <c r="AT2327" s="682" t="s">
        <v>137</v>
      </c>
      <c r="AU2327" s="682" t="s">
        <v>82</v>
      </c>
      <c r="AV2327" s="680" t="s">
        <v>80</v>
      </c>
      <c r="AW2327" s="680" t="s">
        <v>33</v>
      </c>
      <c r="AX2327" s="680" t="s">
        <v>72</v>
      </c>
      <c r="AY2327" s="682" t="s">
        <v>125</v>
      </c>
    </row>
    <row r="2328" spans="2:51" s="658" customFormat="1" ht="12">
      <c r="B2328" s="659"/>
      <c r="D2328" s="653" t="s">
        <v>137</v>
      </c>
      <c r="E2328" s="660" t="s">
        <v>3</v>
      </c>
      <c r="F2328" s="661" t="s">
        <v>3693</v>
      </c>
      <c r="H2328" s="662">
        <v>49.619</v>
      </c>
      <c r="L2328" s="659"/>
      <c r="M2328" s="663"/>
      <c r="N2328" s="664"/>
      <c r="O2328" s="664"/>
      <c r="P2328" s="664"/>
      <c r="Q2328" s="664"/>
      <c r="R2328" s="664"/>
      <c r="S2328" s="664"/>
      <c r="T2328" s="665"/>
      <c r="AT2328" s="660" t="s">
        <v>137</v>
      </c>
      <c r="AU2328" s="660" t="s">
        <v>82</v>
      </c>
      <c r="AV2328" s="658" t="s">
        <v>82</v>
      </c>
      <c r="AW2328" s="658" t="s">
        <v>33</v>
      </c>
      <c r="AX2328" s="658" t="s">
        <v>72</v>
      </c>
      <c r="AY2328" s="660" t="s">
        <v>125</v>
      </c>
    </row>
    <row r="2329" spans="2:51" s="658" customFormat="1" ht="12">
      <c r="B2329" s="659"/>
      <c r="D2329" s="653" t="s">
        <v>137</v>
      </c>
      <c r="E2329" s="660" t="s">
        <v>3</v>
      </c>
      <c r="F2329" s="661" t="s">
        <v>3679</v>
      </c>
      <c r="H2329" s="662">
        <v>-0.05</v>
      </c>
      <c r="L2329" s="659"/>
      <c r="M2329" s="663"/>
      <c r="N2329" s="664"/>
      <c r="O2329" s="664"/>
      <c r="P2329" s="664"/>
      <c r="Q2329" s="664"/>
      <c r="R2329" s="664"/>
      <c r="S2329" s="664"/>
      <c r="T2329" s="665"/>
      <c r="AT2329" s="660" t="s">
        <v>137</v>
      </c>
      <c r="AU2329" s="660" t="s">
        <v>82</v>
      </c>
      <c r="AV2329" s="658" t="s">
        <v>82</v>
      </c>
      <c r="AW2329" s="658" t="s">
        <v>33</v>
      </c>
      <c r="AX2329" s="658" t="s">
        <v>72</v>
      </c>
      <c r="AY2329" s="660" t="s">
        <v>125</v>
      </c>
    </row>
    <row r="2330" spans="2:51" s="680" customFormat="1" ht="12">
      <c r="B2330" s="681"/>
      <c r="D2330" s="653" t="s">
        <v>137</v>
      </c>
      <c r="E2330" s="682" t="s">
        <v>3</v>
      </c>
      <c r="F2330" s="683" t="s">
        <v>3694</v>
      </c>
      <c r="H2330" s="682" t="s">
        <v>3</v>
      </c>
      <c r="L2330" s="681"/>
      <c r="M2330" s="684"/>
      <c r="N2330" s="685"/>
      <c r="O2330" s="685"/>
      <c r="P2330" s="685"/>
      <c r="Q2330" s="685"/>
      <c r="R2330" s="685"/>
      <c r="S2330" s="685"/>
      <c r="T2330" s="686"/>
      <c r="AT2330" s="682" t="s">
        <v>137</v>
      </c>
      <c r="AU2330" s="682" t="s">
        <v>82</v>
      </c>
      <c r="AV2330" s="680" t="s">
        <v>80</v>
      </c>
      <c r="AW2330" s="680" t="s">
        <v>33</v>
      </c>
      <c r="AX2330" s="680" t="s">
        <v>72</v>
      </c>
      <c r="AY2330" s="682" t="s">
        <v>125</v>
      </c>
    </row>
    <row r="2331" spans="2:51" s="658" customFormat="1" ht="12">
      <c r="B2331" s="659"/>
      <c r="D2331" s="653" t="s">
        <v>137</v>
      </c>
      <c r="E2331" s="660" t="s">
        <v>3</v>
      </c>
      <c r="F2331" s="661" t="s">
        <v>3695</v>
      </c>
      <c r="H2331" s="662">
        <v>41.499</v>
      </c>
      <c r="L2331" s="659"/>
      <c r="M2331" s="663"/>
      <c r="N2331" s="664"/>
      <c r="O2331" s="664"/>
      <c r="P2331" s="664"/>
      <c r="Q2331" s="664"/>
      <c r="R2331" s="664"/>
      <c r="S2331" s="664"/>
      <c r="T2331" s="665"/>
      <c r="AT2331" s="660" t="s">
        <v>137</v>
      </c>
      <c r="AU2331" s="660" t="s">
        <v>82</v>
      </c>
      <c r="AV2331" s="658" t="s">
        <v>82</v>
      </c>
      <c r="AW2331" s="658" t="s">
        <v>33</v>
      </c>
      <c r="AX2331" s="658" t="s">
        <v>72</v>
      </c>
      <c r="AY2331" s="660" t="s">
        <v>125</v>
      </c>
    </row>
    <row r="2332" spans="2:51" s="658" customFormat="1" ht="12">
      <c r="B2332" s="659"/>
      <c r="D2332" s="653" t="s">
        <v>137</v>
      </c>
      <c r="E2332" s="660" t="s">
        <v>3</v>
      </c>
      <c r="F2332" s="661" t="s">
        <v>3679</v>
      </c>
      <c r="H2332" s="662">
        <v>-0.05</v>
      </c>
      <c r="L2332" s="659"/>
      <c r="M2332" s="663"/>
      <c r="N2332" s="664"/>
      <c r="O2332" s="664"/>
      <c r="P2332" s="664"/>
      <c r="Q2332" s="664"/>
      <c r="R2332" s="664"/>
      <c r="S2332" s="664"/>
      <c r="T2332" s="665"/>
      <c r="AT2332" s="660" t="s">
        <v>137</v>
      </c>
      <c r="AU2332" s="660" t="s">
        <v>82</v>
      </c>
      <c r="AV2332" s="658" t="s">
        <v>82</v>
      </c>
      <c r="AW2332" s="658" t="s">
        <v>33</v>
      </c>
      <c r="AX2332" s="658" t="s">
        <v>72</v>
      </c>
      <c r="AY2332" s="660" t="s">
        <v>125</v>
      </c>
    </row>
    <row r="2333" spans="2:51" s="680" customFormat="1" ht="12">
      <c r="B2333" s="681"/>
      <c r="D2333" s="653" t="s">
        <v>137</v>
      </c>
      <c r="E2333" s="682" t="s">
        <v>3</v>
      </c>
      <c r="F2333" s="683" t="s">
        <v>3696</v>
      </c>
      <c r="H2333" s="682" t="s">
        <v>3</v>
      </c>
      <c r="L2333" s="681"/>
      <c r="M2333" s="684"/>
      <c r="N2333" s="685"/>
      <c r="O2333" s="685"/>
      <c r="P2333" s="685"/>
      <c r="Q2333" s="685"/>
      <c r="R2333" s="685"/>
      <c r="S2333" s="685"/>
      <c r="T2333" s="686"/>
      <c r="AT2333" s="682" t="s">
        <v>137</v>
      </c>
      <c r="AU2333" s="682" t="s">
        <v>82</v>
      </c>
      <c r="AV2333" s="680" t="s">
        <v>80</v>
      </c>
      <c r="AW2333" s="680" t="s">
        <v>33</v>
      </c>
      <c r="AX2333" s="680" t="s">
        <v>72</v>
      </c>
      <c r="AY2333" s="682" t="s">
        <v>125</v>
      </c>
    </row>
    <row r="2334" spans="2:51" s="658" customFormat="1" ht="12">
      <c r="B2334" s="659"/>
      <c r="D2334" s="653" t="s">
        <v>137</v>
      </c>
      <c r="E2334" s="660" t="s">
        <v>3</v>
      </c>
      <c r="F2334" s="661" t="s">
        <v>3697</v>
      </c>
      <c r="H2334" s="662">
        <v>128.947</v>
      </c>
      <c r="L2334" s="659"/>
      <c r="M2334" s="663"/>
      <c r="N2334" s="664"/>
      <c r="O2334" s="664"/>
      <c r="P2334" s="664"/>
      <c r="Q2334" s="664"/>
      <c r="R2334" s="664"/>
      <c r="S2334" s="664"/>
      <c r="T2334" s="665"/>
      <c r="AT2334" s="660" t="s">
        <v>137</v>
      </c>
      <c r="AU2334" s="660" t="s">
        <v>82</v>
      </c>
      <c r="AV2334" s="658" t="s">
        <v>82</v>
      </c>
      <c r="AW2334" s="658" t="s">
        <v>33</v>
      </c>
      <c r="AX2334" s="658" t="s">
        <v>72</v>
      </c>
      <c r="AY2334" s="660" t="s">
        <v>125</v>
      </c>
    </row>
    <row r="2335" spans="2:51" s="658" customFormat="1" ht="12">
      <c r="B2335" s="659"/>
      <c r="D2335" s="653" t="s">
        <v>137</v>
      </c>
      <c r="E2335" s="660" t="s">
        <v>3</v>
      </c>
      <c r="F2335" s="661" t="s">
        <v>3698</v>
      </c>
      <c r="H2335" s="662">
        <v>-19.383</v>
      </c>
      <c r="L2335" s="659"/>
      <c r="M2335" s="663"/>
      <c r="N2335" s="664"/>
      <c r="O2335" s="664"/>
      <c r="P2335" s="664"/>
      <c r="Q2335" s="664"/>
      <c r="R2335" s="664"/>
      <c r="S2335" s="664"/>
      <c r="T2335" s="665"/>
      <c r="AT2335" s="660" t="s">
        <v>137</v>
      </c>
      <c r="AU2335" s="660" t="s">
        <v>82</v>
      </c>
      <c r="AV2335" s="658" t="s">
        <v>82</v>
      </c>
      <c r="AW2335" s="658" t="s">
        <v>33</v>
      </c>
      <c r="AX2335" s="658" t="s">
        <v>72</v>
      </c>
      <c r="AY2335" s="660" t="s">
        <v>125</v>
      </c>
    </row>
    <row r="2336" spans="2:51" s="658" customFormat="1" ht="12">
      <c r="B2336" s="659"/>
      <c r="D2336" s="653" t="s">
        <v>137</v>
      </c>
      <c r="E2336" s="660" t="s">
        <v>3</v>
      </c>
      <c r="F2336" s="661" t="s">
        <v>3699</v>
      </c>
      <c r="H2336" s="662">
        <v>-7.518</v>
      </c>
      <c r="L2336" s="659"/>
      <c r="M2336" s="663"/>
      <c r="N2336" s="664"/>
      <c r="O2336" s="664"/>
      <c r="P2336" s="664"/>
      <c r="Q2336" s="664"/>
      <c r="R2336" s="664"/>
      <c r="S2336" s="664"/>
      <c r="T2336" s="665"/>
      <c r="AT2336" s="660" t="s">
        <v>137</v>
      </c>
      <c r="AU2336" s="660" t="s">
        <v>82</v>
      </c>
      <c r="AV2336" s="658" t="s">
        <v>82</v>
      </c>
      <c r="AW2336" s="658" t="s">
        <v>33</v>
      </c>
      <c r="AX2336" s="658" t="s">
        <v>72</v>
      </c>
      <c r="AY2336" s="660" t="s">
        <v>125</v>
      </c>
    </row>
    <row r="2337" spans="2:51" s="695" customFormat="1" ht="12">
      <c r="B2337" s="696"/>
      <c r="D2337" s="653" t="s">
        <v>137</v>
      </c>
      <c r="E2337" s="697" t="s">
        <v>3</v>
      </c>
      <c r="F2337" s="698" t="s">
        <v>1106</v>
      </c>
      <c r="H2337" s="699">
        <v>1052.321</v>
      </c>
      <c r="L2337" s="696"/>
      <c r="M2337" s="700"/>
      <c r="N2337" s="701"/>
      <c r="O2337" s="701"/>
      <c r="P2337" s="701"/>
      <c r="Q2337" s="701"/>
      <c r="R2337" s="701"/>
      <c r="S2337" s="701"/>
      <c r="T2337" s="702"/>
      <c r="AT2337" s="697" t="s">
        <v>137</v>
      </c>
      <c r="AU2337" s="697" t="s">
        <v>82</v>
      </c>
      <c r="AV2337" s="695" t="s">
        <v>145</v>
      </c>
      <c r="AW2337" s="695" t="s">
        <v>33</v>
      </c>
      <c r="AX2337" s="695" t="s">
        <v>72</v>
      </c>
      <c r="AY2337" s="697" t="s">
        <v>125</v>
      </c>
    </row>
    <row r="2338" spans="2:51" s="680" customFormat="1" ht="12">
      <c r="B2338" s="681"/>
      <c r="D2338" s="653" t="s">
        <v>137</v>
      </c>
      <c r="E2338" s="682" t="s">
        <v>3</v>
      </c>
      <c r="F2338" s="683" t="s">
        <v>838</v>
      </c>
      <c r="H2338" s="682" t="s">
        <v>3</v>
      </c>
      <c r="L2338" s="681"/>
      <c r="M2338" s="684"/>
      <c r="N2338" s="685"/>
      <c r="O2338" s="685"/>
      <c r="P2338" s="685"/>
      <c r="Q2338" s="685"/>
      <c r="R2338" s="685"/>
      <c r="S2338" s="685"/>
      <c r="T2338" s="686"/>
      <c r="AT2338" s="682" t="s">
        <v>137</v>
      </c>
      <c r="AU2338" s="682" t="s">
        <v>82</v>
      </c>
      <c r="AV2338" s="680" t="s">
        <v>80</v>
      </c>
      <c r="AW2338" s="680" t="s">
        <v>33</v>
      </c>
      <c r="AX2338" s="680" t="s">
        <v>72</v>
      </c>
      <c r="AY2338" s="682" t="s">
        <v>125</v>
      </c>
    </row>
    <row r="2339" spans="2:51" s="680" customFormat="1" ht="12">
      <c r="B2339" s="681"/>
      <c r="D2339" s="653" t="s">
        <v>137</v>
      </c>
      <c r="E2339" s="682" t="s">
        <v>3</v>
      </c>
      <c r="F2339" s="683" t="s">
        <v>3645</v>
      </c>
      <c r="H2339" s="682" t="s">
        <v>3</v>
      </c>
      <c r="L2339" s="681"/>
      <c r="M2339" s="684"/>
      <c r="N2339" s="685"/>
      <c r="O2339" s="685"/>
      <c r="P2339" s="685"/>
      <c r="Q2339" s="685"/>
      <c r="R2339" s="685"/>
      <c r="S2339" s="685"/>
      <c r="T2339" s="686"/>
      <c r="AT2339" s="682" t="s">
        <v>137</v>
      </c>
      <c r="AU2339" s="682" t="s">
        <v>82</v>
      </c>
      <c r="AV2339" s="680" t="s">
        <v>80</v>
      </c>
      <c r="AW2339" s="680" t="s">
        <v>33</v>
      </c>
      <c r="AX2339" s="680" t="s">
        <v>72</v>
      </c>
      <c r="AY2339" s="682" t="s">
        <v>125</v>
      </c>
    </row>
    <row r="2340" spans="2:51" s="658" customFormat="1" ht="12">
      <c r="B2340" s="659"/>
      <c r="D2340" s="653" t="s">
        <v>137</v>
      </c>
      <c r="E2340" s="660" t="s">
        <v>3</v>
      </c>
      <c r="F2340" s="661" t="s">
        <v>3700</v>
      </c>
      <c r="H2340" s="662">
        <v>66.46</v>
      </c>
      <c r="L2340" s="659"/>
      <c r="M2340" s="663"/>
      <c r="N2340" s="664"/>
      <c r="O2340" s="664"/>
      <c r="P2340" s="664"/>
      <c r="Q2340" s="664"/>
      <c r="R2340" s="664"/>
      <c r="S2340" s="664"/>
      <c r="T2340" s="665"/>
      <c r="AT2340" s="660" t="s">
        <v>137</v>
      </c>
      <c r="AU2340" s="660" t="s">
        <v>82</v>
      </c>
      <c r="AV2340" s="658" t="s">
        <v>82</v>
      </c>
      <c r="AW2340" s="658" t="s">
        <v>33</v>
      </c>
      <c r="AX2340" s="658" t="s">
        <v>72</v>
      </c>
      <c r="AY2340" s="660" t="s">
        <v>125</v>
      </c>
    </row>
    <row r="2341" spans="2:51" s="680" customFormat="1" ht="12">
      <c r="B2341" s="681"/>
      <c r="D2341" s="653" t="s">
        <v>137</v>
      </c>
      <c r="E2341" s="682" t="s">
        <v>3</v>
      </c>
      <c r="F2341" s="683" t="s">
        <v>1160</v>
      </c>
      <c r="H2341" s="682" t="s">
        <v>3</v>
      </c>
      <c r="L2341" s="681"/>
      <c r="M2341" s="684"/>
      <c r="N2341" s="685"/>
      <c r="O2341" s="685"/>
      <c r="P2341" s="685"/>
      <c r="Q2341" s="685"/>
      <c r="R2341" s="685"/>
      <c r="S2341" s="685"/>
      <c r="T2341" s="686"/>
      <c r="AT2341" s="682" t="s">
        <v>137</v>
      </c>
      <c r="AU2341" s="682" t="s">
        <v>82</v>
      </c>
      <c r="AV2341" s="680" t="s">
        <v>80</v>
      </c>
      <c r="AW2341" s="680" t="s">
        <v>33</v>
      </c>
      <c r="AX2341" s="680" t="s">
        <v>72</v>
      </c>
      <c r="AY2341" s="682" t="s">
        <v>125</v>
      </c>
    </row>
    <row r="2342" spans="2:51" s="680" customFormat="1" ht="12">
      <c r="B2342" s="681"/>
      <c r="D2342" s="653" t="s">
        <v>137</v>
      </c>
      <c r="E2342" s="682" t="s">
        <v>3</v>
      </c>
      <c r="F2342" s="683" t="s">
        <v>3701</v>
      </c>
      <c r="H2342" s="682" t="s">
        <v>3</v>
      </c>
      <c r="L2342" s="681"/>
      <c r="M2342" s="684"/>
      <c r="N2342" s="685"/>
      <c r="O2342" s="685"/>
      <c r="P2342" s="685"/>
      <c r="Q2342" s="685"/>
      <c r="R2342" s="685"/>
      <c r="S2342" s="685"/>
      <c r="T2342" s="686"/>
      <c r="AT2342" s="682" t="s">
        <v>137</v>
      </c>
      <c r="AU2342" s="682" t="s">
        <v>82</v>
      </c>
      <c r="AV2342" s="680" t="s">
        <v>80</v>
      </c>
      <c r="AW2342" s="680" t="s">
        <v>33</v>
      </c>
      <c r="AX2342" s="680" t="s">
        <v>72</v>
      </c>
      <c r="AY2342" s="682" t="s">
        <v>125</v>
      </c>
    </row>
    <row r="2343" spans="2:51" s="658" customFormat="1" ht="12">
      <c r="B2343" s="659"/>
      <c r="D2343" s="653" t="s">
        <v>137</v>
      </c>
      <c r="E2343" s="660" t="s">
        <v>3</v>
      </c>
      <c r="F2343" s="661" t="s">
        <v>3702</v>
      </c>
      <c r="H2343" s="662">
        <v>68.26</v>
      </c>
      <c r="L2343" s="659"/>
      <c r="M2343" s="663"/>
      <c r="N2343" s="664"/>
      <c r="O2343" s="664"/>
      <c r="P2343" s="664"/>
      <c r="Q2343" s="664"/>
      <c r="R2343" s="664"/>
      <c r="S2343" s="664"/>
      <c r="T2343" s="665"/>
      <c r="AT2343" s="660" t="s">
        <v>137</v>
      </c>
      <c r="AU2343" s="660" t="s">
        <v>82</v>
      </c>
      <c r="AV2343" s="658" t="s">
        <v>82</v>
      </c>
      <c r="AW2343" s="658" t="s">
        <v>33</v>
      </c>
      <c r="AX2343" s="658" t="s">
        <v>72</v>
      </c>
      <c r="AY2343" s="660" t="s">
        <v>125</v>
      </c>
    </row>
    <row r="2344" spans="2:51" s="658" customFormat="1" ht="12">
      <c r="B2344" s="659"/>
      <c r="D2344" s="653" t="s">
        <v>137</v>
      </c>
      <c r="E2344" s="660" t="s">
        <v>3</v>
      </c>
      <c r="F2344" s="661" t="s">
        <v>3703</v>
      </c>
      <c r="H2344" s="662">
        <v>-2.755</v>
      </c>
      <c r="L2344" s="659"/>
      <c r="M2344" s="663"/>
      <c r="N2344" s="664"/>
      <c r="O2344" s="664"/>
      <c r="P2344" s="664"/>
      <c r="Q2344" s="664"/>
      <c r="R2344" s="664"/>
      <c r="S2344" s="664"/>
      <c r="T2344" s="665"/>
      <c r="AT2344" s="660" t="s">
        <v>137</v>
      </c>
      <c r="AU2344" s="660" t="s">
        <v>82</v>
      </c>
      <c r="AV2344" s="658" t="s">
        <v>82</v>
      </c>
      <c r="AW2344" s="658" t="s">
        <v>33</v>
      </c>
      <c r="AX2344" s="658" t="s">
        <v>72</v>
      </c>
      <c r="AY2344" s="660" t="s">
        <v>125</v>
      </c>
    </row>
    <row r="2345" spans="2:51" s="680" customFormat="1" ht="12">
      <c r="B2345" s="681"/>
      <c r="D2345" s="653" t="s">
        <v>137</v>
      </c>
      <c r="E2345" s="682" t="s">
        <v>3</v>
      </c>
      <c r="F2345" s="683" t="s">
        <v>3704</v>
      </c>
      <c r="H2345" s="682" t="s">
        <v>3</v>
      </c>
      <c r="L2345" s="681"/>
      <c r="M2345" s="684"/>
      <c r="N2345" s="685"/>
      <c r="O2345" s="685"/>
      <c r="P2345" s="685"/>
      <c r="Q2345" s="685"/>
      <c r="R2345" s="685"/>
      <c r="S2345" s="685"/>
      <c r="T2345" s="686"/>
      <c r="AT2345" s="682" t="s">
        <v>137</v>
      </c>
      <c r="AU2345" s="682" t="s">
        <v>82</v>
      </c>
      <c r="AV2345" s="680" t="s">
        <v>80</v>
      </c>
      <c r="AW2345" s="680" t="s">
        <v>33</v>
      </c>
      <c r="AX2345" s="680" t="s">
        <v>72</v>
      </c>
      <c r="AY2345" s="682" t="s">
        <v>125</v>
      </c>
    </row>
    <row r="2346" spans="2:51" s="658" customFormat="1" ht="12">
      <c r="B2346" s="659"/>
      <c r="D2346" s="653" t="s">
        <v>137</v>
      </c>
      <c r="E2346" s="660" t="s">
        <v>3</v>
      </c>
      <c r="F2346" s="661" t="s">
        <v>3705</v>
      </c>
      <c r="H2346" s="662">
        <v>95.654</v>
      </c>
      <c r="L2346" s="659"/>
      <c r="M2346" s="663"/>
      <c r="N2346" s="664"/>
      <c r="O2346" s="664"/>
      <c r="P2346" s="664"/>
      <c r="Q2346" s="664"/>
      <c r="R2346" s="664"/>
      <c r="S2346" s="664"/>
      <c r="T2346" s="665"/>
      <c r="AT2346" s="660" t="s">
        <v>137</v>
      </c>
      <c r="AU2346" s="660" t="s">
        <v>82</v>
      </c>
      <c r="AV2346" s="658" t="s">
        <v>82</v>
      </c>
      <c r="AW2346" s="658" t="s">
        <v>33</v>
      </c>
      <c r="AX2346" s="658" t="s">
        <v>72</v>
      </c>
      <c r="AY2346" s="660" t="s">
        <v>125</v>
      </c>
    </row>
    <row r="2347" spans="2:51" s="658" customFormat="1" ht="12">
      <c r="B2347" s="659"/>
      <c r="D2347" s="653" t="s">
        <v>137</v>
      </c>
      <c r="E2347" s="660" t="s">
        <v>3</v>
      </c>
      <c r="F2347" s="661" t="s">
        <v>3706</v>
      </c>
      <c r="H2347" s="662">
        <v>-0.485</v>
      </c>
      <c r="L2347" s="659"/>
      <c r="M2347" s="663"/>
      <c r="N2347" s="664"/>
      <c r="O2347" s="664"/>
      <c r="P2347" s="664"/>
      <c r="Q2347" s="664"/>
      <c r="R2347" s="664"/>
      <c r="S2347" s="664"/>
      <c r="T2347" s="665"/>
      <c r="AT2347" s="660" t="s">
        <v>137</v>
      </c>
      <c r="AU2347" s="660" t="s">
        <v>82</v>
      </c>
      <c r="AV2347" s="658" t="s">
        <v>82</v>
      </c>
      <c r="AW2347" s="658" t="s">
        <v>33</v>
      </c>
      <c r="AX2347" s="658" t="s">
        <v>72</v>
      </c>
      <c r="AY2347" s="660" t="s">
        <v>125</v>
      </c>
    </row>
    <row r="2348" spans="2:51" s="680" customFormat="1" ht="12">
      <c r="B2348" s="681"/>
      <c r="D2348" s="653" t="s">
        <v>137</v>
      </c>
      <c r="E2348" s="682" t="s">
        <v>3</v>
      </c>
      <c r="F2348" s="683" t="s">
        <v>3707</v>
      </c>
      <c r="H2348" s="682" t="s">
        <v>3</v>
      </c>
      <c r="L2348" s="681"/>
      <c r="M2348" s="684"/>
      <c r="N2348" s="685"/>
      <c r="O2348" s="685"/>
      <c r="P2348" s="685"/>
      <c r="Q2348" s="685"/>
      <c r="R2348" s="685"/>
      <c r="S2348" s="685"/>
      <c r="T2348" s="686"/>
      <c r="AT2348" s="682" t="s">
        <v>137</v>
      </c>
      <c r="AU2348" s="682" t="s">
        <v>82</v>
      </c>
      <c r="AV2348" s="680" t="s">
        <v>80</v>
      </c>
      <c r="AW2348" s="680" t="s">
        <v>33</v>
      </c>
      <c r="AX2348" s="680" t="s">
        <v>72</v>
      </c>
      <c r="AY2348" s="682" t="s">
        <v>125</v>
      </c>
    </row>
    <row r="2349" spans="2:51" s="658" customFormat="1" ht="12">
      <c r="B2349" s="659"/>
      <c r="D2349" s="653" t="s">
        <v>137</v>
      </c>
      <c r="E2349" s="660" t="s">
        <v>3</v>
      </c>
      <c r="F2349" s="661" t="s">
        <v>3708</v>
      </c>
      <c r="H2349" s="662">
        <v>28.73</v>
      </c>
      <c r="L2349" s="659"/>
      <c r="M2349" s="663"/>
      <c r="N2349" s="664"/>
      <c r="O2349" s="664"/>
      <c r="P2349" s="664"/>
      <c r="Q2349" s="664"/>
      <c r="R2349" s="664"/>
      <c r="S2349" s="664"/>
      <c r="T2349" s="665"/>
      <c r="AT2349" s="660" t="s">
        <v>137</v>
      </c>
      <c r="AU2349" s="660" t="s">
        <v>82</v>
      </c>
      <c r="AV2349" s="658" t="s">
        <v>82</v>
      </c>
      <c r="AW2349" s="658" t="s">
        <v>33</v>
      </c>
      <c r="AX2349" s="658" t="s">
        <v>72</v>
      </c>
      <c r="AY2349" s="660" t="s">
        <v>125</v>
      </c>
    </row>
    <row r="2350" spans="2:51" s="658" customFormat="1" ht="12">
      <c r="B2350" s="659"/>
      <c r="D2350" s="653" t="s">
        <v>137</v>
      </c>
      <c r="E2350" s="660" t="s">
        <v>3</v>
      </c>
      <c r="F2350" s="661" t="s">
        <v>3709</v>
      </c>
      <c r="H2350" s="662">
        <v>-3.92</v>
      </c>
      <c r="L2350" s="659"/>
      <c r="M2350" s="663"/>
      <c r="N2350" s="664"/>
      <c r="O2350" s="664"/>
      <c r="P2350" s="664"/>
      <c r="Q2350" s="664"/>
      <c r="R2350" s="664"/>
      <c r="S2350" s="664"/>
      <c r="T2350" s="665"/>
      <c r="AT2350" s="660" t="s">
        <v>137</v>
      </c>
      <c r="AU2350" s="660" t="s">
        <v>82</v>
      </c>
      <c r="AV2350" s="658" t="s">
        <v>82</v>
      </c>
      <c r="AW2350" s="658" t="s">
        <v>33</v>
      </c>
      <c r="AX2350" s="658" t="s">
        <v>72</v>
      </c>
      <c r="AY2350" s="660" t="s">
        <v>125</v>
      </c>
    </row>
    <row r="2351" spans="2:51" s="680" customFormat="1" ht="12">
      <c r="B2351" s="681"/>
      <c r="D2351" s="653" t="s">
        <v>137</v>
      </c>
      <c r="E2351" s="682" t="s">
        <v>3</v>
      </c>
      <c r="F2351" s="683" t="s">
        <v>3710</v>
      </c>
      <c r="H2351" s="682" t="s">
        <v>3</v>
      </c>
      <c r="L2351" s="681"/>
      <c r="M2351" s="684"/>
      <c r="N2351" s="685"/>
      <c r="O2351" s="685"/>
      <c r="P2351" s="685"/>
      <c r="Q2351" s="685"/>
      <c r="R2351" s="685"/>
      <c r="S2351" s="685"/>
      <c r="T2351" s="686"/>
      <c r="AT2351" s="682" t="s">
        <v>137</v>
      </c>
      <c r="AU2351" s="682" t="s">
        <v>82</v>
      </c>
      <c r="AV2351" s="680" t="s">
        <v>80</v>
      </c>
      <c r="AW2351" s="680" t="s">
        <v>33</v>
      </c>
      <c r="AX2351" s="680" t="s">
        <v>72</v>
      </c>
      <c r="AY2351" s="682" t="s">
        <v>125</v>
      </c>
    </row>
    <row r="2352" spans="2:51" s="658" customFormat="1" ht="12">
      <c r="B2352" s="659"/>
      <c r="D2352" s="653" t="s">
        <v>137</v>
      </c>
      <c r="E2352" s="660" t="s">
        <v>3</v>
      </c>
      <c r="F2352" s="661" t="s">
        <v>3711</v>
      </c>
      <c r="H2352" s="662">
        <v>9.08</v>
      </c>
      <c r="L2352" s="659"/>
      <c r="M2352" s="663"/>
      <c r="N2352" s="664"/>
      <c r="O2352" s="664"/>
      <c r="P2352" s="664"/>
      <c r="Q2352" s="664"/>
      <c r="R2352" s="664"/>
      <c r="S2352" s="664"/>
      <c r="T2352" s="665"/>
      <c r="AT2352" s="660" t="s">
        <v>137</v>
      </c>
      <c r="AU2352" s="660" t="s">
        <v>82</v>
      </c>
      <c r="AV2352" s="658" t="s">
        <v>82</v>
      </c>
      <c r="AW2352" s="658" t="s">
        <v>33</v>
      </c>
      <c r="AX2352" s="658" t="s">
        <v>72</v>
      </c>
      <c r="AY2352" s="660" t="s">
        <v>125</v>
      </c>
    </row>
    <row r="2353" spans="2:51" s="680" customFormat="1" ht="12">
      <c r="B2353" s="681"/>
      <c r="D2353" s="653" t="s">
        <v>137</v>
      </c>
      <c r="E2353" s="682" t="s">
        <v>3</v>
      </c>
      <c r="F2353" s="683" t="s">
        <v>3712</v>
      </c>
      <c r="H2353" s="682" t="s">
        <v>3</v>
      </c>
      <c r="L2353" s="681"/>
      <c r="M2353" s="684"/>
      <c r="N2353" s="685"/>
      <c r="O2353" s="685"/>
      <c r="P2353" s="685"/>
      <c r="Q2353" s="685"/>
      <c r="R2353" s="685"/>
      <c r="S2353" s="685"/>
      <c r="T2353" s="686"/>
      <c r="AT2353" s="682" t="s">
        <v>137</v>
      </c>
      <c r="AU2353" s="682" t="s">
        <v>82</v>
      </c>
      <c r="AV2353" s="680" t="s">
        <v>80</v>
      </c>
      <c r="AW2353" s="680" t="s">
        <v>33</v>
      </c>
      <c r="AX2353" s="680" t="s">
        <v>72</v>
      </c>
      <c r="AY2353" s="682" t="s">
        <v>125</v>
      </c>
    </row>
    <row r="2354" spans="2:51" s="658" customFormat="1" ht="12">
      <c r="B2354" s="659"/>
      <c r="D2354" s="653" t="s">
        <v>137</v>
      </c>
      <c r="E2354" s="660" t="s">
        <v>3</v>
      </c>
      <c r="F2354" s="661" t="s">
        <v>3713</v>
      </c>
      <c r="H2354" s="662">
        <v>11.82</v>
      </c>
      <c r="L2354" s="659"/>
      <c r="M2354" s="663"/>
      <c r="N2354" s="664"/>
      <c r="O2354" s="664"/>
      <c r="P2354" s="664"/>
      <c r="Q2354" s="664"/>
      <c r="R2354" s="664"/>
      <c r="S2354" s="664"/>
      <c r="T2354" s="665"/>
      <c r="AT2354" s="660" t="s">
        <v>137</v>
      </c>
      <c r="AU2354" s="660" t="s">
        <v>82</v>
      </c>
      <c r="AV2354" s="658" t="s">
        <v>82</v>
      </c>
      <c r="AW2354" s="658" t="s">
        <v>33</v>
      </c>
      <c r="AX2354" s="658" t="s">
        <v>72</v>
      </c>
      <c r="AY2354" s="660" t="s">
        <v>125</v>
      </c>
    </row>
    <row r="2355" spans="2:51" s="680" customFormat="1" ht="12">
      <c r="B2355" s="681"/>
      <c r="D2355" s="653" t="s">
        <v>137</v>
      </c>
      <c r="E2355" s="682" t="s">
        <v>3</v>
      </c>
      <c r="F2355" s="683" t="s">
        <v>3714</v>
      </c>
      <c r="H2355" s="682" t="s">
        <v>3</v>
      </c>
      <c r="L2355" s="681"/>
      <c r="M2355" s="684"/>
      <c r="N2355" s="685"/>
      <c r="O2355" s="685"/>
      <c r="P2355" s="685"/>
      <c r="Q2355" s="685"/>
      <c r="R2355" s="685"/>
      <c r="S2355" s="685"/>
      <c r="T2355" s="686"/>
      <c r="AT2355" s="682" t="s">
        <v>137</v>
      </c>
      <c r="AU2355" s="682" t="s">
        <v>82</v>
      </c>
      <c r="AV2355" s="680" t="s">
        <v>80</v>
      </c>
      <c r="AW2355" s="680" t="s">
        <v>33</v>
      </c>
      <c r="AX2355" s="680" t="s">
        <v>72</v>
      </c>
      <c r="AY2355" s="682" t="s">
        <v>125</v>
      </c>
    </row>
    <row r="2356" spans="2:51" s="658" customFormat="1" ht="12">
      <c r="B2356" s="659"/>
      <c r="D2356" s="653" t="s">
        <v>137</v>
      </c>
      <c r="E2356" s="660" t="s">
        <v>3</v>
      </c>
      <c r="F2356" s="661" t="s">
        <v>3715</v>
      </c>
      <c r="H2356" s="662">
        <v>9.032</v>
      </c>
      <c r="L2356" s="659"/>
      <c r="M2356" s="663"/>
      <c r="N2356" s="664"/>
      <c r="O2356" s="664"/>
      <c r="P2356" s="664"/>
      <c r="Q2356" s="664"/>
      <c r="R2356" s="664"/>
      <c r="S2356" s="664"/>
      <c r="T2356" s="665"/>
      <c r="AT2356" s="660" t="s">
        <v>137</v>
      </c>
      <c r="AU2356" s="660" t="s">
        <v>82</v>
      </c>
      <c r="AV2356" s="658" t="s">
        <v>82</v>
      </c>
      <c r="AW2356" s="658" t="s">
        <v>33</v>
      </c>
      <c r="AX2356" s="658" t="s">
        <v>72</v>
      </c>
      <c r="AY2356" s="660" t="s">
        <v>125</v>
      </c>
    </row>
    <row r="2357" spans="2:51" s="680" customFormat="1" ht="12">
      <c r="B2357" s="681"/>
      <c r="D2357" s="653" t="s">
        <v>137</v>
      </c>
      <c r="E2357" s="682" t="s">
        <v>3</v>
      </c>
      <c r="F2357" s="683" t="s">
        <v>3716</v>
      </c>
      <c r="H2357" s="682" t="s">
        <v>3</v>
      </c>
      <c r="L2357" s="681"/>
      <c r="M2357" s="684"/>
      <c r="N2357" s="685"/>
      <c r="O2357" s="685"/>
      <c r="P2357" s="685"/>
      <c r="Q2357" s="685"/>
      <c r="R2357" s="685"/>
      <c r="S2357" s="685"/>
      <c r="T2357" s="686"/>
      <c r="AT2357" s="682" t="s">
        <v>137</v>
      </c>
      <c r="AU2357" s="682" t="s">
        <v>82</v>
      </c>
      <c r="AV2357" s="680" t="s">
        <v>80</v>
      </c>
      <c r="AW2357" s="680" t="s">
        <v>33</v>
      </c>
      <c r="AX2357" s="680" t="s">
        <v>72</v>
      </c>
      <c r="AY2357" s="682" t="s">
        <v>125</v>
      </c>
    </row>
    <row r="2358" spans="2:51" s="658" customFormat="1" ht="12">
      <c r="B2358" s="659"/>
      <c r="D2358" s="653" t="s">
        <v>137</v>
      </c>
      <c r="E2358" s="660" t="s">
        <v>3</v>
      </c>
      <c r="F2358" s="661" t="s">
        <v>3717</v>
      </c>
      <c r="H2358" s="662">
        <v>9.576</v>
      </c>
      <c r="L2358" s="659"/>
      <c r="M2358" s="663"/>
      <c r="N2358" s="664"/>
      <c r="O2358" s="664"/>
      <c r="P2358" s="664"/>
      <c r="Q2358" s="664"/>
      <c r="R2358" s="664"/>
      <c r="S2358" s="664"/>
      <c r="T2358" s="665"/>
      <c r="AT2358" s="660" t="s">
        <v>137</v>
      </c>
      <c r="AU2358" s="660" t="s">
        <v>82</v>
      </c>
      <c r="AV2358" s="658" t="s">
        <v>82</v>
      </c>
      <c r="AW2358" s="658" t="s">
        <v>33</v>
      </c>
      <c r="AX2358" s="658" t="s">
        <v>72</v>
      </c>
      <c r="AY2358" s="660" t="s">
        <v>125</v>
      </c>
    </row>
    <row r="2359" spans="2:51" s="680" customFormat="1" ht="12">
      <c r="B2359" s="681"/>
      <c r="D2359" s="653" t="s">
        <v>137</v>
      </c>
      <c r="E2359" s="682" t="s">
        <v>3</v>
      </c>
      <c r="F2359" s="683" t="s">
        <v>3718</v>
      </c>
      <c r="H2359" s="682" t="s">
        <v>3</v>
      </c>
      <c r="L2359" s="681"/>
      <c r="M2359" s="684"/>
      <c r="N2359" s="685"/>
      <c r="O2359" s="685"/>
      <c r="P2359" s="685"/>
      <c r="Q2359" s="685"/>
      <c r="R2359" s="685"/>
      <c r="S2359" s="685"/>
      <c r="T2359" s="686"/>
      <c r="AT2359" s="682" t="s">
        <v>137</v>
      </c>
      <c r="AU2359" s="682" t="s">
        <v>82</v>
      </c>
      <c r="AV2359" s="680" t="s">
        <v>80</v>
      </c>
      <c r="AW2359" s="680" t="s">
        <v>33</v>
      </c>
      <c r="AX2359" s="680" t="s">
        <v>72</v>
      </c>
      <c r="AY2359" s="682" t="s">
        <v>125</v>
      </c>
    </row>
    <row r="2360" spans="2:51" s="658" customFormat="1" ht="12">
      <c r="B2360" s="659"/>
      <c r="D2360" s="653" t="s">
        <v>137</v>
      </c>
      <c r="E2360" s="660" t="s">
        <v>3</v>
      </c>
      <c r="F2360" s="661" t="s">
        <v>3719</v>
      </c>
      <c r="H2360" s="662">
        <v>10.392</v>
      </c>
      <c r="L2360" s="659"/>
      <c r="M2360" s="663"/>
      <c r="N2360" s="664"/>
      <c r="O2360" s="664"/>
      <c r="P2360" s="664"/>
      <c r="Q2360" s="664"/>
      <c r="R2360" s="664"/>
      <c r="S2360" s="664"/>
      <c r="T2360" s="665"/>
      <c r="AT2360" s="660" t="s">
        <v>137</v>
      </c>
      <c r="AU2360" s="660" t="s">
        <v>82</v>
      </c>
      <c r="AV2360" s="658" t="s">
        <v>82</v>
      </c>
      <c r="AW2360" s="658" t="s">
        <v>33</v>
      </c>
      <c r="AX2360" s="658" t="s">
        <v>72</v>
      </c>
      <c r="AY2360" s="660" t="s">
        <v>125</v>
      </c>
    </row>
    <row r="2361" spans="2:51" s="680" customFormat="1" ht="12">
      <c r="B2361" s="681"/>
      <c r="D2361" s="653" t="s">
        <v>137</v>
      </c>
      <c r="E2361" s="682" t="s">
        <v>3</v>
      </c>
      <c r="F2361" s="683" t="s">
        <v>3720</v>
      </c>
      <c r="H2361" s="682" t="s">
        <v>3</v>
      </c>
      <c r="L2361" s="681"/>
      <c r="M2361" s="684"/>
      <c r="N2361" s="685"/>
      <c r="O2361" s="685"/>
      <c r="P2361" s="685"/>
      <c r="Q2361" s="685"/>
      <c r="R2361" s="685"/>
      <c r="S2361" s="685"/>
      <c r="T2361" s="686"/>
      <c r="AT2361" s="682" t="s">
        <v>137</v>
      </c>
      <c r="AU2361" s="682" t="s">
        <v>82</v>
      </c>
      <c r="AV2361" s="680" t="s">
        <v>80</v>
      </c>
      <c r="AW2361" s="680" t="s">
        <v>33</v>
      </c>
      <c r="AX2361" s="680" t="s">
        <v>72</v>
      </c>
      <c r="AY2361" s="682" t="s">
        <v>125</v>
      </c>
    </row>
    <row r="2362" spans="2:51" s="658" customFormat="1" ht="12">
      <c r="B2362" s="659"/>
      <c r="D2362" s="653" t="s">
        <v>137</v>
      </c>
      <c r="E2362" s="660" t="s">
        <v>3</v>
      </c>
      <c r="F2362" s="661" t="s">
        <v>3721</v>
      </c>
      <c r="H2362" s="662">
        <v>76.97</v>
      </c>
      <c r="L2362" s="659"/>
      <c r="M2362" s="663"/>
      <c r="N2362" s="664"/>
      <c r="O2362" s="664"/>
      <c r="P2362" s="664"/>
      <c r="Q2362" s="664"/>
      <c r="R2362" s="664"/>
      <c r="S2362" s="664"/>
      <c r="T2362" s="665"/>
      <c r="AT2362" s="660" t="s">
        <v>137</v>
      </c>
      <c r="AU2362" s="660" t="s">
        <v>82</v>
      </c>
      <c r="AV2362" s="658" t="s">
        <v>82</v>
      </c>
      <c r="AW2362" s="658" t="s">
        <v>33</v>
      </c>
      <c r="AX2362" s="658" t="s">
        <v>72</v>
      </c>
      <c r="AY2362" s="660" t="s">
        <v>125</v>
      </c>
    </row>
    <row r="2363" spans="2:51" s="658" customFormat="1" ht="12">
      <c r="B2363" s="659"/>
      <c r="D2363" s="653" t="s">
        <v>137</v>
      </c>
      <c r="E2363" s="660" t="s">
        <v>3</v>
      </c>
      <c r="F2363" s="661" t="s">
        <v>3722</v>
      </c>
      <c r="H2363" s="662">
        <v>-13.96</v>
      </c>
      <c r="L2363" s="659"/>
      <c r="M2363" s="663"/>
      <c r="N2363" s="664"/>
      <c r="O2363" s="664"/>
      <c r="P2363" s="664"/>
      <c r="Q2363" s="664"/>
      <c r="R2363" s="664"/>
      <c r="S2363" s="664"/>
      <c r="T2363" s="665"/>
      <c r="AT2363" s="660" t="s">
        <v>137</v>
      </c>
      <c r="AU2363" s="660" t="s">
        <v>82</v>
      </c>
      <c r="AV2363" s="658" t="s">
        <v>82</v>
      </c>
      <c r="AW2363" s="658" t="s">
        <v>33</v>
      </c>
      <c r="AX2363" s="658" t="s">
        <v>72</v>
      </c>
      <c r="AY2363" s="660" t="s">
        <v>125</v>
      </c>
    </row>
    <row r="2364" spans="2:51" s="680" customFormat="1" ht="12">
      <c r="B2364" s="681"/>
      <c r="D2364" s="653" t="s">
        <v>137</v>
      </c>
      <c r="E2364" s="682" t="s">
        <v>3</v>
      </c>
      <c r="F2364" s="683" t="s">
        <v>3723</v>
      </c>
      <c r="H2364" s="682" t="s">
        <v>3</v>
      </c>
      <c r="L2364" s="681"/>
      <c r="M2364" s="684"/>
      <c r="N2364" s="685"/>
      <c r="O2364" s="685"/>
      <c r="P2364" s="685"/>
      <c r="Q2364" s="685"/>
      <c r="R2364" s="685"/>
      <c r="S2364" s="685"/>
      <c r="T2364" s="686"/>
      <c r="AT2364" s="682" t="s">
        <v>137</v>
      </c>
      <c r="AU2364" s="682" t="s">
        <v>82</v>
      </c>
      <c r="AV2364" s="680" t="s">
        <v>80</v>
      </c>
      <c r="AW2364" s="680" t="s">
        <v>33</v>
      </c>
      <c r="AX2364" s="680" t="s">
        <v>72</v>
      </c>
      <c r="AY2364" s="682" t="s">
        <v>125</v>
      </c>
    </row>
    <row r="2365" spans="2:51" s="658" customFormat="1" ht="12">
      <c r="B2365" s="659"/>
      <c r="D2365" s="653" t="s">
        <v>137</v>
      </c>
      <c r="E2365" s="660" t="s">
        <v>3</v>
      </c>
      <c r="F2365" s="661" t="s">
        <v>3724</v>
      </c>
      <c r="H2365" s="662">
        <v>40.736</v>
      </c>
      <c r="L2365" s="659"/>
      <c r="M2365" s="663"/>
      <c r="N2365" s="664"/>
      <c r="O2365" s="664"/>
      <c r="P2365" s="664"/>
      <c r="Q2365" s="664"/>
      <c r="R2365" s="664"/>
      <c r="S2365" s="664"/>
      <c r="T2365" s="665"/>
      <c r="AT2365" s="660" t="s">
        <v>137</v>
      </c>
      <c r="AU2365" s="660" t="s">
        <v>82</v>
      </c>
      <c r="AV2365" s="658" t="s">
        <v>82</v>
      </c>
      <c r="AW2365" s="658" t="s">
        <v>33</v>
      </c>
      <c r="AX2365" s="658" t="s">
        <v>72</v>
      </c>
      <c r="AY2365" s="660" t="s">
        <v>125</v>
      </c>
    </row>
    <row r="2366" spans="2:51" s="658" customFormat="1" ht="12">
      <c r="B2366" s="659"/>
      <c r="D2366" s="653" t="s">
        <v>137</v>
      </c>
      <c r="E2366" s="660" t="s">
        <v>3</v>
      </c>
      <c r="F2366" s="661" t="s">
        <v>3725</v>
      </c>
      <c r="H2366" s="662">
        <v>-6.56</v>
      </c>
      <c r="L2366" s="659"/>
      <c r="M2366" s="663"/>
      <c r="N2366" s="664"/>
      <c r="O2366" s="664"/>
      <c r="P2366" s="664"/>
      <c r="Q2366" s="664"/>
      <c r="R2366" s="664"/>
      <c r="S2366" s="664"/>
      <c r="T2366" s="665"/>
      <c r="AT2366" s="660" t="s">
        <v>137</v>
      </c>
      <c r="AU2366" s="660" t="s">
        <v>82</v>
      </c>
      <c r="AV2366" s="658" t="s">
        <v>82</v>
      </c>
      <c r="AW2366" s="658" t="s">
        <v>33</v>
      </c>
      <c r="AX2366" s="658" t="s">
        <v>72</v>
      </c>
      <c r="AY2366" s="660" t="s">
        <v>125</v>
      </c>
    </row>
    <row r="2367" spans="2:51" s="680" customFormat="1" ht="12">
      <c r="B2367" s="681"/>
      <c r="D2367" s="653" t="s">
        <v>137</v>
      </c>
      <c r="E2367" s="682" t="s">
        <v>3</v>
      </c>
      <c r="F2367" s="683" t="s">
        <v>3726</v>
      </c>
      <c r="H2367" s="682" t="s">
        <v>3</v>
      </c>
      <c r="L2367" s="681"/>
      <c r="M2367" s="684"/>
      <c r="N2367" s="685"/>
      <c r="O2367" s="685"/>
      <c r="P2367" s="685"/>
      <c r="Q2367" s="685"/>
      <c r="R2367" s="685"/>
      <c r="S2367" s="685"/>
      <c r="T2367" s="686"/>
      <c r="AT2367" s="682" t="s">
        <v>137</v>
      </c>
      <c r="AU2367" s="682" t="s">
        <v>82</v>
      </c>
      <c r="AV2367" s="680" t="s">
        <v>80</v>
      </c>
      <c r="AW2367" s="680" t="s">
        <v>33</v>
      </c>
      <c r="AX2367" s="680" t="s">
        <v>72</v>
      </c>
      <c r="AY2367" s="682" t="s">
        <v>125</v>
      </c>
    </row>
    <row r="2368" spans="2:51" s="658" customFormat="1" ht="12">
      <c r="B2368" s="659"/>
      <c r="D2368" s="653" t="s">
        <v>137</v>
      </c>
      <c r="E2368" s="660" t="s">
        <v>3</v>
      </c>
      <c r="F2368" s="661" t="s">
        <v>3727</v>
      </c>
      <c r="H2368" s="662">
        <v>85.76</v>
      </c>
      <c r="L2368" s="659"/>
      <c r="M2368" s="663"/>
      <c r="N2368" s="664"/>
      <c r="O2368" s="664"/>
      <c r="P2368" s="664"/>
      <c r="Q2368" s="664"/>
      <c r="R2368" s="664"/>
      <c r="S2368" s="664"/>
      <c r="T2368" s="665"/>
      <c r="AT2368" s="660" t="s">
        <v>137</v>
      </c>
      <c r="AU2368" s="660" t="s">
        <v>82</v>
      </c>
      <c r="AV2368" s="658" t="s">
        <v>82</v>
      </c>
      <c r="AW2368" s="658" t="s">
        <v>33</v>
      </c>
      <c r="AX2368" s="658" t="s">
        <v>72</v>
      </c>
      <c r="AY2368" s="660" t="s">
        <v>125</v>
      </c>
    </row>
    <row r="2369" spans="2:51" s="658" customFormat="1" ht="12">
      <c r="B2369" s="659"/>
      <c r="D2369" s="653" t="s">
        <v>137</v>
      </c>
      <c r="E2369" s="660" t="s">
        <v>3</v>
      </c>
      <c r="F2369" s="661" t="s">
        <v>3728</v>
      </c>
      <c r="H2369" s="662">
        <v>-6.584</v>
      </c>
      <c r="L2369" s="659"/>
      <c r="M2369" s="663"/>
      <c r="N2369" s="664"/>
      <c r="O2369" s="664"/>
      <c r="P2369" s="664"/>
      <c r="Q2369" s="664"/>
      <c r="R2369" s="664"/>
      <c r="S2369" s="664"/>
      <c r="T2369" s="665"/>
      <c r="AT2369" s="660" t="s">
        <v>137</v>
      </c>
      <c r="AU2369" s="660" t="s">
        <v>82</v>
      </c>
      <c r="AV2369" s="658" t="s">
        <v>82</v>
      </c>
      <c r="AW2369" s="658" t="s">
        <v>33</v>
      </c>
      <c r="AX2369" s="658" t="s">
        <v>72</v>
      </c>
      <c r="AY2369" s="660" t="s">
        <v>125</v>
      </c>
    </row>
    <row r="2370" spans="2:51" s="680" customFormat="1" ht="12">
      <c r="B2370" s="681"/>
      <c r="D2370" s="653" t="s">
        <v>137</v>
      </c>
      <c r="E2370" s="682" t="s">
        <v>3</v>
      </c>
      <c r="F2370" s="683" t="s">
        <v>3729</v>
      </c>
      <c r="H2370" s="682" t="s">
        <v>3</v>
      </c>
      <c r="L2370" s="681"/>
      <c r="M2370" s="684"/>
      <c r="N2370" s="685"/>
      <c r="O2370" s="685"/>
      <c r="P2370" s="685"/>
      <c r="Q2370" s="685"/>
      <c r="R2370" s="685"/>
      <c r="S2370" s="685"/>
      <c r="T2370" s="686"/>
      <c r="AT2370" s="682" t="s">
        <v>137</v>
      </c>
      <c r="AU2370" s="682" t="s">
        <v>82</v>
      </c>
      <c r="AV2370" s="680" t="s">
        <v>80</v>
      </c>
      <c r="AW2370" s="680" t="s">
        <v>33</v>
      </c>
      <c r="AX2370" s="680" t="s">
        <v>72</v>
      </c>
      <c r="AY2370" s="682" t="s">
        <v>125</v>
      </c>
    </row>
    <row r="2371" spans="2:51" s="658" customFormat="1" ht="12">
      <c r="B2371" s="659"/>
      <c r="D2371" s="653" t="s">
        <v>137</v>
      </c>
      <c r="E2371" s="660" t="s">
        <v>3</v>
      </c>
      <c r="F2371" s="661" t="s">
        <v>3730</v>
      </c>
      <c r="H2371" s="662">
        <v>85.674</v>
      </c>
      <c r="L2371" s="659"/>
      <c r="M2371" s="663"/>
      <c r="N2371" s="664"/>
      <c r="O2371" s="664"/>
      <c r="P2371" s="664"/>
      <c r="Q2371" s="664"/>
      <c r="R2371" s="664"/>
      <c r="S2371" s="664"/>
      <c r="T2371" s="665"/>
      <c r="AT2371" s="660" t="s">
        <v>137</v>
      </c>
      <c r="AU2371" s="660" t="s">
        <v>82</v>
      </c>
      <c r="AV2371" s="658" t="s">
        <v>82</v>
      </c>
      <c r="AW2371" s="658" t="s">
        <v>33</v>
      </c>
      <c r="AX2371" s="658" t="s">
        <v>72</v>
      </c>
      <c r="AY2371" s="660" t="s">
        <v>125</v>
      </c>
    </row>
    <row r="2372" spans="2:51" s="658" customFormat="1" ht="12">
      <c r="B2372" s="659"/>
      <c r="D2372" s="653" t="s">
        <v>137</v>
      </c>
      <c r="E2372" s="660" t="s">
        <v>3</v>
      </c>
      <c r="F2372" s="661" t="s">
        <v>3731</v>
      </c>
      <c r="H2372" s="662">
        <v>-17.528</v>
      </c>
      <c r="L2372" s="659"/>
      <c r="M2372" s="663"/>
      <c r="N2372" s="664"/>
      <c r="O2372" s="664"/>
      <c r="P2372" s="664"/>
      <c r="Q2372" s="664"/>
      <c r="R2372" s="664"/>
      <c r="S2372" s="664"/>
      <c r="T2372" s="665"/>
      <c r="AT2372" s="660" t="s">
        <v>137</v>
      </c>
      <c r="AU2372" s="660" t="s">
        <v>82</v>
      </c>
      <c r="AV2372" s="658" t="s">
        <v>82</v>
      </c>
      <c r="AW2372" s="658" t="s">
        <v>33</v>
      </c>
      <c r="AX2372" s="658" t="s">
        <v>72</v>
      </c>
      <c r="AY2372" s="660" t="s">
        <v>125</v>
      </c>
    </row>
    <row r="2373" spans="2:51" s="680" customFormat="1" ht="12">
      <c r="B2373" s="681"/>
      <c r="D2373" s="653" t="s">
        <v>137</v>
      </c>
      <c r="E2373" s="682" t="s">
        <v>3</v>
      </c>
      <c r="F2373" s="683" t="s">
        <v>3732</v>
      </c>
      <c r="H2373" s="682" t="s">
        <v>3</v>
      </c>
      <c r="L2373" s="681"/>
      <c r="M2373" s="684"/>
      <c r="N2373" s="685"/>
      <c r="O2373" s="685"/>
      <c r="P2373" s="685"/>
      <c r="Q2373" s="685"/>
      <c r="R2373" s="685"/>
      <c r="S2373" s="685"/>
      <c r="T2373" s="686"/>
      <c r="AT2373" s="682" t="s">
        <v>137</v>
      </c>
      <c r="AU2373" s="682" t="s">
        <v>82</v>
      </c>
      <c r="AV2373" s="680" t="s">
        <v>80</v>
      </c>
      <c r="AW2373" s="680" t="s">
        <v>33</v>
      </c>
      <c r="AX2373" s="680" t="s">
        <v>72</v>
      </c>
      <c r="AY2373" s="682" t="s">
        <v>125</v>
      </c>
    </row>
    <row r="2374" spans="2:51" s="658" customFormat="1" ht="12">
      <c r="B2374" s="659"/>
      <c r="D2374" s="653" t="s">
        <v>137</v>
      </c>
      <c r="E2374" s="660" t="s">
        <v>3</v>
      </c>
      <c r="F2374" s="661" t="s">
        <v>3733</v>
      </c>
      <c r="H2374" s="662">
        <v>7.332</v>
      </c>
      <c r="L2374" s="659"/>
      <c r="M2374" s="663"/>
      <c r="N2374" s="664"/>
      <c r="O2374" s="664"/>
      <c r="P2374" s="664"/>
      <c r="Q2374" s="664"/>
      <c r="R2374" s="664"/>
      <c r="S2374" s="664"/>
      <c r="T2374" s="665"/>
      <c r="AT2374" s="660" t="s">
        <v>137</v>
      </c>
      <c r="AU2374" s="660" t="s">
        <v>82</v>
      </c>
      <c r="AV2374" s="658" t="s">
        <v>82</v>
      </c>
      <c r="AW2374" s="658" t="s">
        <v>33</v>
      </c>
      <c r="AX2374" s="658" t="s">
        <v>72</v>
      </c>
      <c r="AY2374" s="660" t="s">
        <v>125</v>
      </c>
    </row>
    <row r="2375" spans="2:51" s="695" customFormat="1" ht="12">
      <c r="B2375" s="696"/>
      <c r="D2375" s="653" t="s">
        <v>137</v>
      </c>
      <c r="E2375" s="697" t="s">
        <v>3</v>
      </c>
      <c r="F2375" s="698" t="s">
        <v>1106</v>
      </c>
      <c r="H2375" s="699">
        <v>553.684</v>
      </c>
      <c r="L2375" s="696"/>
      <c r="M2375" s="700"/>
      <c r="N2375" s="701"/>
      <c r="O2375" s="701"/>
      <c r="P2375" s="701"/>
      <c r="Q2375" s="701"/>
      <c r="R2375" s="701"/>
      <c r="S2375" s="701"/>
      <c r="T2375" s="702"/>
      <c r="AT2375" s="697" t="s">
        <v>137</v>
      </c>
      <c r="AU2375" s="697" t="s">
        <v>82</v>
      </c>
      <c r="AV2375" s="695" t="s">
        <v>145</v>
      </c>
      <c r="AW2375" s="695" t="s">
        <v>33</v>
      </c>
      <c r="AX2375" s="695" t="s">
        <v>72</v>
      </c>
      <c r="AY2375" s="697" t="s">
        <v>125</v>
      </c>
    </row>
    <row r="2376" spans="2:51" s="680" customFormat="1" ht="12">
      <c r="B2376" s="681"/>
      <c r="D2376" s="653" t="s">
        <v>137</v>
      </c>
      <c r="E2376" s="682" t="s">
        <v>3</v>
      </c>
      <c r="F2376" s="683" t="s">
        <v>849</v>
      </c>
      <c r="H2376" s="682" t="s">
        <v>3</v>
      </c>
      <c r="L2376" s="681"/>
      <c r="M2376" s="684"/>
      <c r="N2376" s="685"/>
      <c r="O2376" s="685"/>
      <c r="P2376" s="685"/>
      <c r="Q2376" s="685"/>
      <c r="R2376" s="685"/>
      <c r="S2376" s="685"/>
      <c r="T2376" s="686"/>
      <c r="AT2376" s="682" t="s">
        <v>137</v>
      </c>
      <c r="AU2376" s="682" t="s">
        <v>82</v>
      </c>
      <c r="AV2376" s="680" t="s">
        <v>80</v>
      </c>
      <c r="AW2376" s="680" t="s">
        <v>33</v>
      </c>
      <c r="AX2376" s="680" t="s">
        <v>72</v>
      </c>
      <c r="AY2376" s="682" t="s">
        <v>125</v>
      </c>
    </row>
    <row r="2377" spans="2:51" s="680" customFormat="1" ht="12">
      <c r="B2377" s="681"/>
      <c r="D2377" s="653" t="s">
        <v>137</v>
      </c>
      <c r="E2377" s="682" t="s">
        <v>3</v>
      </c>
      <c r="F2377" s="683" t="s">
        <v>3645</v>
      </c>
      <c r="H2377" s="682" t="s">
        <v>3</v>
      </c>
      <c r="L2377" s="681"/>
      <c r="M2377" s="684"/>
      <c r="N2377" s="685"/>
      <c r="O2377" s="685"/>
      <c r="P2377" s="685"/>
      <c r="Q2377" s="685"/>
      <c r="R2377" s="685"/>
      <c r="S2377" s="685"/>
      <c r="T2377" s="686"/>
      <c r="AT2377" s="682" t="s">
        <v>137</v>
      </c>
      <c r="AU2377" s="682" t="s">
        <v>82</v>
      </c>
      <c r="AV2377" s="680" t="s">
        <v>80</v>
      </c>
      <c r="AW2377" s="680" t="s">
        <v>33</v>
      </c>
      <c r="AX2377" s="680" t="s">
        <v>72</v>
      </c>
      <c r="AY2377" s="682" t="s">
        <v>125</v>
      </c>
    </row>
    <row r="2378" spans="2:51" s="658" customFormat="1" ht="12">
      <c r="B2378" s="659"/>
      <c r="D2378" s="653" t="s">
        <v>137</v>
      </c>
      <c r="E2378" s="660" t="s">
        <v>3</v>
      </c>
      <c r="F2378" s="661" t="s">
        <v>3734</v>
      </c>
      <c r="H2378" s="662">
        <v>9.66</v>
      </c>
      <c r="L2378" s="659"/>
      <c r="M2378" s="663"/>
      <c r="N2378" s="664"/>
      <c r="O2378" s="664"/>
      <c r="P2378" s="664"/>
      <c r="Q2378" s="664"/>
      <c r="R2378" s="664"/>
      <c r="S2378" s="664"/>
      <c r="T2378" s="665"/>
      <c r="AT2378" s="660" t="s">
        <v>137</v>
      </c>
      <c r="AU2378" s="660" t="s">
        <v>82</v>
      </c>
      <c r="AV2378" s="658" t="s">
        <v>82</v>
      </c>
      <c r="AW2378" s="658" t="s">
        <v>33</v>
      </c>
      <c r="AX2378" s="658" t="s">
        <v>72</v>
      </c>
      <c r="AY2378" s="660" t="s">
        <v>125</v>
      </c>
    </row>
    <row r="2379" spans="2:51" s="680" customFormat="1" ht="12">
      <c r="B2379" s="681"/>
      <c r="D2379" s="653" t="s">
        <v>137</v>
      </c>
      <c r="E2379" s="682" t="s">
        <v>3</v>
      </c>
      <c r="F2379" s="683" t="s">
        <v>1160</v>
      </c>
      <c r="H2379" s="682" t="s">
        <v>3</v>
      </c>
      <c r="L2379" s="681"/>
      <c r="M2379" s="684"/>
      <c r="N2379" s="685"/>
      <c r="O2379" s="685"/>
      <c r="P2379" s="685"/>
      <c r="Q2379" s="685"/>
      <c r="R2379" s="685"/>
      <c r="S2379" s="685"/>
      <c r="T2379" s="686"/>
      <c r="AT2379" s="682" t="s">
        <v>137</v>
      </c>
      <c r="AU2379" s="682" t="s">
        <v>82</v>
      </c>
      <c r="AV2379" s="680" t="s">
        <v>80</v>
      </c>
      <c r="AW2379" s="680" t="s">
        <v>33</v>
      </c>
      <c r="AX2379" s="680" t="s">
        <v>72</v>
      </c>
      <c r="AY2379" s="682" t="s">
        <v>125</v>
      </c>
    </row>
    <row r="2380" spans="2:51" s="680" customFormat="1" ht="12">
      <c r="B2380" s="681"/>
      <c r="D2380" s="653" t="s">
        <v>137</v>
      </c>
      <c r="E2380" s="682" t="s">
        <v>3</v>
      </c>
      <c r="F2380" s="683" t="s">
        <v>3735</v>
      </c>
      <c r="H2380" s="682" t="s">
        <v>3</v>
      </c>
      <c r="L2380" s="681"/>
      <c r="M2380" s="684"/>
      <c r="N2380" s="685"/>
      <c r="O2380" s="685"/>
      <c r="P2380" s="685"/>
      <c r="Q2380" s="685"/>
      <c r="R2380" s="685"/>
      <c r="S2380" s="685"/>
      <c r="T2380" s="686"/>
      <c r="AT2380" s="682" t="s">
        <v>137</v>
      </c>
      <c r="AU2380" s="682" t="s">
        <v>82</v>
      </c>
      <c r="AV2380" s="680" t="s">
        <v>80</v>
      </c>
      <c r="AW2380" s="680" t="s">
        <v>33</v>
      </c>
      <c r="AX2380" s="680" t="s">
        <v>72</v>
      </c>
      <c r="AY2380" s="682" t="s">
        <v>125</v>
      </c>
    </row>
    <row r="2381" spans="2:51" s="658" customFormat="1" ht="12">
      <c r="B2381" s="659"/>
      <c r="D2381" s="653" t="s">
        <v>137</v>
      </c>
      <c r="E2381" s="660" t="s">
        <v>3</v>
      </c>
      <c r="F2381" s="661" t="s">
        <v>3736</v>
      </c>
      <c r="H2381" s="662">
        <v>80.913</v>
      </c>
      <c r="L2381" s="659"/>
      <c r="M2381" s="663"/>
      <c r="N2381" s="664"/>
      <c r="O2381" s="664"/>
      <c r="P2381" s="664"/>
      <c r="Q2381" s="664"/>
      <c r="R2381" s="664"/>
      <c r="S2381" s="664"/>
      <c r="T2381" s="665"/>
      <c r="AT2381" s="660" t="s">
        <v>137</v>
      </c>
      <c r="AU2381" s="660" t="s">
        <v>82</v>
      </c>
      <c r="AV2381" s="658" t="s">
        <v>82</v>
      </c>
      <c r="AW2381" s="658" t="s">
        <v>33</v>
      </c>
      <c r="AX2381" s="658" t="s">
        <v>72</v>
      </c>
      <c r="AY2381" s="660" t="s">
        <v>125</v>
      </c>
    </row>
    <row r="2382" spans="2:51" s="658" customFormat="1" ht="12">
      <c r="B2382" s="659"/>
      <c r="D2382" s="653" t="s">
        <v>137</v>
      </c>
      <c r="E2382" s="660" t="s">
        <v>3</v>
      </c>
      <c r="F2382" s="661" t="s">
        <v>3737</v>
      </c>
      <c r="H2382" s="662">
        <v>-7.84</v>
      </c>
      <c r="L2382" s="659"/>
      <c r="M2382" s="663"/>
      <c r="N2382" s="664"/>
      <c r="O2382" s="664"/>
      <c r="P2382" s="664"/>
      <c r="Q2382" s="664"/>
      <c r="R2382" s="664"/>
      <c r="S2382" s="664"/>
      <c r="T2382" s="665"/>
      <c r="AT2382" s="660" t="s">
        <v>137</v>
      </c>
      <c r="AU2382" s="660" t="s">
        <v>82</v>
      </c>
      <c r="AV2382" s="658" t="s">
        <v>82</v>
      </c>
      <c r="AW2382" s="658" t="s">
        <v>33</v>
      </c>
      <c r="AX2382" s="658" t="s">
        <v>72</v>
      </c>
      <c r="AY2382" s="660" t="s">
        <v>125</v>
      </c>
    </row>
    <row r="2383" spans="2:51" s="680" customFormat="1" ht="12">
      <c r="B2383" s="681"/>
      <c r="D2383" s="653" t="s">
        <v>137</v>
      </c>
      <c r="E2383" s="682" t="s">
        <v>3</v>
      </c>
      <c r="F2383" s="683" t="s">
        <v>3738</v>
      </c>
      <c r="H2383" s="682" t="s">
        <v>3</v>
      </c>
      <c r="L2383" s="681"/>
      <c r="M2383" s="684"/>
      <c r="N2383" s="685"/>
      <c r="O2383" s="685"/>
      <c r="P2383" s="685"/>
      <c r="Q2383" s="685"/>
      <c r="R2383" s="685"/>
      <c r="S2383" s="685"/>
      <c r="T2383" s="686"/>
      <c r="AT2383" s="682" t="s">
        <v>137</v>
      </c>
      <c r="AU2383" s="682" t="s">
        <v>82</v>
      </c>
      <c r="AV2383" s="680" t="s">
        <v>80</v>
      </c>
      <c r="AW2383" s="680" t="s">
        <v>33</v>
      </c>
      <c r="AX2383" s="680" t="s">
        <v>72</v>
      </c>
      <c r="AY2383" s="682" t="s">
        <v>125</v>
      </c>
    </row>
    <row r="2384" spans="2:51" s="658" customFormat="1" ht="12">
      <c r="B2384" s="659"/>
      <c r="D2384" s="653" t="s">
        <v>137</v>
      </c>
      <c r="E2384" s="660" t="s">
        <v>3</v>
      </c>
      <c r="F2384" s="661" t="s">
        <v>3739</v>
      </c>
      <c r="H2384" s="662">
        <v>37.555</v>
      </c>
      <c r="L2384" s="659"/>
      <c r="M2384" s="663"/>
      <c r="N2384" s="664"/>
      <c r="O2384" s="664"/>
      <c r="P2384" s="664"/>
      <c r="Q2384" s="664"/>
      <c r="R2384" s="664"/>
      <c r="S2384" s="664"/>
      <c r="T2384" s="665"/>
      <c r="AT2384" s="660" t="s">
        <v>137</v>
      </c>
      <c r="AU2384" s="660" t="s">
        <v>82</v>
      </c>
      <c r="AV2384" s="658" t="s">
        <v>82</v>
      </c>
      <c r="AW2384" s="658" t="s">
        <v>33</v>
      </c>
      <c r="AX2384" s="658" t="s">
        <v>72</v>
      </c>
      <c r="AY2384" s="660" t="s">
        <v>125</v>
      </c>
    </row>
    <row r="2385" spans="2:51" s="680" customFormat="1" ht="12">
      <c r="B2385" s="681"/>
      <c r="D2385" s="653" t="s">
        <v>137</v>
      </c>
      <c r="E2385" s="682" t="s">
        <v>3</v>
      </c>
      <c r="F2385" s="683" t="s">
        <v>3740</v>
      </c>
      <c r="H2385" s="682" t="s">
        <v>3</v>
      </c>
      <c r="L2385" s="681"/>
      <c r="M2385" s="684"/>
      <c r="N2385" s="685"/>
      <c r="O2385" s="685"/>
      <c r="P2385" s="685"/>
      <c r="Q2385" s="685"/>
      <c r="R2385" s="685"/>
      <c r="S2385" s="685"/>
      <c r="T2385" s="686"/>
      <c r="AT2385" s="682" t="s">
        <v>137</v>
      </c>
      <c r="AU2385" s="682" t="s">
        <v>82</v>
      </c>
      <c r="AV2385" s="680" t="s">
        <v>80</v>
      </c>
      <c r="AW2385" s="680" t="s">
        <v>33</v>
      </c>
      <c r="AX2385" s="680" t="s">
        <v>72</v>
      </c>
      <c r="AY2385" s="682" t="s">
        <v>125</v>
      </c>
    </row>
    <row r="2386" spans="2:51" s="658" customFormat="1" ht="12">
      <c r="B2386" s="659"/>
      <c r="D2386" s="653" t="s">
        <v>137</v>
      </c>
      <c r="E2386" s="660" t="s">
        <v>3</v>
      </c>
      <c r="F2386" s="661" t="s">
        <v>3741</v>
      </c>
      <c r="H2386" s="662">
        <v>61.08</v>
      </c>
      <c r="L2386" s="659"/>
      <c r="M2386" s="663"/>
      <c r="N2386" s="664"/>
      <c r="O2386" s="664"/>
      <c r="P2386" s="664"/>
      <c r="Q2386" s="664"/>
      <c r="R2386" s="664"/>
      <c r="S2386" s="664"/>
      <c r="T2386" s="665"/>
      <c r="AT2386" s="660" t="s">
        <v>137</v>
      </c>
      <c r="AU2386" s="660" t="s">
        <v>82</v>
      </c>
      <c r="AV2386" s="658" t="s">
        <v>82</v>
      </c>
      <c r="AW2386" s="658" t="s">
        <v>33</v>
      </c>
      <c r="AX2386" s="658" t="s">
        <v>72</v>
      </c>
      <c r="AY2386" s="660" t="s">
        <v>125</v>
      </c>
    </row>
    <row r="2387" spans="2:51" s="658" customFormat="1" ht="12">
      <c r="B2387" s="659"/>
      <c r="D2387" s="653" t="s">
        <v>137</v>
      </c>
      <c r="E2387" s="660" t="s">
        <v>3</v>
      </c>
      <c r="F2387" s="661" t="s">
        <v>3742</v>
      </c>
      <c r="H2387" s="662">
        <v>-3.344</v>
      </c>
      <c r="L2387" s="659"/>
      <c r="M2387" s="663"/>
      <c r="N2387" s="664"/>
      <c r="O2387" s="664"/>
      <c r="P2387" s="664"/>
      <c r="Q2387" s="664"/>
      <c r="R2387" s="664"/>
      <c r="S2387" s="664"/>
      <c r="T2387" s="665"/>
      <c r="AT2387" s="660" t="s">
        <v>137</v>
      </c>
      <c r="AU2387" s="660" t="s">
        <v>82</v>
      </c>
      <c r="AV2387" s="658" t="s">
        <v>82</v>
      </c>
      <c r="AW2387" s="658" t="s">
        <v>33</v>
      </c>
      <c r="AX2387" s="658" t="s">
        <v>72</v>
      </c>
      <c r="AY2387" s="660" t="s">
        <v>125</v>
      </c>
    </row>
    <row r="2388" spans="2:51" s="680" customFormat="1" ht="12">
      <c r="B2388" s="681"/>
      <c r="D2388" s="653" t="s">
        <v>137</v>
      </c>
      <c r="E2388" s="682" t="s">
        <v>3</v>
      </c>
      <c r="F2388" s="683" t="s">
        <v>3743</v>
      </c>
      <c r="H2388" s="682" t="s">
        <v>3</v>
      </c>
      <c r="L2388" s="681"/>
      <c r="M2388" s="684"/>
      <c r="N2388" s="685"/>
      <c r="O2388" s="685"/>
      <c r="P2388" s="685"/>
      <c r="Q2388" s="685"/>
      <c r="R2388" s="685"/>
      <c r="S2388" s="685"/>
      <c r="T2388" s="686"/>
      <c r="AT2388" s="682" t="s">
        <v>137</v>
      </c>
      <c r="AU2388" s="682" t="s">
        <v>82</v>
      </c>
      <c r="AV2388" s="680" t="s">
        <v>80</v>
      </c>
      <c r="AW2388" s="680" t="s">
        <v>33</v>
      </c>
      <c r="AX2388" s="680" t="s">
        <v>72</v>
      </c>
      <c r="AY2388" s="682" t="s">
        <v>125</v>
      </c>
    </row>
    <row r="2389" spans="2:51" s="658" customFormat="1" ht="12">
      <c r="B2389" s="659"/>
      <c r="D2389" s="653" t="s">
        <v>137</v>
      </c>
      <c r="E2389" s="660" t="s">
        <v>3</v>
      </c>
      <c r="F2389" s="661" t="s">
        <v>3744</v>
      </c>
      <c r="H2389" s="662">
        <v>25.428</v>
      </c>
      <c r="L2389" s="659"/>
      <c r="M2389" s="663"/>
      <c r="N2389" s="664"/>
      <c r="O2389" s="664"/>
      <c r="P2389" s="664"/>
      <c r="Q2389" s="664"/>
      <c r="R2389" s="664"/>
      <c r="S2389" s="664"/>
      <c r="T2389" s="665"/>
      <c r="AT2389" s="660" t="s">
        <v>137</v>
      </c>
      <c r="AU2389" s="660" t="s">
        <v>82</v>
      </c>
      <c r="AV2389" s="658" t="s">
        <v>82</v>
      </c>
      <c r="AW2389" s="658" t="s">
        <v>33</v>
      </c>
      <c r="AX2389" s="658" t="s">
        <v>72</v>
      </c>
      <c r="AY2389" s="660" t="s">
        <v>125</v>
      </c>
    </row>
    <row r="2390" spans="2:51" s="680" customFormat="1" ht="12">
      <c r="B2390" s="681"/>
      <c r="D2390" s="653" t="s">
        <v>137</v>
      </c>
      <c r="E2390" s="682" t="s">
        <v>3</v>
      </c>
      <c r="F2390" s="683" t="s">
        <v>3745</v>
      </c>
      <c r="H2390" s="682" t="s">
        <v>3</v>
      </c>
      <c r="L2390" s="681"/>
      <c r="M2390" s="684"/>
      <c r="N2390" s="685"/>
      <c r="O2390" s="685"/>
      <c r="P2390" s="685"/>
      <c r="Q2390" s="685"/>
      <c r="R2390" s="685"/>
      <c r="S2390" s="685"/>
      <c r="T2390" s="686"/>
      <c r="AT2390" s="682" t="s">
        <v>137</v>
      </c>
      <c r="AU2390" s="682" t="s">
        <v>82</v>
      </c>
      <c r="AV2390" s="680" t="s">
        <v>80</v>
      </c>
      <c r="AW2390" s="680" t="s">
        <v>33</v>
      </c>
      <c r="AX2390" s="680" t="s">
        <v>72</v>
      </c>
      <c r="AY2390" s="682" t="s">
        <v>125</v>
      </c>
    </row>
    <row r="2391" spans="2:51" s="658" customFormat="1" ht="12">
      <c r="B2391" s="659"/>
      <c r="D2391" s="653" t="s">
        <v>137</v>
      </c>
      <c r="E2391" s="660" t="s">
        <v>3</v>
      </c>
      <c r="F2391" s="661" t="s">
        <v>3746</v>
      </c>
      <c r="H2391" s="662">
        <v>18.093</v>
      </c>
      <c r="L2391" s="659"/>
      <c r="M2391" s="663"/>
      <c r="N2391" s="664"/>
      <c r="O2391" s="664"/>
      <c r="P2391" s="664"/>
      <c r="Q2391" s="664"/>
      <c r="R2391" s="664"/>
      <c r="S2391" s="664"/>
      <c r="T2391" s="665"/>
      <c r="AT2391" s="660" t="s">
        <v>137</v>
      </c>
      <c r="AU2391" s="660" t="s">
        <v>82</v>
      </c>
      <c r="AV2391" s="658" t="s">
        <v>82</v>
      </c>
      <c r="AW2391" s="658" t="s">
        <v>33</v>
      </c>
      <c r="AX2391" s="658" t="s">
        <v>72</v>
      </c>
      <c r="AY2391" s="660" t="s">
        <v>125</v>
      </c>
    </row>
    <row r="2392" spans="2:51" s="658" customFormat="1" ht="12">
      <c r="B2392" s="659"/>
      <c r="D2392" s="653" t="s">
        <v>137</v>
      </c>
      <c r="E2392" s="660" t="s">
        <v>3</v>
      </c>
      <c r="F2392" s="661" t="s">
        <v>3747</v>
      </c>
      <c r="H2392" s="662">
        <v>-1.83</v>
      </c>
      <c r="L2392" s="659"/>
      <c r="M2392" s="663"/>
      <c r="N2392" s="664"/>
      <c r="O2392" s="664"/>
      <c r="P2392" s="664"/>
      <c r="Q2392" s="664"/>
      <c r="R2392" s="664"/>
      <c r="S2392" s="664"/>
      <c r="T2392" s="665"/>
      <c r="AT2392" s="660" t="s">
        <v>137</v>
      </c>
      <c r="AU2392" s="660" t="s">
        <v>82</v>
      </c>
      <c r="AV2392" s="658" t="s">
        <v>82</v>
      </c>
      <c r="AW2392" s="658" t="s">
        <v>33</v>
      </c>
      <c r="AX2392" s="658" t="s">
        <v>72</v>
      </c>
      <c r="AY2392" s="660" t="s">
        <v>125</v>
      </c>
    </row>
    <row r="2393" spans="2:51" s="680" customFormat="1" ht="12">
      <c r="B2393" s="681"/>
      <c r="D2393" s="653" t="s">
        <v>137</v>
      </c>
      <c r="E2393" s="682" t="s">
        <v>3</v>
      </c>
      <c r="F2393" s="683" t="s">
        <v>3748</v>
      </c>
      <c r="H2393" s="682" t="s">
        <v>3</v>
      </c>
      <c r="L2393" s="681"/>
      <c r="M2393" s="684"/>
      <c r="N2393" s="685"/>
      <c r="O2393" s="685"/>
      <c r="P2393" s="685"/>
      <c r="Q2393" s="685"/>
      <c r="R2393" s="685"/>
      <c r="S2393" s="685"/>
      <c r="T2393" s="686"/>
      <c r="AT2393" s="682" t="s">
        <v>137</v>
      </c>
      <c r="AU2393" s="682" t="s">
        <v>82</v>
      </c>
      <c r="AV2393" s="680" t="s">
        <v>80</v>
      </c>
      <c r="AW2393" s="680" t="s">
        <v>33</v>
      </c>
      <c r="AX2393" s="680" t="s">
        <v>72</v>
      </c>
      <c r="AY2393" s="682" t="s">
        <v>125</v>
      </c>
    </row>
    <row r="2394" spans="2:51" s="658" customFormat="1" ht="12">
      <c r="B2394" s="659"/>
      <c r="D2394" s="653" t="s">
        <v>137</v>
      </c>
      <c r="E2394" s="660" t="s">
        <v>3</v>
      </c>
      <c r="F2394" s="661" t="s">
        <v>3749</v>
      </c>
      <c r="H2394" s="662">
        <v>54.833</v>
      </c>
      <c r="L2394" s="659"/>
      <c r="M2394" s="663"/>
      <c r="N2394" s="664"/>
      <c r="O2394" s="664"/>
      <c r="P2394" s="664"/>
      <c r="Q2394" s="664"/>
      <c r="R2394" s="664"/>
      <c r="S2394" s="664"/>
      <c r="T2394" s="665"/>
      <c r="AT2394" s="660" t="s">
        <v>137</v>
      </c>
      <c r="AU2394" s="660" t="s">
        <v>82</v>
      </c>
      <c r="AV2394" s="658" t="s">
        <v>82</v>
      </c>
      <c r="AW2394" s="658" t="s">
        <v>33</v>
      </c>
      <c r="AX2394" s="658" t="s">
        <v>72</v>
      </c>
      <c r="AY2394" s="660" t="s">
        <v>125</v>
      </c>
    </row>
    <row r="2395" spans="2:51" s="658" customFormat="1" ht="12">
      <c r="B2395" s="659"/>
      <c r="D2395" s="653" t="s">
        <v>137</v>
      </c>
      <c r="E2395" s="660" t="s">
        <v>3</v>
      </c>
      <c r="F2395" s="661" t="s">
        <v>3750</v>
      </c>
      <c r="H2395" s="662">
        <v>-6.722</v>
      </c>
      <c r="L2395" s="659"/>
      <c r="M2395" s="663"/>
      <c r="N2395" s="664"/>
      <c r="O2395" s="664"/>
      <c r="P2395" s="664"/>
      <c r="Q2395" s="664"/>
      <c r="R2395" s="664"/>
      <c r="S2395" s="664"/>
      <c r="T2395" s="665"/>
      <c r="AT2395" s="660" t="s">
        <v>137</v>
      </c>
      <c r="AU2395" s="660" t="s">
        <v>82</v>
      </c>
      <c r="AV2395" s="658" t="s">
        <v>82</v>
      </c>
      <c r="AW2395" s="658" t="s">
        <v>33</v>
      </c>
      <c r="AX2395" s="658" t="s">
        <v>72</v>
      </c>
      <c r="AY2395" s="660" t="s">
        <v>125</v>
      </c>
    </row>
    <row r="2396" spans="2:51" s="680" customFormat="1" ht="12">
      <c r="B2396" s="681"/>
      <c r="D2396" s="653" t="s">
        <v>137</v>
      </c>
      <c r="E2396" s="682" t="s">
        <v>3</v>
      </c>
      <c r="F2396" s="683" t="s">
        <v>3751</v>
      </c>
      <c r="H2396" s="682" t="s">
        <v>3</v>
      </c>
      <c r="L2396" s="681"/>
      <c r="M2396" s="684"/>
      <c r="N2396" s="685"/>
      <c r="O2396" s="685"/>
      <c r="P2396" s="685"/>
      <c r="Q2396" s="685"/>
      <c r="R2396" s="685"/>
      <c r="S2396" s="685"/>
      <c r="T2396" s="686"/>
      <c r="AT2396" s="682" t="s">
        <v>137</v>
      </c>
      <c r="AU2396" s="682" t="s">
        <v>82</v>
      </c>
      <c r="AV2396" s="680" t="s">
        <v>80</v>
      </c>
      <c r="AW2396" s="680" t="s">
        <v>33</v>
      </c>
      <c r="AX2396" s="680" t="s">
        <v>72</v>
      </c>
      <c r="AY2396" s="682" t="s">
        <v>125</v>
      </c>
    </row>
    <row r="2397" spans="2:51" s="658" customFormat="1" ht="12">
      <c r="B2397" s="659"/>
      <c r="D2397" s="653" t="s">
        <v>137</v>
      </c>
      <c r="E2397" s="660" t="s">
        <v>3</v>
      </c>
      <c r="F2397" s="661" t="s">
        <v>3752</v>
      </c>
      <c r="H2397" s="662">
        <v>6.405</v>
      </c>
      <c r="L2397" s="659"/>
      <c r="M2397" s="663"/>
      <c r="N2397" s="664"/>
      <c r="O2397" s="664"/>
      <c r="P2397" s="664"/>
      <c r="Q2397" s="664"/>
      <c r="R2397" s="664"/>
      <c r="S2397" s="664"/>
      <c r="T2397" s="665"/>
      <c r="AT2397" s="660" t="s">
        <v>137</v>
      </c>
      <c r="AU2397" s="660" t="s">
        <v>82</v>
      </c>
      <c r="AV2397" s="658" t="s">
        <v>82</v>
      </c>
      <c r="AW2397" s="658" t="s">
        <v>33</v>
      </c>
      <c r="AX2397" s="658" t="s">
        <v>72</v>
      </c>
      <c r="AY2397" s="660" t="s">
        <v>125</v>
      </c>
    </row>
    <row r="2398" spans="2:51" s="658" customFormat="1" ht="12">
      <c r="B2398" s="659"/>
      <c r="D2398" s="653" t="s">
        <v>137</v>
      </c>
      <c r="E2398" s="660" t="s">
        <v>3</v>
      </c>
      <c r="F2398" s="661" t="s">
        <v>3753</v>
      </c>
      <c r="H2398" s="662">
        <v>37.08</v>
      </c>
      <c r="L2398" s="659"/>
      <c r="M2398" s="663"/>
      <c r="N2398" s="664"/>
      <c r="O2398" s="664"/>
      <c r="P2398" s="664"/>
      <c r="Q2398" s="664"/>
      <c r="R2398" s="664"/>
      <c r="S2398" s="664"/>
      <c r="T2398" s="665"/>
      <c r="AT2398" s="660" t="s">
        <v>137</v>
      </c>
      <c r="AU2398" s="660" t="s">
        <v>82</v>
      </c>
      <c r="AV2398" s="658" t="s">
        <v>82</v>
      </c>
      <c r="AW2398" s="658" t="s">
        <v>33</v>
      </c>
      <c r="AX2398" s="658" t="s">
        <v>72</v>
      </c>
      <c r="AY2398" s="660" t="s">
        <v>125</v>
      </c>
    </row>
    <row r="2399" spans="2:51" s="695" customFormat="1" ht="12">
      <c r="B2399" s="696"/>
      <c r="D2399" s="653" t="s">
        <v>137</v>
      </c>
      <c r="E2399" s="697" t="s">
        <v>3</v>
      </c>
      <c r="F2399" s="698" t="s">
        <v>1106</v>
      </c>
      <c r="H2399" s="699">
        <v>311.311</v>
      </c>
      <c r="L2399" s="696"/>
      <c r="M2399" s="700"/>
      <c r="N2399" s="701"/>
      <c r="O2399" s="701"/>
      <c r="P2399" s="701"/>
      <c r="Q2399" s="701"/>
      <c r="R2399" s="701"/>
      <c r="S2399" s="701"/>
      <c r="T2399" s="702"/>
      <c r="AT2399" s="697" t="s">
        <v>137</v>
      </c>
      <c r="AU2399" s="697" t="s">
        <v>82</v>
      </c>
      <c r="AV2399" s="695" t="s">
        <v>145</v>
      </c>
      <c r="AW2399" s="695" t="s">
        <v>33</v>
      </c>
      <c r="AX2399" s="695" t="s">
        <v>72</v>
      </c>
      <c r="AY2399" s="697" t="s">
        <v>125</v>
      </c>
    </row>
    <row r="2400" spans="2:51" s="680" customFormat="1" ht="12">
      <c r="B2400" s="681"/>
      <c r="D2400" s="653" t="s">
        <v>137</v>
      </c>
      <c r="E2400" s="682" t="s">
        <v>3</v>
      </c>
      <c r="F2400" s="683" t="s">
        <v>1089</v>
      </c>
      <c r="H2400" s="682" t="s">
        <v>3</v>
      </c>
      <c r="L2400" s="681"/>
      <c r="M2400" s="684"/>
      <c r="N2400" s="685"/>
      <c r="O2400" s="685"/>
      <c r="P2400" s="685"/>
      <c r="Q2400" s="685"/>
      <c r="R2400" s="685"/>
      <c r="S2400" s="685"/>
      <c r="T2400" s="686"/>
      <c r="AT2400" s="682" t="s">
        <v>137</v>
      </c>
      <c r="AU2400" s="682" t="s">
        <v>82</v>
      </c>
      <c r="AV2400" s="680" t="s">
        <v>80</v>
      </c>
      <c r="AW2400" s="680" t="s">
        <v>33</v>
      </c>
      <c r="AX2400" s="680" t="s">
        <v>72</v>
      </c>
      <c r="AY2400" s="682" t="s">
        <v>125</v>
      </c>
    </row>
    <row r="2401" spans="2:51" s="658" customFormat="1" ht="12">
      <c r="B2401" s="659"/>
      <c r="D2401" s="653" t="s">
        <v>137</v>
      </c>
      <c r="E2401" s="660" t="s">
        <v>3</v>
      </c>
      <c r="F2401" s="661" t="s">
        <v>3754</v>
      </c>
      <c r="H2401" s="662">
        <v>78.183</v>
      </c>
      <c r="L2401" s="659"/>
      <c r="M2401" s="663"/>
      <c r="N2401" s="664"/>
      <c r="O2401" s="664"/>
      <c r="P2401" s="664"/>
      <c r="Q2401" s="664"/>
      <c r="R2401" s="664"/>
      <c r="S2401" s="664"/>
      <c r="T2401" s="665"/>
      <c r="AT2401" s="660" t="s">
        <v>137</v>
      </c>
      <c r="AU2401" s="660" t="s">
        <v>82</v>
      </c>
      <c r="AV2401" s="658" t="s">
        <v>82</v>
      </c>
      <c r="AW2401" s="658" t="s">
        <v>33</v>
      </c>
      <c r="AX2401" s="658" t="s">
        <v>72</v>
      </c>
      <c r="AY2401" s="660" t="s">
        <v>125</v>
      </c>
    </row>
    <row r="2402" spans="2:51" s="658" customFormat="1" ht="12">
      <c r="B2402" s="659"/>
      <c r="D2402" s="653" t="s">
        <v>137</v>
      </c>
      <c r="E2402" s="660" t="s">
        <v>3</v>
      </c>
      <c r="F2402" s="661" t="s">
        <v>3755</v>
      </c>
      <c r="H2402" s="662">
        <v>-8.154</v>
      </c>
      <c r="L2402" s="659"/>
      <c r="M2402" s="663"/>
      <c r="N2402" s="664"/>
      <c r="O2402" s="664"/>
      <c r="P2402" s="664"/>
      <c r="Q2402" s="664"/>
      <c r="R2402" s="664"/>
      <c r="S2402" s="664"/>
      <c r="T2402" s="665"/>
      <c r="AT2402" s="660" t="s">
        <v>137</v>
      </c>
      <c r="AU2402" s="660" t="s">
        <v>82</v>
      </c>
      <c r="AV2402" s="658" t="s">
        <v>82</v>
      </c>
      <c r="AW2402" s="658" t="s">
        <v>33</v>
      </c>
      <c r="AX2402" s="658" t="s">
        <v>72</v>
      </c>
      <c r="AY2402" s="660" t="s">
        <v>125</v>
      </c>
    </row>
    <row r="2403" spans="2:51" s="680" customFormat="1" ht="12">
      <c r="B2403" s="681"/>
      <c r="D2403" s="653" t="s">
        <v>137</v>
      </c>
      <c r="E2403" s="682" t="s">
        <v>3</v>
      </c>
      <c r="F2403" s="683" t="s">
        <v>3756</v>
      </c>
      <c r="H2403" s="682" t="s">
        <v>3</v>
      </c>
      <c r="L2403" s="681"/>
      <c r="M2403" s="684"/>
      <c r="N2403" s="685"/>
      <c r="O2403" s="685"/>
      <c r="P2403" s="685"/>
      <c r="Q2403" s="685"/>
      <c r="R2403" s="685"/>
      <c r="S2403" s="685"/>
      <c r="T2403" s="686"/>
      <c r="AT2403" s="682" t="s">
        <v>137</v>
      </c>
      <c r="AU2403" s="682" t="s">
        <v>82</v>
      </c>
      <c r="AV2403" s="680" t="s">
        <v>80</v>
      </c>
      <c r="AW2403" s="680" t="s">
        <v>33</v>
      </c>
      <c r="AX2403" s="680" t="s">
        <v>72</v>
      </c>
      <c r="AY2403" s="682" t="s">
        <v>125</v>
      </c>
    </row>
    <row r="2404" spans="2:51" s="658" customFormat="1" ht="12">
      <c r="B2404" s="659"/>
      <c r="D2404" s="653" t="s">
        <v>137</v>
      </c>
      <c r="E2404" s="660" t="s">
        <v>3</v>
      </c>
      <c r="F2404" s="661" t="s">
        <v>3757</v>
      </c>
      <c r="H2404" s="662">
        <v>33.064</v>
      </c>
      <c r="L2404" s="659"/>
      <c r="M2404" s="663"/>
      <c r="N2404" s="664"/>
      <c r="O2404" s="664"/>
      <c r="P2404" s="664"/>
      <c r="Q2404" s="664"/>
      <c r="R2404" s="664"/>
      <c r="S2404" s="664"/>
      <c r="T2404" s="665"/>
      <c r="AT2404" s="660" t="s">
        <v>137</v>
      </c>
      <c r="AU2404" s="660" t="s">
        <v>82</v>
      </c>
      <c r="AV2404" s="658" t="s">
        <v>82</v>
      </c>
      <c r="AW2404" s="658" t="s">
        <v>33</v>
      </c>
      <c r="AX2404" s="658" t="s">
        <v>72</v>
      </c>
      <c r="AY2404" s="660" t="s">
        <v>125</v>
      </c>
    </row>
    <row r="2405" spans="2:51" s="687" customFormat="1" ht="12">
      <c r="B2405" s="688"/>
      <c r="D2405" s="653" t="s">
        <v>137</v>
      </c>
      <c r="E2405" s="689" t="s">
        <v>3</v>
      </c>
      <c r="F2405" s="690" t="s">
        <v>532</v>
      </c>
      <c r="H2405" s="691">
        <v>2020.409</v>
      </c>
      <c r="L2405" s="688"/>
      <c r="M2405" s="692"/>
      <c r="N2405" s="693"/>
      <c r="O2405" s="693"/>
      <c r="P2405" s="693"/>
      <c r="Q2405" s="693"/>
      <c r="R2405" s="693"/>
      <c r="S2405" s="693"/>
      <c r="T2405" s="694"/>
      <c r="AT2405" s="689" t="s">
        <v>137</v>
      </c>
      <c r="AU2405" s="689" t="s">
        <v>82</v>
      </c>
      <c r="AV2405" s="687" t="s">
        <v>133</v>
      </c>
      <c r="AW2405" s="687" t="s">
        <v>33</v>
      </c>
      <c r="AX2405" s="687" t="s">
        <v>80</v>
      </c>
      <c r="AY2405" s="689" t="s">
        <v>125</v>
      </c>
    </row>
    <row r="2406" spans="1:65" s="571" customFormat="1" ht="14.45" customHeight="1">
      <c r="A2406" s="568"/>
      <c r="B2406" s="569"/>
      <c r="C2406" s="640" t="s">
        <v>3758</v>
      </c>
      <c r="D2406" s="640" t="s">
        <v>128</v>
      </c>
      <c r="E2406" s="641" t="s">
        <v>3759</v>
      </c>
      <c r="F2406" s="642" t="s">
        <v>3760</v>
      </c>
      <c r="G2406" s="643" t="s">
        <v>180</v>
      </c>
      <c r="H2406" s="644">
        <v>24.9</v>
      </c>
      <c r="I2406" s="77"/>
      <c r="J2406" s="645">
        <f>ROUND(I2406*H2406,2)</f>
        <v>0</v>
      </c>
      <c r="K2406" s="642" t="s">
        <v>132</v>
      </c>
      <c r="L2406" s="569"/>
      <c r="M2406" s="646" t="s">
        <v>3</v>
      </c>
      <c r="N2406" s="647" t="s">
        <v>43</v>
      </c>
      <c r="O2406" s="648"/>
      <c r="P2406" s="649">
        <f>O2406*H2406</f>
        <v>0</v>
      </c>
      <c r="Q2406" s="649">
        <v>0.0002</v>
      </c>
      <c r="R2406" s="649">
        <f>Q2406*H2406</f>
        <v>0.00498</v>
      </c>
      <c r="S2406" s="649">
        <v>0</v>
      </c>
      <c r="T2406" s="650">
        <f>S2406*H2406</f>
        <v>0</v>
      </c>
      <c r="U2406" s="568"/>
      <c r="V2406" s="568"/>
      <c r="W2406" s="568"/>
      <c r="X2406" s="568"/>
      <c r="Y2406" s="568"/>
      <c r="Z2406" s="568"/>
      <c r="AA2406" s="568"/>
      <c r="AB2406" s="568"/>
      <c r="AC2406" s="568"/>
      <c r="AD2406" s="568"/>
      <c r="AE2406" s="568"/>
      <c r="AR2406" s="651" t="s">
        <v>229</v>
      </c>
      <c r="AT2406" s="651" t="s">
        <v>128</v>
      </c>
      <c r="AU2406" s="651" t="s">
        <v>82</v>
      </c>
      <c r="AY2406" s="561" t="s">
        <v>125</v>
      </c>
      <c r="BE2406" s="652">
        <f>IF(N2406="základní",J2406,0)</f>
        <v>0</v>
      </c>
      <c r="BF2406" s="652">
        <f>IF(N2406="snížená",J2406,0)</f>
        <v>0</v>
      </c>
      <c r="BG2406" s="652">
        <f>IF(N2406="zákl. přenesená",J2406,0)</f>
        <v>0</v>
      </c>
      <c r="BH2406" s="652">
        <f>IF(N2406="sníž. přenesená",J2406,0)</f>
        <v>0</v>
      </c>
      <c r="BI2406" s="652">
        <f>IF(N2406="nulová",J2406,0)</f>
        <v>0</v>
      </c>
      <c r="BJ2406" s="561" t="s">
        <v>80</v>
      </c>
      <c r="BK2406" s="652">
        <f>ROUND(I2406*H2406,2)</f>
        <v>0</v>
      </c>
      <c r="BL2406" s="561" t="s">
        <v>229</v>
      </c>
      <c r="BM2406" s="651" t="s">
        <v>3761</v>
      </c>
    </row>
    <row r="2407" spans="2:51" s="658" customFormat="1" ht="12">
      <c r="B2407" s="659"/>
      <c r="D2407" s="653" t="s">
        <v>137</v>
      </c>
      <c r="E2407" s="660" t="s">
        <v>3</v>
      </c>
      <c r="F2407" s="661" t="s">
        <v>1391</v>
      </c>
      <c r="H2407" s="662">
        <v>24.9</v>
      </c>
      <c r="L2407" s="659"/>
      <c r="M2407" s="663"/>
      <c r="N2407" s="664"/>
      <c r="O2407" s="664"/>
      <c r="P2407" s="664"/>
      <c r="Q2407" s="664"/>
      <c r="R2407" s="664"/>
      <c r="S2407" s="664"/>
      <c r="T2407" s="665"/>
      <c r="AT2407" s="660" t="s">
        <v>137</v>
      </c>
      <c r="AU2407" s="660" t="s">
        <v>82</v>
      </c>
      <c r="AV2407" s="658" t="s">
        <v>82</v>
      </c>
      <c r="AW2407" s="658" t="s">
        <v>33</v>
      </c>
      <c r="AX2407" s="658" t="s">
        <v>80</v>
      </c>
      <c r="AY2407" s="660" t="s">
        <v>125</v>
      </c>
    </row>
    <row r="2408" spans="1:65" s="571" customFormat="1" ht="24.2" customHeight="1">
      <c r="A2408" s="568"/>
      <c r="B2408" s="569"/>
      <c r="C2408" s="640" t="s">
        <v>3762</v>
      </c>
      <c r="D2408" s="640" t="s">
        <v>128</v>
      </c>
      <c r="E2408" s="641" t="s">
        <v>3763</v>
      </c>
      <c r="F2408" s="642" t="s">
        <v>3764</v>
      </c>
      <c r="G2408" s="643" t="s">
        <v>180</v>
      </c>
      <c r="H2408" s="644">
        <v>92.376</v>
      </c>
      <c r="I2408" s="77"/>
      <c r="J2408" s="645">
        <f>ROUND(I2408*H2408,2)</f>
        <v>0</v>
      </c>
      <c r="K2408" s="642" t="s">
        <v>132</v>
      </c>
      <c r="L2408" s="569"/>
      <c r="M2408" s="646" t="s">
        <v>3</v>
      </c>
      <c r="N2408" s="647" t="s">
        <v>43</v>
      </c>
      <c r="O2408" s="648"/>
      <c r="P2408" s="649">
        <f>O2408*H2408</f>
        <v>0</v>
      </c>
      <c r="Q2408" s="649">
        <v>0.00026</v>
      </c>
      <c r="R2408" s="649">
        <f>Q2408*H2408</f>
        <v>0.02401776</v>
      </c>
      <c r="S2408" s="649">
        <v>0</v>
      </c>
      <c r="T2408" s="650">
        <f>S2408*H2408</f>
        <v>0</v>
      </c>
      <c r="U2408" s="568"/>
      <c r="V2408" s="568"/>
      <c r="W2408" s="568"/>
      <c r="X2408" s="568"/>
      <c r="Y2408" s="568"/>
      <c r="Z2408" s="568"/>
      <c r="AA2408" s="568"/>
      <c r="AB2408" s="568"/>
      <c r="AC2408" s="568"/>
      <c r="AD2408" s="568"/>
      <c r="AE2408" s="568"/>
      <c r="AR2408" s="651" t="s">
        <v>229</v>
      </c>
      <c r="AT2408" s="651" t="s">
        <v>128</v>
      </c>
      <c r="AU2408" s="651" t="s">
        <v>82</v>
      </c>
      <c r="AY2408" s="561" t="s">
        <v>125</v>
      </c>
      <c r="BE2408" s="652">
        <f>IF(N2408="základní",J2408,0)</f>
        <v>0</v>
      </c>
      <c r="BF2408" s="652">
        <f>IF(N2408="snížená",J2408,0)</f>
        <v>0</v>
      </c>
      <c r="BG2408" s="652">
        <f>IF(N2408="zákl. přenesená",J2408,0)</f>
        <v>0</v>
      </c>
      <c r="BH2408" s="652">
        <f>IF(N2408="sníž. přenesená",J2408,0)</f>
        <v>0</v>
      </c>
      <c r="BI2408" s="652">
        <f>IF(N2408="nulová",J2408,0)</f>
        <v>0</v>
      </c>
      <c r="BJ2408" s="561" t="s">
        <v>80</v>
      </c>
      <c r="BK2408" s="652">
        <f>ROUND(I2408*H2408,2)</f>
        <v>0</v>
      </c>
      <c r="BL2408" s="561" t="s">
        <v>229</v>
      </c>
      <c r="BM2408" s="651" t="s">
        <v>3765</v>
      </c>
    </row>
    <row r="2409" spans="2:51" s="680" customFormat="1" ht="12">
      <c r="B2409" s="681"/>
      <c r="D2409" s="653" t="s">
        <v>137</v>
      </c>
      <c r="E2409" s="682" t="s">
        <v>3</v>
      </c>
      <c r="F2409" s="683" t="s">
        <v>825</v>
      </c>
      <c r="H2409" s="682" t="s">
        <v>3</v>
      </c>
      <c r="L2409" s="681"/>
      <c r="M2409" s="684"/>
      <c r="N2409" s="685"/>
      <c r="O2409" s="685"/>
      <c r="P2409" s="685"/>
      <c r="Q2409" s="685"/>
      <c r="R2409" s="685"/>
      <c r="S2409" s="685"/>
      <c r="T2409" s="686"/>
      <c r="AT2409" s="682" t="s">
        <v>137</v>
      </c>
      <c r="AU2409" s="682" t="s">
        <v>82</v>
      </c>
      <c r="AV2409" s="680" t="s">
        <v>80</v>
      </c>
      <c r="AW2409" s="680" t="s">
        <v>33</v>
      </c>
      <c r="AX2409" s="680" t="s">
        <v>72</v>
      </c>
      <c r="AY2409" s="682" t="s">
        <v>125</v>
      </c>
    </row>
    <row r="2410" spans="2:51" s="680" customFormat="1" ht="12">
      <c r="B2410" s="681"/>
      <c r="D2410" s="653" t="s">
        <v>137</v>
      </c>
      <c r="E2410" s="682" t="s">
        <v>3</v>
      </c>
      <c r="F2410" s="683" t="s">
        <v>3690</v>
      </c>
      <c r="H2410" s="682" t="s">
        <v>3</v>
      </c>
      <c r="L2410" s="681"/>
      <c r="M2410" s="684"/>
      <c r="N2410" s="685"/>
      <c r="O2410" s="685"/>
      <c r="P2410" s="685"/>
      <c r="Q2410" s="685"/>
      <c r="R2410" s="685"/>
      <c r="S2410" s="685"/>
      <c r="T2410" s="686"/>
      <c r="AT2410" s="682" t="s">
        <v>137</v>
      </c>
      <c r="AU2410" s="682" t="s">
        <v>82</v>
      </c>
      <c r="AV2410" s="680" t="s">
        <v>80</v>
      </c>
      <c r="AW2410" s="680" t="s">
        <v>33</v>
      </c>
      <c r="AX2410" s="680" t="s">
        <v>72</v>
      </c>
      <c r="AY2410" s="682" t="s">
        <v>125</v>
      </c>
    </row>
    <row r="2411" spans="2:51" s="658" customFormat="1" ht="12">
      <c r="B2411" s="659"/>
      <c r="D2411" s="653" t="s">
        <v>137</v>
      </c>
      <c r="E2411" s="660" t="s">
        <v>3</v>
      </c>
      <c r="F2411" s="661" t="s">
        <v>3691</v>
      </c>
      <c r="H2411" s="662">
        <v>13.315</v>
      </c>
      <c r="L2411" s="659"/>
      <c r="M2411" s="663"/>
      <c r="N2411" s="664"/>
      <c r="O2411" s="664"/>
      <c r="P2411" s="664"/>
      <c r="Q2411" s="664"/>
      <c r="R2411" s="664"/>
      <c r="S2411" s="664"/>
      <c r="T2411" s="665"/>
      <c r="AT2411" s="660" t="s">
        <v>137</v>
      </c>
      <c r="AU2411" s="660" t="s">
        <v>82</v>
      </c>
      <c r="AV2411" s="658" t="s">
        <v>82</v>
      </c>
      <c r="AW2411" s="658" t="s">
        <v>33</v>
      </c>
      <c r="AX2411" s="658" t="s">
        <v>72</v>
      </c>
      <c r="AY2411" s="660" t="s">
        <v>125</v>
      </c>
    </row>
    <row r="2412" spans="2:51" s="680" customFormat="1" ht="12">
      <c r="B2412" s="681"/>
      <c r="D2412" s="653" t="s">
        <v>137</v>
      </c>
      <c r="E2412" s="682" t="s">
        <v>3</v>
      </c>
      <c r="F2412" s="683" t="s">
        <v>838</v>
      </c>
      <c r="H2412" s="682" t="s">
        <v>3</v>
      </c>
      <c r="L2412" s="681"/>
      <c r="M2412" s="684"/>
      <c r="N2412" s="685"/>
      <c r="O2412" s="685"/>
      <c r="P2412" s="685"/>
      <c r="Q2412" s="685"/>
      <c r="R2412" s="685"/>
      <c r="S2412" s="685"/>
      <c r="T2412" s="686"/>
      <c r="AT2412" s="682" t="s">
        <v>137</v>
      </c>
      <c r="AU2412" s="682" t="s">
        <v>82</v>
      </c>
      <c r="AV2412" s="680" t="s">
        <v>80</v>
      </c>
      <c r="AW2412" s="680" t="s">
        <v>33</v>
      </c>
      <c r="AX2412" s="680" t="s">
        <v>72</v>
      </c>
      <c r="AY2412" s="682" t="s">
        <v>125</v>
      </c>
    </row>
    <row r="2413" spans="2:51" s="680" customFormat="1" ht="12">
      <c r="B2413" s="681"/>
      <c r="D2413" s="653" t="s">
        <v>137</v>
      </c>
      <c r="E2413" s="682" t="s">
        <v>3</v>
      </c>
      <c r="F2413" s="683" t="s">
        <v>3714</v>
      </c>
      <c r="H2413" s="682" t="s">
        <v>3</v>
      </c>
      <c r="L2413" s="681"/>
      <c r="M2413" s="684"/>
      <c r="N2413" s="685"/>
      <c r="O2413" s="685"/>
      <c r="P2413" s="685"/>
      <c r="Q2413" s="685"/>
      <c r="R2413" s="685"/>
      <c r="S2413" s="685"/>
      <c r="T2413" s="686"/>
      <c r="AT2413" s="682" t="s">
        <v>137</v>
      </c>
      <c r="AU2413" s="682" t="s">
        <v>82</v>
      </c>
      <c r="AV2413" s="680" t="s">
        <v>80</v>
      </c>
      <c r="AW2413" s="680" t="s">
        <v>33</v>
      </c>
      <c r="AX2413" s="680" t="s">
        <v>72</v>
      </c>
      <c r="AY2413" s="682" t="s">
        <v>125</v>
      </c>
    </row>
    <row r="2414" spans="2:51" s="658" customFormat="1" ht="12">
      <c r="B2414" s="659"/>
      <c r="D2414" s="653" t="s">
        <v>137</v>
      </c>
      <c r="E2414" s="660" t="s">
        <v>3</v>
      </c>
      <c r="F2414" s="661" t="s">
        <v>3715</v>
      </c>
      <c r="H2414" s="662">
        <v>9.032</v>
      </c>
      <c r="L2414" s="659"/>
      <c r="M2414" s="663"/>
      <c r="N2414" s="664"/>
      <c r="O2414" s="664"/>
      <c r="P2414" s="664"/>
      <c r="Q2414" s="664"/>
      <c r="R2414" s="664"/>
      <c r="S2414" s="664"/>
      <c r="T2414" s="665"/>
      <c r="AT2414" s="660" t="s">
        <v>137</v>
      </c>
      <c r="AU2414" s="660" t="s">
        <v>82</v>
      </c>
      <c r="AV2414" s="658" t="s">
        <v>82</v>
      </c>
      <c r="AW2414" s="658" t="s">
        <v>33</v>
      </c>
      <c r="AX2414" s="658" t="s">
        <v>72</v>
      </c>
      <c r="AY2414" s="660" t="s">
        <v>125</v>
      </c>
    </row>
    <row r="2415" spans="2:51" s="680" customFormat="1" ht="12">
      <c r="B2415" s="681"/>
      <c r="D2415" s="653" t="s">
        <v>137</v>
      </c>
      <c r="E2415" s="682" t="s">
        <v>3</v>
      </c>
      <c r="F2415" s="683" t="s">
        <v>1089</v>
      </c>
      <c r="H2415" s="682" t="s">
        <v>3</v>
      </c>
      <c r="L2415" s="681"/>
      <c r="M2415" s="684"/>
      <c r="N2415" s="685"/>
      <c r="O2415" s="685"/>
      <c r="P2415" s="685"/>
      <c r="Q2415" s="685"/>
      <c r="R2415" s="685"/>
      <c r="S2415" s="685"/>
      <c r="T2415" s="686"/>
      <c r="AT2415" s="682" t="s">
        <v>137</v>
      </c>
      <c r="AU2415" s="682" t="s">
        <v>82</v>
      </c>
      <c r="AV2415" s="680" t="s">
        <v>80</v>
      </c>
      <c r="AW2415" s="680" t="s">
        <v>33</v>
      </c>
      <c r="AX2415" s="680" t="s">
        <v>72</v>
      </c>
      <c r="AY2415" s="682" t="s">
        <v>125</v>
      </c>
    </row>
    <row r="2416" spans="2:51" s="658" customFormat="1" ht="12">
      <c r="B2416" s="659"/>
      <c r="D2416" s="653" t="s">
        <v>137</v>
      </c>
      <c r="E2416" s="660" t="s">
        <v>3</v>
      </c>
      <c r="F2416" s="661" t="s">
        <v>3754</v>
      </c>
      <c r="H2416" s="662">
        <v>78.183</v>
      </c>
      <c r="L2416" s="659"/>
      <c r="M2416" s="663"/>
      <c r="N2416" s="664"/>
      <c r="O2416" s="664"/>
      <c r="P2416" s="664"/>
      <c r="Q2416" s="664"/>
      <c r="R2416" s="664"/>
      <c r="S2416" s="664"/>
      <c r="T2416" s="665"/>
      <c r="AT2416" s="660" t="s">
        <v>137</v>
      </c>
      <c r="AU2416" s="660" t="s">
        <v>82</v>
      </c>
      <c r="AV2416" s="658" t="s">
        <v>82</v>
      </c>
      <c r="AW2416" s="658" t="s">
        <v>33</v>
      </c>
      <c r="AX2416" s="658" t="s">
        <v>72</v>
      </c>
      <c r="AY2416" s="660" t="s">
        <v>125</v>
      </c>
    </row>
    <row r="2417" spans="2:51" s="658" customFormat="1" ht="12">
      <c r="B2417" s="659"/>
      <c r="D2417" s="653" t="s">
        <v>137</v>
      </c>
      <c r="E2417" s="660" t="s">
        <v>3</v>
      </c>
      <c r="F2417" s="661" t="s">
        <v>3755</v>
      </c>
      <c r="H2417" s="662">
        <v>-8.154</v>
      </c>
      <c r="L2417" s="659"/>
      <c r="M2417" s="663"/>
      <c r="N2417" s="664"/>
      <c r="O2417" s="664"/>
      <c r="P2417" s="664"/>
      <c r="Q2417" s="664"/>
      <c r="R2417" s="664"/>
      <c r="S2417" s="664"/>
      <c r="T2417" s="665"/>
      <c r="AT2417" s="660" t="s">
        <v>137</v>
      </c>
      <c r="AU2417" s="660" t="s">
        <v>82</v>
      </c>
      <c r="AV2417" s="658" t="s">
        <v>82</v>
      </c>
      <c r="AW2417" s="658" t="s">
        <v>33</v>
      </c>
      <c r="AX2417" s="658" t="s">
        <v>72</v>
      </c>
      <c r="AY2417" s="660" t="s">
        <v>125</v>
      </c>
    </row>
    <row r="2418" spans="2:51" s="687" customFormat="1" ht="12">
      <c r="B2418" s="688"/>
      <c r="D2418" s="653" t="s">
        <v>137</v>
      </c>
      <c r="E2418" s="689" t="s">
        <v>3</v>
      </c>
      <c r="F2418" s="690" t="s">
        <v>532</v>
      </c>
      <c r="H2418" s="691">
        <v>92.376</v>
      </c>
      <c r="L2418" s="688"/>
      <c r="M2418" s="692"/>
      <c r="N2418" s="693"/>
      <c r="O2418" s="693"/>
      <c r="P2418" s="693"/>
      <c r="Q2418" s="693"/>
      <c r="R2418" s="693"/>
      <c r="S2418" s="693"/>
      <c r="T2418" s="694"/>
      <c r="AT2418" s="689" t="s">
        <v>137</v>
      </c>
      <c r="AU2418" s="689" t="s">
        <v>82</v>
      </c>
      <c r="AV2418" s="687" t="s">
        <v>133</v>
      </c>
      <c r="AW2418" s="687" t="s">
        <v>33</v>
      </c>
      <c r="AX2418" s="687" t="s">
        <v>80</v>
      </c>
      <c r="AY2418" s="689" t="s">
        <v>125</v>
      </c>
    </row>
    <row r="2419" spans="1:65" s="571" customFormat="1" ht="24.2" customHeight="1">
      <c r="A2419" s="568"/>
      <c r="B2419" s="569"/>
      <c r="C2419" s="640" t="s">
        <v>3766</v>
      </c>
      <c r="D2419" s="640" t="s">
        <v>128</v>
      </c>
      <c r="E2419" s="641" t="s">
        <v>3767</v>
      </c>
      <c r="F2419" s="642" t="s">
        <v>3768</v>
      </c>
      <c r="G2419" s="643" t="s">
        <v>180</v>
      </c>
      <c r="H2419" s="644">
        <v>1928.033</v>
      </c>
      <c r="I2419" s="77"/>
      <c r="J2419" s="645">
        <f>ROUND(I2419*H2419,2)</f>
        <v>0</v>
      </c>
      <c r="K2419" s="642" t="s">
        <v>132</v>
      </c>
      <c r="L2419" s="569"/>
      <c r="M2419" s="646" t="s">
        <v>3</v>
      </c>
      <c r="N2419" s="647" t="s">
        <v>43</v>
      </c>
      <c r="O2419" s="648"/>
      <c r="P2419" s="649">
        <f>O2419*H2419</f>
        <v>0</v>
      </c>
      <c r="Q2419" s="649">
        <v>0.00029</v>
      </c>
      <c r="R2419" s="649">
        <f>Q2419*H2419</f>
        <v>0.55912957</v>
      </c>
      <c r="S2419" s="649">
        <v>0</v>
      </c>
      <c r="T2419" s="650">
        <f>S2419*H2419</f>
        <v>0</v>
      </c>
      <c r="U2419" s="568"/>
      <c r="V2419" s="568"/>
      <c r="W2419" s="568"/>
      <c r="X2419" s="568"/>
      <c r="Y2419" s="568"/>
      <c r="Z2419" s="568"/>
      <c r="AA2419" s="568"/>
      <c r="AB2419" s="568"/>
      <c r="AC2419" s="568"/>
      <c r="AD2419" s="568"/>
      <c r="AE2419" s="568"/>
      <c r="AR2419" s="651" t="s">
        <v>229</v>
      </c>
      <c r="AT2419" s="651" t="s">
        <v>128</v>
      </c>
      <c r="AU2419" s="651" t="s">
        <v>82</v>
      </c>
      <c r="AY2419" s="561" t="s">
        <v>125</v>
      </c>
      <c r="BE2419" s="652">
        <f>IF(N2419="základní",J2419,0)</f>
        <v>0</v>
      </c>
      <c r="BF2419" s="652">
        <f>IF(N2419="snížená",J2419,0)</f>
        <v>0</v>
      </c>
      <c r="BG2419" s="652">
        <f>IF(N2419="zákl. přenesená",J2419,0)</f>
        <v>0</v>
      </c>
      <c r="BH2419" s="652">
        <f>IF(N2419="sníž. přenesená",J2419,0)</f>
        <v>0</v>
      </c>
      <c r="BI2419" s="652">
        <f>IF(N2419="nulová",J2419,0)</f>
        <v>0</v>
      </c>
      <c r="BJ2419" s="561" t="s">
        <v>80</v>
      </c>
      <c r="BK2419" s="652">
        <f>ROUND(I2419*H2419,2)</f>
        <v>0</v>
      </c>
      <c r="BL2419" s="561" t="s">
        <v>229</v>
      </c>
      <c r="BM2419" s="651" t="s">
        <v>3769</v>
      </c>
    </row>
    <row r="2420" spans="2:51" s="680" customFormat="1" ht="12">
      <c r="B2420" s="681"/>
      <c r="D2420" s="653" t="s">
        <v>137</v>
      </c>
      <c r="E2420" s="682" t="s">
        <v>3</v>
      </c>
      <c r="F2420" s="683" t="s">
        <v>825</v>
      </c>
      <c r="H2420" s="682" t="s">
        <v>3</v>
      </c>
      <c r="L2420" s="681"/>
      <c r="M2420" s="684"/>
      <c r="N2420" s="685"/>
      <c r="O2420" s="685"/>
      <c r="P2420" s="685"/>
      <c r="Q2420" s="685"/>
      <c r="R2420" s="685"/>
      <c r="S2420" s="685"/>
      <c r="T2420" s="686"/>
      <c r="AT2420" s="682" t="s">
        <v>137</v>
      </c>
      <c r="AU2420" s="682" t="s">
        <v>82</v>
      </c>
      <c r="AV2420" s="680" t="s">
        <v>80</v>
      </c>
      <c r="AW2420" s="680" t="s">
        <v>33</v>
      </c>
      <c r="AX2420" s="680" t="s">
        <v>72</v>
      </c>
      <c r="AY2420" s="682" t="s">
        <v>125</v>
      </c>
    </row>
    <row r="2421" spans="2:51" s="680" customFormat="1" ht="12">
      <c r="B2421" s="681"/>
      <c r="D2421" s="653" t="s">
        <v>137</v>
      </c>
      <c r="E2421" s="682" t="s">
        <v>3</v>
      </c>
      <c r="F2421" s="683" t="s">
        <v>3645</v>
      </c>
      <c r="H2421" s="682" t="s">
        <v>3</v>
      </c>
      <c r="L2421" s="681"/>
      <c r="M2421" s="684"/>
      <c r="N2421" s="685"/>
      <c r="O2421" s="685"/>
      <c r="P2421" s="685"/>
      <c r="Q2421" s="685"/>
      <c r="R2421" s="685"/>
      <c r="S2421" s="685"/>
      <c r="T2421" s="686"/>
      <c r="AT2421" s="682" t="s">
        <v>137</v>
      </c>
      <c r="AU2421" s="682" t="s">
        <v>82</v>
      </c>
      <c r="AV2421" s="680" t="s">
        <v>80</v>
      </c>
      <c r="AW2421" s="680" t="s">
        <v>33</v>
      </c>
      <c r="AX2421" s="680" t="s">
        <v>72</v>
      </c>
      <c r="AY2421" s="682" t="s">
        <v>125</v>
      </c>
    </row>
    <row r="2422" spans="2:51" s="658" customFormat="1" ht="12">
      <c r="B2422" s="659"/>
      <c r="D2422" s="653" t="s">
        <v>137</v>
      </c>
      <c r="E2422" s="660" t="s">
        <v>3</v>
      </c>
      <c r="F2422" s="661" t="s">
        <v>3646</v>
      </c>
      <c r="H2422" s="662">
        <v>183.95</v>
      </c>
      <c r="L2422" s="659"/>
      <c r="M2422" s="663"/>
      <c r="N2422" s="664"/>
      <c r="O2422" s="664"/>
      <c r="P2422" s="664"/>
      <c r="Q2422" s="664"/>
      <c r="R2422" s="664"/>
      <c r="S2422" s="664"/>
      <c r="T2422" s="665"/>
      <c r="AT2422" s="660" t="s">
        <v>137</v>
      </c>
      <c r="AU2422" s="660" t="s">
        <v>82</v>
      </c>
      <c r="AV2422" s="658" t="s">
        <v>82</v>
      </c>
      <c r="AW2422" s="658" t="s">
        <v>33</v>
      </c>
      <c r="AX2422" s="658" t="s">
        <v>72</v>
      </c>
      <c r="AY2422" s="660" t="s">
        <v>125</v>
      </c>
    </row>
    <row r="2423" spans="2:51" s="658" customFormat="1" ht="12">
      <c r="B2423" s="659"/>
      <c r="D2423" s="653" t="s">
        <v>137</v>
      </c>
      <c r="E2423" s="660" t="s">
        <v>3</v>
      </c>
      <c r="F2423" s="661" t="s">
        <v>3647</v>
      </c>
      <c r="H2423" s="662">
        <v>6.75</v>
      </c>
      <c r="L2423" s="659"/>
      <c r="M2423" s="663"/>
      <c r="N2423" s="664"/>
      <c r="O2423" s="664"/>
      <c r="P2423" s="664"/>
      <c r="Q2423" s="664"/>
      <c r="R2423" s="664"/>
      <c r="S2423" s="664"/>
      <c r="T2423" s="665"/>
      <c r="AT2423" s="660" t="s">
        <v>137</v>
      </c>
      <c r="AU2423" s="660" t="s">
        <v>82</v>
      </c>
      <c r="AV2423" s="658" t="s">
        <v>82</v>
      </c>
      <c r="AW2423" s="658" t="s">
        <v>33</v>
      </c>
      <c r="AX2423" s="658" t="s">
        <v>72</v>
      </c>
      <c r="AY2423" s="660" t="s">
        <v>125</v>
      </c>
    </row>
    <row r="2424" spans="2:51" s="680" customFormat="1" ht="12">
      <c r="B2424" s="681"/>
      <c r="D2424" s="653" t="s">
        <v>137</v>
      </c>
      <c r="E2424" s="682" t="s">
        <v>3</v>
      </c>
      <c r="F2424" s="683" t="s">
        <v>1160</v>
      </c>
      <c r="H2424" s="682" t="s">
        <v>3</v>
      </c>
      <c r="L2424" s="681"/>
      <c r="M2424" s="684"/>
      <c r="N2424" s="685"/>
      <c r="O2424" s="685"/>
      <c r="P2424" s="685"/>
      <c r="Q2424" s="685"/>
      <c r="R2424" s="685"/>
      <c r="S2424" s="685"/>
      <c r="T2424" s="686"/>
      <c r="AT2424" s="682" t="s">
        <v>137</v>
      </c>
      <c r="AU2424" s="682" t="s">
        <v>82</v>
      </c>
      <c r="AV2424" s="680" t="s">
        <v>80</v>
      </c>
      <c r="AW2424" s="680" t="s">
        <v>33</v>
      </c>
      <c r="AX2424" s="680" t="s">
        <v>72</v>
      </c>
      <c r="AY2424" s="682" t="s">
        <v>125</v>
      </c>
    </row>
    <row r="2425" spans="2:51" s="680" customFormat="1" ht="12">
      <c r="B2425" s="681"/>
      <c r="D2425" s="653" t="s">
        <v>137</v>
      </c>
      <c r="E2425" s="682" t="s">
        <v>3</v>
      </c>
      <c r="F2425" s="683" t="s">
        <v>3648</v>
      </c>
      <c r="H2425" s="682" t="s">
        <v>3</v>
      </c>
      <c r="L2425" s="681"/>
      <c r="M2425" s="684"/>
      <c r="N2425" s="685"/>
      <c r="O2425" s="685"/>
      <c r="P2425" s="685"/>
      <c r="Q2425" s="685"/>
      <c r="R2425" s="685"/>
      <c r="S2425" s="685"/>
      <c r="T2425" s="686"/>
      <c r="AT2425" s="682" t="s">
        <v>137</v>
      </c>
      <c r="AU2425" s="682" t="s">
        <v>82</v>
      </c>
      <c r="AV2425" s="680" t="s">
        <v>80</v>
      </c>
      <c r="AW2425" s="680" t="s">
        <v>33</v>
      </c>
      <c r="AX2425" s="680" t="s">
        <v>72</v>
      </c>
      <c r="AY2425" s="682" t="s">
        <v>125</v>
      </c>
    </row>
    <row r="2426" spans="2:51" s="658" customFormat="1" ht="12">
      <c r="B2426" s="659"/>
      <c r="D2426" s="653" t="s">
        <v>137</v>
      </c>
      <c r="E2426" s="660" t="s">
        <v>3</v>
      </c>
      <c r="F2426" s="661" t="s">
        <v>3649</v>
      </c>
      <c r="H2426" s="662">
        <v>31.131</v>
      </c>
      <c r="L2426" s="659"/>
      <c r="M2426" s="663"/>
      <c r="N2426" s="664"/>
      <c r="O2426" s="664"/>
      <c r="P2426" s="664"/>
      <c r="Q2426" s="664"/>
      <c r="R2426" s="664"/>
      <c r="S2426" s="664"/>
      <c r="T2426" s="665"/>
      <c r="AT2426" s="660" t="s">
        <v>137</v>
      </c>
      <c r="AU2426" s="660" t="s">
        <v>82</v>
      </c>
      <c r="AV2426" s="658" t="s">
        <v>82</v>
      </c>
      <c r="AW2426" s="658" t="s">
        <v>33</v>
      </c>
      <c r="AX2426" s="658" t="s">
        <v>72</v>
      </c>
      <c r="AY2426" s="660" t="s">
        <v>125</v>
      </c>
    </row>
    <row r="2427" spans="2:51" s="658" customFormat="1" ht="12">
      <c r="B2427" s="659"/>
      <c r="D2427" s="653" t="s">
        <v>137</v>
      </c>
      <c r="E2427" s="660" t="s">
        <v>3</v>
      </c>
      <c r="F2427" s="661" t="s">
        <v>3650</v>
      </c>
      <c r="H2427" s="662">
        <v>-7.345</v>
      </c>
      <c r="L2427" s="659"/>
      <c r="M2427" s="663"/>
      <c r="N2427" s="664"/>
      <c r="O2427" s="664"/>
      <c r="P2427" s="664"/>
      <c r="Q2427" s="664"/>
      <c r="R2427" s="664"/>
      <c r="S2427" s="664"/>
      <c r="T2427" s="665"/>
      <c r="AT2427" s="660" t="s">
        <v>137</v>
      </c>
      <c r="AU2427" s="660" t="s">
        <v>82</v>
      </c>
      <c r="AV2427" s="658" t="s">
        <v>82</v>
      </c>
      <c r="AW2427" s="658" t="s">
        <v>33</v>
      </c>
      <c r="AX2427" s="658" t="s">
        <v>72</v>
      </c>
      <c r="AY2427" s="660" t="s">
        <v>125</v>
      </c>
    </row>
    <row r="2428" spans="2:51" s="680" customFormat="1" ht="12">
      <c r="B2428" s="681"/>
      <c r="D2428" s="653" t="s">
        <v>137</v>
      </c>
      <c r="E2428" s="682" t="s">
        <v>3</v>
      </c>
      <c r="F2428" s="683" t="s">
        <v>3651</v>
      </c>
      <c r="H2428" s="682" t="s">
        <v>3</v>
      </c>
      <c r="L2428" s="681"/>
      <c r="M2428" s="684"/>
      <c r="N2428" s="685"/>
      <c r="O2428" s="685"/>
      <c r="P2428" s="685"/>
      <c r="Q2428" s="685"/>
      <c r="R2428" s="685"/>
      <c r="S2428" s="685"/>
      <c r="T2428" s="686"/>
      <c r="AT2428" s="682" t="s">
        <v>137</v>
      </c>
      <c r="AU2428" s="682" t="s">
        <v>82</v>
      </c>
      <c r="AV2428" s="680" t="s">
        <v>80</v>
      </c>
      <c r="AW2428" s="680" t="s">
        <v>33</v>
      </c>
      <c r="AX2428" s="680" t="s">
        <v>72</v>
      </c>
      <c r="AY2428" s="682" t="s">
        <v>125</v>
      </c>
    </row>
    <row r="2429" spans="2:51" s="658" customFormat="1" ht="12">
      <c r="B2429" s="659"/>
      <c r="D2429" s="653" t="s">
        <v>137</v>
      </c>
      <c r="E2429" s="660" t="s">
        <v>3</v>
      </c>
      <c r="F2429" s="661" t="s">
        <v>3652</v>
      </c>
      <c r="H2429" s="662">
        <v>99.873</v>
      </c>
      <c r="L2429" s="659"/>
      <c r="M2429" s="663"/>
      <c r="N2429" s="664"/>
      <c r="O2429" s="664"/>
      <c r="P2429" s="664"/>
      <c r="Q2429" s="664"/>
      <c r="R2429" s="664"/>
      <c r="S2429" s="664"/>
      <c r="T2429" s="665"/>
      <c r="AT2429" s="660" t="s">
        <v>137</v>
      </c>
      <c r="AU2429" s="660" t="s">
        <v>82</v>
      </c>
      <c r="AV2429" s="658" t="s">
        <v>82</v>
      </c>
      <c r="AW2429" s="658" t="s">
        <v>33</v>
      </c>
      <c r="AX2429" s="658" t="s">
        <v>72</v>
      </c>
      <c r="AY2429" s="660" t="s">
        <v>125</v>
      </c>
    </row>
    <row r="2430" spans="2:51" s="658" customFormat="1" ht="12">
      <c r="B2430" s="659"/>
      <c r="D2430" s="653" t="s">
        <v>137</v>
      </c>
      <c r="E2430" s="660" t="s">
        <v>3</v>
      </c>
      <c r="F2430" s="661" t="s">
        <v>3653</v>
      </c>
      <c r="H2430" s="662">
        <v>-21.944</v>
      </c>
      <c r="L2430" s="659"/>
      <c r="M2430" s="663"/>
      <c r="N2430" s="664"/>
      <c r="O2430" s="664"/>
      <c r="P2430" s="664"/>
      <c r="Q2430" s="664"/>
      <c r="R2430" s="664"/>
      <c r="S2430" s="664"/>
      <c r="T2430" s="665"/>
      <c r="AT2430" s="660" t="s">
        <v>137</v>
      </c>
      <c r="AU2430" s="660" t="s">
        <v>82</v>
      </c>
      <c r="AV2430" s="658" t="s">
        <v>82</v>
      </c>
      <c r="AW2430" s="658" t="s">
        <v>33</v>
      </c>
      <c r="AX2430" s="658" t="s">
        <v>72</v>
      </c>
      <c r="AY2430" s="660" t="s">
        <v>125</v>
      </c>
    </row>
    <row r="2431" spans="2:51" s="658" customFormat="1" ht="12">
      <c r="B2431" s="659"/>
      <c r="D2431" s="653" t="s">
        <v>137</v>
      </c>
      <c r="E2431" s="660" t="s">
        <v>3</v>
      </c>
      <c r="F2431" s="661" t="s">
        <v>3654</v>
      </c>
      <c r="H2431" s="662">
        <v>-4.875</v>
      </c>
      <c r="L2431" s="659"/>
      <c r="M2431" s="663"/>
      <c r="N2431" s="664"/>
      <c r="O2431" s="664"/>
      <c r="P2431" s="664"/>
      <c r="Q2431" s="664"/>
      <c r="R2431" s="664"/>
      <c r="S2431" s="664"/>
      <c r="T2431" s="665"/>
      <c r="AT2431" s="660" t="s">
        <v>137</v>
      </c>
      <c r="AU2431" s="660" t="s">
        <v>82</v>
      </c>
      <c r="AV2431" s="658" t="s">
        <v>82</v>
      </c>
      <c r="AW2431" s="658" t="s">
        <v>33</v>
      </c>
      <c r="AX2431" s="658" t="s">
        <v>72</v>
      </c>
      <c r="AY2431" s="660" t="s">
        <v>125</v>
      </c>
    </row>
    <row r="2432" spans="2:51" s="680" customFormat="1" ht="12">
      <c r="B2432" s="681"/>
      <c r="D2432" s="653" t="s">
        <v>137</v>
      </c>
      <c r="E2432" s="682" t="s">
        <v>3</v>
      </c>
      <c r="F2432" s="683" t="s">
        <v>3655</v>
      </c>
      <c r="H2432" s="682" t="s">
        <v>3</v>
      </c>
      <c r="L2432" s="681"/>
      <c r="M2432" s="684"/>
      <c r="N2432" s="685"/>
      <c r="O2432" s="685"/>
      <c r="P2432" s="685"/>
      <c r="Q2432" s="685"/>
      <c r="R2432" s="685"/>
      <c r="S2432" s="685"/>
      <c r="T2432" s="686"/>
      <c r="AT2432" s="682" t="s">
        <v>137</v>
      </c>
      <c r="AU2432" s="682" t="s">
        <v>82</v>
      </c>
      <c r="AV2432" s="680" t="s">
        <v>80</v>
      </c>
      <c r="AW2432" s="680" t="s">
        <v>33</v>
      </c>
      <c r="AX2432" s="680" t="s">
        <v>72</v>
      </c>
      <c r="AY2432" s="682" t="s">
        <v>125</v>
      </c>
    </row>
    <row r="2433" spans="2:51" s="658" customFormat="1" ht="12">
      <c r="B2433" s="659"/>
      <c r="D2433" s="653" t="s">
        <v>137</v>
      </c>
      <c r="E2433" s="660" t="s">
        <v>3</v>
      </c>
      <c r="F2433" s="661" t="s">
        <v>3656</v>
      </c>
      <c r="H2433" s="662">
        <v>101.384</v>
      </c>
      <c r="L2433" s="659"/>
      <c r="M2433" s="663"/>
      <c r="N2433" s="664"/>
      <c r="O2433" s="664"/>
      <c r="P2433" s="664"/>
      <c r="Q2433" s="664"/>
      <c r="R2433" s="664"/>
      <c r="S2433" s="664"/>
      <c r="T2433" s="665"/>
      <c r="AT2433" s="660" t="s">
        <v>137</v>
      </c>
      <c r="AU2433" s="660" t="s">
        <v>82</v>
      </c>
      <c r="AV2433" s="658" t="s">
        <v>82</v>
      </c>
      <c r="AW2433" s="658" t="s">
        <v>33</v>
      </c>
      <c r="AX2433" s="658" t="s">
        <v>72</v>
      </c>
      <c r="AY2433" s="660" t="s">
        <v>125</v>
      </c>
    </row>
    <row r="2434" spans="2:51" s="658" customFormat="1" ht="12">
      <c r="B2434" s="659"/>
      <c r="D2434" s="653" t="s">
        <v>137</v>
      </c>
      <c r="E2434" s="660" t="s">
        <v>3</v>
      </c>
      <c r="F2434" s="661" t="s">
        <v>3657</v>
      </c>
      <c r="H2434" s="662">
        <v>-3.61</v>
      </c>
      <c r="L2434" s="659"/>
      <c r="M2434" s="663"/>
      <c r="N2434" s="664"/>
      <c r="O2434" s="664"/>
      <c r="P2434" s="664"/>
      <c r="Q2434" s="664"/>
      <c r="R2434" s="664"/>
      <c r="S2434" s="664"/>
      <c r="T2434" s="665"/>
      <c r="AT2434" s="660" t="s">
        <v>137</v>
      </c>
      <c r="AU2434" s="660" t="s">
        <v>82</v>
      </c>
      <c r="AV2434" s="658" t="s">
        <v>82</v>
      </c>
      <c r="AW2434" s="658" t="s">
        <v>33</v>
      </c>
      <c r="AX2434" s="658" t="s">
        <v>72</v>
      </c>
      <c r="AY2434" s="660" t="s">
        <v>125</v>
      </c>
    </row>
    <row r="2435" spans="2:51" s="680" customFormat="1" ht="12">
      <c r="B2435" s="681"/>
      <c r="D2435" s="653" t="s">
        <v>137</v>
      </c>
      <c r="E2435" s="682" t="s">
        <v>3</v>
      </c>
      <c r="F2435" s="683" t="s">
        <v>3658</v>
      </c>
      <c r="H2435" s="682" t="s">
        <v>3</v>
      </c>
      <c r="L2435" s="681"/>
      <c r="M2435" s="684"/>
      <c r="N2435" s="685"/>
      <c r="O2435" s="685"/>
      <c r="P2435" s="685"/>
      <c r="Q2435" s="685"/>
      <c r="R2435" s="685"/>
      <c r="S2435" s="685"/>
      <c r="T2435" s="686"/>
      <c r="AT2435" s="682" t="s">
        <v>137</v>
      </c>
      <c r="AU2435" s="682" t="s">
        <v>82</v>
      </c>
      <c r="AV2435" s="680" t="s">
        <v>80</v>
      </c>
      <c r="AW2435" s="680" t="s">
        <v>33</v>
      </c>
      <c r="AX2435" s="680" t="s">
        <v>72</v>
      </c>
      <c r="AY2435" s="682" t="s">
        <v>125</v>
      </c>
    </row>
    <row r="2436" spans="2:51" s="658" customFormat="1" ht="12">
      <c r="B2436" s="659"/>
      <c r="D2436" s="653" t="s">
        <v>137</v>
      </c>
      <c r="E2436" s="660" t="s">
        <v>3</v>
      </c>
      <c r="F2436" s="661" t="s">
        <v>3659</v>
      </c>
      <c r="H2436" s="662">
        <v>65.105</v>
      </c>
      <c r="L2436" s="659"/>
      <c r="M2436" s="663"/>
      <c r="N2436" s="664"/>
      <c r="O2436" s="664"/>
      <c r="P2436" s="664"/>
      <c r="Q2436" s="664"/>
      <c r="R2436" s="664"/>
      <c r="S2436" s="664"/>
      <c r="T2436" s="665"/>
      <c r="AT2436" s="660" t="s">
        <v>137</v>
      </c>
      <c r="AU2436" s="660" t="s">
        <v>82</v>
      </c>
      <c r="AV2436" s="658" t="s">
        <v>82</v>
      </c>
      <c r="AW2436" s="658" t="s">
        <v>33</v>
      </c>
      <c r="AX2436" s="658" t="s">
        <v>72</v>
      </c>
      <c r="AY2436" s="660" t="s">
        <v>125</v>
      </c>
    </row>
    <row r="2437" spans="2:51" s="658" customFormat="1" ht="12">
      <c r="B2437" s="659"/>
      <c r="D2437" s="653" t="s">
        <v>137</v>
      </c>
      <c r="E2437" s="660" t="s">
        <v>3</v>
      </c>
      <c r="F2437" s="661" t="s">
        <v>3660</v>
      </c>
      <c r="H2437" s="662">
        <v>-12.2</v>
      </c>
      <c r="L2437" s="659"/>
      <c r="M2437" s="663"/>
      <c r="N2437" s="664"/>
      <c r="O2437" s="664"/>
      <c r="P2437" s="664"/>
      <c r="Q2437" s="664"/>
      <c r="R2437" s="664"/>
      <c r="S2437" s="664"/>
      <c r="T2437" s="665"/>
      <c r="AT2437" s="660" t="s">
        <v>137</v>
      </c>
      <c r="AU2437" s="660" t="s">
        <v>82</v>
      </c>
      <c r="AV2437" s="658" t="s">
        <v>82</v>
      </c>
      <c r="AW2437" s="658" t="s">
        <v>33</v>
      </c>
      <c r="AX2437" s="658" t="s">
        <v>72</v>
      </c>
      <c r="AY2437" s="660" t="s">
        <v>125</v>
      </c>
    </row>
    <row r="2438" spans="2:51" s="680" customFormat="1" ht="12">
      <c r="B2438" s="681"/>
      <c r="D2438" s="653" t="s">
        <v>137</v>
      </c>
      <c r="E2438" s="682" t="s">
        <v>3</v>
      </c>
      <c r="F2438" s="683" t="s">
        <v>3661</v>
      </c>
      <c r="H2438" s="682" t="s">
        <v>3</v>
      </c>
      <c r="L2438" s="681"/>
      <c r="M2438" s="684"/>
      <c r="N2438" s="685"/>
      <c r="O2438" s="685"/>
      <c r="P2438" s="685"/>
      <c r="Q2438" s="685"/>
      <c r="R2438" s="685"/>
      <c r="S2438" s="685"/>
      <c r="T2438" s="686"/>
      <c r="AT2438" s="682" t="s">
        <v>137</v>
      </c>
      <c r="AU2438" s="682" t="s">
        <v>82</v>
      </c>
      <c r="AV2438" s="680" t="s">
        <v>80</v>
      </c>
      <c r="AW2438" s="680" t="s">
        <v>33</v>
      </c>
      <c r="AX2438" s="680" t="s">
        <v>72</v>
      </c>
      <c r="AY2438" s="682" t="s">
        <v>125</v>
      </c>
    </row>
    <row r="2439" spans="2:51" s="658" customFormat="1" ht="12">
      <c r="B2439" s="659"/>
      <c r="D2439" s="653" t="s">
        <v>137</v>
      </c>
      <c r="E2439" s="660" t="s">
        <v>3</v>
      </c>
      <c r="F2439" s="661" t="s">
        <v>3662</v>
      </c>
      <c r="H2439" s="662">
        <v>10.743</v>
      </c>
      <c r="L2439" s="659"/>
      <c r="M2439" s="663"/>
      <c r="N2439" s="664"/>
      <c r="O2439" s="664"/>
      <c r="P2439" s="664"/>
      <c r="Q2439" s="664"/>
      <c r="R2439" s="664"/>
      <c r="S2439" s="664"/>
      <c r="T2439" s="665"/>
      <c r="AT2439" s="660" t="s">
        <v>137</v>
      </c>
      <c r="AU2439" s="660" t="s">
        <v>82</v>
      </c>
      <c r="AV2439" s="658" t="s">
        <v>82</v>
      </c>
      <c r="AW2439" s="658" t="s">
        <v>33</v>
      </c>
      <c r="AX2439" s="658" t="s">
        <v>72</v>
      </c>
      <c r="AY2439" s="660" t="s">
        <v>125</v>
      </c>
    </row>
    <row r="2440" spans="2:51" s="680" customFormat="1" ht="12">
      <c r="B2440" s="681"/>
      <c r="D2440" s="653" t="s">
        <v>137</v>
      </c>
      <c r="E2440" s="682" t="s">
        <v>3</v>
      </c>
      <c r="F2440" s="683" t="s">
        <v>3663</v>
      </c>
      <c r="H2440" s="682" t="s">
        <v>3</v>
      </c>
      <c r="L2440" s="681"/>
      <c r="M2440" s="684"/>
      <c r="N2440" s="685"/>
      <c r="O2440" s="685"/>
      <c r="P2440" s="685"/>
      <c r="Q2440" s="685"/>
      <c r="R2440" s="685"/>
      <c r="S2440" s="685"/>
      <c r="T2440" s="686"/>
      <c r="AT2440" s="682" t="s">
        <v>137</v>
      </c>
      <c r="AU2440" s="682" t="s">
        <v>82</v>
      </c>
      <c r="AV2440" s="680" t="s">
        <v>80</v>
      </c>
      <c r="AW2440" s="680" t="s">
        <v>33</v>
      </c>
      <c r="AX2440" s="680" t="s">
        <v>72</v>
      </c>
      <c r="AY2440" s="682" t="s">
        <v>125</v>
      </c>
    </row>
    <row r="2441" spans="2:51" s="658" customFormat="1" ht="12">
      <c r="B2441" s="659"/>
      <c r="D2441" s="653" t="s">
        <v>137</v>
      </c>
      <c r="E2441" s="660" t="s">
        <v>3</v>
      </c>
      <c r="F2441" s="661" t="s">
        <v>3664</v>
      </c>
      <c r="H2441" s="662">
        <v>19.773</v>
      </c>
      <c r="L2441" s="659"/>
      <c r="M2441" s="663"/>
      <c r="N2441" s="664"/>
      <c r="O2441" s="664"/>
      <c r="P2441" s="664"/>
      <c r="Q2441" s="664"/>
      <c r="R2441" s="664"/>
      <c r="S2441" s="664"/>
      <c r="T2441" s="665"/>
      <c r="AT2441" s="660" t="s">
        <v>137</v>
      </c>
      <c r="AU2441" s="660" t="s">
        <v>82</v>
      </c>
      <c r="AV2441" s="658" t="s">
        <v>82</v>
      </c>
      <c r="AW2441" s="658" t="s">
        <v>33</v>
      </c>
      <c r="AX2441" s="658" t="s">
        <v>72</v>
      </c>
      <c r="AY2441" s="660" t="s">
        <v>125</v>
      </c>
    </row>
    <row r="2442" spans="2:51" s="680" customFormat="1" ht="12">
      <c r="B2442" s="681"/>
      <c r="D2442" s="653" t="s">
        <v>137</v>
      </c>
      <c r="E2442" s="682" t="s">
        <v>3</v>
      </c>
      <c r="F2442" s="683" t="s">
        <v>3665</v>
      </c>
      <c r="H2442" s="682" t="s">
        <v>3</v>
      </c>
      <c r="L2442" s="681"/>
      <c r="M2442" s="684"/>
      <c r="N2442" s="685"/>
      <c r="O2442" s="685"/>
      <c r="P2442" s="685"/>
      <c r="Q2442" s="685"/>
      <c r="R2442" s="685"/>
      <c r="S2442" s="685"/>
      <c r="T2442" s="686"/>
      <c r="AT2442" s="682" t="s">
        <v>137</v>
      </c>
      <c r="AU2442" s="682" t="s">
        <v>82</v>
      </c>
      <c r="AV2442" s="680" t="s">
        <v>80</v>
      </c>
      <c r="AW2442" s="680" t="s">
        <v>33</v>
      </c>
      <c r="AX2442" s="680" t="s">
        <v>72</v>
      </c>
      <c r="AY2442" s="682" t="s">
        <v>125</v>
      </c>
    </row>
    <row r="2443" spans="2:51" s="658" customFormat="1" ht="12">
      <c r="B2443" s="659"/>
      <c r="D2443" s="653" t="s">
        <v>137</v>
      </c>
      <c r="E2443" s="660" t="s">
        <v>3</v>
      </c>
      <c r="F2443" s="661" t="s">
        <v>3666</v>
      </c>
      <c r="H2443" s="662">
        <v>10.353</v>
      </c>
      <c r="L2443" s="659"/>
      <c r="M2443" s="663"/>
      <c r="N2443" s="664"/>
      <c r="O2443" s="664"/>
      <c r="P2443" s="664"/>
      <c r="Q2443" s="664"/>
      <c r="R2443" s="664"/>
      <c r="S2443" s="664"/>
      <c r="T2443" s="665"/>
      <c r="AT2443" s="660" t="s">
        <v>137</v>
      </c>
      <c r="AU2443" s="660" t="s">
        <v>82</v>
      </c>
      <c r="AV2443" s="658" t="s">
        <v>82</v>
      </c>
      <c r="AW2443" s="658" t="s">
        <v>33</v>
      </c>
      <c r="AX2443" s="658" t="s">
        <v>72</v>
      </c>
      <c r="AY2443" s="660" t="s">
        <v>125</v>
      </c>
    </row>
    <row r="2444" spans="2:51" s="680" customFormat="1" ht="12">
      <c r="B2444" s="681"/>
      <c r="D2444" s="653" t="s">
        <v>137</v>
      </c>
      <c r="E2444" s="682" t="s">
        <v>3</v>
      </c>
      <c r="F2444" s="683" t="s">
        <v>3667</v>
      </c>
      <c r="H2444" s="682" t="s">
        <v>3</v>
      </c>
      <c r="L2444" s="681"/>
      <c r="M2444" s="684"/>
      <c r="N2444" s="685"/>
      <c r="O2444" s="685"/>
      <c r="P2444" s="685"/>
      <c r="Q2444" s="685"/>
      <c r="R2444" s="685"/>
      <c r="S2444" s="685"/>
      <c r="T2444" s="686"/>
      <c r="AT2444" s="682" t="s">
        <v>137</v>
      </c>
      <c r="AU2444" s="682" t="s">
        <v>82</v>
      </c>
      <c r="AV2444" s="680" t="s">
        <v>80</v>
      </c>
      <c r="AW2444" s="680" t="s">
        <v>33</v>
      </c>
      <c r="AX2444" s="680" t="s">
        <v>72</v>
      </c>
      <c r="AY2444" s="682" t="s">
        <v>125</v>
      </c>
    </row>
    <row r="2445" spans="2:51" s="658" customFormat="1" ht="12">
      <c r="B2445" s="659"/>
      <c r="D2445" s="653" t="s">
        <v>137</v>
      </c>
      <c r="E2445" s="660" t="s">
        <v>3</v>
      </c>
      <c r="F2445" s="661" t="s">
        <v>3668</v>
      </c>
      <c r="H2445" s="662">
        <v>12.063</v>
      </c>
      <c r="L2445" s="659"/>
      <c r="M2445" s="663"/>
      <c r="N2445" s="664"/>
      <c r="O2445" s="664"/>
      <c r="P2445" s="664"/>
      <c r="Q2445" s="664"/>
      <c r="R2445" s="664"/>
      <c r="S2445" s="664"/>
      <c r="T2445" s="665"/>
      <c r="AT2445" s="660" t="s">
        <v>137</v>
      </c>
      <c r="AU2445" s="660" t="s">
        <v>82</v>
      </c>
      <c r="AV2445" s="658" t="s">
        <v>82</v>
      </c>
      <c r="AW2445" s="658" t="s">
        <v>33</v>
      </c>
      <c r="AX2445" s="658" t="s">
        <v>72</v>
      </c>
      <c r="AY2445" s="660" t="s">
        <v>125</v>
      </c>
    </row>
    <row r="2446" spans="2:51" s="680" customFormat="1" ht="12">
      <c r="B2446" s="681"/>
      <c r="D2446" s="653" t="s">
        <v>137</v>
      </c>
      <c r="E2446" s="682" t="s">
        <v>3</v>
      </c>
      <c r="F2446" s="683" t="s">
        <v>3669</v>
      </c>
      <c r="H2446" s="682" t="s">
        <v>3</v>
      </c>
      <c r="L2446" s="681"/>
      <c r="M2446" s="684"/>
      <c r="N2446" s="685"/>
      <c r="O2446" s="685"/>
      <c r="P2446" s="685"/>
      <c r="Q2446" s="685"/>
      <c r="R2446" s="685"/>
      <c r="S2446" s="685"/>
      <c r="T2446" s="686"/>
      <c r="AT2446" s="682" t="s">
        <v>137</v>
      </c>
      <c r="AU2446" s="682" t="s">
        <v>82</v>
      </c>
      <c r="AV2446" s="680" t="s">
        <v>80</v>
      </c>
      <c r="AW2446" s="680" t="s">
        <v>33</v>
      </c>
      <c r="AX2446" s="680" t="s">
        <v>72</v>
      </c>
      <c r="AY2446" s="682" t="s">
        <v>125</v>
      </c>
    </row>
    <row r="2447" spans="2:51" s="658" customFormat="1" ht="12">
      <c r="B2447" s="659"/>
      <c r="D2447" s="653" t="s">
        <v>137</v>
      </c>
      <c r="E2447" s="660" t="s">
        <v>3</v>
      </c>
      <c r="F2447" s="661" t="s">
        <v>3670</v>
      </c>
      <c r="H2447" s="662">
        <v>10.09</v>
      </c>
      <c r="L2447" s="659"/>
      <c r="M2447" s="663"/>
      <c r="N2447" s="664"/>
      <c r="O2447" s="664"/>
      <c r="P2447" s="664"/>
      <c r="Q2447" s="664"/>
      <c r="R2447" s="664"/>
      <c r="S2447" s="664"/>
      <c r="T2447" s="665"/>
      <c r="AT2447" s="660" t="s">
        <v>137</v>
      </c>
      <c r="AU2447" s="660" t="s">
        <v>82</v>
      </c>
      <c r="AV2447" s="658" t="s">
        <v>82</v>
      </c>
      <c r="AW2447" s="658" t="s">
        <v>33</v>
      </c>
      <c r="AX2447" s="658" t="s">
        <v>72</v>
      </c>
      <c r="AY2447" s="660" t="s">
        <v>125</v>
      </c>
    </row>
    <row r="2448" spans="2:51" s="680" customFormat="1" ht="12">
      <c r="B2448" s="681"/>
      <c r="D2448" s="653" t="s">
        <v>137</v>
      </c>
      <c r="E2448" s="682" t="s">
        <v>3</v>
      </c>
      <c r="F2448" s="683" t="s">
        <v>3671</v>
      </c>
      <c r="H2448" s="682" t="s">
        <v>3</v>
      </c>
      <c r="L2448" s="681"/>
      <c r="M2448" s="684"/>
      <c r="N2448" s="685"/>
      <c r="O2448" s="685"/>
      <c r="P2448" s="685"/>
      <c r="Q2448" s="685"/>
      <c r="R2448" s="685"/>
      <c r="S2448" s="685"/>
      <c r="T2448" s="686"/>
      <c r="AT2448" s="682" t="s">
        <v>137</v>
      </c>
      <c r="AU2448" s="682" t="s">
        <v>82</v>
      </c>
      <c r="AV2448" s="680" t="s">
        <v>80</v>
      </c>
      <c r="AW2448" s="680" t="s">
        <v>33</v>
      </c>
      <c r="AX2448" s="680" t="s">
        <v>72</v>
      </c>
      <c r="AY2448" s="682" t="s">
        <v>125</v>
      </c>
    </row>
    <row r="2449" spans="2:51" s="658" customFormat="1" ht="12">
      <c r="B2449" s="659"/>
      <c r="D2449" s="653" t="s">
        <v>137</v>
      </c>
      <c r="E2449" s="660" t="s">
        <v>3</v>
      </c>
      <c r="F2449" s="661" t="s">
        <v>3672</v>
      </c>
      <c r="H2449" s="662">
        <v>10.293</v>
      </c>
      <c r="L2449" s="659"/>
      <c r="M2449" s="663"/>
      <c r="N2449" s="664"/>
      <c r="O2449" s="664"/>
      <c r="P2449" s="664"/>
      <c r="Q2449" s="664"/>
      <c r="R2449" s="664"/>
      <c r="S2449" s="664"/>
      <c r="T2449" s="665"/>
      <c r="AT2449" s="660" t="s">
        <v>137</v>
      </c>
      <c r="AU2449" s="660" t="s">
        <v>82</v>
      </c>
      <c r="AV2449" s="658" t="s">
        <v>82</v>
      </c>
      <c r="AW2449" s="658" t="s">
        <v>33</v>
      </c>
      <c r="AX2449" s="658" t="s">
        <v>72</v>
      </c>
      <c r="AY2449" s="660" t="s">
        <v>125</v>
      </c>
    </row>
    <row r="2450" spans="2:51" s="680" customFormat="1" ht="12">
      <c r="B2450" s="681"/>
      <c r="D2450" s="653" t="s">
        <v>137</v>
      </c>
      <c r="E2450" s="682" t="s">
        <v>3</v>
      </c>
      <c r="F2450" s="683" t="s">
        <v>3673</v>
      </c>
      <c r="H2450" s="682" t="s">
        <v>3</v>
      </c>
      <c r="L2450" s="681"/>
      <c r="M2450" s="684"/>
      <c r="N2450" s="685"/>
      <c r="O2450" s="685"/>
      <c r="P2450" s="685"/>
      <c r="Q2450" s="685"/>
      <c r="R2450" s="685"/>
      <c r="S2450" s="685"/>
      <c r="T2450" s="686"/>
      <c r="AT2450" s="682" t="s">
        <v>137</v>
      </c>
      <c r="AU2450" s="682" t="s">
        <v>82</v>
      </c>
      <c r="AV2450" s="680" t="s">
        <v>80</v>
      </c>
      <c r="AW2450" s="680" t="s">
        <v>33</v>
      </c>
      <c r="AX2450" s="680" t="s">
        <v>72</v>
      </c>
      <c r="AY2450" s="682" t="s">
        <v>125</v>
      </c>
    </row>
    <row r="2451" spans="2:51" s="658" customFormat="1" ht="12">
      <c r="B2451" s="659"/>
      <c r="D2451" s="653" t="s">
        <v>137</v>
      </c>
      <c r="E2451" s="660" t="s">
        <v>3</v>
      </c>
      <c r="F2451" s="661" t="s">
        <v>3674</v>
      </c>
      <c r="H2451" s="662">
        <v>11.163</v>
      </c>
      <c r="L2451" s="659"/>
      <c r="M2451" s="663"/>
      <c r="N2451" s="664"/>
      <c r="O2451" s="664"/>
      <c r="P2451" s="664"/>
      <c r="Q2451" s="664"/>
      <c r="R2451" s="664"/>
      <c r="S2451" s="664"/>
      <c r="T2451" s="665"/>
      <c r="AT2451" s="660" t="s">
        <v>137</v>
      </c>
      <c r="AU2451" s="660" t="s">
        <v>82</v>
      </c>
      <c r="AV2451" s="658" t="s">
        <v>82</v>
      </c>
      <c r="AW2451" s="658" t="s">
        <v>33</v>
      </c>
      <c r="AX2451" s="658" t="s">
        <v>72</v>
      </c>
      <c r="AY2451" s="660" t="s">
        <v>125</v>
      </c>
    </row>
    <row r="2452" spans="2:51" s="680" customFormat="1" ht="12">
      <c r="B2452" s="681"/>
      <c r="D2452" s="653" t="s">
        <v>137</v>
      </c>
      <c r="E2452" s="682" t="s">
        <v>3</v>
      </c>
      <c r="F2452" s="683" t="s">
        <v>3675</v>
      </c>
      <c r="H2452" s="682" t="s">
        <v>3</v>
      </c>
      <c r="L2452" s="681"/>
      <c r="M2452" s="684"/>
      <c r="N2452" s="685"/>
      <c r="O2452" s="685"/>
      <c r="P2452" s="685"/>
      <c r="Q2452" s="685"/>
      <c r="R2452" s="685"/>
      <c r="S2452" s="685"/>
      <c r="T2452" s="686"/>
      <c r="AT2452" s="682" t="s">
        <v>137</v>
      </c>
      <c r="AU2452" s="682" t="s">
        <v>82</v>
      </c>
      <c r="AV2452" s="680" t="s">
        <v>80</v>
      </c>
      <c r="AW2452" s="680" t="s">
        <v>33</v>
      </c>
      <c r="AX2452" s="680" t="s">
        <v>72</v>
      </c>
      <c r="AY2452" s="682" t="s">
        <v>125</v>
      </c>
    </row>
    <row r="2453" spans="2:51" s="658" customFormat="1" ht="12">
      <c r="B2453" s="659"/>
      <c r="D2453" s="653" t="s">
        <v>137</v>
      </c>
      <c r="E2453" s="660" t="s">
        <v>3</v>
      </c>
      <c r="F2453" s="661" t="s">
        <v>3676</v>
      </c>
      <c r="H2453" s="662">
        <v>41.18</v>
      </c>
      <c r="L2453" s="659"/>
      <c r="M2453" s="663"/>
      <c r="N2453" s="664"/>
      <c r="O2453" s="664"/>
      <c r="P2453" s="664"/>
      <c r="Q2453" s="664"/>
      <c r="R2453" s="664"/>
      <c r="S2453" s="664"/>
      <c r="T2453" s="665"/>
      <c r="AT2453" s="660" t="s">
        <v>137</v>
      </c>
      <c r="AU2453" s="660" t="s">
        <v>82</v>
      </c>
      <c r="AV2453" s="658" t="s">
        <v>82</v>
      </c>
      <c r="AW2453" s="658" t="s">
        <v>33</v>
      </c>
      <c r="AX2453" s="658" t="s">
        <v>72</v>
      </c>
      <c r="AY2453" s="660" t="s">
        <v>125</v>
      </c>
    </row>
    <row r="2454" spans="2:51" s="680" customFormat="1" ht="12">
      <c r="B2454" s="681"/>
      <c r="D2454" s="653" t="s">
        <v>137</v>
      </c>
      <c r="E2454" s="682" t="s">
        <v>3</v>
      </c>
      <c r="F2454" s="683" t="s">
        <v>3677</v>
      </c>
      <c r="H2454" s="682" t="s">
        <v>3</v>
      </c>
      <c r="L2454" s="681"/>
      <c r="M2454" s="684"/>
      <c r="N2454" s="685"/>
      <c r="O2454" s="685"/>
      <c r="P2454" s="685"/>
      <c r="Q2454" s="685"/>
      <c r="R2454" s="685"/>
      <c r="S2454" s="685"/>
      <c r="T2454" s="686"/>
      <c r="AT2454" s="682" t="s">
        <v>137</v>
      </c>
      <c r="AU2454" s="682" t="s">
        <v>82</v>
      </c>
      <c r="AV2454" s="680" t="s">
        <v>80</v>
      </c>
      <c r="AW2454" s="680" t="s">
        <v>33</v>
      </c>
      <c r="AX2454" s="680" t="s">
        <v>72</v>
      </c>
      <c r="AY2454" s="682" t="s">
        <v>125</v>
      </c>
    </row>
    <row r="2455" spans="2:51" s="658" customFormat="1" ht="12">
      <c r="B2455" s="659"/>
      <c r="D2455" s="653" t="s">
        <v>137</v>
      </c>
      <c r="E2455" s="660" t="s">
        <v>3</v>
      </c>
      <c r="F2455" s="661" t="s">
        <v>3678</v>
      </c>
      <c r="H2455" s="662">
        <v>47.67</v>
      </c>
      <c r="L2455" s="659"/>
      <c r="M2455" s="663"/>
      <c r="N2455" s="664"/>
      <c r="O2455" s="664"/>
      <c r="P2455" s="664"/>
      <c r="Q2455" s="664"/>
      <c r="R2455" s="664"/>
      <c r="S2455" s="664"/>
      <c r="T2455" s="665"/>
      <c r="AT2455" s="660" t="s">
        <v>137</v>
      </c>
      <c r="AU2455" s="660" t="s">
        <v>82</v>
      </c>
      <c r="AV2455" s="658" t="s">
        <v>82</v>
      </c>
      <c r="AW2455" s="658" t="s">
        <v>33</v>
      </c>
      <c r="AX2455" s="658" t="s">
        <v>72</v>
      </c>
      <c r="AY2455" s="660" t="s">
        <v>125</v>
      </c>
    </row>
    <row r="2456" spans="2:51" s="658" customFormat="1" ht="12">
      <c r="B2456" s="659"/>
      <c r="D2456" s="653" t="s">
        <v>137</v>
      </c>
      <c r="E2456" s="660" t="s">
        <v>3</v>
      </c>
      <c r="F2456" s="661" t="s">
        <v>3679</v>
      </c>
      <c r="H2456" s="662">
        <v>-0.05</v>
      </c>
      <c r="L2456" s="659"/>
      <c r="M2456" s="663"/>
      <c r="N2456" s="664"/>
      <c r="O2456" s="664"/>
      <c r="P2456" s="664"/>
      <c r="Q2456" s="664"/>
      <c r="R2456" s="664"/>
      <c r="S2456" s="664"/>
      <c r="T2456" s="665"/>
      <c r="AT2456" s="660" t="s">
        <v>137</v>
      </c>
      <c r="AU2456" s="660" t="s">
        <v>82</v>
      </c>
      <c r="AV2456" s="658" t="s">
        <v>82</v>
      </c>
      <c r="AW2456" s="658" t="s">
        <v>33</v>
      </c>
      <c r="AX2456" s="658" t="s">
        <v>72</v>
      </c>
      <c r="AY2456" s="660" t="s">
        <v>125</v>
      </c>
    </row>
    <row r="2457" spans="2:51" s="680" customFormat="1" ht="12">
      <c r="B2457" s="681"/>
      <c r="D2457" s="653" t="s">
        <v>137</v>
      </c>
      <c r="E2457" s="682" t="s">
        <v>3</v>
      </c>
      <c r="F2457" s="683" t="s">
        <v>3680</v>
      </c>
      <c r="H2457" s="682" t="s">
        <v>3</v>
      </c>
      <c r="L2457" s="681"/>
      <c r="M2457" s="684"/>
      <c r="N2457" s="685"/>
      <c r="O2457" s="685"/>
      <c r="P2457" s="685"/>
      <c r="Q2457" s="685"/>
      <c r="R2457" s="685"/>
      <c r="S2457" s="685"/>
      <c r="T2457" s="686"/>
      <c r="AT2457" s="682" t="s">
        <v>137</v>
      </c>
      <c r="AU2457" s="682" t="s">
        <v>82</v>
      </c>
      <c r="AV2457" s="680" t="s">
        <v>80</v>
      </c>
      <c r="AW2457" s="680" t="s">
        <v>33</v>
      </c>
      <c r="AX2457" s="680" t="s">
        <v>72</v>
      </c>
      <c r="AY2457" s="682" t="s">
        <v>125</v>
      </c>
    </row>
    <row r="2458" spans="2:51" s="658" customFormat="1" ht="12">
      <c r="B2458" s="659"/>
      <c r="D2458" s="653" t="s">
        <v>137</v>
      </c>
      <c r="E2458" s="660" t="s">
        <v>3</v>
      </c>
      <c r="F2458" s="661" t="s">
        <v>3681</v>
      </c>
      <c r="H2458" s="662">
        <v>118.523</v>
      </c>
      <c r="L2458" s="659"/>
      <c r="M2458" s="663"/>
      <c r="N2458" s="664"/>
      <c r="O2458" s="664"/>
      <c r="P2458" s="664"/>
      <c r="Q2458" s="664"/>
      <c r="R2458" s="664"/>
      <c r="S2458" s="664"/>
      <c r="T2458" s="665"/>
      <c r="AT2458" s="660" t="s">
        <v>137</v>
      </c>
      <c r="AU2458" s="660" t="s">
        <v>82</v>
      </c>
      <c r="AV2458" s="658" t="s">
        <v>82</v>
      </c>
      <c r="AW2458" s="658" t="s">
        <v>33</v>
      </c>
      <c r="AX2458" s="658" t="s">
        <v>72</v>
      </c>
      <c r="AY2458" s="660" t="s">
        <v>125</v>
      </c>
    </row>
    <row r="2459" spans="2:51" s="658" customFormat="1" ht="12">
      <c r="B2459" s="659"/>
      <c r="D2459" s="653" t="s">
        <v>137</v>
      </c>
      <c r="E2459" s="660" t="s">
        <v>3</v>
      </c>
      <c r="F2459" s="661" t="s">
        <v>3660</v>
      </c>
      <c r="H2459" s="662">
        <v>-12.2</v>
      </c>
      <c r="L2459" s="659"/>
      <c r="M2459" s="663"/>
      <c r="N2459" s="664"/>
      <c r="O2459" s="664"/>
      <c r="P2459" s="664"/>
      <c r="Q2459" s="664"/>
      <c r="R2459" s="664"/>
      <c r="S2459" s="664"/>
      <c r="T2459" s="665"/>
      <c r="AT2459" s="660" t="s">
        <v>137</v>
      </c>
      <c r="AU2459" s="660" t="s">
        <v>82</v>
      </c>
      <c r="AV2459" s="658" t="s">
        <v>82</v>
      </c>
      <c r="AW2459" s="658" t="s">
        <v>33</v>
      </c>
      <c r="AX2459" s="658" t="s">
        <v>72</v>
      </c>
      <c r="AY2459" s="660" t="s">
        <v>125</v>
      </c>
    </row>
    <row r="2460" spans="2:51" s="680" customFormat="1" ht="12">
      <c r="B2460" s="681"/>
      <c r="D2460" s="653" t="s">
        <v>137</v>
      </c>
      <c r="E2460" s="682" t="s">
        <v>3</v>
      </c>
      <c r="F2460" s="683" t="s">
        <v>3682</v>
      </c>
      <c r="H2460" s="682" t="s">
        <v>3</v>
      </c>
      <c r="L2460" s="681"/>
      <c r="M2460" s="684"/>
      <c r="N2460" s="685"/>
      <c r="O2460" s="685"/>
      <c r="P2460" s="685"/>
      <c r="Q2460" s="685"/>
      <c r="R2460" s="685"/>
      <c r="S2460" s="685"/>
      <c r="T2460" s="686"/>
      <c r="AT2460" s="682" t="s">
        <v>137</v>
      </c>
      <c r="AU2460" s="682" t="s">
        <v>82</v>
      </c>
      <c r="AV2460" s="680" t="s">
        <v>80</v>
      </c>
      <c r="AW2460" s="680" t="s">
        <v>33</v>
      </c>
      <c r="AX2460" s="680" t="s">
        <v>72</v>
      </c>
      <c r="AY2460" s="682" t="s">
        <v>125</v>
      </c>
    </row>
    <row r="2461" spans="2:51" s="658" customFormat="1" ht="12">
      <c r="B2461" s="659"/>
      <c r="D2461" s="653" t="s">
        <v>137</v>
      </c>
      <c r="E2461" s="660" t="s">
        <v>3</v>
      </c>
      <c r="F2461" s="661" t="s">
        <v>3683</v>
      </c>
      <c r="H2461" s="662">
        <v>29.058</v>
      </c>
      <c r="L2461" s="659"/>
      <c r="M2461" s="663"/>
      <c r="N2461" s="664"/>
      <c r="O2461" s="664"/>
      <c r="P2461" s="664"/>
      <c r="Q2461" s="664"/>
      <c r="R2461" s="664"/>
      <c r="S2461" s="664"/>
      <c r="T2461" s="665"/>
      <c r="AT2461" s="660" t="s">
        <v>137</v>
      </c>
      <c r="AU2461" s="660" t="s">
        <v>82</v>
      </c>
      <c r="AV2461" s="658" t="s">
        <v>82</v>
      </c>
      <c r="AW2461" s="658" t="s">
        <v>33</v>
      </c>
      <c r="AX2461" s="658" t="s">
        <v>72</v>
      </c>
      <c r="AY2461" s="660" t="s">
        <v>125</v>
      </c>
    </row>
    <row r="2462" spans="2:51" s="680" customFormat="1" ht="12">
      <c r="B2462" s="681"/>
      <c r="D2462" s="653" t="s">
        <v>137</v>
      </c>
      <c r="E2462" s="682" t="s">
        <v>3</v>
      </c>
      <c r="F2462" s="683" t="s">
        <v>3684</v>
      </c>
      <c r="H2462" s="682" t="s">
        <v>3</v>
      </c>
      <c r="L2462" s="681"/>
      <c r="M2462" s="684"/>
      <c r="N2462" s="685"/>
      <c r="O2462" s="685"/>
      <c r="P2462" s="685"/>
      <c r="Q2462" s="685"/>
      <c r="R2462" s="685"/>
      <c r="S2462" s="685"/>
      <c r="T2462" s="686"/>
      <c r="AT2462" s="682" t="s">
        <v>137</v>
      </c>
      <c r="AU2462" s="682" t="s">
        <v>82</v>
      </c>
      <c r="AV2462" s="680" t="s">
        <v>80</v>
      </c>
      <c r="AW2462" s="680" t="s">
        <v>33</v>
      </c>
      <c r="AX2462" s="680" t="s">
        <v>72</v>
      </c>
      <c r="AY2462" s="682" t="s">
        <v>125</v>
      </c>
    </row>
    <row r="2463" spans="2:51" s="658" customFormat="1" ht="12">
      <c r="B2463" s="659"/>
      <c r="D2463" s="653" t="s">
        <v>137</v>
      </c>
      <c r="E2463" s="660" t="s">
        <v>3</v>
      </c>
      <c r="F2463" s="661" t="s">
        <v>3685</v>
      </c>
      <c r="H2463" s="662">
        <v>26.709</v>
      </c>
      <c r="L2463" s="659"/>
      <c r="M2463" s="663"/>
      <c r="N2463" s="664"/>
      <c r="O2463" s="664"/>
      <c r="P2463" s="664"/>
      <c r="Q2463" s="664"/>
      <c r="R2463" s="664"/>
      <c r="S2463" s="664"/>
      <c r="T2463" s="665"/>
      <c r="AT2463" s="660" t="s">
        <v>137</v>
      </c>
      <c r="AU2463" s="660" t="s">
        <v>82</v>
      </c>
      <c r="AV2463" s="658" t="s">
        <v>82</v>
      </c>
      <c r="AW2463" s="658" t="s">
        <v>33</v>
      </c>
      <c r="AX2463" s="658" t="s">
        <v>72</v>
      </c>
      <c r="AY2463" s="660" t="s">
        <v>125</v>
      </c>
    </row>
    <row r="2464" spans="2:51" s="680" customFormat="1" ht="12">
      <c r="B2464" s="681"/>
      <c r="D2464" s="653" t="s">
        <v>137</v>
      </c>
      <c r="E2464" s="682" t="s">
        <v>3</v>
      </c>
      <c r="F2464" s="683" t="s">
        <v>3686</v>
      </c>
      <c r="H2464" s="682" t="s">
        <v>3</v>
      </c>
      <c r="L2464" s="681"/>
      <c r="M2464" s="684"/>
      <c r="N2464" s="685"/>
      <c r="O2464" s="685"/>
      <c r="P2464" s="685"/>
      <c r="Q2464" s="685"/>
      <c r="R2464" s="685"/>
      <c r="S2464" s="685"/>
      <c r="T2464" s="686"/>
      <c r="AT2464" s="682" t="s">
        <v>137</v>
      </c>
      <c r="AU2464" s="682" t="s">
        <v>82</v>
      </c>
      <c r="AV2464" s="680" t="s">
        <v>80</v>
      </c>
      <c r="AW2464" s="680" t="s">
        <v>33</v>
      </c>
      <c r="AX2464" s="680" t="s">
        <v>72</v>
      </c>
      <c r="AY2464" s="682" t="s">
        <v>125</v>
      </c>
    </row>
    <row r="2465" spans="2:51" s="658" customFormat="1" ht="12">
      <c r="B2465" s="659"/>
      <c r="D2465" s="653" t="s">
        <v>137</v>
      </c>
      <c r="E2465" s="660" t="s">
        <v>3</v>
      </c>
      <c r="F2465" s="661" t="s">
        <v>3687</v>
      </c>
      <c r="H2465" s="662">
        <v>43.007</v>
      </c>
      <c r="L2465" s="659"/>
      <c r="M2465" s="663"/>
      <c r="N2465" s="664"/>
      <c r="O2465" s="664"/>
      <c r="P2465" s="664"/>
      <c r="Q2465" s="664"/>
      <c r="R2465" s="664"/>
      <c r="S2465" s="664"/>
      <c r="T2465" s="665"/>
      <c r="AT2465" s="660" t="s">
        <v>137</v>
      </c>
      <c r="AU2465" s="660" t="s">
        <v>82</v>
      </c>
      <c r="AV2465" s="658" t="s">
        <v>82</v>
      </c>
      <c r="AW2465" s="658" t="s">
        <v>33</v>
      </c>
      <c r="AX2465" s="658" t="s">
        <v>72</v>
      </c>
      <c r="AY2465" s="660" t="s">
        <v>125</v>
      </c>
    </row>
    <row r="2466" spans="2:51" s="680" customFormat="1" ht="12">
      <c r="B2466" s="681"/>
      <c r="D2466" s="653" t="s">
        <v>137</v>
      </c>
      <c r="E2466" s="682" t="s">
        <v>3</v>
      </c>
      <c r="F2466" s="683" t="s">
        <v>3688</v>
      </c>
      <c r="H2466" s="682" t="s">
        <v>3</v>
      </c>
      <c r="L2466" s="681"/>
      <c r="M2466" s="684"/>
      <c r="N2466" s="685"/>
      <c r="O2466" s="685"/>
      <c r="P2466" s="685"/>
      <c r="Q2466" s="685"/>
      <c r="R2466" s="685"/>
      <c r="S2466" s="685"/>
      <c r="T2466" s="686"/>
      <c r="AT2466" s="682" t="s">
        <v>137</v>
      </c>
      <c r="AU2466" s="682" t="s">
        <v>82</v>
      </c>
      <c r="AV2466" s="680" t="s">
        <v>80</v>
      </c>
      <c r="AW2466" s="680" t="s">
        <v>33</v>
      </c>
      <c r="AX2466" s="680" t="s">
        <v>72</v>
      </c>
      <c r="AY2466" s="682" t="s">
        <v>125</v>
      </c>
    </row>
    <row r="2467" spans="2:51" s="658" customFormat="1" ht="12">
      <c r="B2467" s="659"/>
      <c r="D2467" s="653" t="s">
        <v>137</v>
      </c>
      <c r="E2467" s="660" t="s">
        <v>3</v>
      </c>
      <c r="F2467" s="661" t="s">
        <v>3689</v>
      </c>
      <c r="H2467" s="662">
        <v>29.348</v>
      </c>
      <c r="L2467" s="659"/>
      <c r="M2467" s="663"/>
      <c r="N2467" s="664"/>
      <c r="O2467" s="664"/>
      <c r="P2467" s="664"/>
      <c r="Q2467" s="664"/>
      <c r="R2467" s="664"/>
      <c r="S2467" s="664"/>
      <c r="T2467" s="665"/>
      <c r="AT2467" s="660" t="s">
        <v>137</v>
      </c>
      <c r="AU2467" s="660" t="s">
        <v>82</v>
      </c>
      <c r="AV2467" s="658" t="s">
        <v>82</v>
      </c>
      <c r="AW2467" s="658" t="s">
        <v>33</v>
      </c>
      <c r="AX2467" s="658" t="s">
        <v>72</v>
      </c>
      <c r="AY2467" s="660" t="s">
        <v>125</v>
      </c>
    </row>
    <row r="2468" spans="2:51" s="680" customFormat="1" ht="12">
      <c r="B2468" s="681"/>
      <c r="D2468" s="653" t="s">
        <v>137</v>
      </c>
      <c r="E2468" s="682" t="s">
        <v>3</v>
      </c>
      <c r="F2468" s="683" t="s">
        <v>3692</v>
      </c>
      <c r="H2468" s="682" t="s">
        <v>3</v>
      </c>
      <c r="L2468" s="681"/>
      <c r="M2468" s="684"/>
      <c r="N2468" s="685"/>
      <c r="O2468" s="685"/>
      <c r="P2468" s="685"/>
      <c r="Q2468" s="685"/>
      <c r="R2468" s="685"/>
      <c r="S2468" s="685"/>
      <c r="T2468" s="686"/>
      <c r="AT2468" s="682" t="s">
        <v>137</v>
      </c>
      <c r="AU2468" s="682" t="s">
        <v>82</v>
      </c>
      <c r="AV2468" s="680" t="s">
        <v>80</v>
      </c>
      <c r="AW2468" s="680" t="s">
        <v>33</v>
      </c>
      <c r="AX2468" s="680" t="s">
        <v>72</v>
      </c>
      <c r="AY2468" s="682" t="s">
        <v>125</v>
      </c>
    </row>
    <row r="2469" spans="2:51" s="658" customFormat="1" ht="12">
      <c r="B2469" s="659"/>
      <c r="D2469" s="653" t="s">
        <v>137</v>
      </c>
      <c r="E2469" s="660" t="s">
        <v>3</v>
      </c>
      <c r="F2469" s="661" t="s">
        <v>3693</v>
      </c>
      <c r="H2469" s="662">
        <v>49.619</v>
      </c>
      <c r="L2469" s="659"/>
      <c r="M2469" s="663"/>
      <c r="N2469" s="664"/>
      <c r="O2469" s="664"/>
      <c r="P2469" s="664"/>
      <c r="Q2469" s="664"/>
      <c r="R2469" s="664"/>
      <c r="S2469" s="664"/>
      <c r="T2469" s="665"/>
      <c r="AT2469" s="660" t="s">
        <v>137</v>
      </c>
      <c r="AU2469" s="660" t="s">
        <v>82</v>
      </c>
      <c r="AV2469" s="658" t="s">
        <v>82</v>
      </c>
      <c r="AW2469" s="658" t="s">
        <v>33</v>
      </c>
      <c r="AX2469" s="658" t="s">
        <v>72</v>
      </c>
      <c r="AY2469" s="660" t="s">
        <v>125</v>
      </c>
    </row>
    <row r="2470" spans="2:51" s="658" customFormat="1" ht="12">
      <c r="B2470" s="659"/>
      <c r="D2470" s="653" t="s">
        <v>137</v>
      </c>
      <c r="E2470" s="660" t="s">
        <v>3</v>
      </c>
      <c r="F2470" s="661" t="s">
        <v>3679</v>
      </c>
      <c r="H2470" s="662">
        <v>-0.05</v>
      </c>
      <c r="L2470" s="659"/>
      <c r="M2470" s="663"/>
      <c r="N2470" s="664"/>
      <c r="O2470" s="664"/>
      <c r="P2470" s="664"/>
      <c r="Q2470" s="664"/>
      <c r="R2470" s="664"/>
      <c r="S2470" s="664"/>
      <c r="T2470" s="665"/>
      <c r="AT2470" s="660" t="s">
        <v>137</v>
      </c>
      <c r="AU2470" s="660" t="s">
        <v>82</v>
      </c>
      <c r="AV2470" s="658" t="s">
        <v>82</v>
      </c>
      <c r="AW2470" s="658" t="s">
        <v>33</v>
      </c>
      <c r="AX2470" s="658" t="s">
        <v>72</v>
      </c>
      <c r="AY2470" s="660" t="s">
        <v>125</v>
      </c>
    </row>
    <row r="2471" spans="2:51" s="680" customFormat="1" ht="12">
      <c r="B2471" s="681"/>
      <c r="D2471" s="653" t="s">
        <v>137</v>
      </c>
      <c r="E2471" s="682" t="s">
        <v>3</v>
      </c>
      <c r="F2471" s="683" t="s">
        <v>3694</v>
      </c>
      <c r="H2471" s="682" t="s">
        <v>3</v>
      </c>
      <c r="L2471" s="681"/>
      <c r="M2471" s="684"/>
      <c r="N2471" s="685"/>
      <c r="O2471" s="685"/>
      <c r="P2471" s="685"/>
      <c r="Q2471" s="685"/>
      <c r="R2471" s="685"/>
      <c r="S2471" s="685"/>
      <c r="T2471" s="686"/>
      <c r="AT2471" s="682" t="s">
        <v>137</v>
      </c>
      <c r="AU2471" s="682" t="s">
        <v>82</v>
      </c>
      <c r="AV2471" s="680" t="s">
        <v>80</v>
      </c>
      <c r="AW2471" s="680" t="s">
        <v>33</v>
      </c>
      <c r="AX2471" s="680" t="s">
        <v>72</v>
      </c>
      <c r="AY2471" s="682" t="s">
        <v>125</v>
      </c>
    </row>
    <row r="2472" spans="2:51" s="658" customFormat="1" ht="12">
      <c r="B2472" s="659"/>
      <c r="D2472" s="653" t="s">
        <v>137</v>
      </c>
      <c r="E2472" s="660" t="s">
        <v>3</v>
      </c>
      <c r="F2472" s="661" t="s">
        <v>3695</v>
      </c>
      <c r="H2472" s="662">
        <v>41.499</v>
      </c>
      <c r="L2472" s="659"/>
      <c r="M2472" s="663"/>
      <c r="N2472" s="664"/>
      <c r="O2472" s="664"/>
      <c r="P2472" s="664"/>
      <c r="Q2472" s="664"/>
      <c r="R2472" s="664"/>
      <c r="S2472" s="664"/>
      <c r="T2472" s="665"/>
      <c r="AT2472" s="660" t="s">
        <v>137</v>
      </c>
      <c r="AU2472" s="660" t="s">
        <v>82</v>
      </c>
      <c r="AV2472" s="658" t="s">
        <v>82</v>
      </c>
      <c r="AW2472" s="658" t="s">
        <v>33</v>
      </c>
      <c r="AX2472" s="658" t="s">
        <v>72</v>
      </c>
      <c r="AY2472" s="660" t="s">
        <v>125</v>
      </c>
    </row>
    <row r="2473" spans="2:51" s="658" customFormat="1" ht="12">
      <c r="B2473" s="659"/>
      <c r="D2473" s="653" t="s">
        <v>137</v>
      </c>
      <c r="E2473" s="660" t="s">
        <v>3</v>
      </c>
      <c r="F2473" s="661" t="s">
        <v>3679</v>
      </c>
      <c r="H2473" s="662">
        <v>-0.05</v>
      </c>
      <c r="L2473" s="659"/>
      <c r="M2473" s="663"/>
      <c r="N2473" s="664"/>
      <c r="O2473" s="664"/>
      <c r="P2473" s="664"/>
      <c r="Q2473" s="664"/>
      <c r="R2473" s="664"/>
      <c r="S2473" s="664"/>
      <c r="T2473" s="665"/>
      <c r="AT2473" s="660" t="s">
        <v>137</v>
      </c>
      <c r="AU2473" s="660" t="s">
        <v>82</v>
      </c>
      <c r="AV2473" s="658" t="s">
        <v>82</v>
      </c>
      <c r="AW2473" s="658" t="s">
        <v>33</v>
      </c>
      <c r="AX2473" s="658" t="s">
        <v>72</v>
      </c>
      <c r="AY2473" s="660" t="s">
        <v>125</v>
      </c>
    </row>
    <row r="2474" spans="2:51" s="680" customFormat="1" ht="12">
      <c r="B2474" s="681"/>
      <c r="D2474" s="653" t="s">
        <v>137</v>
      </c>
      <c r="E2474" s="682" t="s">
        <v>3</v>
      </c>
      <c r="F2474" s="683" t="s">
        <v>3696</v>
      </c>
      <c r="H2474" s="682" t="s">
        <v>3</v>
      </c>
      <c r="L2474" s="681"/>
      <c r="M2474" s="684"/>
      <c r="N2474" s="685"/>
      <c r="O2474" s="685"/>
      <c r="P2474" s="685"/>
      <c r="Q2474" s="685"/>
      <c r="R2474" s="685"/>
      <c r="S2474" s="685"/>
      <c r="T2474" s="686"/>
      <c r="AT2474" s="682" t="s">
        <v>137</v>
      </c>
      <c r="AU2474" s="682" t="s">
        <v>82</v>
      </c>
      <c r="AV2474" s="680" t="s">
        <v>80</v>
      </c>
      <c r="AW2474" s="680" t="s">
        <v>33</v>
      </c>
      <c r="AX2474" s="680" t="s">
        <v>72</v>
      </c>
      <c r="AY2474" s="682" t="s">
        <v>125</v>
      </c>
    </row>
    <row r="2475" spans="2:51" s="658" customFormat="1" ht="12">
      <c r="B2475" s="659"/>
      <c r="D2475" s="653" t="s">
        <v>137</v>
      </c>
      <c r="E2475" s="660" t="s">
        <v>3</v>
      </c>
      <c r="F2475" s="661" t="s">
        <v>3697</v>
      </c>
      <c r="H2475" s="662">
        <v>128.947</v>
      </c>
      <c r="L2475" s="659"/>
      <c r="M2475" s="663"/>
      <c r="N2475" s="664"/>
      <c r="O2475" s="664"/>
      <c r="P2475" s="664"/>
      <c r="Q2475" s="664"/>
      <c r="R2475" s="664"/>
      <c r="S2475" s="664"/>
      <c r="T2475" s="665"/>
      <c r="AT2475" s="660" t="s">
        <v>137</v>
      </c>
      <c r="AU2475" s="660" t="s">
        <v>82</v>
      </c>
      <c r="AV2475" s="658" t="s">
        <v>82</v>
      </c>
      <c r="AW2475" s="658" t="s">
        <v>33</v>
      </c>
      <c r="AX2475" s="658" t="s">
        <v>72</v>
      </c>
      <c r="AY2475" s="660" t="s">
        <v>125</v>
      </c>
    </row>
    <row r="2476" spans="2:51" s="658" customFormat="1" ht="12">
      <c r="B2476" s="659"/>
      <c r="D2476" s="653" t="s">
        <v>137</v>
      </c>
      <c r="E2476" s="660" t="s">
        <v>3</v>
      </c>
      <c r="F2476" s="661" t="s">
        <v>3698</v>
      </c>
      <c r="H2476" s="662">
        <v>-19.383</v>
      </c>
      <c r="L2476" s="659"/>
      <c r="M2476" s="663"/>
      <c r="N2476" s="664"/>
      <c r="O2476" s="664"/>
      <c r="P2476" s="664"/>
      <c r="Q2476" s="664"/>
      <c r="R2476" s="664"/>
      <c r="S2476" s="664"/>
      <c r="T2476" s="665"/>
      <c r="AT2476" s="660" t="s">
        <v>137</v>
      </c>
      <c r="AU2476" s="660" t="s">
        <v>82</v>
      </c>
      <c r="AV2476" s="658" t="s">
        <v>82</v>
      </c>
      <c r="AW2476" s="658" t="s">
        <v>33</v>
      </c>
      <c r="AX2476" s="658" t="s">
        <v>72</v>
      </c>
      <c r="AY2476" s="660" t="s">
        <v>125</v>
      </c>
    </row>
    <row r="2477" spans="2:51" s="658" customFormat="1" ht="12">
      <c r="B2477" s="659"/>
      <c r="D2477" s="653" t="s">
        <v>137</v>
      </c>
      <c r="E2477" s="660" t="s">
        <v>3</v>
      </c>
      <c r="F2477" s="661" t="s">
        <v>3699</v>
      </c>
      <c r="H2477" s="662">
        <v>-7.518</v>
      </c>
      <c r="L2477" s="659"/>
      <c r="M2477" s="663"/>
      <c r="N2477" s="664"/>
      <c r="O2477" s="664"/>
      <c r="P2477" s="664"/>
      <c r="Q2477" s="664"/>
      <c r="R2477" s="664"/>
      <c r="S2477" s="664"/>
      <c r="T2477" s="665"/>
      <c r="AT2477" s="660" t="s">
        <v>137</v>
      </c>
      <c r="AU2477" s="660" t="s">
        <v>82</v>
      </c>
      <c r="AV2477" s="658" t="s">
        <v>82</v>
      </c>
      <c r="AW2477" s="658" t="s">
        <v>33</v>
      </c>
      <c r="AX2477" s="658" t="s">
        <v>72</v>
      </c>
      <c r="AY2477" s="660" t="s">
        <v>125</v>
      </c>
    </row>
    <row r="2478" spans="2:51" s="695" customFormat="1" ht="12">
      <c r="B2478" s="696"/>
      <c r="D2478" s="653" t="s">
        <v>137</v>
      </c>
      <c r="E2478" s="697" t="s">
        <v>3</v>
      </c>
      <c r="F2478" s="698" t="s">
        <v>1106</v>
      </c>
      <c r="H2478" s="699">
        <v>1039.006</v>
      </c>
      <c r="L2478" s="696"/>
      <c r="M2478" s="700"/>
      <c r="N2478" s="701"/>
      <c r="O2478" s="701"/>
      <c r="P2478" s="701"/>
      <c r="Q2478" s="701"/>
      <c r="R2478" s="701"/>
      <c r="S2478" s="701"/>
      <c r="T2478" s="702"/>
      <c r="AT2478" s="697" t="s">
        <v>137</v>
      </c>
      <c r="AU2478" s="697" t="s">
        <v>82</v>
      </c>
      <c r="AV2478" s="695" t="s">
        <v>145</v>
      </c>
      <c r="AW2478" s="695" t="s">
        <v>33</v>
      </c>
      <c r="AX2478" s="695" t="s">
        <v>72</v>
      </c>
      <c r="AY2478" s="697" t="s">
        <v>125</v>
      </c>
    </row>
    <row r="2479" spans="2:51" s="680" customFormat="1" ht="12">
      <c r="B2479" s="681"/>
      <c r="D2479" s="653" t="s">
        <v>137</v>
      </c>
      <c r="E2479" s="682" t="s">
        <v>3</v>
      </c>
      <c r="F2479" s="683" t="s">
        <v>838</v>
      </c>
      <c r="H2479" s="682" t="s">
        <v>3</v>
      </c>
      <c r="L2479" s="681"/>
      <c r="M2479" s="684"/>
      <c r="N2479" s="685"/>
      <c r="O2479" s="685"/>
      <c r="P2479" s="685"/>
      <c r="Q2479" s="685"/>
      <c r="R2479" s="685"/>
      <c r="S2479" s="685"/>
      <c r="T2479" s="686"/>
      <c r="AT2479" s="682" t="s">
        <v>137</v>
      </c>
      <c r="AU2479" s="682" t="s">
        <v>82</v>
      </c>
      <c r="AV2479" s="680" t="s">
        <v>80</v>
      </c>
      <c r="AW2479" s="680" t="s">
        <v>33</v>
      </c>
      <c r="AX2479" s="680" t="s">
        <v>72</v>
      </c>
      <c r="AY2479" s="682" t="s">
        <v>125</v>
      </c>
    </row>
    <row r="2480" spans="2:51" s="680" customFormat="1" ht="12">
      <c r="B2480" s="681"/>
      <c r="D2480" s="653" t="s">
        <v>137</v>
      </c>
      <c r="E2480" s="682" t="s">
        <v>3</v>
      </c>
      <c r="F2480" s="683" t="s">
        <v>3645</v>
      </c>
      <c r="H2480" s="682" t="s">
        <v>3</v>
      </c>
      <c r="L2480" s="681"/>
      <c r="M2480" s="684"/>
      <c r="N2480" s="685"/>
      <c r="O2480" s="685"/>
      <c r="P2480" s="685"/>
      <c r="Q2480" s="685"/>
      <c r="R2480" s="685"/>
      <c r="S2480" s="685"/>
      <c r="T2480" s="686"/>
      <c r="AT2480" s="682" t="s">
        <v>137</v>
      </c>
      <c r="AU2480" s="682" t="s">
        <v>82</v>
      </c>
      <c r="AV2480" s="680" t="s">
        <v>80</v>
      </c>
      <c r="AW2480" s="680" t="s">
        <v>33</v>
      </c>
      <c r="AX2480" s="680" t="s">
        <v>72</v>
      </c>
      <c r="AY2480" s="682" t="s">
        <v>125</v>
      </c>
    </row>
    <row r="2481" spans="2:51" s="658" customFormat="1" ht="12">
      <c r="B2481" s="659"/>
      <c r="D2481" s="653" t="s">
        <v>137</v>
      </c>
      <c r="E2481" s="660" t="s">
        <v>3</v>
      </c>
      <c r="F2481" s="661" t="s">
        <v>3700</v>
      </c>
      <c r="H2481" s="662">
        <v>66.46</v>
      </c>
      <c r="L2481" s="659"/>
      <c r="M2481" s="663"/>
      <c r="N2481" s="664"/>
      <c r="O2481" s="664"/>
      <c r="P2481" s="664"/>
      <c r="Q2481" s="664"/>
      <c r="R2481" s="664"/>
      <c r="S2481" s="664"/>
      <c r="T2481" s="665"/>
      <c r="AT2481" s="660" t="s">
        <v>137</v>
      </c>
      <c r="AU2481" s="660" t="s">
        <v>82</v>
      </c>
      <c r="AV2481" s="658" t="s">
        <v>82</v>
      </c>
      <c r="AW2481" s="658" t="s">
        <v>33</v>
      </c>
      <c r="AX2481" s="658" t="s">
        <v>72</v>
      </c>
      <c r="AY2481" s="660" t="s">
        <v>125</v>
      </c>
    </row>
    <row r="2482" spans="2:51" s="680" customFormat="1" ht="12">
      <c r="B2482" s="681"/>
      <c r="D2482" s="653" t="s">
        <v>137</v>
      </c>
      <c r="E2482" s="682" t="s">
        <v>3</v>
      </c>
      <c r="F2482" s="683" t="s">
        <v>1160</v>
      </c>
      <c r="H2482" s="682" t="s">
        <v>3</v>
      </c>
      <c r="L2482" s="681"/>
      <c r="M2482" s="684"/>
      <c r="N2482" s="685"/>
      <c r="O2482" s="685"/>
      <c r="P2482" s="685"/>
      <c r="Q2482" s="685"/>
      <c r="R2482" s="685"/>
      <c r="S2482" s="685"/>
      <c r="T2482" s="686"/>
      <c r="AT2482" s="682" t="s">
        <v>137</v>
      </c>
      <c r="AU2482" s="682" t="s">
        <v>82</v>
      </c>
      <c r="AV2482" s="680" t="s">
        <v>80</v>
      </c>
      <c r="AW2482" s="680" t="s">
        <v>33</v>
      </c>
      <c r="AX2482" s="680" t="s">
        <v>72</v>
      </c>
      <c r="AY2482" s="682" t="s">
        <v>125</v>
      </c>
    </row>
    <row r="2483" spans="2:51" s="680" customFormat="1" ht="12">
      <c r="B2483" s="681"/>
      <c r="D2483" s="653" t="s">
        <v>137</v>
      </c>
      <c r="E2483" s="682" t="s">
        <v>3</v>
      </c>
      <c r="F2483" s="683" t="s">
        <v>3701</v>
      </c>
      <c r="H2483" s="682" t="s">
        <v>3</v>
      </c>
      <c r="L2483" s="681"/>
      <c r="M2483" s="684"/>
      <c r="N2483" s="685"/>
      <c r="O2483" s="685"/>
      <c r="P2483" s="685"/>
      <c r="Q2483" s="685"/>
      <c r="R2483" s="685"/>
      <c r="S2483" s="685"/>
      <c r="T2483" s="686"/>
      <c r="AT2483" s="682" t="s">
        <v>137</v>
      </c>
      <c r="AU2483" s="682" t="s">
        <v>82</v>
      </c>
      <c r="AV2483" s="680" t="s">
        <v>80</v>
      </c>
      <c r="AW2483" s="680" t="s">
        <v>33</v>
      </c>
      <c r="AX2483" s="680" t="s">
        <v>72</v>
      </c>
      <c r="AY2483" s="682" t="s">
        <v>125</v>
      </c>
    </row>
    <row r="2484" spans="2:51" s="658" customFormat="1" ht="12">
      <c r="B2484" s="659"/>
      <c r="D2484" s="653" t="s">
        <v>137</v>
      </c>
      <c r="E2484" s="660" t="s">
        <v>3</v>
      </c>
      <c r="F2484" s="661" t="s">
        <v>3702</v>
      </c>
      <c r="H2484" s="662">
        <v>68.26</v>
      </c>
      <c r="L2484" s="659"/>
      <c r="M2484" s="663"/>
      <c r="N2484" s="664"/>
      <c r="O2484" s="664"/>
      <c r="P2484" s="664"/>
      <c r="Q2484" s="664"/>
      <c r="R2484" s="664"/>
      <c r="S2484" s="664"/>
      <c r="T2484" s="665"/>
      <c r="AT2484" s="660" t="s">
        <v>137</v>
      </c>
      <c r="AU2484" s="660" t="s">
        <v>82</v>
      </c>
      <c r="AV2484" s="658" t="s">
        <v>82</v>
      </c>
      <c r="AW2484" s="658" t="s">
        <v>33</v>
      </c>
      <c r="AX2484" s="658" t="s">
        <v>72</v>
      </c>
      <c r="AY2484" s="660" t="s">
        <v>125</v>
      </c>
    </row>
    <row r="2485" spans="2:51" s="658" customFormat="1" ht="12">
      <c r="B2485" s="659"/>
      <c r="D2485" s="653" t="s">
        <v>137</v>
      </c>
      <c r="E2485" s="660" t="s">
        <v>3</v>
      </c>
      <c r="F2485" s="661" t="s">
        <v>3703</v>
      </c>
      <c r="H2485" s="662">
        <v>-2.755</v>
      </c>
      <c r="L2485" s="659"/>
      <c r="M2485" s="663"/>
      <c r="N2485" s="664"/>
      <c r="O2485" s="664"/>
      <c r="P2485" s="664"/>
      <c r="Q2485" s="664"/>
      <c r="R2485" s="664"/>
      <c r="S2485" s="664"/>
      <c r="T2485" s="665"/>
      <c r="AT2485" s="660" t="s">
        <v>137</v>
      </c>
      <c r="AU2485" s="660" t="s">
        <v>82</v>
      </c>
      <c r="AV2485" s="658" t="s">
        <v>82</v>
      </c>
      <c r="AW2485" s="658" t="s">
        <v>33</v>
      </c>
      <c r="AX2485" s="658" t="s">
        <v>72</v>
      </c>
      <c r="AY2485" s="660" t="s">
        <v>125</v>
      </c>
    </row>
    <row r="2486" spans="2:51" s="680" customFormat="1" ht="12">
      <c r="B2486" s="681"/>
      <c r="D2486" s="653" t="s">
        <v>137</v>
      </c>
      <c r="E2486" s="682" t="s">
        <v>3</v>
      </c>
      <c r="F2486" s="683" t="s">
        <v>3704</v>
      </c>
      <c r="H2486" s="682" t="s">
        <v>3</v>
      </c>
      <c r="L2486" s="681"/>
      <c r="M2486" s="684"/>
      <c r="N2486" s="685"/>
      <c r="O2486" s="685"/>
      <c r="P2486" s="685"/>
      <c r="Q2486" s="685"/>
      <c r="R2486" s="685"/>
      <c r="S2486" s="685"/>
      <c r="T2486" s="686"/>
      <c r="AT2486" s="682" t="s">
        <v>137</v>
      </c>
      <c r="AU2486" s="682" t="s">
        <v>82</v>
      </c>
      <c r="AV2486" s="680" t="s">
        <v>80</v>
      </c>
      <c r="AW2486" s="680" t="s">
        <v>33</v>
      </c>
      <c r="AX2486" s="680" t="s">
        <v>72</v>
      </c>
      <c r="AY2486" s="682" t="s">
        <v>125</v>
      </c>
    </row>
    <row r="2487" spans="2:51" s="658" customFormat="1" ht="12">
      <c r="B2487" s="659"/>
      <c r="D2487" s="653" t="s">
        <v>137</v>
      </c>
      <c r="E2487" s="660" t="s">
        <v>3</v>
      </c>
      <c r="F2487" s="661" t="s">
        <v>3705</v>
      </c>
      <c r="H2487" s="662">
        <v>95.654</v>
      </c>
      <c r="L2487" s="659"/>
      <c r="M2487" s="663"/>
      <c r="N2487" s="664"/>
      <c r="O2487" s="664"/>
      <c r="P2487" s="664"/>
      <c r="Q2487" s="664"/>
      <c r="R2487" s="664"/>
      <c r="S2487" s="664"/>
      <c r="T2487" s="665"/>
      <c r="AT2487" s="660" t="s">
        <v>137</v>
      </c>
      <c r="AU2487" s="660" t="s">
        <v>82</v>
      </c>
      <c r="AV2487" s="658" t="s">
        <v>82</v>
      </c>
      <c r="AW2487" s="658" t="s">
        <v>33</v>
      </c>
      <c r="AX2487" s="658" t="s">
        <v>72</v>
      </c>
      <c r="AY2487" s="660" t="s">
        <v>125</v>
      </c>
    </row>
    <row r="2488" spans="2:51" s="658" customFormat="1" ht="12">
      <c r="B2488" s="659"/>
      <c r="D2488" s="653" t="s">
        <v>137</v>
      </c>
      <c r="E2488" s="660" t="s">
        <v>3</v>
      </c>
      <c r="F2488" s="661" t="s">
        <v>3706</v>
      </c>
      <c r="H2488" s="662">
        <v>-0.485</v>
      </c>
      <c r="L2488" s="659"/>
      <c r="M2488" s="663"/>
      <c r="N2488" s="664"/>
      <c r="O2488" s="664"/>
      <c r="P2488" s="664"/>
      <c r="Q2488" s="664"/>
      <c r="R2488" s="664"/>
      <c r="S2488" s="664"/>
      <c r="T2488" s="665"/>
      <c r="AT2488" s="660" t="s">
        <v>137</v>
      </c>
      <c r="AU2488" s="660" t="s">
        <v>82</v>
      </c>
      <c r="AV2488" s="658" t="s">
        <v>82</v>
      </c>
      <c r="AW2488" s="658" t="s">
        <v>33</v>
      </c>
      <c r="AX2488" s="658" t="s">
        <v>72</v>
      </c>
      <c r="AY2488" s="660" t="s">
        <v>125</v>
      </c>
    </row>
    <row r="2489" spans="2:51" s="680" customFormat="1" ht="12">
      <c r="B2489" s="681"/>
      <c r="D2489" s="653" t="s">
        <v>137</v>
      </c>
      <c r="E2489" s="682" t="s">
        <v>3</v>
      </c>
      <c r="F2489" s="683" t="s">
        <v>3707</v>
      </c>
      <c r="H2489" s="682" t="s">
        <v>3</v>
      </c>
      <c r="L2489" s="681"/>
      <c r="M2489" s="684"/>
      <c r="N2489" s="685"/>
      <c r="O2489" s="685"/>
      <c r="P2489" s="685"/>
      <c r="Q2489" s="685"/>
      <c r="R2489" s="685"/>
      <c r="S2489" s="685"/>
      <c r="T2489" s="686"/>
      <c r="AT2489" s="682" t="s">
        <v>137</v>
      </c>
      <c r="AU2489" s="682" t="s">
        <v>82</v>
      </c>
      <c r="AV2489" s="680" t="s">
        <v>80</v>
      </c>
      <c r="AW2489" s="680" t="s">
        <v>33</v>
      </c>
      <c r="AX2489" s="680" t="s">
        <v>72</v>
      </c>
      <c r="AY2489" s="682" t="s">
        <v>125</v>
      </c>
    </row>
    <row r="2490" spans="2:51" s="658" customFormat="1" ht="12">
      <c r="B2490" s="659"/>
      <c r="D2490" s="653" t="s">
        <v>137</v>
      </c>
      <c r="E2490" s="660" t="s">
        <v>3</v>
      </c>
      <c r="F2490" s="661" t="s">
        <v>3708</v>
      </c>
      <c r="H2490" s="662">
        <v>28.73</v>
      </c>
      <c r="L2490" s="659"/>
      <c r="M2490" s="663"/>
      <c r="N2490" s="664"/>
      <c r="O2490" s="664"/>
      <c r="P2490" s="664"/>
      <c r="Q2490" s="664"/>
      <c r="R2490" s="664"/>
      <c r="S2490" s="664"/>
      <c r="T2490" s="665"/>
      <c r="AT2490" s="660" t="s">
        <v>137</v>
      </c>
      <c r="AU2490" s="660" t="s">
        <v>82</v>
      </c>
      <c r="AV2490" s="658" t="s">
        <v>82</v>
      </c>
      <c r="AW2490" s="658" t="s">
        <v>33</v>
      </c>
      <c r="AX2490" s="658" t="s">
        <v>72</v>
      </c>
      <c r="AY2490" s="660" t="s">
        <v>125</v>
      </c>
    </row>
    <row r="2491" spans="2:51" s="658" customFormat="1" ht="12">
      <c r="B2491" s="659"/>
      <c r="D2491" s="653" t="s">
        <v>137</v>
      </c>
      <c r="E2491" s="660" t="s">
        <v>3</v>
      </c>
      <c r="F2491" s="661" t="s">
        <v>3709</v>
      </c>
      <c r="H2491" s="662">
        <v>-3.92</v>
      </c>
      <c r="L2491" s="659"/>
      <c r="M2491" s="663"/>
      <c r="N2491" s="664"/>
      <c r="O2491" s="664"/>
      <c r="P2491" s="664"/>
      <c r="Q2491" s="664"/>
      <c r="R2491" s="664"/>
      <c r="S2491" s="664"/>
      <c r="T2491" s="665"/>
      <c r="AT2491" s="660" t="s">
        <v>137</v>
      </c>
      <c r="AU2491" s="660" t="s">
        <v>82</v>
      </c>
      <c r="AV2491" s="658" t="s">
        <v>82</v>
      </c>
      <c r="AW2491" s="658" t="s">
        <v>33</v>
      </c>
      <c r="AX2491" s="658" t="s">
        <v>72</v>
      </c>
      <c r="AY2491" s="660" t="s">
        <v>125</v>
      </c>
    </row>
    <row r="2492" spans="2:51" s="680" customFormat="1" ht="12">
      <c r="B2492" s="681"/>
      <c r="D2492" s="653" t="s">
        <v>137</v>
      </c>
      <c r="E2492" s="682" t="s">
        <v>3</v>
      </c>
      <c r="F2492" s="683" t="s">
        <v>3710</v>
      </c>
      <c r="H2492" s="682" t="s">
        <v>3</v>
      </c>
      <c r="L2492" s="681"/>
      <c r="M2492" s="684"/>
      <c r="N2492" s="685"/>
      <c r="O2492" s="685"/>
      <c r="P2492" s="685"/>
      <c r="Q2492" s="685"/>
      <c r="R2492" s="685"/>
      <c r="S2492" s="685"/>
      <c r="T2492" s="686"/>
      <c r="AT2492" s="682" t="s">
        <v>137</v>
      </c>
      <c r="AU2492" s="682" t="s">
        <v>82</v>
      </c>
      <c r="AV2492" s="680" t="s">
        <v>80</v>
      </c>
      <c r="AW2492" s="680" t="s">
        <v>33</v>
      </c>
      <c r="AX2492" s="680" t="s">
        <v>72</v>
      </c>
      <c r="AY2492" s="682" t="s">
        <v>125</v>
      </c>
    </row>
    <row r="2493" spans="2:51" s="658" customFormat="1" ht="12">
      <c r="B2493" s="659"/>
      <c r="D2493" s="653" t="s">
        <v>137</v>
      </c>
      <c r="E2493" s="660" t="s">
        <v>3</v>
      </c>
      <c r="F2493" s="661" t="s">
        <v>3711</v>
      </c>
      <c r="H2493" s="662">
        <v>9.08</v>
      </c>
      <c r="L2493" s="659"/>
      <c r="M2493" s="663"/>
      <c r="N2493" s="664"/>
      <c r="O2493" s="664"/>
      <c r="P2493" s="664"/>
      <c r="Q2493" s="664"/>
      <c r="R2493" s="664"/>
      <c r="S2493" s="664"/>
      <c r="T2493" s="665"/>
      <c r="AT2493" s="660" t="s">
        <v>137</v>
      </c>
      <c r="AU2493" s="660" t="s">
        <v>82</v>
      </c>
      <c r="AV2493" s="658" t="s">
        <v>82</v>
      </c>
      <c r="AW2493" s="658" t="s">
        <v>33</v>
      </c>
      <c r="AX2493" s="658" t="s">
        <v>72</v>
      </c>
      <c r="AY2493" s="660" t="s">
        <v>125</v>
      </c>
    </row>
    <row r="2494" spans="2:51" s="680" customFormat="1" ht="12">
      <c r="B2494" s="681"/>
      <c r="D2494" s="653" t="s">
        <v>137</v>
      </c>
      <c r="E2494" s="682" t="s">
        <v>3</v>
      </c>
      <c r="F2494" s="683" t="s">
        <v>3712</v>
      </c>
      <c r="H2494" s="682" t="s">
        <v>3</v>
      </c>
      <c r="L2494" s="681"/>
      <c r="M2494" s="684"/>
      <c r="N2494" s="685"/>
      <c r="O2494" s="685"/>
      <c r="P2494" s="685"/>
      <c r="Q2494" s="685"/>
      <c r="R2494" s="685"/>
      <c r="S2494" s="685"/>
      <c r="T2494" s="686"/>
      <c r="AT2494" s="682" t="s">
        <v>137</v>
      </c>
      <c r="AU2494" s="682" t="s">
        <v>82</v>
      </c>
      <c r="AV2494" s="680" t="s">
        <v>80</v>
      </c>
      <c r="AW2494" s="680" t="s">
        <v>33</v>
      </c>
      <c r="AX2494" s="680" t="s">
        <v>72</v>
      </c>
      <c r="AY2494" s="682" t="s">
        <v>125</v>
      </c>
    </row>
    <row r="2495" spans="2:51" s="658" customFormat="1" ht="12">
      <c r="B2495" s="659"/>
      <c r="D2495" s="653" t="s">
        <v>137</v>
      </c>
      <c r="E2495" s="660" t="s">
        <v>3</v>
      </c>
      <c r="F2495" s="661" t="s">
        <v>3713</v>
      </c>
      <c r="H2495" s="662">
        <v>11.82</v>
      </c>
      <c r="L2495" s="659"/>
      <c r="M2495" s="663"/>
      <c r="N2495" s="664"/>
      <c r="O2495" s="664"/>
      <c r="P2495" s="664"/>
      <c r="Q2495" s="664"/>
      <c r="R2495" s="664"/>
      <c r="S2495" s="664"/>
      <c r="T2495" s="665"/>
      <c r="AT2495" s="660" t="s">
        <v>137</v>
      </c>
      <c r="AU2495" s="660" t="s">
        <v>82</v>
      </c>
      <c r="AV2495" s="658" t="s">
        <v>82</v>
      </c>
      <c r="AW2495" s="658" t="s">
        <v>33</v>
      </c>
      <c r="AX2495" s="658" t="s">
        <v>72</v>
      </c>
      <c r="AY2495" s="660" t="s">
        <v>125</v>
      </c>
    </row>
    <row r="2496" spans="2:51" s="680" customFormat="1" ht="12">
      <c r="B2496" s="681"/>
      <c r="D2496" s="653" t="s">
        <v>137</v>
      </c>
      <c r="E2496" s="682" t="s">
        <v>3</v>
      </c>
      <c r="F2496" s="683" t="s">
        <v>3716</v>
      </c>
      <c r="H2496" s="682" t="s">
        <v>3</v>
      </c>
      <c r="L2496" s="681"/>
      <c r="M2496" s="684"/>
      <c r="N2496" s="685"/>
      <c r="O2496" s="685"/>
      <c r="P2496" s="685"/>
      <c r="Q2496" s="685"/>
      <c r="R2496" s="685"/>
      <c r="S2496" s="685"/>
      <c r="T2496" s="686"/>
      <c r="AT2496" s="682" t="s">
        <v>137</v>
      </c>
      <c r="AU2496" s="682" t="s">
        <v>82</v>
      </c>
      <c r="AV2496" s="680" t="s">
        <v>80</v>
      </c>
      <c r="AW2496" s="680" t="s">
        <v>33</v>
      </c>
      <c r="AX2496" s="680" t="s">
        <v>72</v>
      </c>
      <c r="AY2496" s="682" t="s">
        <v>125</v>
      </c>
    </row>
    <row r="2497" spans="2:51" s="658" customFormat="1" ht="12">
      <c r="B2497" s="659"/>
      <c r="D2497" s="653" t="s">
        <v>137</v>
      </c>
      <c r="E2497" s="660" t="s">
        <v>3</v>
      </c>
      <c r="F2497" s="661" t="s">
        <v>3717</v>
      </c>
      <c r="H2497" s="662">
        <v>9.576</v>
      </c>
      <c r="L2497" s="659"/>
      <c r="M2497" s="663"/>
      <c r="N2497" s="664"/>
      <c r="O2497" s="664"/>
      <c r="P2497" s="664"/>
      <c r="Q2497" s="664"/>
      <c r="R2497" s="664"/>
      <c r="S2497" s="664"/>
      <c r="T2497" s="665"/>
      <c r="AT2497" s="660" t="s">
        <v>137</v>
      </c>
      <c r="AU2497" s="660" t="s">
        <v>82</v>
      </c>
      <c r="AV2497" s="658" t="s">
        <v>82</v>
      </c>
      <c r="AW2497" s="658" t="s">
        <v>33</v>
      </c>
      <c r="AX2497" s="658" t="s">
        <v>72</v>
      </c>
      <c r="AY2497" s="660" t="s">
        <v>125</v>
      </c>
    </row>
    <row r="2498" spans="2:51" s="680" customFormat="1" ht="12">
      <c r="B2498" s="681"/>
      <c r="D2498" s="653" t="s">
        <v>137</v>
      </c>
      <c r="E2498" s="682" t="s">
        <v>3</v>
      </c>
      <c r="F2498" s="683" t="s">
        <v>3718</v>
      </c>
      <c r="H2498" s="682" t="s">
        <v>3</v>
      </c>
      <c r="L2498" s="681"/>
      <c r="M2498" s="684"/>
      <c r="N2498" s="685"/>
      <c r="O2498" s="685"/>
      <c r="P2498" s="685"/>
      <c r="Q2498" s="685"/>
      <c r="R2498" s="685"/>
      <c r="S2498" s="685"/>
      <c r="T2498" s="686"/>
      <c r="AT2498" s="682" t="s">
        <v>137</v>
      </c>
      <c r="AU2498" s="682" t="s">
        <v>82</v>
      </c>
      <c r="AV2498" s="680" t="s">
        <v>80</v>
      </c>
      <c r="AW2498" s="680" t="s">
        <v>33</v>
      </c>
      <c r="AX2498" s="680" t="s">
        <v>72</v>
      </c>
      <c r="AY2498" s="682" t="s">
        <v>125</v>
      </c>
    </row>
    <row r="2499" spans="2:51" s="658" customFormat="1" ht="12">
      <c r="B2499" s="659"/>
      <c r="D2499" s="653" t="s">
        <v>137</v>
      </c>
      <c r="E2499" s="660" t="s">
        <v>3</v>
      </c>
      <c r="F2499" s="661" t="s">
        <v>3719</v>
      </c>
      <c r="H2499" s="662">
        <v>10.392</v>
      </c>
      <c r="L2499" s="659"/>
      <c r="M2499" s="663"/>
      <c r="N2499" s="664"/>
      <c r="O2499" s="664"/>
      <c r="P2499" s="664"/>
      <c r="Q2499" s="664"/>
      <c r="R2499" s="664"/>
      <c r="S2499" s="664"/>
      <c r="T2499" s="665"/>
      <c r="AT2499" s="660" t="s">
        <v>137</v>
      </c>
      <c r="AU2499" s="660" t="s">
        <v>82</v>
      </c>
      <c r="AV2499" s="658" t="s">
        <v>82</v>
      </c>
      <c r="AW2499" s="658" t="s">
        <v>33</v>
      </c>
      <c r="AX2499" s="658" t="s">
        <v>72</v>
      </c>
      <c r="AY2499" s="660" t="s">
        <v>125</v>
      </c>
    </row>
    <row r="2500" spans="2:51" s="680" customFormat="1" ht="12">
      <c r="B2500" s="681"/>
      <c r="D2500" s="653" t="s">
        <v>137</v>
      </c>
      <c r="E2500" s="682" t="s">
        <v>3</v>
      </c>
      <c r="F2500" s="683" t="s">
        <v>3720</v>
      </c>
      <c r="H2500" s="682" t="s">
        <v>3</v>
      </c>
      <c r="L2500" s="681"/>
      <c r="M2500" s="684"/>
      <c r="N2500" s="685"/>
      <c r="O2500" s="685"/>
      <c r="P2500" s="685"/>
      <c r="Q2500" s="685"/>
      <c r="R2500" s="685"/>
      <c r="S2500" s="685"/>
      <c r="T2500" s="686"/>
      <c r="AT2500" s="682" t="s">
        <v>137</v>
      </c>
      <c r="AU2500" s="682" t="s">
        <v>82</v>
      </c>
      <c r="AV2500" s="680" t="s">
        <v>80</v>
      </c>
      <c r="AW2500" s="680" t="s">
        <v>33</v>
      </c>
      <c r="AX2500" s="680" t="s">
        <v>72</v>
      </c>
      <c r="AY2500" s="682" t="s">
        <v>125</v>
      </c>
    </row>
    <row r="2501" spans="2:51" s="658" customFormat="1" ht="12">
      <c r="B2501" s="659"/>
      <c r="D2501" s="653" t="s">
        <v>137</v>
      </c>
      <c r="E2501" s="660" t="s">
        <v>3</v>
      </c>
      <c r="F2501" s="661" t="s">
        <v>3721</v>
      </c>
      <c r="H2501" s="662">
        <v>76.97</v>
      </c>
      <c r="L2501" s="659"/>
      <c r="M2501" s="663"/>
      <c r="N2501" s="664"/>
      <c r="O2501" s="664"/>
      <c r="P2501" s="664"/>
      <c r="Q2501" s="664"/>
      <c r="R2501" s="664"/>
      <c r="S2501" s="664"/>
      <c r="T2501" s="665"/>
      <c r="AT2501" s="660" t="s">
        <v>137</v>
      </c>
      <c r="AU2501" s="660" t="s">
        <v>82</v>
      </c>
      <c r="AV2501" s="658" t="s">
        <v>82</v>
      </c>
      <c r="AW2501" s="658" t="s">
        <v>33</v>
      </c>
      <c r="AX2501" s="658" t="s">
        <v>72</v>
      </c>
      <c r="AY2501" s="660" t="s">
        <v>125</v>
      </c>
    </row>
    <row r="2502" spans="2:51" s="658" customFormat="1" ht="12">
      <c r="B2502" s="659"/>
      <c r="D2502" s="653" t="s">
        <v>137</v>
      </c>
      <c r="E2502" s="660" t="s">
        <v>3</v>
      </c>
      <c r="F2502" s="661" t="s">
        <v>3722</v>
      </c>
      <c r="H2502" s="662">
        <v>-13.96</v>
      </c>
      <c r="L2502" s="659"/>
      <c r="M2502" s="663"/>
      <c r="N2502" s="664"/>
      <c r="O2502" s="664"/>
      <c r="P2502" s="664"/>
      <c r="Q2502" s="664"/>
      <c r="R2502" s="664"/>
      <c r="S2502" s="664"/>
      <c r="T2502" s="665"/>
      <c r="AT2502" s="660" t="s">
        <v>137</v>
      </c>
      <c r="AU2502" s="660" t="s">
        <v>82</v>
      </c>
      <c r="AV2502" s="658" t="s">
        <v>82</v>
      </c>
      <c r="AW2502" s="658" t="s">
        <v>33</v>
      </c>
      <c r="AX2502" s="658" t="s">
        <v>72</v>
      </c>
      <c r="AY2502" s="660" t="s">
        <v>125</v>
      </c>
    </row>
    <row r="2503" spans="2:51" s="680" customFormat="1" ht="12">
      <c r="B2503" s="681"/>
      <c r="D2503" s="653" t="s">
        <v>137</v>
      </c>
      <c r="E2503" s="682" t="s">
        <v>3</v>
      </c>
      <c r="F2503" s="683" t="s">
        <v>3723</v>
      </c>
      <c r="H2503" s="682" t="s">
        <v>3</v>
      </c>
      <c r="L2503" s="681"/>
      <c r="M2503" s="684"/>
      <c r="N2503" s="685"/>
      <c r="O2503" s="685"/>
      <c r="P2503" s="685"/>
      <c r="Q2503" s="685"/>
      <c r="R2503" s="685"/>
      <c r="S2503" s="685"/>
      <c r="T2503" s="686"/>
      <c r="AT2503" s="682" t="s">
        <v>137</v>
      </c>
      <c r="AU2503" s="682" t="s">
        <v>82</v>
      </c>
      <c r="AV2503" s="680" t="s">
        <v>80</v>
      </c>
      <c r="AW2503" s="680" t="s">
        <v>33</v>
      </c>
      <c r="AX2503" s="680" t="s">
        <v>72</v>
      </c>
      <c r="AY2503" s="682" t="s">
        <v>125</v>
      </c>
    </row>
    <row r="2504" spans="2:51" s="658" customFormat="1" ht="12">
      <c r="B2504" s="659"/>
      <c r="D2504" s="653" t="s">
        <v>137</v>
      </c>
      <c r="E2504" s="660" t="s">
        <v>3</v>
      </c>
      <c r="F2504" s="661" t="s">
        <v>3724</v>
      </c>
      <c r="H2504" s="662">
        <v>40.736</v>
      </c>
      <c r="L2504" s="659"/>
      <c r="M2504" s="663"/>
      <c r="N2504" s="664"/>
      <c r="O2504" s="664"/>
      <c r="P2504" s="664"/>
      <c r="Q2504" s="664"/>
      <c r="R2504" s="664"/>
      <c r="S2504" s="664"/>
      <c r="T2504" s="665"/>
      <c r="AT2504" s="660" t="s">
        <v>137</v>
      </c>
      <c r="AU2504" s="660" t="s">
        <v>82</v>
      </c>
      <c r="AV2504" s="658" t="s">
        <v>82</v>
      </c>
      <c r="AW2504" s="658" t="s">
        <v>33</v>
      </c>
      <c r="AX2504" s="658" t="s">
        <v>72</v>
      </c>
      <c r="AY2504" s="660" t="s">
        <v>125</v>
      </c>
    </row>
    <row r="2505" spans="2:51" s="658" customFormat="1" ht="12">
      <c r="B2505" s="659"/>
      <c r="D2505" s="653" t="s">
        <v>137</v>
      </c>
      <c r="E2505" s="660" t="s">
        <v>3</v>
      </c>
      <c r="F2505" s="661" t="s">
        <v>3725</v>
      </c>
      <c r="H2505" s="662">
        <v>-6.56</v>
      </c>
      <c r="L2505" s="659"/>
      <c r="M2505" s="663"/>
      <c r="N2505" s="664"/>
      <c r="O2505" s="664"/>
      <c r="P2505" s="664"/>
      <c r="Q2505" s="664"/>
      <c r="R2505" s="664"/>
      <c r="S2505" s="664"/>
      <c r="T2505" s="665"/>
      <c r="AT2505" s="660" t="s">
        <v>137</v>
      </c>
      <c r="AU2505" s="660" t="s">
        <v>82</v>
      </c>
      <c r="AV2505" s="658" t="s">
        <v>82</v>
      </c>
      <c r="AW2505" s="658" t="s">
        <v>33</v>
      </c>
      <c r="AX2505" s="658" t="s">
        <v>72</v>
      </c>
      <c r="AY2505" s="660" t="s">
        <v>125</v>
      </c>
    </row>
    <row r="2506" spans="2:51" s="680" customFormat="1" ht="12">
      <c r="B2506" s="681"/>
      <c r="D2506" s="653" t="s">
        <v>137</v>
      </c>
      <c r="E2506" s="682" t="s">
        <v>3</v>
      </c>
      <c r="F2506" s="683" t="s">
        <v>3726</v>
      </c>
      <c r="H2506" s="682" t="s">
        <v>3</v>
      </c>
      <c r="L2506" s="681"/>
      <c r="M2506" s="684"/>
      <c r="N2506" s="685"/>
      <c r="O2506" s="685"/>
      <c r="P2506" s="685"/>
      <c r="Q2506" s="685"/>
      <c r="R2506" s="685"/>
      <c r="S2506" s="685"/>
      <c r="T2506" s="686"/>
      <c r="AT2506" s="682" t="s">
        <v>137</v>
      </c>
      <c r="AU2506" s="682" t="s">
        <v>82</v>
      </c>
      <c r="AV2506" s="680" t="s">
        <v>80</v>
      </c>
      <c r="AW2506" s="680" t="s">
        <v>33</v>
      </c>
      <c r="AX2506" s="680" t="s">
        <v>72</v>
      </c>
      <c r="AY2506" s="682" t="s">
        <v>125</v>
      </c>
    </row>
    <row r="2507" spans="2:51" s="658" customFormat="1" ht="12">
      <c r="B2507" s="659"/>
      <c r="D2507" s="653" t="s">
        <v>137</v>
      </c>
      <c r="E2507" s="660" t="s">
        <v>3</v>
      </c>
      <c r="F2507" s="661" t="s">
        <v>3727</v>
      </c>
      <c r="H2507" s="662">
        <v>85.76</v>
      </c>
      <c r="L2507" s="659"/>
      <c r="M2507" s="663"/>
      <c r="N2507" s="664"/>
      <c r="O2507" s="664"/>
      <c r="P2507" s="664"/>
      <c r="Q2507" s="664"/>
      <c r="R2507" s="664"/>
      <c r="S2507" s="664"/>
      <c r="T2507" s="665"/>
      <c r="AT2507" s="660" t="s">
        <v>137</v>
      </c>
      <c r="AU2507" s="660" t="s">
        <v>82</v>
      </c>
      <c r="AV2507" s="658" t="s">
        <v>82</v>
      </c>
      <c r="AW2507" s="658" t="s">
        <v>33</v>
      </c>
      <c r="AX2507" s="658" t="s">
        <v>72</v>
      </c>
      <c r="AY2507" s="660" t="s">
        <v>125</v>
      </c>
    </row>
    <row r="2508" spans="2:51" s="658" customFormat="1" ht="12">
      <c r="B2508" s="659"/>
      <c r="D2508" s="653" t="s">
        <v>137</v>
      </c>
      <c r="E2508" s="660" t="s">
        <v>3</v>
      </c>
      <c r="F2508" s="661" t="s">
        <v>3728</v>
      </c>
      <c r="H2508" s="662">
        <v>-6.584</v>
      </c>
      <c r="L2508" s="659"/>
      <c r="M2508" s="663"/>
      <c r="N2508" s="664"/>
      <c r="O2508" s="664"/>
      <c r="P2508" s="664"/>
      <c r="Q2508" s="664"/>
      <c r="R2508" s="664"/>
      <c r="S2508" s="664"/>
      <c r="T2508" s="665"/>
      <c r="AT2508" s="660" t="s">
        <v>137</v>
      </c>
      <c r="AU2508" s="660" t="s">
        <v>82</v>
      </c>
      <c r="AV2508" s="658" t="s">
        <v>82</v>
      </c>
      <c r="AW2508" s="658" t="s">
        <v>33</v>
      </c>
      <c r="AX2508" s="658" t="s">
        <v>72</v>
      </c>
      <c r="AY2508" s="660" t="s">
        <v>125</v>
      </c>
    </row>
    <row r="2509" spans="2:51" s="680" customFormat="1" ht="12">
      <c r="B2509" s="681"/>
      <c r="D2509" s="653" t="s">
        <v>137</v>
      </c>
      <c r="E2509" s="682" t="s">
        <v>3</v>
      </c>
      <c r="F2509" s="683" t="s">
        <v>3729</v>
      </c>
      <c r="H2509" s="682" t="s">
        <v>3</v>
      </c>
      <c r="L2509" s="681"/>
      <c r="M2509" s="684"/>
      <c r="N2509" s="685"/>
      <c r="O2509" s="685"/>
      <c r="P2509" s="685"/>
      <c r="Q2509" s="685"/>
      <c r="R2509" s="685"/>
      <c r="S2509" s="685"/>
      <c r="T2509" s="686"/>
      <c r="AT2509" s="682" t="s">
        <v>137</v>
      </c>
      <c r="AU2509" s="682" t="s">
        <v>82</v>
      </c>
      <c r="AV2509" s="680" t="s">
        <v>80</v>
      </c>
      <c r="AW2509" s="680" t="s">
        <v>33</v>
      </c>
      <c r="AX2509" s="680" t="s">
        <v>72</v>
      </c>
      <c r="AY2509" s="682" t="s">
        <v>125</v>
      </c>
    </row>
    <row r="2510" spans="2:51" s="658" customFormat="1" ht="12">
      <c r="B2510" s="659"/>
      <c r="D2510" s="653" t="s">
        <v>137</v>
      </c>
      <c r="E2510" s="660" t="s">
        <v>3</v>
      </c>
      <c r="F2510" s="661" t="s">
        <v>3730</v>
      </c>
      <c r="H2510" s="662">
        <v>85.674</v>
      </c>
      <c r="L2510" s="659"/>
      <c r="M2510" s="663"/>
      <c r="N2510" s="664"/>
      <c r="O2510" s="664"/>
      <c r="P2510" s="664"/>
      <c r="Q2510" s="664"/>
      <c r="R2510" s="664"/>
      <c r="S2510" s="664"/>
      <c r="T2510" s="665"/>
      <c r="AT2510" s="660" t="s">
        <v>137</v>
      </c>
      <c r="AU2510" s="660" t="s">
        <v>82</v>
      </c>
      <c r="AV2510" s="658" t="s">
        <v>82</v>
      </c>
      <c r="AW2510" s="658" t="s">
        <v>33</v>
      </c>
      <c r="AX2510" s="658" t="s">
        <v>72</v>
      </c>
      <c r="AY2510" s="660" t="s">
        <v>125</v>
      </c>
    </row>
    <row r="2511" spans="2:51" s="658" customFormat="1" ht="12">
      <c r="B2511" s="659"/>
      <c r="D2511" s="653" t="s">
        <v>137</v>
      </c>
      <c r="E2511" s="660" t="s">
        <v>3</v>
      </c>
      <c r="F2511" s="661" t="s">
        <v>3731</v>
      </c>
      <c r="H2511" s="662">
        <v>-17.528</v>
      </c>
      <c r="L2511" s="659"/>
      <c r="M2511" s="663"/>
      <c r="N2511" s="664"/>
      <c r="O2511" s="664"/>
      <c r="P2511" s="664"/>
      <c r="Q2511" s="664"/>
      <c r="R2511" s="664"/>
      <c r="S2511" s="664"/>
      <c r="T2511" s="665"/>
      <c r="AT2511" s="660" t="s">
        <v>137</v>
      </c>
      <c r="AU2511" s="660" t="s">
        <v>82</v>
      </c>
      <c r="AV2511" s="658" t="s">
        <v>82</v>
      </c>
      <c r="AW2511" s="658" t="s">
        <v>33</v>
      </c>
      <c r="AX2511" s="658" t="s">
        <v>72</v>
      </c>
      <c r="AY2511" s="660" t="s">
        <v>125</v>
      </c>
    </row>
    <row r="2512" spans="2:51" s="680" customFormat="1" ht="12">
      <c r="B2512" s="681"/>
      <c r="D2512" s="653" t="s">
        <v>137</v>
      </c>
      <c r="E2512" s="682" t="s">
        <v>3</v>
      </c>
      <c r="F2512" s="683" t="s">
        <v>3732</v>
      </c>
      <c r="H2512" s="682" t="s">
        <v>3</v>
      </c>
      <c r="L2512" s="681"/>
      <c r="M2512" s="684"/>
      <c r="N2512" s="685"/>
      <c r="O2512" s="685"/>
      <c r="P2512" s="685"/>
      <c r="Q2512" s="685"/>
      <c r="R2512" s="685"/>
      <c r="S2512" s="685"/>
      <c r="T2512" s="686"/>
      <c r="AT2512" s="682" t="s">
        <v>137</v>
      </c>
      <c r="AU2512" s="682" t="s">
        <v>82</v>
      </c>
      <c r="AV2512" s="680" t="s">
        <v>80</v>
      </c>
      <c r="AW2512" s="680" t="s">
        <v>33</v>
      </c>
      <c r="AX2512" s="680" t="s">
        <v>72</v>
      </c>
      <c r="AY2512" s="682" t="s">
        <v>125</v>
      </c>
    </row>
    <row r="2513" spans="2:51" s="658" customFormat="1" ht="12">
      <c r="B2513" s="659"/>
      <c r="D2513" s="653" t="s">
        <v>137</v>
      </c>
      <c r="E2513" s="660" t="s">
        <v>3</v>
      </c>
      <c r="F2513" s="661" t="s">
        <v>3733</v>
      </c>
      <c r="H2513" s="662">
        <v>7.332</v>
      </c>
      <c r="L2513" s="659"/>
      <c r="M2513" s="663"/>
      <c r="N2513" s="664"/>
      <c r="O2513" s="664"/>
      <c r="P2513" s="664"/>
      <c r="Q2513" s="664"/>
      <c r="R2513" s="664"/>
      <c r="S2513" s="664"/>
      <c r="T2513" s="665"/>
      <c r="AT2513" s="660" t="s">
        <v>137</v>
      </c>
      <c r="AU2513" s="660" t="s">
        <v>82</v>
      </c>
      <c r="AV2513" s="658" t="s">
        <v>82</v>
      </c>
      <c r="AW2513" s="658" t="s">
        <v>33</v>
      </c>
      <c r="AX2513" s="658" t="s">
        <v>72</v>
      </c>
      <c r="AY2513" s="660" t="s">
        <v>125</v>
      </c>
    </row>
    <row r="2514" spans="2:51" s="695" customFormat="1" ht="12">
      <c r="B2514" s="696"/>
      <c r="D2514" s="653" t="s">
        <v>137</v>
      </c>
      <c r="E2514" s="697" t="s">
        <v>3</v>
      </c>
      <c r="F2514" s="698" t="s">
        <v>1106</v>
      </c>
      <c r="H2514" s="699">
        <v>544.652</v>
      </c>
      <c r="L2514" s="696"/>
      <c r="M2514" s="700"/>
      <c r="N2514" s="701"/>
      <c r="O2514" s="701"/>
      <c r="P2514" s="701"/>
      <c r="Q2514" s="701"/>
      <c r="R2514" s="701"/>
      <c r="S2514" s="701"/>
      <c r="T2514" s="702"/>
      <c r="AT2514" s="697" t="s">
        <v>137</v>
      </c>
      <c r="AU2514" s="697" t="s">
        <v>82</v>
      </c>
      <c r="AV2514" s="695" t="s">
        <v>145</v>
      </c>
      <c r="AW2514" s="695" t="s">
        <v>33</v>
      </c>
      <c r="AX2514" s="695" t="s">
        <v>72</v>
      </c>
      <c r="AY2514" s="697" t="s">
        <v>125</v>
      </c>
    </row>
    <row r="2515" spans="2:51" s="680" customFormat="1" ht="12">
      <c r="B2515" s="681"/>
      <c r="D2515" s="653" t="s">
        <v>137</v>
      </c>
      <c r="E2515" s="682" t="s">
        <v>3</v>
      </c>
      <c r="F2515" s="683" t="s">
        <v>849</v>
      </c>
      <c r="H2515" s="682" t="s">
        <v>3</v>
      </c>
      <c r="L2515" s="681"/>
      <c r="M2515" s="684"/>
      <c r="N2515" s="685"/>
      <c r="O2515" s="685"/>
      <c r="P2515" s="685"/>
      <c r="Q2515" s="685"/>
      <c r="R2515" s="685"/>
      <c r="S2515" s="685"/>
      <c r="T2515" s="686"/>
      <c r="AT2515" s="682" t="s">
        <v>137</v>
      </c>
      <c r="AU2515" s="682" t="s">
        <v>82</v>
      </c>
      <c r="AV2515" s="680" t="s">
        <v>80</v>
      </c>
      <c r="AW2515" s="680" t="s">
        <v>33</v>
      </c>
      <c r="AX2515" s="680" t="s">
        <v>72</v>
      </c>
      <c r="AY2515" s="682" t="s">
        <v>125</v>
      </c>
    </row>
    <row r="2516" spans="2:51" s="680" customFormat="1" ht="12">
      <c r="B2516" s="681"/>
      <c r="D2516" s="653" t="s">
        <v>137</v>
      </c>
      <c r="E2516" s="682" t="s">
        <v>3</v>
      </c>
      <c r="F2516" s="683" t="s">
        <v>3645</v>
      </c>
      <c r="H2516" s="682" t="s">
        <v>3</v>
      </c>
      <c r="L2516" s="681"/>
      <c r="M2516" s="684"/>
      <c r="N2516" s="685"/>
      <c r="O2516" s="685"/>
      <c r="P2516" s="685"/>
      <c r="Q2516" s="685"/>
      <c r="R2516" s="685"/>
      <c r="S2516" s="685"/>
      <c r="T2516" s="686"/>
      <c r="AT2516" s="682" t="s">
        <v>137</v>
      </c>
      <c r="AU2516" s="682" t="s">
        <v>82</v>
      </c>
      <c r="AV2516" s="680" t="s">
        <v>80</v>
      </c>
      <c r="AW2516" s="680" t="s">
        <v>33</v>
      </c>
      <c r="AX2516" s="680" t="s">
        <v>72</v>
      </c>
      <c r="AY2516" s="682" t="s">
        <v>125</v>
      </c>
    </row>
    <row r="2517" spans="2:51" s="658" customFormat="1" ht="12">
      <c r="B2517" s="659"/>
      <c r="D2517" s="653" t="s">
        <v>137</v>
      </c>
      <c r="E2517" s="660" t="s">
        <v>3</v>
      </c>
      <c r="F2517" s="661" t="s">
        <v>3734</v>
      </c>
      <c r="H2517" s="662">
        <v>9.66</v>
      </c>
      <c r="L2517" s="659"/>
      <c r="M2517" s="663"/>
      <c r="N2517" s="664"/>
      <c r="O2517" s="664"/>
      <c r="P2517" s="664"/>
      <c r="Q2517" s="664"/>
      <c r="R2517" s="664"/>
      <c r="S2517" s="664"/>
      <c r="T2517" s="665"/>
      <c r="AT2517" s="660" t="s">
        <v>137</v>
      </c>
      <c r="AU2517" s="660" t="s">
        <v>82</v>
      </c>
      <c r="AV2517" s="658" t="s">
        <v>82</v>
      </c>
      <c r="AW2517" s="658" t="s">
        <v>33</v>
      </c>
      <c r="AX2517" s="658" t="s">
        <v>72</v>
      </c>
      <c r="AY2517" s="660" t="s">
        <v>125</v>
      </c>
    </row>
    <row r="2518" spans="2:51" s="680" customFormat="1" ht="12">
      <c r="B2518" s="681"/>
      <c r="D2518" s="653" t="s">
        <v>137</v>
      </c>
      <c r="E2518" s="682" t="s">
        <v>3</v>
      </c>
      <c r="F2518" s="683" t="s">
        <v>1160</v>
      </c>
      <c r="H2518" s="682" t="s">
        <v>3</v>
      </c>
      <c r="L2518" s="681"/>
      <c r="M2518" s="684"/>
      <c r="N2518" s="685"/>
      <c r="O2518" s="685"/>
      <c r="P2518" s="685"/>
      <c r="Q2518" s="685"/>
      <c r="R2518" s="685"/>
      <c r="S2518" s="685"/>
      <c r="T2518" s="686"/>
      <c r="AT2518" s="682" t="s">
        <v>137</v>
      </c>
      <c r="AU2518" s="682" t="s">
        <v>82</v>
      </c>
      <c r="AV2518" s="680" t="s">
        <v>80</v>
      </c>
      <c r="AW2518" s="680" t="s">
        <v>33</v>
      </c>
      <c r="AX2518" s="680" t="s">
        <v>72</v>
      </c>
      <c r="AY2518" s="682" t="s">
        <v>125</v>
      </c>
    </row>
    <row r="2519" spans="2:51" s="680" customFormat="1" ht="12">
      <c r="B2519" s="681"/>
      <c r="D2519" s="653" t="s">
        <v>137</v>
      </c>
      <c r="E2519" s="682" t="s">
        <v>3</v>
      </c>
      <c r="F2519" s="683" t="s">
        <v>3735</v>
      </c>
      <c r="H2519" s="682" t="s">
        <v>3</v>
      </c>
      <c r="L2519" s="681"/>
      <c r="M2519" s="684"/>
      <c r="N2519" s="685"/>
      <c r="O2519" s="685"/>
      <c r="P2519" s="685"/>
      <c r="Q2519" s="685"/>
      <c r="R2519" s="685"/>
      <c r="S2519" s="685"/>
      <c r="T2519" s="686"/>
      <c r="AT2519" s="682" t="s">
        <v>137</v>
      </c>
      <c r="AU2519" s="682" t="s">
        <v>82</v>
      </c>
      <c r="AV2519" s="680" t="s">
        <v>80</v>
      </c>
      <c r="AW2519" s="680" t="s">
        <v>33</v>
      </c>
      <c r="AX2519" s="680" t="s">
        <v>72</v>
      </c>
      <c r="AY2519" s="682" t="s">
        <v>125</v>
      </c>
    </row>
    <row r="2520" spans="2:51" s="658" customFormat="1" ht="12">
      <c r="B2520" s="659"/>
      <c r="D2520" s="653" t="s">
        <v>137</v>
      </c>
      <c r="E2520" s="660" t="s">
        <v>3</v>
      </c>
      <c r="F2520" s="661" t="s">
        <v>3736</v>
      </c>
      <c r="H2520" s="662">
        <v>80.913</v>
      </c>
      <c r="L2520" s="659"/>
      <c r="M2520" s="663"/>
      <c r="N2520" s="664"/>
      <c r="O2520" s="664"/>
      <c r="P2520" s="664"/>
      <c r="Q2520" s="664"/>
      <c r="R2520" s="664"/>
      <c r="S2520" s="664"/>
      <c r="T2520" s="665"/>
      <c r="AT2520" s="660" t="s">
        <v>137</v>
      </c>
      <c r="AU2520" s="660" t="s">
        <v>82</v>
      </c>
      <c r="AV2520" s="658" t="s">
        <v>82</v>
      </c>
      <c r="AW2520" s="658" t="s">
        <v>33</v>
      </c>
      <c r="AX2520" s="658" t="s">
        <v>72</v>
      </c>
      <c r="AY2520" s="660" t="s">
        <v>125</v>
      </c>
    </row>
    <row r="2521" spans="2:51" s="658" customFormat="1" ht="12">
      <c r="B2521" s="659"/>
      <c r="D2521" s="653" t="s">
        <v>137</v>
      </c>
      <c r="E2521" s="660" t="s">
        <v>3</v>
      </c>
      <c r="F2521" s="661" t="s">
        <v>3737</v>
      </c>
      <c r="H2521" s="662">
        <v>-7.84</v>
      </c>
      <c r="L2521" s="659"/>
      <c r="M2521" s="663"/>
      <c r="N2521" s="664"/>
      <c r="O2521" s="664"/>
      <c r="P2521" s="664"/>
      <c r="Q2521" s="664"/>
      <c r="R2521" s="664"/>
      <c r="S2521" s="664"/>
      <c r="T2521" s="665"/>
      <c r="AT2521" s="660" t="s">
        <v>137</v>
      </c>
      <c r="AU2521" s="660" t="s">
        <v>82</v>
      </c>
      <c r="AV2521" s="658" t="s">
        <v>82</v>
      </c>
      <c r="AW2521" s="658" t="s">
        <v>33</v>
      </c>
      <c r="AX2521" s="658" t="s">
        <v>72</v>
      </c>
      <c r="AY2521" s="660" t="s">
        <v>125</v>
      </c>
    </row>
    <row r="2522" spans="2:51" s="680" customFormat="1" ht="12">
      <c r="B2522" s="681"/>
      <c r="D2522" s="653" t="s">
        <v>137</v>
      </c>
      <c r="E2522" s="682" t="s">
        <v>3</v>
      </c>
      <c r="F2522" s="683" t="s">
        <v>3738</v>
      </c>
      <c r="H2522" s="682" t="s">
        <v>3</v>
      </c>
      <c r="L2522" s="681"/>
      <c r="M2522" s="684"/>
      <c r="N2522" s="685"/>
      <c r="O2522" s="685"/>
      <c r="P2522" s="685"/>
      <c r="Q2522" s="685"/>
      <c r="R2522" s="685"/>
      <c r="S2522" s="685"/>
      <c r="T2522" s="686"/>
      <c r="AT2522" s="682" t="s">
        <v>137</v>
      </c>
      <c r="AU2522" s="682" t="s">
        <v>82</v>
      </c>
      <c r="AV2522" s="680" t="s">
        <v>80</v>
      </c>
      <c r="AW2522" s="680" t="s">
        <v>33</v>
      </c>
      <c r="AX2522" s="680" t="s">
        <v>72</v>
      </c>
      <c r="AY2522" s="682" t="s">
        <v>125</v>
      </c>
    </row>
    <row r="2523" spans="2:51" s="658" customFormat="1" ht="12">
      <c r="B2523" s="659"/>
      <c r="D2523" s="653" t="s">
        <v>137</v>
      </c>
      <c r="E2523" s="660" t="s">
        <v>3</v>
      </c>
      <c r="F2523" s="661" t="s">
        <v>3739</v>
      </c>
      <c r="H2523" s="662">
        <v>37.555</v>
      </c>
      <c r="L2523" s="659"/>
      <c r="M2523" s="663"/>
      <c r="N2523" s="664"/>
      <c r="O2523" s="664"/>
      <c r="P2523" s="664"/>
      <c r="Q2523" s="664"/>
      <c r="R2523" s="664"/>
      <c r="S2523" s="664"/>
      <c r="T2523" s="665"/>
      <c r="AT2523" s="660" t="s">
        <v>137</v>
      </c>
      <c r="AU2523" s="660" t="s">
        <v>82</v>
      </c>
      <c r="AV2523" s="658" t="s">
        <v>82</v>
      </c>
      <c r="AW2523" s="658" t="s">
        <v>33</v>
      </c>
      <c r="AX2523" s="658" t="s">
        <v>72</v>
      </c>
      <c r="AY2523" s="660" t="s">
        <v>125</v>
      </c>
    </row>
    <row r="2524" spans="2:51" s="680" customFormat="1" ht="12">
      <c r="B2524" s="681"/>
      <c r="D2524" s="653" t="s">
        <v>137</v>
      </c>
      <c r="E2524" s="682" t="s">
        <v>3</v>
      </c>
      <c r="F2524" s="683" t="s">
        <v>3740</v>
      </c>
      <c r="H2524" s="682" t="s">
        <v>3</v>
      </c>
      <c r="L2524" s="681"/>
      <c r="M2524" s="684"/>
      <c r="N2524" s="685"/>
      <c r="O2524" s="685"/>
      <c r="P2524" s="685"/>
      <c r="Q2524" s="685"/>
      <c r="R2524" s="685"/>
      <c r="S2524" s="685"/>
      <c r="T2524" s="686"/>
      <c r="AT2524" s="682" t="s">
        <v>137</v>
      </c>
      <c r="AU2524" s="682" t="s">
        <v>82</v>
      </c>
      <c r="AV2524" s="680" t="s">
        <v>80</v>
      </c>
      <c r="AW2524" s="680" t="s">
        <v>33</v>
      </c>
      <c r="AX2524" s="680" t="s">
        <v>72</v>
      </c>
      <c r="AY2524" s="682" t="s">
        <v>125</v>
      </c>
    </row>
    <row r="2525" spans="2:51" s="658" customFormat="1" ht="12">
      <c r="B2525" s="659"/>
      <c r="D2525" s="653" t="s">
        <v>137</v>
      </c>
      <c r="E2525" s="660" t="s">
        <v>3</v>
      </c>
      <c r="F2525" s="661" t="s">
        <v>3741</v>
      </c>
      <c r="H2525" s="662">
        <v>61.08</v>
      </c>
      <c r="L2525" s="659"/>
      <c r="M2525" s="663"/>
      <c r="N2525" s="664"/>
      <c r="O2525" s="664"/>
      <c r="P2525" s="664"/>
      <c r="Q2525" s="664"/>
      <c r="R2525" s="664"/>
      <c r="S2525" s="664"/>
      <c r="T2525" s="665"/>
      <c r="AT2525" s="660" t="s">
        <v>137</v>
      </c>
      <c r="AU2525" s="660" t="s">
        <v>82</v>
      </c>
      <c r="AV2525" s="658" t="s">
        <v>82</v>
      </c>
      <c r="AW2525" s="658" t="s">
        <v>33</v>
      </c>
      <c r="AX2525" s="658" t="s">
        <v>72</v>
      </c>
      <c r="AY2525" s="660" t="s">
        <v>125</v>
      </c>
    </row>
    <row r="2526" spans="2:51" s="658" customFormat="1" ht="12">
      <c r="B2526" s="659"/>
      <c r="D2526" s="653" t="s">
        <v>137</v>
      </c>
      <c r="E2526" s="660" t="s">
        <v>3</v>
      </c>
      <c r="F2526" s="661" t="s">
        <v>3742</v>
      </c>
      <c r="H2526" s="662">
        <v>-3.344</v>
      </c>
      <c r="L2526" s="659"/>
      <c r="M2526" s="663"/>
      <c r="N2526" s="664"/>
      <c r="O2526" s="664"/>
      <c r="P2526" s="664"/>
      <c r="Q2526" s="664"/>
      <c r="R2526" s="664"/>
      <c r="S2526" s="664"/>
      <c r="T2526" s="665"/>
      <c r="AT2526" s="660" t="s">
        <v>137</v>
      </c>
      <c r="AU2526" s="660" t="s">
        <v>82</v>
      </c>
      <c r="AV2526" s="658" t="s">
        <v>82</v>
      </c>
      <c r="AW2526" s="658" t="s">
        <v>33</v>
      </c>
      <c r="AX2526" s="658" t="s">
        <v>72</v>
      </c>
      <c r="AY2526" s="660" t="s">
        <v>125</v>
      </c>
    </row>
    <row r="2527" spans="2:51" s="680" customFormat="1" ht="12">
      <c r="B2527" s="681"/>
      <c r="D2527" s="653" t="s">
        <v>137</v>
      </c>
      <c r="E2527" s="682" t="s">
        <v>3</v>
      </c>
      <c r="F2527" s="683" t="s">
        <v>3743</v>
      </c>
      <c r="H2527" s="682" t="s">
        <v>3</v>
      </c>
      <c r="L2527" s="681"/>
      <c r="M2527" s="684"/>
      <c r="N2527" s="685"/>
      <c r="O2527" s="685"/>
      <c r="P2527" s="685"/>
      <c r="Q2527" s="685"/>
      <c r="R2527" s="685"/>
      <c r="S2527" s="685"/>
      <c r="T2527" s="686"/>
      <c r="AT2527" s="682" t="s">
        <v>137</v>
      </c>
      <c r="AU2527" s="682" t="s">
        <v>82</v>
      </c>
      <c r="AV2527" s="680" t="s">
        <v>80</v>
      </c>
      <c r="AW2527" s="680" t="s">
        <v>33</v>
      </c>
      <c r="AX2527" s="680" t="s">
        <v>72</v>
      </c>
      <c r="AY2527" s="682" t="s">
        <v>125</v>
      </c>
    </row>
    <row r="2528" spans="2:51" s="658" customFormat="1" ht="12">
      <c r="B2528" s="659"/>
      <c r="D2528" s="653" t="s">
        <v>137</v>
      </c>
      <c r="E2528" s="660" t="s">
        <v>3</v>
      </c>
      <c r="F2528" s="661" t="s">
        <v>3744</v>
      </c>
      <c r="H2528" s="662">
        <v>25.428</v>
      </c>
      <c r="L2528" s="659"/>
      <c r="M2528" s="663"/>
      <c r="N2528" s="664"/>
      <c r="O2528" s="664"/>
      <c r="P2528" s="664"/>
      <c r="Q2528" s="664"/>
      <c r="R2528" s="664"/>
      <c r="S2528" s="664"/>
      <c r="T2528" s="665"/>
      <c r="AT2528" s="660" t="s">
        <v>137</v>
      </c>
      <c r="AU2528" s="660" t="s">
        <v>82</v>
      </c>
      <c r="AV2528" s="658" t="s">
        <v>82</v>
      </c>
      <c r="AW2528" s="658" t="s">
        <v>33</v>
      </c>
      <c r="AX2528" s="658" t="s">
        <v>72</v>
      </c>
      <c r="AY2528" s="660" t="s">
        <v>125</v>
      </c>
    </row>
    <row r="2529" spans="2:51" s="680" customFormat="1" ht="12">
      <c r="B2529" s="681"/>
      <c r="D2529" s="653" t="s">
        <v>137</v>
      </c>
      <c r="E2529" s="682" t="s">
        <v>3</v>
      </c>
      <c r="F2529" s="683" t="s">
        <v>3745</v>
      </c>
      <c r="H2529" s="682" t="s">
        <v>3</v>
      </c>
      <c r="L2529" s="681"/>
      <c r="M2529" s="684"/>
      <c r="N2529" s="685"/>
      <c r="O2529" s="685"/>
      <c r="P2529" s="685"/>
      <c r="Q2529" s="685"/>
      <c r="R2529" s="685"/>
      <c r="S2529" s="685"/>
      <c r="T2529" s="686"/>
      <c r="AT2529" s="682" t="s">
        <v>137</v>
      </c>
      <c r="AU2529" s="682" t="s">
        <v>82</v>
      </c>
      <c r="AV2529" s="680" t="s">
        <v>80</v>
      </c>
      <c r="AW2529" s="680" t="s">
        <v>33</v>
      </c>
      <c r="AX2529" s="680" t="s">
        <v>72</v>
      </c>
      <c r="AY2529" s="682" t="s">
        <v>125</v>
      </c>
    </row>
    <row r="2530" spans="2:51" s="658" customFormat="1" ht="12">
      <c r="B2530" s="659"/>
      <c r="D2530" s="653" t="s">
        <v>137</v>
      </c>
      <c r="E2530" s="660" t="s">
        <v>3</v>
      </c>
      <c r="F2530" s="661" t="s">
        <v>3746</v>
      </c>
      <c r="H2530" s="662">
        <v>18.093</v>
      </c>
      <c r="L2530" s="659"/>
      <c r="M2530" s="663"/>
      <c r="N2530" s="664"/>
      <c r="O2530" s="664"/>
      <c r="P2530" s="664"/>
      <c r="Q2530" s="664"/>
      <c r="R2530" s="664"/>
      <c r="S2530" s="664"/>
      <c r="T2530" s="665"/>
      <c r="AT2530" s="660" t="s">
        <v>137</v>
      </c>
      <c r="AU2530" s="660" t="s">
        <v>82</v>
      </c>
      <c r="AV2530" s="658" t="s">
        <v>82</v>
      </c>
      <c r="AW2530" s="658" t="s">
        <v>33</v>
      </c>
      <c r="AX2530" s="658" t="s">
        <v>72</v>
      </c>
      <c r="AY2530" s="660" t="s">
        <v>125</v>
      </c>
    </row>
    <row r="2531" spans="2:51" s="658" customFormat="1" ht="12">
      <c r="B2531" s="659"/>
      <c r="D2531" s="653" t="s">
        <v>137</v>
      </c>
      <c r="E2531" s="660" t="s">
        <v>3</v>
      </c>
      <c r="F2531" s="661" t="s">
        <v>3747</v>
      </c>
      <c r="H2531" s="662">
        <v>-1.83</v>
      </c>
      <c r="L2531" s="659"/>
      <c r="M2531" s="663"/>
      <c r="N2531" s="664"/>
      <c r="O2531" s="664"/>
      <c r="P2531" s="664"/>
      <c r="Q2531" s="664"/>
      <c r="R2531" s="664"/>
      <c r="S2531" s="664"/>
      <c r="T2531" s="665"/>
      <c r="AT2531" s="660" t="s">
        <v>137</v>
      </c>
      <c r="AU2531" s="660" t="s">
        <v>82</v>
      </c>
      <c r="AV2531" s="658" t="s">
        <v>82</v>
      </c>
      <c r="AW2531" s="658" t="s">
        <v>33</v>
      </c>
      <c r="AX2531" s="658" t="s">
        <v>72</v>
      </c>
      <c r="AY2531" s="660" t="s">
        <v>125</v>
      </c>
    </row>
    <row r="2532" spans="2:51" s="680" customFormat="1" ht="12">
      <c r="B2532" s="681"/>
      <c r="D2532" s="653" t="s">
        <v>137</v>
      </c>
      <c r="E2532" s="682" t="s">
        <v>3</v>
      </c>
      <c r="F2532" s="683" t="s">
        <v>3748</v>
      </c>
      <c r="H2532" s="682" t="s">
        <v>3</v>
      </c>
      <c r="L2532" s="681"/>
      <c r="M2532" s="684"/>
      <c r="N2532" s="685"/>
      <c r="O2532" s="685"/>
      <c r="P2532" s="685"/>
      <c r="Q2532" s="685"/>
      <c r="R2532" s="685"/>
      <c r="S2532" s="685"/>
      <c r="T2532" s="686"/>
      <c r="AT2532" s="682" t="s">
        <v>137</v>
      </c>
      <c r="AU2532" s="682" t="s">
        <v>82</v>
      </c>
      <c r="AV2532" s="680" t="s">
        <v>80</v>
      </c>
      <c r="AW2532" s="680" t="s">
        <v>33</v>
      </c>
      <c r="AX2532" s="680" t="s">
        <v>72</v>
      </c>
      <c r="AY2532" s="682" t="s">
        <v>125</v>
      </c>
    </row>
    <row r="2533" spans="2:51" s="658" customFormat="1" ht="12">
      <c r="B2533" s="659"/>
      <c r="D2533" s="653" t="s">
        <v>137</v>
      </c>
      <c r="E2533" s="660" t="s">
        <v>3</v>
      </c>
      <c r="F2533" s="661" t="s">
        <v>3749</v>
      </c>
      <c r="H2533" s="662">
        <v>54.833</v>
      </c>
      <c r="L2533" s="659"/>
      <c r="M2533" s="663"/>
      <c r="N2533" s="664"/>
      <c r="O2533" s="664"/>
      <c r="P2533" s="664"/>
      <c r="Q2533" s="664"/>
      <c r="R2533" s="664"/>
      <c r="S2533" s="664"/>
      <c r="T2533" s="665"/>
      <c r="AT2533" s="660" t="s">
        <v>137</v>
      </c>
      <c r="AU2533" s="660" t="s">
        <v>82</v>
      </c>
      <c r="AV2533" s="658" t="s">
        <v>82</v>
      </c>
      <c r="AW2533" s="658" t="s">
        <v>33</v>
      </c>
      <c r="AX2533" s="658" t="s">
        <v>72</v>
      </c>
      <c r="AY2533" s="660" t="s">
        <v>125</v>
      </c>
    </row>
    <row r="2534" spans="2:51" s="658" customFormat="1" ht="12">
      <c r="B2534" s="659"/>
      <c r="D2534" s="653" t="s">
        <v>137</v>
      </c>
      <c r="E2534" s="660" t="s">
        <v>3</v>
      </c>
      <c r="F2534" s="661" t="s">
        <v>3750</v>
      </c>
      <c r="H2534" s="662">
        <v>-6.722</v>
      </c>
      <c r="L2534" s="659"/>
      <c r="M2534" s="663"/>
      <c r="N2534" s="664"/>
      <c r="O2534" s="664"/>
      <c r="P2534" s="664"/>
      <c r="Q2534" s="664"/>
      <c r="R2534" s="664"/>
      <c r="S2534" s="664"/>
      <c r="T2534" s="665"/>
      <c r="AT2534" s="660" t="s">
        <v>137</v>
      </c>
      <c r="AU2534" s="660" t="s">
        <v>82</v>
      </c>
      <c r="AV2534" s="658" t="s">
        <v>82</v>
      </c>
      <c r="AW2534" s="658" t="s">
        <v>33</v>
      </c>
      <c r="AX2534" s="658" t="s">
        <v>72</v>
      </c>
      <c r="AY2534" s="660" t="s">
        <v>125</v>
      </c>
    </row>
    <row r="2535" spans="2:51" s="680" customFormat="1" ht="12">
      <c r="B2535" s="681"/>
      <c r="D2535" s="653" t="s">
        <v>137</v>
      </c>
      <c r="E2535" s="682" t="s">
        <v>3</v>
      </c>
      <c r="F2535" s="683" t="s">
        <v>3751</v>
      </c>
      <c r="H2535" s="682" t="s">
        <v>3</v>
      </c>
      <c r="L2535" s="681"/>
      <c r="M2535" s="684"/>
      <c r="N2535" s="685"/>
      <c r="O2535" s="685"/>
      <c r="P2535" s="685"/>
      <c r="Q2535" s="685"/>
      <c r="R2535" s="685"/>
      <c r="S2535" s="685"/>
      <c r="T2535" s="686"/>
      <c r="AT2535" s="682" t="s">
        <v>137</v>
      </c>
      <c r="AU2535" s="682" t="s">
        <v>82</v>
      </c>
      <c r="AV2535" s="680" t="s">
        <v>80</v>
      </c>
      <c r="AW2535" s="680" t="s">
        <v>33</v>
      </c>
      <c r="AX2535" s="680" t="s">
        <v>72</v>
      </c>
      <c r="AY2535" s="682" t="s">
        <v>125</v>
      </c>
    </row>
    <row r="2536" spans="2:51" s="658" customFormat="1" ht="12">
      <c r="B2536" s="659"/>
      <c r="D2536" s="653" t="s">
        <v>137</v>
      </c>
      <c r="E2536" s="660" t="s">
        <v>3</v>
      </c>
      <c r="F2536" s="661" t="s">
        <v>3752</v>
      </c>
      <c r="H2536" s="662">
        <v>6.405</v>
      </c>
      <c r="L2536" s="659"/>
      <c r="M2536" s="663"/>
      <c r="N2536" s="664"/>
      <c r="O2536" s="664"/>
      <c r="P2536" s="664"/>
      <c r="Q2536" s="664"/>
      <c r="R2536" s="664"/>
      <c r="S2536" s="664"/>
      <c r="T2536" s="665"/>
      <c r="AT2536" s="660" t="s">
        <v>137</v>
      </c>
      <c r="AU2536" s="660" t="s">
        <v>82</v>
      </c>
      <c r="AV2536" s="658" t="s">
        <v>82</v>
      </c>
      <c r="AW2536" s="658" t="s">
        <v>33</v>
      </c>
      <c r="AX2536" s="658" t="s">
        <v>72</v>
      </c>
      <c r="AY2536" s="660" t="s">
        <v>125</v>
      </c>
    </row>
    <row r="2537" spans="2:51" s="658" customFormat="1" ht="12">
      <c r="B2537" s="659"/>
      <c r="D2537" s="653" t="s">
        <v>137</v>
      </c>
      <c r="E2537" s="660" t="s">
        <v>3</v>
      </c>
      <c r="F2537" s="661" t="s">
        <v>3753</v>
      </c>
      <c r="H2537" s="662">
        <v>37.08</v>
      </c>
      <c r="L2537" s="659"/>
      <c r="M2537" s="663"/>
      <c r="N2537" s="664"/>
      <c r="O2537" s="664"/>
      <c r="P2537" s="664"/>
      <c r="Q2537" s="664"/>
      <c r="R2537" s="664"/>
      <c r="S2537" s="664"/>
      <c r="T2537" s="665"/>
      <c r="AT2537" s="660" t="s">
        <v>137</v>
      </c>
      <c r="AU2537" s="660" t="s">
        <v>82</v>
      </c>
      <c r="AV2537" s="658" t="s">
        <v>82</v>
      </c>
      <c r="AW2537" s="658" t="s">
        <v>33</v>
      </c>
      <c r="AX2537" s="658" t="s">
        <v>72</v>
      </c>
      <c r="AY2537" s="660" t="s">
        <v>125</v>
      </c>
    </row>
    <row r="2538" spans="2:51" s="695" customFormat="1" ht="12">
      <c r="B2538" s="696"/>
      <c r="D2538" s="653" t="s">
        <v>137</v>
      </c>
      <c r="E2538" s="697" t="s">
        <v>3</v>
      </c>
      <c r="F2538" s="698" t="s">
        <v>1106</v>
      </c>
      <c r="H2538" s="699">
        <v>311.311</v>
      </c>
      <c r="L2538" s="696"/>
      <c r="M2538" s="700"/>
      <c r="N2538" s="701"/>
      <c r="O2538" s="701"/>
      <c r="P2538" s="701"/>
      <c r="Q2538" s="701"/>
      <c r="R2538" s="701"/>
      <c r="S2538" s="701"/>
      <c r="T2538" s="702"/>
      <c r="AT2538" s="697" t="s">
        <v>137</v>
      </c>
      <c r="AU2538" s="697" t="s">
        <v>82</v>
      </c>
      <c r="AV2538" s="695" t="s">
        <v>145</v>
      </c>
      <c r="AW2538" s="695" t="s">
        <v>33</v>
      </c>
      <c r="AX2538" s="695" t="s">
        <v>72</v>
      </c>
      <c r="AY2538" s="697" t="s">
        <v>125</v>
      </c>
    </row>
    <row r="2539" spans="2:51" s="680" customFormat="1" ht="12">
      <c r="B2539" s="681"/>
      <c r="D2539" s="653" t="s">
        <v>137</v>
      </c>
      <c r="E2539" s="682" t="s">
        <v>3</v>
      </c>
      <c r="F2539" s="683" t="s">
        <v>3756</v>
      </c>
      <c r="H2539" s="682" t="s">
        <v>3</v>
      </c>
      <c r="L2539" s="681"/>
      <c r="M2539" s="684"/>
      <c r="N2539" s="685"/>
      <c r="O2539" s="685"/>
      <c r="P2539" s="685"/>
      <c r="Q2539" s="685"/>
      <c r="R2539" s="685"/>
      <c r="S2539" s="685"/>
      <c r="T2539" s="686"/>
      <c r="AT2539" s="682" t="s">
        <v>137</v>
      </c>
      <c r="AU2539" s="682" t="s">
        <v>82</v>
      </c>
      <c r="AV2539" s="680" t="s">
        <v>80</v>
      </c>
      <c r="AW2539" s="680" t="s">
        <v>33</v>
      </c>
      <c r="AX2539" s="680" t="s">
        <v>72</v>
      </c>
      <c r="AY2539" s="682" t="s">
        <v>125</v>
      </c>
    </row>
    <row r="2540" spans="2:51" s="658" customFormat="1" ht="12">
      <c r="B2540" s="659"/>
      <c r="D2540" s="653" t="s">
        <v>137</v>
      </c>
      <c r="E2540" s="660" t="s">
        <v>3</v>
      </c>
      <c r="F2540" s="661" t="s">
        <v>3757</v>
      </c>
      <c r="H2540" s="662">
        <v>33.064</v>
      </c>
      <c r="L2540" s="659"/>
      <c r="M2540" s="663"/>
      <c r="N2540" s="664"/>
      <c r="O2540" s="664"/>
      <c r="P2540" s="664"/>
      <c r="Q2540" s="664"/>
      <c r="R2540" s="664"/>
      <c r="S2540" s="664"/>
      <c r="T2540" s="665"/>
      <c r="AT2540" s="660" t="s">
        <v>137</v>
      </c>
      <c r="AU2540" s="660" t="s">
        <v>82</v>
      </c>
      <c r="AV2540" s="658" t="s">
        <v>82</v>
      </c>
      <c r="AW2540" s="658" t="s">
        <v>33</v>
      </c>
      <c r="AX2540" s="658" t="s">
        <v>72</v>
      </c>
      <c r="AY2540" s="660" t="s">
        <v>125</v>
      </c>
    </row>
    <row r="2541" spans="2:51" s="687" customFormat="1" ht="12">
      <c r="B2541" s="688"/>
      <c r="D2541" s="653" t="s">
        <v>137</v>
      </c>
      <c r="E2541" s="689" t="s">
        <v>3</v>
      </c>
      <c r="F2541" s="690" t="s">
        <v>532</v>
      </c>
      <c r="H2541" s="691">
        <v>1928.033</v>
      </c>
      <c r="L2541" s="688"/>
      <c r="M2541" s="692"/>
      <c r="N2541" s="693"/>
      <c r="O2541" s="693"/>
      <c r="P2541" s="693"/>
      <c r="Q2541" s="693"/>
      <c r="R2541" s="693"/>
      <c r="S2541" s="693"/>
      <c r="T2541" s="694"/>
      <c r="AT2541" s="689" t="s">
        <v>137</v>
      </c>
      <c r="AU2541" s="689" t="s">
        <v>82</v>
      </c>
      <c r="AV2541" s="687" t="s">
        <v>133</v>
      </c>
      <c r="AW2541" s="687" t="s">
        <v>33</v>
      </c>
      <c r="AX2541" s="687" t="s">
        <v>80</v>
      </c>
      <c r="AY2541" s="689" t="s">
        <v>125</v>
      </c>
    </row>
    <row r="2542" spans="1:65" s="571" customFormat="1" ht="24.2" customHeight="1">
      <c r="A2542" s="568"/>
      <c r="B2542" s="569"/>
      <c r="C2542" s="640" t="s">
        <v>3770</v>
      </c>
      <c r="D2542" s="640" t="s">
        <v>128</v>
      </c>
      <c r="E2542" s="641" t="s">
        <v>3771</v>
      </c>
      <c r="F2542" s="642" t="s">
        <v>3772</v>
      </c>
      <c r="G2542" s="643" t="s">
        <v>180</v>
      </c>
      <c r="H2542" s="644">
        <v>24.9</v>
      </c>
      <c r="I2542" s="77"/>
      <c r="J2542" s="645">
        <f>ROUND(I2542*H2542,2)</f>
        <v>0</v>
      </c>
      <c r="K2542" s="642" t="s">
        <v>132</v>
      </c>
      <c r="L2542" s="569"/>
      <c r="M2542" s="646" t="s">
        <v>3</v>
      </c>
      <c r="N2542" s="647" t="s">
        <v>43</v>
      </c>
      <c r="O2542" s="648"/>
      <c r="P2542" s="649">
        <f>O2542*H2542</f>
        <v>0</v>
      </c>
      <c r="Q2542" s="649">
        <v>0.00029</v>
      </c>
      <c r="R2542" s="649">
        <f>Q2542*H2542</f>
        <v>0.007221</v>
      </c>
      <c r="S2542" s="649">
        <v>0</v>
      </c>
      <c r="T2542" s="650">
        <f>S2542*H2542</f>
        <v>0</v>
      </c>
      <c r="U2542" s="568"/>
      <c r="V2542" s="568"/>
      <c r="W2542" s="568"/>
      <c r="X2542" s="568"/>
      <c r="Y2542" s="568"/>
      <c r="Z2542" s="568"/>
      <c r="AA2542" s="568"/>
      <c r="AB2542" s="568"/>
      <c r="AC2542" s="568"/>
      <c r="AD2542" s="568"/>
      <c r="AE2542" s="568"/>
      <c r="AR2542" s="651" t="s">
        <v>229</v>
      </c>
      <c r="AT2542" s="651" t="s">
        <v>128</v>
      </c>
      <c r="AU2542" s="651" t="s">
        <v>82</v>
      </c>
      <c r="AY2542" s="561" t="s">
        <v>125</v>
      </c>
      <c r="BE2542" s="652">
        <f>IF(N2542="základní",J2542,0)</f>
        <v>0</v>
      </c>
      <c r="BF2542" s="652">
        <f>IF(N2542="snížená",J2542,0)</f>
        <v>0</v>
      </c>
      <c r="BG2542" s="652">
        <f>IF(N2542="zákl. přenesená",J2542,0)</f>
        <v>0</v>
      </c>
      <c r="BH2542" s="652">
        <f>IF(N2542="sníž. přenesená",J2542,0)</f>
        <v>0</v>
      </c>
      <c r="BI2542" s="652">
        <f>IF(N2542="nulová",J2542,0)</f>
        <v>0</v>
      </c>
      <c r="BJ2542" s="561" t="s">
        <v>80</v>
      </c>
      <c r="BK2542" s="652">
        <f>ROUND(I2542*H2542,2)</f>
        <v>0</v>
      </c>
      <c r="BL2542" s="561" t="s">
        <v>229</v>
      </c>
      <c r="BM2542" s="651" t="s">
        <v>3773</v>
      </c>
    </row>
    <row r="2543" spans="2:51" s="658" customFormat="1" ht="12">
      <c r="B2543" s="659"/>
      <c r="D2543" s="653" t="s">
        <v>137</v>
      </c>
      <c r="E2543" s="660" t="s">
        <v>3</v>
      </c>
      <c r="F2543" s="661" t="s">
        <v>1391</v>
      </c>
      <c r="H2543" s="662">
        <v>24.9</v>
      </c>
      <c r="L2543" s="659"/>
      <c r="M2543" s="663"/>
      <c r="N2543" s="664"/>
      <c r="O2543" s="664"/>
      <c r="P2543" s="664"/>
      <c r="Q2543" s="664"/>
      <c r="R2543" s="664"/>
      <c r="S2543" s="664"/>
      <c r="T2543" s="665"/>
      <c r="AT2543" s="660" t="s">
        <v>137</v>
      </c>
      <c r="AU2543" s="660" t="s">
        <v>82</v>
      </c>
      <c r="AV2543" s="658" t="s">
        <v>82</v>
      </c>
      <c r="AW2543" s="658" t="s">
        <v>33</v>
      </c>
      <c r="AX2543" s="658" t="s">
        <v>80</v>
      </c>
      <c r="AY2543" s="660" t="s">
        <v>125</v>
      </c>
    </row>
    <row r="2544" spans="2:63" s="627" customFormat="1" ht="22.9" customHeight="1">
      <c r="B2544" s="628"/>
      <c r="D2544" s="629" t="s">
        <v>71</v>
      </c>
      <c r="E2544" s="638" t="s">
        <v>3774</v>
      </c>
      <c r="F2544" s="638" t="s">
        <v>3775</v>
      </c>
      <c r="J2544" s="639">
        <f>BK2544</f>
        <v>0</v>
      </c>
      <c r="L2544" s="628"/>
      <c r="M2544" s="632"/>
      <c r="N2544" s="633"/>
      <c r="O2544" s="633"/>
      <c r="P2544" s="634">
        <f>SUM(P2545:P2558)</f>
        <v>0</v>
      </c>
      <c r="Q2544" s="633"/>
      <c r="R2544" s="634">
        <f>SUM(R2545:R2558)</f>
        <v>0.045</v>
      </c>
      <c r="S2544" s="633"/>
      <c r="T2544" s="635">
        <f>SUM(T2545:T2558)</f>
        <v>0</v>
      </c>
      <c r="AR2544" s="629" t="s">
        <v>82</v>
      </c>
      <c r="AT2544" s="636" t="s">
        <v>71</v>
      </c>
      <c r="AU2544" s="636" t="s">
        <v>80</v>
      </c>
      <c r="AY2544" s="629" t="s">
        <v>125</v>
      </c>
      <c r="BK2544" s="637">
        <f>SUM(BK2545:BK2558)</f>
        <v>0</v>
      </c>
    </row>
    <row r="2545" spans="1:65" s="571" customFormat="1" ht="24.2" customHeight="1">
      <c r="A2545" s="568"/>
      <c r="B2545" s="569"/>
      <c r="C2545" s="640" t="s">
        <v>3776</v>
      </c>
      <c r="D2545" s="640" t="s">
        <v>128</v>
      </c>
      <c r="E2545" s="641" t="s">
        <v>3777</v>
      </c>
      <c r="F2545" s="642" t="s">
        <v>3778</v>
      </c>
      <c r="G2545" s="643" t="s">
        <v>180</v>
      </c>
      <c r="H2545" s="644">
        <v>69.15</v>
      </c>
      <c r="I2545" s="77"/>
      <c r="J2545" s="645">
        <f>ROUND(I2545*H2545,2)</f>
        <v>0</v>
      </c>
      <c r="K2545" s="642" t="s">
        <v>259</v>
      </c>
      <c r="L2545" s="569"/>
      <c r="M2545" s="646" t="s">
        <v>3</v>
      </c>
      <c r="N2545" s="647" t="s">
        <v>43</v>
      </c>
      <c r="O2545" s="648"/>
      <c r="P2545" s="649">
        <f>O2545*H2545</f>
        <v>0</v>
      </c>
      <c r="Q2545" s="649">
        <v>0</v>
      </c>
      <c r="R2545" s="649">
        <f>Q2545*H2545</f>
        <v>0</v>
      </c>
      <c r="S2545" s="649">
        <v>0</v>
      </c>
      <c r="T2545" s="650">
        <f>S2545*H2545</f>
        <v>0</v>
      </c>
      <c r="U2545" s="568"/>
      <c r="V2545" s="568"/>
      <c r="W2545" s="568"/>
      <c r="X2545" s="568"/>
      <c r="Y2545" s="568"/>
      <c r="Z2545" s="568"/>
      <c r="AA2545" s="568"/>
      <c r="AB2545" s="568"/>
      <c r="AC2545" s="568"/>
      <c r="AD2545" s="568"/>
      <c r="AE2545" s="568"/>
      <c r="AR2545" s="651" t="s">
        <v>229</v>
      </c>
      <c r="AT2545" s="651" t="s">
        <v>128</v>
      </c>
      <c r="AU2545" s="651" t="s">
        <v>82</v>
      </c>
      <c r="AY2545" s="561" t="s">
        <v>125</v>
      </c>
      <c r="BE2545" s="652">
        <f>IF(N2545="základní",J2545,0)</f>
        <v>0</v>
      </c>
      <c r="BF2545" s="652">
        <f>IF(N2545="snížená",J2545,0)</f>
        <v>0</v>
      </c>
      <c r="BG2545" s="652">
        <f>IF(N2545="zákl. přenesená",J2545,0)</f>
        <v>0</v>
      </c>
      <c r="BH2545" s="652">
        <f>IF(N2545="sníž. přenesená",J2545,0)</f>
        <v>0</v>
      </c>
      <c r="BI2545" s="652">
        <f>IF(N2545="nulová",J2545,0)</f>
        <v>0</v>
      </c>
      <c r="BJ2545" s="561" t="s">
        <v>80</v>
      </c>
      <c r="BK2545" s="652">
        <f>ROUND(I2545*H2545,2)</f>
        <v>0</v>
      </c>
      <c r="BL2545" s="561" t="s">
        <v>229</v>
      </c>
      <c r="BM2545" s="651" t="s">
        <v>3779</v>
      </c>
    </row>
    <row r="2546" spans="1:47" s="571" customFormat="1" ht="19.5">
      <c r="A2546" s="568"/>
      <c r="B2546" s="569"/>
      <c r="C2546" s="568"/>
      <c r="D2546" s="653" t="s">
        <v>135</v>
      </c>
      <c r="E2546" s="568"/>
      <c r="F2546" s="654" t="s">
        <v>2005</v>
      </c>
      <c r="G2546" s="568"/>
      <c r="H2546" s="568"/>
      <c r="I2546" s="568"/>
      <c r="J2546" s="568"/>
      <c r="K2546" s="568"/>
      <c r="L2546" s="569"/>
      <c r="M2546" s="655"/>
      <c r="N2546" s="656"/>
      <c r="O2546" s="648"/>
      <c r="P2546" s="648"/>
      <c r="Q2546" s="648"/>
      <c r="R2546" s="648"/>
      <c r="S2546" s="648"/>
      <c r="T2546" s="657"/>
      <c r="U2546" s="568"/>
      <c r="V2546" s="568"/>
      <c r="W2546" s="568"/>
      <c r="X2546" s="568"/>
      <c r="Y2546" s="568"/>
      <c r="Z2546" s="568"/>
      <c r="AA2546" s="568"/>
      <c r="AB2546" s="568"/>
      <c r="AC2546" s="568"/>
      <c r="AD2546" s="568"/>
      <c r="AE2546" s="568"/>
      <c r="AT2546" s="561" t="s">
        <v>135</v>
      </c>
      <c r="AU2546" s="561" t="s">
        <v>82</v>
      </c>
    </row>
    <row r="2547" spans="2:51" s="658" customFormat="1" ht="12">
      <c r="B2547" s="659"/>
      <c r="D2547" s="653" t="s">
        <v>137</v>
      </c>
      <c r="E2547" s="660" t="s">
        <v>3</v>
      </c>
      <c r="F2547" s="661" t="s">
        <v>3780</v>
      </c>
      <c r="H2547" s="662">
        <v>20.25</v>
      </c>
      <c r="L2547" s="659"/>
      <c r="M2547" s="663"/>
      <c r="N2547" s="664"/>
      <c r="O2547" s="664"/>
      <c r="P2547" s="664"/>
      <c r="Q2547" s="664"/>
      <c r="R2547" s="664"/>
      <c r="S2547" s="664"/>
      <c r="T2547" s="665"/>
      <c r="AT2547" s="660" t="s">
        <v>137</v>
      </c>
      <c r="AU2547" s="660" t="s">
        <v>82</v>
      </c>
      <c r="AV2547" s="658" t="s">
        <v>82</v>
      </c>
      <c r="AW2547" s="658" t="s">
        <v>33</v>
      </c>
      <c r="AX2547" s="658" t="s">
        <v>72</v>
      </c>
      <c r="AY2547" s="660" t="s">
        <v>125</v>
      </c>
    </row>
    <row r="2548" spans="2:51" s="658" customFormat="1" ht="12">
      <c r="B2548" s="659"/>
      <c r="D2548" s="653" t="s">
        <v>137</v>
      </c>
      <c r="E2548" s="660" t="s">
        <v>3</v>
      </c>
      <c r="F2548" s="661" t="s">
        <v>3781</v>
      </c>
      <c r="H2548" s="662">
        <v>8.1</v>
      </c>
      <c r="L2548" s="659"/>
      <c r="M2548" s="663"/>
      <c r="N2548" s="664"/>
      <c r="O2548" s="664"/>
      <c r="P2548" s="664"/>
      <c r="Q2548" s="664"/>
      <c r="R2548" s="664"/>
      <c r="S2548" s="664"/>
      <c r="T2548" s="665"/>
      <c r="AT2548" s="660" t="s">
        <v>137</v>
      </c>
      <c r="AU2548" s="660" t="s">
        <v>82</v>
      </c>
      <c r="AV2548" s="658" t="s">
        <v>82</v>
      </c>
      <c r="AW2548" s="658" t="s">
        <v>33</v>
      </c>
      <c r="AX2548" s="658" t="s">
        <v>72</v>
      </c>
      <c r="AY2548" s="660" t="s">
        <v>125</v>
      </c>
    </row>
    <row r="2549" spans="2:51" s="658" customFormat="1" ht="12">
      <c r="B2549" s="659"/>
      <c r="D2549" s="653" t="s">
        <v>137</v>
      </c>
      <c r="E2549" s="660" t="s">
        <v>3</v>
      </c>
      <c r="F2549" s="661" t="s">
        <v>3782</v>
      </c>
      <c r="H2549" s="662">
        <v>3.6</v>
      </c>
      <c r="L2549" s="659"/>
      <c r="M2549" s="663"/>
      <c r="N2549" s="664"/>
      <c r="O2549" s="664"/>
      <c r="P2549" s="664"/>
      <c r="Q2549" s="664"/>
      <c r="R2549" s="664"/>
      <c r="S2549" s="664"/>
      <c r="T2549" s="665"/>
      <c r="AT2549" s="660" t="s">
        <v>137</v>
      </c>
      <c r="AU2549" s="660" t="s">
        <v>82</v>
      </c>
      <c r="AV2549" s="658" t="s">
        <v>82</v>
      </c>
      <c r="AW2549" s="658" t="s">
        <v>33</v>
      </c>
      <c r="AX2549" s="658" t="s">
        <v>72</v>
      </c>
      <c r="AY2549" s="660" t="s">
        <v>125</v>
      </c>
    </row>
    <row r="2550" spans="2:51" s="658" customFormat="1" ht="12">
      <c r="B2550" s="659"/>
      <c r="D2550" s="653" t="s">
        <v>137</v>
      </c>
      <c r="E2550" s="660" t="s">
        <v>3</v>
      </c>
      <c r="F2550" s="661" t="s">
        <v>3783</v>
      </c>
      <c r="H2550" s="662">
        <v>21.12</v>
      </c>
      <c r="L2550" s="659"/>
      <c r="M2550" s="663"/>
      <c r="N2550" s="664"/>
      <c r="O2550" s="664"/>
      <c r="P2550" s="664"/>
      <c r="Q2550" s="664"/>
      <c r="R2550" s="664"/>
      <c r="S2550" s="664"/>
      <c r="T2550" s="665"/>
      <c r="AT2550" s="660" t="s">
        <v>137</v>
      </c>
      <c r="AU2550" s="660" t="s">
        <v>82</v>
      </c>
      <c r="AV2550" s="658" t="s">
        <v>82</v>
      </c>
      <c r="AW2550" s="658" t="s">
        <v>33</v>
      </c>
      <c r="AX2550" s="658" t="s">
        <v>72</v>
      </c>
      <c r="AY2550" s="660" t="s">
        <v>125</v>
      </c>
    </row>
    <row r="2551" spans="2:51" s="658" customFormat="1" ht="12">
      <c r="B2551" s="659"/>
      <c r="D2551" s="653" t="s">
        <v>137</v>
      </c>
      <c r="E2551" s="660" t="s">
        <v>3</v>
      </c>
      <c r="F2551" s="661" t="s">
        <v>3784</v>
      </c>
      <c r="H2551" s="662">
        <v>5.28</v>
      </c>
      <c r="L2551" s="659"/>
      <c r="M2551" s="663"/>
      <c r="N2551" s="664"/>
      <c r="O2551" s="664"/>
      <c r="P2551" s="664"/>
      <c r="Q2551" s="664"/>
      <c r="R2551" s="664"/>
      <c r="S2551" s="664"/>
      <c r="T2551" s="665"/>
      <c r="AT2551" s="660" t="s">
        <v>137</v>
      </c>
      <c r="AU2551" s="660" t="s">
        <v>82</v>
      </c>
      <c r="AV2551" s="658" t="s">
        <v>82</v>
      </c>
      <c r="AW2551" s="658" t="s">
        <v>33</v>
      </c>
      <c r="AX2551" s="658" t="s">
        <v>72</v>
      </c>
      <c r="AY2551" s="660" t="s">
        <v>125</v>
      </c>
    </row>
    <row r="2552" spans="2:51" s="658" customFormat="1" ht="12">
      <c r="B2552" s="659"/>
      <c r="D2552" s="653" t="s">
        <v>137</v>
      </c>
      <c r="E2552" s="660" t="s">
        <v>3</v>
      </c>
      <c r="F2552" s="661" t="s">
        <v>3785</v>
      </c>
      <c r="H2552" s="662">
        <v>10.8</v>
      </c>
      <c r="L2552" s="659"/>
      <c r="M2552" s="663"/>
      <c r="N2552" s="664"/>
      <c r="O2552" s="664"/>
      <c r="P2552" s="664"/>
      <c r="Q2552" s="664"/>
      <c r="R2552" s="664"/>
      <c r="S2552" s="664"/>
      <c r="T2552" s="665"/>
      <c r="AT2552" s="660" t="s">
        <v>137</v>
      </c>
      <c r="AU2552" s="660" t="s">
        <v>82</v>
      </c>
      <c r="AV2552" s="658" t="s">
        <v>82</v>
      </c>
      <c r="AW2552" s="658" t="s">
        <v>33</v>
      </c>
      <c r="AX2552" s="658" t="s">
        <v>72</v>
      </c>
      <c r="AY2552" s="660" t="s">
        <v>125</v>
      </c>
    </row>
    <row r="2553" spans="2:51" s="687" customFormat="1" ht="12">
      <c r="B2553" s="688"/>
      <c r="D2553" s="653" t="s">
        <v>137</v>
      </c>
      <c r="E2553" s="689" t="s">
        <v>3</v>
      </c>
      <c r="F2553" s="690" t="s">
        <v>532</v>
      </c>
      <c r="H2553" s="691">
        <v>69.15</v>
      </c>
      <c r="L2553" s="688"/>
      <c r="M2553" s="692"/>
      <c r="N2553" s="693"/>
      <c r="O2553" s="693"/>
      <c r="P2553" s="693"/>
      <c r="Q2553" s="693"/>
      <c r="R2553" s="693"/>
      <c r="S2553" s="693"/>
      <c r="T2553" s="694"/>
      <c r="AT2553" s="689" t="s">
        <v>137</v>
      </c>
      <c r="AU2553" s="689" t="s">
        <v>82</v>
      </c>
      <c r="AV2553" s="687" t="s">
        <v>133</v>
      </c>
      <c r="AW2553" s="687" t="s">
        <v>33</v>
      </c>
      <c r="AX2553" s="687" t="s">
        <v>80</v>
      </c>
      <c r="AY2553" s="689" t="s">
        <v>125</v>
      </c>
    </row>
    <row r="2554" spans="1:65" s="571" customFormat="1" ht="14.45" customHeight="1">
      <c r="A2554" s="568"/>
      <c r="B2554" s="569"/>
      <c r="C2554" s="640" t="s">
        <v>3786</v>
      </c>
      <c r="D2554" s="640" t="s">
        <v>128</v>
      </c>
      <c r="E2554" s="641" t="s">
        <v>3787</v>
      </c>
      <c r="F2554" s="642" t="s">
        <v>3788</v>
      </c>
      <c r="G2554" s="643" t="s">
        <v>180</v>
      </c>
      <c r="H2554" s="644">
        <v>7.368</v>
      </c>
      <c r="I2554" s="77"/>
      <c r="J2554" s="645">
        <f>ROUND(I2554*H2554,2)</f>
        <v>0</v>
      </c>
      <c r="K2554" s="642" t="s">
        <v>132</v>
      </c>
      <c r="L2554" s="569"/>
      <c r="M2554" s="646" t="s">
        <v>3</v>
      </c>
      <c r="N2554" s="647" t="s">
        <v>43</v>
      </c>
      <c r="O2554" s="648"/>
      <c r="P2554" s="649">
        <f>O2554*H2554</f>
        <v>0</v>
      </c>
      <c r="Q2554" s="649">
        <v>0</v>
      </c>
      <c r="R2554" s="649">
        <f>Q2554*H2554</f>
        <v>0</v>
      </c>
      <c r="S2554" s="649">
        <v>0</v>
      </c>
      <c r="T2554" s="650">
        <f>S2554*H2554</f>
        <v>0</v>
      </c>
      <c r="U2554" s="568"/>
      <c r="V2554" s="568"/>
      <c r="W2554" s="568"/>
      <c r="X2554" s="568"/>
      <c r="Y2554" s="568"/>
      <c r="Z2554" s="568"/>
      <c r="AA2554" s="568"/>
      <c r="AB2554" s="568"/>
      <c r="AC2554" s="568"/>
      <c r="AD2554" s="568"/>
      <c r="AE2554" s="568"/>
      <c r="AR2554" s="651" t="s">
        <v>229</v>
      </c>
      <c r="AT2554" s="651" t="s">
        <v>128</v>
      </c>
      <c r="AU2554" s="651" t="s">
        <v>82</v>
      </c>
      <c r="AY2554" s="561" t="s">
        <v>125</v>
      </c>
      <c r="BE2554" s="652">
        <f>IF(N2554="základní",J2554,0)</f>
        <v>0</v>
      </c>
      <c r="BF2554" s="652">
        <f>IF(N2554="snížená",J2554,0)</f>
        <v>0</v>
      </c>
      <c r="BG2554" s="652">
        <f>IF(N2554="zákl. přenesená",J2554,0)</f>
        <v>0</v>
      </c>
      <c r="BH2554" s="652">
        <f>IF(N2554="sníž. přenesená",J2554,0)</f>
        <v>0</v>
      </c>
      <c r="BI2554" s="652">
        <f>IF(N2554="nulová",J2554,0)</f>
        <v>0</v>
      </c>
      <c r="BJ2554" s="561" t="s">
        <v>80</v>
      </c>
      <c r="BK2554" s="652">
        <f>ROUND(I2554*H2554,2)</f>
        <v>0</v>
      </c>
      <c r="BL2554" s="561" t="s">
        <v>229</v>
      </c>
      <c r="BM2554" s="651" t="s">
        <v>3789</v>
      </c>
    </row>
    <row r="2555" spans="2:51" s="658" customFormat="1" ht="12">
      <c r="B2555" s="659"/>
      <c r="D2555" s="653" t="s">
        <v>137</v>
      </c>
      <c r="E2555" s="660" t="s">
        <v>3</v>
      </c>
      <c r="F2555" s="661" t="s">
        <v>3790</v>
      </c>
      <c r="H2555" s="662">
        <v>7.368</v>
      </c>
      <c r="L2555" s="659"/>
      <c r="M2555" s="663"/>
      <c r="N2555" s="664"/>
      <c r="O2555" s="664"/>
      <c r="P2555" s="664"/>
      <c r="Q2555" s="664"/>
      <c r="R2555" s="664"/>
      <c r="S2555" s="664"/>
      <c r="T2555" s="665"/>
      <c r="AT2555" s="660" t="s">
        <v>137</v>
      </c>
      <c r="AU2555" s="660" t="s">
        <v>82</v>
      </c>
      <c r="AV2555" s="658" t="s">
        <v>82</v>
      </c>
      <c r="AW2555" s="658" t="s">
        <v>33</v>
      </c>
      <c r="AX2555" s="658" t="s">
        <v>80</v>
      </c>
      <c r="AY2555" s="660" t="s">
        <v>125</v>
      </c>
    </row>
    <row r="2556" spans="1:65" s="571" customFormat="1" ht="14.45" customHeight="1">
      <c r="A2556" s="568"/>
      <c r="B2556" s="569"/>
      <c r="C2556" s="671" t="s">
        <v>3791</v>
      </c>
      <c r="D2556" s="671" t="s">
        <v>239</v>
      </c>
      <c r="E2556" s="672" t="s">
        <v>3792</v>
      </c>
      <c r="F2556" s="673" t="s">
        <v>3793</v>
      </c>
      <c r="G2556" s="674" t="s">
        <v>173</v>
      </c>
      <c r="H2556" s="675">
        <v>1</v>
      </c>
      <c r="I2556" s="80"/>
      <c r="J2556" s="676">
        <f>ROUND(I2556*H2556,2)</f>
        <v>0</v>
      </c>
      <c r="K2556" s="673" t="s">
        <v>259</v>
      </c>
      <c r="L2556" s="677"/>
      <c r="M2556" s="678" t="s">
        <v>3</v>
      </c>
      <c r="N2556" s="679" t="s">
        <v>43</v>
      </c>
      <c r="O2556" s="648"/>
      <c r="P2556" s="649">
        <f>O2556*H2556</f>
        <v>0</v>
      </c>
      <c r="Q2556" s="649">
        <v>0.045</v>
      </c>
      <c r="R2556" s="649">
        <f>Q2556*H2556</f>
        <v>0.045</v>
      </c>
      <c r="S2556" s="649">
        <v>0</v>
      </c>
      <c r="T2556" s="650">
        <f>S2556*H2556</f>
        <v>0</v>
      </c>
      <c r="U2556" s="568"/>
      <c r="V2556" s="568"/>
      <c r="W2556" s="568"/>
      <c r="X2556" s="568"/>
      <c r="Y2556" s="568"/>
      <c r="Z2556" s="568"/>
      <c r="AA2556" s="568"/>
      <c r="AB2556" s="568"/>
      <c r="AC2556" s="568"/>
      <c r="AD2556" s="568"/>
      <c r="AE2556" s="568"/>
      <c r="AR2556" s="651" t="s">
        <v>304</v>
      </c>
      <c r="AT2556" s="651" t="s">
        <v>239</v>
      </c>
      <c r="AU2556" s="651" t="s">
        <v>82</v>
      </c>
      <c r="AY2556" s="561" t="s">
        <v>125</v>
      </c>
      <c r="BE2556" s="652">
        <f>IF(N2556="základní",J2556,0)</f>
        <v>0</v>
      </c>
      <c r="BF2556" s="652">
        <f>IF(N2556="snížená",J2556,0)</f>
        <v>0</v>
      </c>
      <c r="BG2556" s="652">
        <f>IF(N2556="zákl. přenesená",J2556,0)</f>
        <v>0</v>
      </c>
      <c r="BH2556" s="652">
        <f>IF(N2556="sníž. přenesená",J2556,0)</f>
        <v>0</v>
      </c>
      <c r="BI2556" s="652">
        <f>IF(N2556="nulová",J2556,0)</f>
        <v>0</v>
      </c>
      <c r="BJ2556" s="561" t="s">
        <v>80</v>
      </c>
      <c r="BK2556" s="652">
        <f>ROUND(I2556*H2556,2)</f>
        <v>0</v>
      </c>
      <c r="BL2556" s="561" t="s">
        <v>229</v>
      </c>
      <c r="BM2556" s="651" t="s">
        <v>3794</v>
      </c>
    </row>
    <row r="2557" spans="1:47" s="571" customFormat="1" ht="19.5">
      <c r="A2557" s="568"/>
      <c r="B2557" s="569"/>
      <c r="C2557" s="568"/>
      <c r="D2557" s="653" t="s">
        <v>135</v>
      </c>
      <c r="E2557" s="568"/>
      <c r="F2557" s="654" t="s">
        <v>2005</v>
      </c>
      <c r="G2557" s="568"/>
      <c r="H2557" s="568"/>
      <c r="I2557" s="568"/>
      <c r="J2557" s="568"/>
      <c r="K2557" s="568"/>
      <c r="L2557" s="569"/>
      <c r="M2557" s="655"/>
      <c r="N2557" s="656"/>
      <c r="O2557" s="648"/>
      <c r="P2557" s="648"/>
      <c r="Q2557" s="648"/>
      <c r="R2557" s="648"/>
      <c r="S2557" s="648"/>
      <c r="T2557" s="657"/>
      <c r="U2557" s="568"/>
      <c r="V2557" s="568"/>
      <c r="W2557" s="568"/>
      <c r="X2557" s="568"/>
      <c r="Y2557" s="568"/>
      <c r="Z2557" s="568"/>
      <c r="AA2557" s="568"/>
      <c r="AB2557" s="568"/>
      <c r="AC2557" s="568"/>
      <c r="AD2557" s="568"/>
      <c r="AE2557" s="568"/>
      <c r="AT2557" s="561" t="s">
        <v>135</v>
      </c>
      <c r="AU2557" s="561" t="s">
        <v>82</v>
      </c>
    </row>
    <row r="2558" spans="1:65" s="571" customFormat="1" ht="24.2" customHeight="1">
      <c r="A2558" s="568"/>
      <c r="B2558" s="569"/>
      <c r="C2558" s="640" t="s">
        <v>3795</v>
      </c>
      <c r="D2558" s="640" t="s">
        <v>128</v>
      </c>
      <c r="E2558" s="641" t="s">
        <v>3796</v>
      </c>
      <c r="F2558" s="642" t="s">
        <v>3797</v>
      </c>
      <c r="G2558" s="643" t="s">
        <v>143</v>
      </c>
      <c r="H2558" s="644">
        <v>0.045</v>
      </c>
      <c r="I2558" s="77"/>
      <c r="J2558" s="645">
        <f>ROUND(I2558*H2558,2)</f>
        <v>0</v>
      </c>
      <c r="K2558" s="642" t="s">
        <v>132</v>
      </c>
      <c r="L2558" s="569"/>
      <c r="M2558" s="646" t="s">
        <v>3</v>
      </c>
      <c r="N2558" s="647" t="s">
        <v>43</v>
      </c>
      <c r="O2558" s="648"/>
      <c r="P2558" s="649">
        <f>O2558*H2558</f>
        <v>0</v>
      </c>
      <c r="Q2558" s="649">
        <v>0</v>
      </c>
      <c r="R2558" s="649">
        <f>Q2558*H2558</f>
        <v>0</v>
      </c>
      <c r="S2558" s="649">
        <v>0</v>
      </c>
      <c r="T2558" s="650">
        <f>S2558*H2558</f>
        <v>0</v>
      </c>
      <c r="U2558" s="568"/>
      <c r="V2558" s="568"/>
      <c r="W2558" s="568"/>
      <c r="X2558" s="568"/>
      <c r="Y2558" s="568"/>
      <c r="Z2558" s="568"/>
      <c r="AA2558" s="568"/>
      <c r="AB2558" s="568"/>
      <c r="AC2558" s="568"/>
      <c r="AD2558" s="568"/>
      <c r="AE2558" s="568"/>
      <c r="AR2558" s="651" t="s">
        <v>229</v>
      </c>
      <c r="AT2558" s="651" t="s">
        <v>128</v>
      </c>
      <c r="AU2558" s="651" t="s">
        <v>82</v>
      </c>
      <c r="AY2558" s="561" t="s">
        <v>125</v>
      </c>
      <c r="BE2558" s="652">
        <f>IF(N2558="základní",J2558,0)</f>
        <v>0</v>
      </c>
      <c r="BF2558" s="652">
        <f>IF(N2558="snížená",J2558,0)</f>
        <v>0</v>
      </c>
      <c r="BG2558" s="652">
        <f>IF(N2558="zákl. přenesená",J2558,0)</f>
        <v>0</v>
      </c>
      <c r="BH2558" s="652">
        <f>IF(N2558="sníž. přenesená",J2558,0)</f>
        <v>0</v>
      </c>
      <c r="BI2558" s="652">
        <f>IF(N2558="nulová",J2558,0)</f>
        <v>0</v>
      </c>
      <c r="BJ2558" s="561" t="s">
        <v>80</v>
      </c>
      <c r="BK2558" s="652">
        <f>ROUND(I2558*H2558,2)</f>
        <v>0</v>
      </c>
      <c r="BL2558" s="561" t="s">
        <v>229</v>
      </c>
      <c r="BM2558" s="651" t="s">
        <v>3798</v>
      </c>
    </row>
    <row r="2559" spans="2:63" s="627" customFormat="1" ht="25.9" customHeight="1">
      <c r="B2559" s="628"/>
      <c r="D2559" s="629" t="s">
        <v>71</v>
      </c>
      <c r="E2559" s="630" t="s">
        <v>239</v>
      </c>
      <c r="F2559" s="630" t="s">
        <v>3799</v>
      </c>
      <c r="J2559" s="631">
        <f>BK2559</f>
        <v>0</v>
      </c>
      <c r="L2559" s="628"/>
      <c r="M2559" s="632"/>
      <c r="N2559" s="633"/>
      <c r="O2559" s="633"/>
      <c r="P2559" s="634">
        <f>P2560</f>
        <v>0</v>
      </c>
      <c r="Q2559" s="633"/>
      <c r="R2559" s="634">
        <f>R2560</f>
        <v>0</v>
      </c>
      <c r="S2559" s="633"/>
      <c r="T2559" s="635">
        <f>T2560</f>
        <v>0</v>
      </c>
      <c r="AR2559" s="629" t="s">
        <v>145</v>
      </c>
      <c r="AT2559" s="636" t="s">
        <v>71</v>
      </c>
      <c r="AU2559" s="636" t="s">
        <v>72</v>
      </c>
      <c r="AY2559" s="629" t="s">
        <v>125</v>
      </c>
      <c r="BK2559" s="637">
        <f>BK2560</f>
        <v>0</v>
      </c>
    </row>
    <row r="2560" spans="2:63" s="627" customFormat="1" ht="22.9" customHeight="1">
      <c r="B2560" s="628"/>
      <c r="D2560" s="629" t="s">
        <v>71</v>
      </c>
      <c r="E2560" s="638" t="s">
        <v>3800</v>
      </c>
      <c r="F2560" s="638" t="s">
        <v>3801</v>
      </c>
      <c r="J2560" s="639">
        <f>BK2560</f>
        <v>0</v>
      </c>
      <c r="L2560" s="628"/>
      <c r="M2560" s="632"/>
      <c r="N2560" s="633"/>
      <c r="O2560" s="633"/>
      <c r="P2560" s="634">
        <f>SUM(P2561:P2562)</f>
        <v>0</v>
      </c>
      <c r="Q2560" s="633"/>
      <c r="R2560" s="634">
        <f>SUM(R2561:R2562)</f>
        <v>0</v>
      </c>
      <c r="S2560" s="633"/>
      <c r="T2560" s="635">
        <f>SUM(T2561:T2562)</f>
        <v>0</v>
      </c>
      <c r="AR2560" s="629" t="s">
        <v>145</v>
      </c>
      <c r="AT2560" s="636" t="s">
        <v>71</v>
      </c>
      <c r="AU2560" s="636" t="s">
        <v>80</v>
      </c>
      <c r="AY2560" s="629" t="s">
        <v>125</v>
      </c>
      <c r="BK2560" s="637">
        <f>SUM(BK2561:BK2562)</f>
        <v>0</v>
      </c>
    </row>
    <row r="2561" spans="1:65" s="571" customFormat="1" ht="14.45" customHeight="1">
      <c r="A2561" s="568"/>
      <c r="B2561" s="569"/>
      <c r="C2561" s="640" t="s">
        <v>3802</v>
      </c>
      <c r="D2561" s="640" t="s">
        <v>128</v>
      </c>
      <c r="E2561" s="641" t="s">
        <v>3803</v>
      </c>
      <c r="F2561" s="642" t="s">
        <v>3804</v>
      </c>
      <c r="G2561" s="643" t="s">
        <v>162</v>
      </c>
      <c r="H2561" s="644">
        <v>1</v>
      </c>
      <c r="I2561" s="77"/>
      <c r="J2561" s="645">
        <f>ROUND(I2561*H2561,2)</f>
        <v>0</v>
      </c>
      <c r="K2561" s="642" t="s">
        <v>259</v>
      </c>
      <c r="L2561" s="569"/>
      <c r="M2561" s="646" t="s">
        <v>3</v>
      </c>
      <c r="N2561" s="647" t="s">
        <v>43</v>
      </c>
      <c r="O2561" s="648"/>
      <c r="P2561" s="649">
        <f>O2561*H2561</f>
        <v>0</v>
      </c>
      <c r="Q2561" s="649">
        <v>0</v>
      </c>
      <c r="R2561" s="649">
        <f>Q2561*H2561</f>
        <v>0</v>
      </c>
      <c r="S2561" s="649">
        <v>0</v>
      </c>
      <c r="T2561" s="650">
        <f>S2561*H2561</f>
        <v>0</v>
      </c>
      <c r="U2561" s="568"/>
      <c r="V2561" s="568"/>
      <c r="W2561" s="568"/>
      <c r="X2561" s="568"/>
      <c r="Y2561" s="568"/>
      <c r="Z2561" s="568"/>
      <c r="AA2561" s="568"/>
      <c r="AB2561" s="568"/>
      <c r="AC2561" s="568"/>
      <c r="AD2561" s="568"/>
      <c r="AE2561" s="568"/>
      <c r="AR2561" s="651" t="s">
        <v>1012</v>
      </c>
      <c r="AT2561" s="651" t="s">
        <v>128</v>
      </c>
      <c r="AU2561" s="651" t="s">
        <v>82</v>
      </c>
      <c r="AY2561" s="561" t="s">
        <v>125</v>
      </c>
      <c r="BE2561" s="652">
        <f>IF(N2561="základní",J2561,0)</f>
        <v>0</v>
      </c>
      <c r="BF2561" s="652">
        <f>IF(N2561="snížená",J2561,0)</f>
        <v>0</v>
      </c>
      <c r="BG2561" s="652">
        <f>IF(N2561="zákl. přenesená",J2561,0)</f>
        <v>0</v>
      </c>
      <c r="BH2561" s="652">
        <f>IF(N2561="sníž. přenesená",J2561,0)</f>
        <v>0</v>
      </c>
      <c r="BI2561" s="652">
        <f>IF(N2561="nulová",J2561,0)</f>
        <v>0</v>
      </c>
      <c r="BJ2561" s="561" t="s">
        <v>80</v>
      </c>
      <c r="BK2561" s="652">
        <f>ROUND(I2561*H2561,2)</f>
        <v>0</v>
      </c>
      <c r="BL2561" s="561" t="s">
        <v>1012</v>
      </c>
      <c r="BM2561" s="651" t="s">
        <v>3805</v>
      </c>
    </row>
    <row r="2562" spans="1:47" s="571" customFormat="1" ht="39">
      <c r="A2562" s="568"/>
      <c r="B2562" s="569"/>
      <c r="C2562" s="568"/>
      <c r="D2562" s="653" t="s">
        <v>135</v>
      </c>
      <c r="E2562" s="568"/>
      <c r="F2562" s="654" t="s">
        <v>3806</v>
      </c>
      <c r="G2562" s="568"/>
      <c r="H2562" s="568"/>
      <c r="I2562" s="568"/>
      <c r="J2562" s="568"/>
      <c r="K2562" s="568"/>
      <c r="L2562" s="569"/>
      <c r="M2562" s="655"/>
      <c r="N2562" s="656"/>
      <c r="O2562" s="648"/>
      <c r="P2562" s="648"/>
      <c r="Q2562" s="648"/>
      <c r="R2562" s="648"/>
      <c r="S2562" s="648"/>
      <c r="T2562" s="657"/>
      <c r="U2562" s="568"/>
      <c r="V2562" s="568"/>
      <c r="W2562" s="568"/>
      <c r="X2562" s="568"/>
      <c r="Y2562" s="568"/>
      <c r="Z2562" s="568"/>
      <c r="AA2562" s="568"/>
      <c r="AB2562" s="568"/>
      <c r="AC2562" s="568"/>
      <c r="AD2562" s="568"/>
      <c r="AE2562" s="568"/>
      <c r="AT2562" s="561" t="s">
        <v>135</v>
      </c>
      <c r="AU2562" s="561" t="s">
        <v>82</v>
      </c>
    </row>
    <row r="2563" spans="2:63" s="627" customFormat="1" ht="25.9" customHeight="1">
      <c r="B2563" s="628"/>
      <c r="D2563" s="629" t="s">
        <v>71</v>
      </c>
      <c r="E2563" s="630" t="s">
        <v>3807</v>
      </c>
      <c r="F2563" s="630" t="s">
        <v>3808</v>
      </c>
      <c r="J2563" s="631">
        <f>BK2563</f>
        <v>0</v>
      </c>
      <c r="L2563" s="628"/>
      <c r="M2563" s="632"/>
      <c r="N2563" s="633"/>
      <c r="O2563" s="633"/>
      <c r="P2563" s="634">
        <f>SUM(P2564:P2565)</f>
        <v>0</v>
      </c>
      <c r="Q2563" s="633"/>
      <c r="R2563" s="634">
        <f>SUM(R2564:R2565)</f>
        <v>0</v>
      </c>
      <c r="S2563" s="633"/>
      <c r="T2563" s="635">
        <f>SUM(T2564:T2565)</f>
        <v>0</v>
      </c>
      <c r="AR2563" s="629" t="s">
        <v>133</v>
      </c>
      <c r="AT2563" s="636" t="s">
        <v>71</v>
      </c>
      <c r="AU2563" s="636" t="s">
        <v>72</v>
      </c>
      <c r="AY2563" s="629" t="s">
        <v>125</v>
      </c>
      <c r="BK2563" s="637">
        <f>SUM(BK2564:BK2565)</f>
        <v>0</v>
      </c>
    </row>
    <row r="2564" spans="1:65" s="571" customFormat="1" ht="14.45" customHeight="1">
      <c r="A2564" s="568"/>
      <c r="B2564" s="569"/>
      <c r="C2564" s="640" t="s">
        <v>3809</v>
      </c>
      <c r="D2564" s="640" t="s">
        <v>128</v>
      </c>
      <c r="E2564" s="641" t="s">
        <v>3810</v>
      </c>
      <c r="F2564" s="642" t="s">
        <v>3811</v>
      </c>
      <c r="G2564" s="643" t="s">
        <v>682</v>
      </c>
      <c r="H2564" s="644">
        <v>190</v>
      </c>
      <c r="I2564" s="77"/>
      <c r="J2564" s="645">
        <f>ROUND(I2564*H2564,2)</f>
        <v>0</v>
      </c>
      <c r="K2564" s="642" t="s">
        <v>132</v>
      </c>
      <c r="L2564" s="569"/>
      <c r="M2564" s="646" t="s">
        <v>3</v>
      </c>
      <c r="N2564" s="647" t="s">
        <v>43</v>
      </c>
      <c r="O2564" s="648"/>
      <c r="P2564" s="649">
        <f>O2564*H2564</f>
        <v>0</v>
      </c>
      <c r="Q2564" s="649">
        <v>0</v>
      </c>
      <c r="R2564" s="649">
        <f>Q2564*H2564</f>
        <v>0</v>
      </c>
      <c r="S2564" s="649">
        <v>0</v>
      </c>
      <c r="T2564" s="650">
        <f>S2564*H2564</f>
        <v>0</v>
      </c>
      <c r="U2564" s="568"/>
      <c r="V2564" s="568"/>
      <c r="W2564" s="568"/>
      <c r="X2564" s="568"/>
      <c r="Y2564" s="568"/>
      <c r="Z2564" s="568"/>
      <c r="AA2564" s="568"/>
      <c r="AB2564" s="568"/>
      <c r="AC2564" s="568"/>
      <c r="AD2564" s="568"/>
      <c r="AE2564" s="568"/>
      <c r="AR2564" s="651" t="s">
        <v>3456</v>
      </c>
      <c r="AT2564" s="651" t="s">
        <v>128</v>
      </c>
      <c r="AU2564" s="651" t="s">
        <v>80</v>
      </c>
      <c r="AY2564" s="561" t="s">
        <v>125</v>
      </c>
      <c r="BE2564" s="652">
        <f>IF(N2564="základní",J2564,0)</f>
        <v>0</v>
      </c>
      <c r="BF2564" s="652">
        <f>IF(N2564="snížená",J2564,0)</f>
        <v>0</v>
      </c>
      <c r="BG2564" s="652">
        <f>IF(N2564="zákl. přenesená",J2564,0)</f>
        <v>0</v>
      </c>
      <c r="BH2564" s="652">
        <f>IF(N2564="sníž. přenesená",J2564,0)</f>
        <v>0</v>
      </c>
      <c r="BI2564" s="652">
        <f>IF(N2564="nulová",J2564,0)</f>
        <v>0</v>
      </c>
      <c r="BJ2564" s="561" t="s">
        <v>80</v>
      </c>
      <c r="BK2564" s="652">
        <f>ROUND(I2564*H2564,2)</f>
        <v>0</v>
      </c>
      <c r="BL2564" s="561" t="s">
        <v>3456</v>
      </c>
      <c r="BM2564" s="651" t="s">
        <v>3812</v>
      </c>
    </row>
    <row r="2565" spans="1:65" s="571" customFormat="1" ht="14.45" customHeight="1">
      <c r="A2565" s="568"/>
      <c r="B2565" s="569"/>
      <c r="C2565" s="640" t="s">
        <v>3813</v>
      </c>
      <c r="D2565" s="640" t="s">
        <v>128</v>
      </c>
      <c r="E2565" s="641" t="s">
        <v>3814</v>
      </c>
      <c r="F2565" s="642" t="s">
        <v>3815</v>
      </c>
      <c r="G2565" s="643" t="s">
        <v>682</v>
      </c>
      <c r="H2565" s="644">
        <v>110</v>
      </c>
      <c r="I2565" s="77"/>
      <c r="J2565" s="645">
        <f>ROUND(I2565*H2565,2)</f>
        <v>0</v>
      </c>
      <c r="K2565" s="642" t="s">
        <v>132</v>
      </c>
      <c r="L2565" s="569"/>
      <c r="M2565" s="666" t="s">
        <v>3</v>
      </c>
      <c r="N2565" s="667" t="s">
        <v>43</v>
      </c>
      <c r="O2565" s="668"/>
      <c r="P2565" s="669">
        <f>O2565*H2565</f>
        <v>0</v>
      </c>
      <c r="Q2565" s="669">
        <v>0</v>
      </c>
      <c r="R2565" s="669">
        <f>Q2565*H2565</f>
        <v>0</v>
      </c>
      <c r="S2565" s="669">
        <v>0</v>
      </c>
      <c r="T2565" s="670">
        <f>S2565*H2565</f>
        <v>0</v>
      </c>
      <c r="U2565" s="568"/>
      <c r="V2565" s="568"/>
      <c r="W2565" s="568"/>
      <c r="X2565" s="568"/>
      <c r="Y2565" s="568"/>
      <c r="Z2565" s="568"/>
      <c r="AA2565" s="568"/>
      <c r="AB2565" s="568"/>
      <c r="AC2565" s="568"/>
      <c r="AD2565" s="568"/>
      <c r="AE2565" s="568"/>
      <c r="AR2565" s="651" t="s">
        <v>3456</v>
      </c>
      <c r="AT2565" s="651" t="s">
        <v>128</v>
      </c>
      <c r="AU2565" s="651" t="s">
        <v>80</v>
      </c>
      <c r="AY2565" s="561" t="s">
        <v>125</v>
      </c>
      <c r="BE2565" s="652">
        <f>IF(N2565="základní",J2565,0)</f>
        <v>0</v>
      </c>
      <c r="BF2565" s="652">
        <f>IF(N2565="snížená",J2565,0)</f>
        <v>0</v>
      </c>
      <c r="BG2565" s="652">
        <f>IF(N2565="zákl. přenesená",J2565,0)</f>
        <v>0</v>
      </c>
      <c r="BH2565" s="652">
        <f>IF(N2565="sníž. přenesená",J2565,0)</f>
        <v>0</v>
      </c>
      <c r="BI2565" s="652">
        <f>IF(N2565="nulová",J2565,0)</f>
        <v>0</v>
      </c>
      <c r="BJ2565" s="561" t="s">
        <v>80</v>
      </c>
      <c r="BK2565" s="652">
        <f>ROUND(I2565*H2565,2)</f>
        <v>0</v>
      </c>
      <c r="BL2565" s="561" t="s">
        <v>3456</v>
      </c>
      <c r="BM2565" s="651" t="s">
        <v>3816</v>
      </c>
    </row>
    <row r="2566" spans="1:31" s="571" customFormat="1" ht="6.95" customHeight="1">
      <c r="A2566" s="568"/>
      <c r="B2566" s="592"/>
      <c r="C2566" s="593"/>
      <c r="D2566" s="593"/>
      <c r="E2566" s="593"/>
      <c r="F2566" s="593"/>
      <c r="G2566" s="593"/>
      <c r="H2566" s="593"/>
      <c r="I2566" s="593"/>
      <c r="J2566" s="593"/>
      <c r="K2566" s="593"/>
      <c r="L2566" s="569"/>
      <c r="M2566" s="568"/>
      <c r="O2566" s="568"/>
      <c r="P2566" s="568"/>
      <c r="Q2566" s="568"/>
      <c r="R2566" s="568"/>
      <c r="S2566" s="568"/>
      <c r="T2566" s="568"/>
      <c r="U2566" s="568"/>
      <c r="V2566" s="568"/>
      <c r="W2566" s="568"/>
      <c r="X2566" s="568"/>
      <c r="Y2566" s="568"/>
      <c r="Z2566" s="568"/>
      <c r="AA2566" s="568"/>
      <c r="AB2566" s="568"/>
      <c r="AC2566" s="568"/>
      <c r="AD2566" s="568"/>
      <c r="AE2566" s="568"/>
    </row>
  </sheetData>
  <sheetProtection algorithmName="SHA-512" hashValue="iy6tbCdIQTlJ920O4TIgGbkEEi/wleSqvkH7tChy/yu68jrGgii+J3lqwaqnmmcfJ/vvWOYN5xXS/Hn2XdemCA==" saltValue="askFU++ootzWXc2pYFIsug==" spinCount="100000" sheet="1" objects="1" scenarios="1"/>
  <autoFilter ref="C108:K2565"/>
  <mergeCells count="9">
    <mergeCell ref="E50:H50"/>
    <mergeCell ref="E99:H99"/>
    <mergeCell ref="E101:H101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5"/>
  <sheetViews>
    <sheetView showGridLines="0" workbookViewId="0" topLeftCell="A92">
      <selection activeCell="J124" sqref="J124"/>
    </sheetView>
  </sheetViews>
  <sheetFormatPr defaultColWidth="9.140625" defaultRowHeight="12"/>
  <cols>
    <col min="1" max="1" width="8.28125" style="560" customWidth="1"/>
    <col min="2" max="2" width="1.1484375" style="560" customWidth="1"/>
    <col min="3" max="3" width="4.140625" style="560" customWidth="1"/>
    <col min="4" max="4" width="4.28125" style="560" customWidth="1"/>
    <col min="5" max="5" width="17.140625" style="560" customWidth="1"/>
    <col min="6" max="6" width="100.8515625" style="560" customWidth="1"/>
    <col min="7" max="7" width="7.421875" style="560" customWidth="1"/>
    <col min="8" max="8" width="11.421875" style="560" customWidth="1"/>
    <col min="9" max="11" width="20.140625" style="560" customWidth="1"/>
    <col min="12" max="12" width="9.28125" style="560" customWidth="1"/>
    <col min="13" max="13" width="10.8515625" style="560" hidden="1" customWidth="1"/>
    <col min="14" max="14" width="9.28125" style="560" hidden="1" customWidth="1"/>
    <col min="15" max="20" width="14.140625" style="560" hidden="1" customWidth="1"/>
    <col min="21" max="21" width="16.28125" style="560" hidden="1" customWidth="1"/>
    <col min="22" max="22" width="12.28125" style="560" customWidth="1"/>
    <col min="23" max="23" width="16.28125" style="560" customWidth="1"/>
    <col min="24" max="24" width="12.28125" style="560" customWidth="1"/>
    <col min="25" max="25" width="15.00390625" style="560" customWidth="1"/>
    <col min="26" max="26" width="11.00390625" style="560" customWidth="1"/>
    <col min="27" max="27" width="15.00390625" style="560" customWidth="1"/>
    <col min="28" max="28" width="16.28125" style="560" customWidth="1"/>
    <col min="29" max="29" width="11.00390625" style="560" customWidth="1"/>
    <col min="30" max="30" width="15.00390625" style="560" customWidth="1"/>
    <col min="31" max="31" width="16.28125" style="560" customWidth="1"/>
    <col min="32" max="43" width="9.28125" style="560" customWidth="1"/>
    <col min="44" max="65" width="9.28125" style="560" hidden="1" customWidth="1"/>
    <col min="66" max="16384" width="9.28125" style="560" customWidth="1"/>
  </cols>
  <sheetData>
    <row r="1" ht="12"/>
    <row r="2" spans="12:46" ht="36.95" customHeight="1">
      <c r="L2" s="761" t="s">
        <v>6</v>
      </c>
      <c r="M2" s="762"/>
      <c r="N2" s="762"/>
      <c r="O2" s="762"/>
      <c r="P2" s="762"/>
      <c r="Q2" s="762"/>
      <c r="R2" s="762"/>
      <c r="S2" s="762"/>
      <c r="T2" s="762"/>
      <c r="U2" s="762"/>
      <c r="V2" s="762"/>
      <c r="AT2" s="561" t="s">
        <v>97</v>
      </c>
    </row>
    <row r="3" spans="2:46" ht="6.95" customHeight="1">
      <c r="B3" s="562"/>
      <c r="C3" s="563"/>
      <c r="D3" s="563"/>
      <c r="E3" s="563"/>
      <c r="F3" s="563"/>
      <c r="G3" s="563"/>
      <c r="H3" s="563"/>
      <c r="I3" s="563"/>
      <c r="J3" s="563"/>
      <c r="K3" s="563"/>
      <c r="L3" s="564"/>
      <c r="AT3" s="561" t="s">
        <v>82</v>
      </c>
    </row>
    <row r="4" spans="2:46" ht="24.95" customHeight="1">
      <c r="B4" s="564"/>
      <c r="D4" s="565" t="s">
        <v>98</v>
      </c>
      <c r="L4" s="564"/>
      <c r="M4" s="566" t="s">
        <v>11</v>
      </c>
      <c r="AT4" s="561" t="s">
        <v>4</v>
      </c>
    </row>
    <row r="5" spans="2:12" ht="6.95" customHeight="1">
      <c r="B5" s="564"/>
      <c r="L5" s="564"/>
    </row>
    <row r="6" spans="2:12" ht="12" customHeight="1">
      <c r="B6" s="564"/>
      <c r="D6" s="567" t="s">
        <v>17</v>
      </c>
      <c r="L6" s="564"/>
    </row>
    <row r="7" spans="2:12" ht="16.5" customHeight="1">
      <c r="B7" s="564"/>
      <c r="E7" s="759" t="str">
        <f>'Rekapitulace stavby'!K6</f>
        <v>Speciální MŠ, ZŠ a praktická škola Pardubice</v>
      </c>
      <c r="F7" s="760"/>
      <c r="G7" s="760"/>
      <c r="H7" s="760"/>
      <c r="L7" s="564"/>
    </row>
    <row r="8" spans="1:31" s="571" customFormat="1" ht="12" customHeight="1">
      <c r="A8" s="568"/>
      <c r="B8" s="569"/>
      <c r="C8" s="568"/>
      <c r="D8" s="567" t="s">
        <v>99</v>
      </c>
      <c r="E8" s="568"/>
      <c r="F8" s="568"/>
      <c r="G8" s="568"/>
      <c r="H8" s="568"/>
      <c r="I8" s="568"/>
      <c r="J8" s="568"/>
      <c r="K8" s="568"/>
      <c r="L8" s="570"/>
      <c r="S8" s="568"/>
      <c r="T8" s="568"/>
      <c r="U8" s="568"/>
      <c r="V8" s="568"/>
      <c r="W8" s="568"/>
      <c r="X8" s="568"/>
      <c r="Y8" s="568"/>
      <c r="Z8" s="568"/>
      <c r="AA8" s="568"/>
      <c r="AB8" s="568"/>
      <c r="AC8" s="568"/>
      <c r="AD8" s="568"/>
      <c r="AE8" s="568"/>
    </row>
    <row r="9" spans="1:31" s="571" customFormat="1" ht="16.5" customHeight="1">
      <c r="A9" s="568"/>
      <c r="B9" s="569"/>
      <c r="C9" s="568"/>
      <c r="D9" s="568"/>
      <c r="E9" s="757" t="s">
        <v>108</v>
      </c>
      <c r="F9" s="758"/>
      <c r="G9" s="758"/>
      <c r="H9" s="758"/>
      <c r="I9" s="568"/>
      <c r="J9" s="568"/>
      <c r="K9" s="568"/>
      <c r="L9" s="570"/>
      <c r="S9" s="568"/>
      <c r="T9" s="568"/>
      <c r="U9" s="568"/>
      <c r="V9" s="568"/>
      <c r="W9" s="568"/>
      <c r="X9" s="568"/>
      <c r="Y9" s="568"/>
      <c r="Z9" s="568"/>
      <c r="AA9" s="568"/>
      <c r="AB9" s="568"/>
      <c r="AC9" s="568"/>
      <c r="AD9" s="568"/>
      <c r="AE9" s="568"/>
    </row>
    <row r="10" spans="1:31" s="571" customFormat="1" ht="12">
      <c r="A10" s="568"/>
      <c r="B10" s="569"/>
      <c r="C10" s="568"/>
      <c r="D10" s="568"/>
      <c r="E10" s="568"/>
      <c r="F10" s="568"/>
      <c r="G10" s="568"/>
      <c r="H10" s="568"/>
      <c r="I10" s="568"/>
      <c r="J10" s="568"/>
      <c r="K10" s="568"/>
      <c r="L10" s="570"/>
      <c r="S10" s="568"/>
      <c r="T10" s="568"/>
      <c r="U10" s="568"/>
      <c r="V10" s="568"/>
      <c r="W10" s="568"/>
      <c r="X10" s="568"/>
      <c r="Y10" s="568"/>
      <c r="Z10" s="568"/>
      <c r="AA10" s="568"/>
      <c r="AB10" s="568"/>
      <c r="AC10" s="568"/>
      <c r="AD10" s="568"/>
      <c r="AE10" s="568"/>
    </row>
    <row r="11" spans="1:31" s="571" customFormat="1" ht="12" customHeight="1">
      <c r="A11" s="568"/>
      <c r="B11" s="569"/>
      <c r="C11" s="568"/>
      <c r="D11" s="567" t="s">
        <v>19</v>
      </c>
      <c r="E11" s="568"/>
      <c r="F11" s="572" t="s">
        <v>3</v>
      </c>
      <c r="G11" s="568"/>
      <c r="H11" s="568"/>
      <c r="I11" s="567" t="s">
        <v>20</v>
      </c>
      <c r="J11" s="572" t="s">
        <v>3</v>
      </c>
      <c r="K11" s="568"/>
      <c r="L11" s="570"/>
      <c r="S11" s="568"/>
      <c r="T11" s="568"/>
      <c r="U11" s="568"/>
      <c r="V11" s="568"/>
      <c r="W11" s="568"/>
      <c r="X11" s="568"/>
      <c r="Y11" s="568"/>
      <c r="Z11" s="568"/>
      <c r="AA11" s="568"/>
      <c r="AB11" s="568"/>
      <c r="AC11" s="568"/>
      <c r="AD11" s="568"/>
      <c r="AE11" s="568"/>
    </row>
    <row r="12" spans="1:31" s="571" customFormat="1" ht="12" customHeight="1">
      <c r="A12" s="568"/>
      <c r="B12" s="569"/>
      <c r="C12" s="568"/>
      <c r="D12" s="567" t="s">
        <v>21</v>
      </c>
      <c r="E12" s="568"/>
      <c r="F12" s="572" t="s">
        <v>22</v>
      </c>
      <c r="G12" s="568"/>
      <c r="H12" s="568"/>
      <c r="I12" s="567" t="s">
        <v>23</v>
      </c>
      <c r="J12" s="573" t="str">
        <f>'Rekapitulace stavby'!AN8</f>
        <v>7. 8. 2020</v>
      </c>
      <c r="K12" s="568"/>
      <c r="L12" s="570"/>
      <c r="S12" s="568"/>
      <c r="T12" s="568"/>
      <c r="U12" s="568"/>
      <c r="V12" s="568"/>
      <c r="W12" s="568"/>
      <c r="X12" s="568"/>
      <c r="Y12" s="568"/>
      <c r="Z12" s="568"/>
      <c r="AA12" s="568"/>
      <c r="AB12" s="568"/>
      <c r="AC12" s="568"/>
      <c r="AD12" s="568"/>
      <c r="AE12" s="568"/>
    </row>
    <row r="13" spans="1:31" s="571" customFormat="1" ht="10.9" customHeight="1">
      <c r="A13" s="568"/>
      <c r="B13" s="569"/>
      <c r="C13" s="568"/>
      <c r="D13" s="568"/>
      <c r="E13" s="568"/>
      <c r="F13" s="568"/>
      <c r="G13" s="568"/>
      <c r="H13" s="568"/>
      <c r="I13" s="568"/>
      <c r="J13" s="568"/>
      <c r="K13" s="568"/>
      <c r="L13" s="570"/>
      <c r="S13" s="568"/>
      <c r="T13" s="568"/>
      <c r="U13" s="568"/>
      <c r="V13" s="568"/>
      <c r="W13" s="568"/>
      <c r="X13" s="568"/>
      <c r="Y13" s="568"/>
      <c r="Z13" s="568"/>
      <c r="AA13" s="568"/>
      <c r="AB13" s="568"/>
      <c r="AC13" s="568"/>
      <c r="AD13" s="568"/>
      <c r="AE13" s="568"/>
    </row>
    <row r="14" spans="1:31" s="571" customFormat="1" ht="12" customHeight="1">
      <c r="A14" s="568"/>
      <c r="B14" s="569"/>
      <c r="C14" s="568"/>
      <c r="D14" s="567" t="s">
        <v>25</v>
      </c>
      <c r="E14" s="568"/>
      <c r="F14" s="568"/>
      <c r="G14" s="568"/>
      <c r="H14" s="568"/>
      <c r="I14" s="567" t="s">
        <v>26</v>
      </c>
      <c r="J14" s="572" t="s">
        <v>3</v>
      </c>
      <c r="K14" s="568"/>
      <c r="L14" s="570"/>
      <c r="S14" s="568"/>
      <c r="T14" s="568"/>
      <c r="U14" s="568"/>
      <c r="V14" s="568"/>
      <c r="W14" s="568"/>
      <c r="X14" s="568"/>
      <c r="Y14" s="568"/>
      <c r="Z14" s="568"/>
      <c r="AA14" s="568"/>
      <c r="AB14" s="568"/>
      <c r="AC14" s="568"/>
      <c r="AD14" s="568"/>
      <c r="AE14" s="568"/>
    </row>
    <row r="15" spans="1:31" s="571" customFormat="1" ht="18" customHeight="1">
      <c r="A15" s="568"/>
      <c r="B15" s="569"/>
      <c r="C15" s="568"/>
      <c r="D15" s="568"/>
      <c r="E15" s="572" t="s">
        <v>27</v>
      </c>
      <c r="F15" s="568"/>
      <c r="G15" s="568"/>
      <c r="H15" s="568"/>
      <c r="I15" s="567" t="s">
        <v>28</v>
      </c>
      <c r="J15" s="572" t="s">
        <v>3</v>
      </c>
      <c r="K15" s="568"/>
      <c r="L15" s="570"/>
      <c r="S15" s="568"/>
      <c r="T15" s="568"/>
      <c r="U15" s="568"/>
      <c r="V15" s="568"/>
      <c r="W15" s="568"/>
      <c r="X15" s="568"/>
      <c r="Y15" s="568"/>
      <c r="Z15" s="568"/>
      <c r="AA15" s="568"/>
      <c r="AB15" s="568"/>
      <c r="AC15" s="568"/>
      <c r="AD15" s="568"/>
      <c r="AE15" s="568"/>
    </row>
    <row r="16" spans="1:31" s="571" customFormat="1" ht="6.95" customHeight="1">
      <c r="A16" s="568"/>
      <c r="B16" s="569"/>
      <c r="C16" s="568"/>
      <c r="D16" s="568"/>
      <c r="E16" s="568"/>
      <c r="F16" s="568"/>
      <c r="G16" s="568"/>
      <c r="H16" s="568"/>
      <c r="I16" s="568"/>
      <c r="J16" s="568"/>
      <c r="K16" s="568"/>
      <c r="L16" s="570"/>
      <c r="S16" s="568"/>
      <c r="T16" s="568"/>
      <c r="U16" s="568"/>
      <c r="V16" s="568"/>
      <c r="W16" s="568"/>
      <c r="X16" s="568"/>
      <c r="Y16" s="568"/>
      <c r="Z16" s="568"/>
      <c r="AA16" s="568"/>
      <c r="AB16" s="568"/>
      <c r="AC16" s="568"/>
      <c r="AD16" s="568"/>
      <c r="AE16" s="568"/>
    </row>
    <row r="17" spans="1:31" s="571" customFormat="1" ht="12" customHeight="1">
      <c r="A17" s="568"/>
      <c r="B17" s="569"/>
      <c r="C17" s="568"/>
      <c r="D17" s="567" t="s">
        <v>29</v>
      </c>
      <c r="E17" s="568"/>
      <c r="F17" s="568"/>
      <c r="G17" s="568"/>
      <c r="H17" s="568"/>
      <c r="I17" s="567" t="s">
        <v>26</v>
      </c>
      <c r="J17" s="162" t="str">
        <f>'Rekapitulace stavby'!AN13</f>
        <v>Vyplň údaj</v>
      </c>
      <c r="K17" s="568"/>
      <c r="L17" s="570"/>
      <c r="S17" s="568"/>
      <c r="T17" s="568"/>
      <c r="U17" s="568"/>
      <c r="V17" s="568"/>
      <c r="W17" s="568"/>
      <c r="X17" s="568"/>
      <c r="Y17" s="568"/>
      <c r="Z17" s="568"/>
      <c r="AA17" s="568"/>
      <c r="AB17" s="568"/>
      <c r="AC17" s="568"/>
      <c r="AD17" s="568"/>
      <c r="AE17" s="568"/>
    </row>
    <row r="18" spans="1:31" s="571" customFormat="1" ht="18" customHeight="1">
      <c r="A18" s="568"/>
      <c r="B18" s="569"/>
      <c r="C18" s="568"/>
      <c r="D18" s="568"/>
      <c r="E18" s="763" t="str">
        <f>'Rekapitulace stavby'!E14</f>
        <v>Vyplň údaj</v>
      </c>
      <c r="F18" s="764"/>
      <c r="G18" s="764"/>
      <c r="H18" s="764"/>
      <c r="I18" s="567" t="s">
        <v>28</v>
      </c>
      <c r="J18" s="162" t="str">
        <f>'Rekapitulace stavby'!AN14</f>
        <v>Vyplň údaj</v>
      </c>
      <c r="K18" s="568"/>
      <c r="L18" s="570"/>
      <c r="S18" s="568"/>
      <c r="T18" s="568"/>
      <c r="U18" s="568"/>
      <c r="V18" s="568"/>
      <c r="W18" s="568"/>
      <c r="X18" s="568"/>
      <c r="Y18" s="568"/>
      <c r="Z18" s="568"/>
      <c r="AA18" s="568"/>
      <c r="AB18" s="568"/>
      <c r="AC18" s="568"/>
      <c r="AD18" s="568"/>
      <c r="AE18" s="568"/>
    </row>
    <row r="19" spans="1:31" s="571" customFormat="1" ht="6.95" customHeight="1">
      <c r="A19" s="568"/>
      <c r="B19" s="569"/>
      <c r="C19" s="568"/>
      <c r="D19" s="568"/>
      <c r="E19" s="568"/>
      <c r="F19" s="568"/>
      <c r="G19" s="568"/>
      <c r="H19" s="568"/>
      <c r="I19" s="568"/>
      <c r="J19" s="568"/>
      <c r="K19" s="568"/>
      <c r="L19" s="570"/>
      <c r="S19" s="568"/>
      <c r="T19" s="568"/>
      <c r="U19" s="568"/>
      <c r="V19" s="568"/>
      <c r="W19" s="568"/>
      <c r="X19" s="568"/>
      <c r="Y19" s="568"/>
      <c r="Z19" s="568"/>
      <c r="AA19" s="568"/>
      <c r="AB19" s="568"/>
      <c r="AC19" s="568"/>
      <c r="AD19" s="568"/>
      <c r="AE19" s="568"/>
    </row>
    <row r="20" spans="1:31" s="571" customFormat="1" ht="12" customHeight="1">
      <c r="A20" s="568"/>
      <c r="B20" s="569"/>
      <c r="C20" s="568"/>
      <c r="D20" s="567" t="s">
        <v>31</v>
      </c>
      <c r="E20" s="568"/>
      <c r="F20" s="568"/>
      <c r="G20" s="568"/>
      <c r="H20" s="568"/>
      <c r="I20" s="567" t="s">
        <v>26</v>
      </c>
      <c r="J20" s="572" t="s">
        <v>3</v>
      </c>
      <c r="K20" s="568"/>
      <c r="L20" s="570"/>
      <c r="S20" s="568"/>
      <c r="T20" s="568"/>
      <c r="U20" s="568"/>
      <c r="V20" s="568"/>
      <c r="W20" s="568"/>
      <c r="X20" s="568"/>
      <c r="Y20" s="568"/>
      <c r="Z20" s="568"/>
      <c r="AA20" s="568"/>
      <c r="AB20" s="568"/>
      <c r="AC20" s="568"/>
      <c r="AD20" s="568"/>
      <c r="AE20" s="568"/>
    </row>
    <row r="21" spans="1:31" s="571" customFormat="1" ht="18" customHeight="1">
      <c r="A21" s="568"/>
      <c r="B21" s="569"/>
      <c r="C21" s="568"/>
      <c r="D21" s="568"/>
      <c r="E21" s="572" t="s">
        <v>32</v>
      </c>
      <c r="F21" s="568"/>
      <c r="G21" s="568"/>
      <c r="H21" s="568"/>
      <c r="I21" s="567" t="s">
        <v>28</v>
      </c>
      <c r="J21" s="572" t="s">
        <v>3</v>
      </c>
      <c r="K21" s="568"/>
      <c r="L21" s="570"/>
      <c r="S21" s="568"/>
      <c r="T21" s="568"/>
      <c r="U21" s="568"/>
      <c r="V21" s="568"/>
      <c r="W21" s="568"/>
      <c r="X21" s="568"/>
      <c r="Y21" s="568"/>
      <c r="Z21" s="568"/>
      <c r="AA21" s="568"/>
      <c r="AB21" s="568"/>
      <c r="AC21" s="568"/>
      <c r="AD21" s="568"/>
      <c r="AE21" s="568"/>
    </row>
    <row r="22" spans="1:31" s="571" customFormat="1" ht="6.95" customHeight="1">
      <c r="A22" s="568"/>
      <c r="B22" s="569"/>
      <c r="C22" s="568"/>
      <c r="D22" s="568"/>
      <c r="E22" s="568"/>
      <c r="F22" s="568"/>
      <c r="G22" s="568"/>
      <c r="H22" s="568"/>
      <c r="I22" s="568"/>
      <c r="J22" s="568"/>
      <c r="K22" s="568"/>
      <c r="L22" s="570"/>
      <c r="S22" s="568"/>
      <c r="T22" s="568"/>
      <c r="U22" s="568"/>
      <c r="V22" s="568"/>
      <c r="W22" s="568"/>
      <c r="X22" s="568"/>
      <c r="Y22" s="568"/>
      <c r="Z22" s="568"/>
      <c r="AA22" s="568"/>
      <c r="AB22" s="568"/>
      <c r="AC22" s="568"/>
      <c r="AD22" s="568"/>
      <c r="AE22" s="568"/>
    </row>
    <row r="23" spans="1:31" s="571" customFormat="1" ht="12" customHeight="1">
      <c r="A23" s="568"/>
      <c r="B23" s="569"/>
      <c r="C23" s="568"/>
      <c r="D23" s="567" t="s">
        <v>34</v>
      </c>
      <c r="E23" s="568"/>
      <c r="F23" s="568"/>
      <c r="G23" s="568"/>
      <c r="H23" s="568"/>
      <c r="I23" s="567" t="s">
        <v>26</v>
      </c>
      <c r="J23" s="572" t="str">
        <f>IF('Rekapitulace stavby'!AN19="","",'Rekapitulace stavby'!AN19)</f>
        <v/>
      </c>
      <c r="K23" s="568"/>
      <c r="L23" s="570"/>
      <c r="S23" s="568"/>
      <c r="T23" s="568"/>
      <c r="U23" s="568"/>
      <c r="V23" s="568"/>
      <c r="W23" s="568"/>
      <c r="X23" s="568"/>
      <c r="Y23" s="568"/>
      <c r="Z23" s="568"/>
      <c r="AA23" s="568"/>
      <c r="AB23" s="568"/>
      <c r="AC23" s="568"/>
      <c r="AD23" s="568"/>
      <c r="AE23" s="568"/>
    </row>
    <row r="24" spans="1:31" s="571" customFormat="1" ht="18" customHeight="1">
      <c r="A24" s="568"/>
      <c r="B24" s="569"/>
      <c r="C24" s="568"/>
      <c r="D24" s="568"/>
      <c r="E24" s="572" t="str">
        <f>IF('Rekapitulace stavby'!E20="","",'Rekapitulace stavby'!E20)</f>
        <v xml:space="preserve"> </v>
      </c>
      <c r="F24" s="568"/>
      <c r="G24" s="568"/>
      <c r="H24" s="568"/>
      <c r="I24" s="567" t="s">
        <v>28</v>
      </c>
      <c r="J24" s="572" t="str">
        <f>IF('Rekapitulace stavby'!AN20="","",'Rekapitulace stavby'!AN20)</f>
        <v/>
      </c>
      <c r="K24" s="568"/>
      <c r="L24" s="570"/>
      <c r="S24" s="568"/>
      <c r="T24" s="568"/>
      <c r="U24" s="568"/>
      <c r="V24" s="568"/>
      <c r="W24" s="568"/>
      <c r="X24" s="568"/>
      <c r="Y24" s="568"/>
      <c r="Z24" s="568"/>
      <c r="AA24" s="568"/>
      <c r="AB24" s="568"/>
      <c r="AC24" s="568"/>
      <c r="AD24" s="568"/>
      <c r="AE24" s="568"/>
    </row>
    <row r="25" spans="1:31" s="571" customFormat="1" ht="6.95" customHeight="1">
      <c r="A25" s="568"/>
      <c r="B25" s="569"/>
      <c r="C25" s="568"/>
      <c r="D25" s="568"/>
      <c r="E25" s="568"/>
      <c r="F25" s="568"/>
      <c r="G25" s="568"/>
      <c r="H25" s="568"/>
      <c r="I25" s="568"/>
      <c r="J25" s="568"/>
      <c r="K25" s="568"/>
      <c r="L25" s="570"/>
      <c r="S25" s="568"/>
      <c r="T25" s="568"/>
      <c r="U25" s="568"/>
      <c r="V25" s="568"/>
      <c r="W25" s="568"/>
      <c r="X25" s="568"/>
      <c r="Y25" s="568"/>
      <c r="Z25" s="568"/>
      <c r="AA25" s="568"/>
      <c r="AB25" s="568"/>
      <c r="AC25" s="568"/>
      <c r="AD25" s="568"/>
      <c r="AE25" s="568"/>
    </row>
    <row r="26" spans="1:31" s="571" customFormat="1" ht="12" customHeight="1">
      <c r="A26" s="568"/>
      <c r="B26" s="569"/>
      <c r="C26" s="568"/>
      <c r="D26" s="567" t="s">
        <v>36</v>
      </c>
      <c r="E26" s="568"/>
      <c r="F26" s="568"/>
      <c r="G26" s="568"/>
      <c r="H26" s="568"/>
      <c r="I26" s="568"/>
      <c r="J26" s="568"/>
      <c r="K26" s="568"/>
      <c r="L26" s="570"/>
      <c r="S26" s="568"/>
      <c r="T26" s="568"/>
      <c r="U26" s="568"/>
      <c r="V26" s="568"/>
      <c r="W26" s="568"/>
      <c r="X26" s="568"/>
      <c r="Y26" s="568"/>
      <c r="Z26" s="568"/>
      <c r="AA26" s="568"/>
      <c r="AB26" s="568"/>
      <c r="AC26" s="568"/>
      <c r="AD26" s="568"/>
      <c r="AE26" s="568"/>
    </row>
    <row r="27" spans="1:31" s="577" customFormat="1" ht="16.5" customHeight="1">
      <c r="A27" s="574"/>
      <c r="B27" s="575"/>
      <c r="C27" s="574"/>
      <c r="D27" s="574"/>
      <c r="E27" s="765" t="s">
        <v>3</v>
      </c>
      <c r="F27" s="765"/>
      <c r="G27" s="765"/>
      <c r="H27" s="765"/>
      <c r="I27" s="574"/>
      <c r="J27" s="574"/>
      <c r="K27" s="574"/>
      <c r="L27" s="576"/>
      <c r="S27" s="574"/>
      <c r="T27" s="574"/>
      <c r="U27" s="574"/>
      <c r="V27" s="574"/>
      <c r="W27" s="574"/>
      <c r="X27" s="574"/>
      <c r="Y27" s="574"/>
      <c r="Z27" s="574"/>
      <c r="AA27" s="574"/>
      <c r="AB27" s="574"/>
      <c r="AC27" s="574"/>
      <c r="AD27" s="574"/>
      <c r="AE27" s="574"/>
    </row>
    <row r="28" spans="1:31" s="571" customFormat="1" ht="6.95" customHeight="1">
      <c r="A28" s="568"/>
      <c r="B28" s="569"/>
      <c r="C28" s="568"/>
      <c r="D28" s="568"/>
      <c r="E28" s="568"/>
      <c r="F28" s="568"/>
      <c r="G28" s="568"/>
      <c r="H28" s="568"/>
      <c r="I28" s="568"/>
      <c r="J28" s="568"/>
      <c r="K28" s="568"/>
      <c r="L28" s="570"/>
      <c r="S28" s="568"/>
      <c r="T28" s="568"/>
      <c r="U28" s="568"/>
      <c r="V28" s="568"/>
      <c r="W28" s="568"/>
      <c r="X28" s="568"/>
      <c r="Y28" s="568"/>
      <c r="Z28" s="568"/>
      <c r="AA28" s="568"/>
      <c r="AB28" s="568"/>
      <c r="AC28" s="568"/>
      <c r="AD28" s="568"/>
      <c r="AE28" s="568"/>
    </row>
    <row r="29" spans="1:31" s="571" customFormat="1" ht="6.95" customHeight="1">
      <c r="A29" s="568"/>
      <c r="B29" s="569"/>
      <c r="C29" s="568"/>
      <c r="D29" s="578"/>
      <c r="E29" s="578"/>
      <c r="F29" s="578"/>
      <c r="G29" s="578"/>
      <c r="H29" s="578"/>
      <c r="I29" s="578"/>
      <c r="J29" s="578"/>
      <c r="K29" s="578"/>
      <c r="L29" s="570"/>
      <c r="S29" s="568"/>
      <c r="T29" s="568"/>
      <c r="U29" s="568"/>
      <c r="V29" s="568"/>
      <c r="W29" s="568"/>
      <c r="X29" s="568"/>
      <c r="Y29" s="568"/>
      <c r="Z29" s="568"/>
      <c r="AA29" s="568"/>
      <c r="AB29" s="568"/>
      <c r="AC29" s="568"/>
      <c r="AD29" s="568"/>
      <c r="AE29" s="568"/>
    </row>
    <row r="30" spans="1:31" s="571" customFormat="1" ht="25.35" customHeight="1">
      <c r="A30" s="568"/>
      <c r="B30" s="569"/>
      <c r="C30" s="568"/>
      <c r="D30" s="579" t="s">
        <v>38</v>
      </c>
      <c r="E30" s="568"/>
      <c r="F30" s="568"/>
      <c r="G30" s="568"/>
      <c r="H30" s="568"/>
      <c r="I30" s="568"/>
      <c r="J30" s="580">
        <f>ROUND(J85,2)</f>
        <v>0</v>
      </c>
      <c r="K30" s="568"/>
      <c r="L30" s="570"/>
      <c r="S30" s="568"/>
      <c r="T30" s="568"/>
      <c r="U30" s="568"/>
      <c r="V30" s="568"/>
      <c r="W30" s="568"/>
      <c r="X30" s="568"/>
      <c r="Y30" s="568"/>
      <c r="Z30" s="568"/>
      <c r="AA30" s="568"/>
      <c r="AB30" s="568"/>
      <c r="AC30" s="568"/>
      <c r="AD30" s="568"/>
      <c r="AE30" s="568"/>
    </row>
    <row r="31" spans="1:31" s="571" customFormat="1" ht="6.95" customHeight="1">
      <c r="A31" s="568"/>
      <c r="B31" s="569"/>
      <c r="C31" s="568"/>
      <c r="D31" s="578"/>
      <c r="E31" s="578"/>
      <c r="F31" s="578"/>
      <c r="G31" s="578"/>
      <c r="H31" s="578"/>
      <c r="I31" s="578"/>
      <c r="J31" s="578"/>
      <c r="K31" s="578"/>
      <c r="L31" s="570"/>
      <c r="S31" s="568"/>
      <c r="T31" s="568"/>
      <c r="U31" s="568"/>
      <c r="V31" s="568"/>
      <c r="W31" s="568"/>
      <c r="X31" s="568"/>
      <c r="Y31" s="568"/>
      <c r="Z31" s="568"/>
      <c r="AA31" s="568"/>
      <c r="AB31" s="568"/>
      <c r="AC31" s="568"/>
      <c r="AD31" s="568"/>
      <c r="AE31" s="568"/>
    </row>
    <row r="32" spans="1:31" s="571" customFormat="1" ht="14.45" customHeight="1">
      <c r="A32" s="568"/>
      <c r="B32" s="569"/>
      <c r="C32" s="568"/>
      <c r="D32" s="568"/>
      <c r="E32" s="568"/>
      <c r="F32" s="581" t="s">
        <v>40</v>
      </c>
      <c r="G32" s="568"/>
      <c r="H32" s="568"/>
      <c r="I32" s="581" t="s">
        <v>39</v>
      </c>
      <c r="J32" s="581" t="s">
        <v>41</v>
      </c>
      <c r="K32" s="568"/>
      <c r="L32" s="570"/>
      <c r="S32" s="568"/>
      <c r="T32" s="568"/>
      <c r="U32" s="568"/>
      <c r="V32" s="568"/>
      <c r="W32" s="568"/>
      <c r="X32" s="568"/>
      <c r="Y32" s="568"/>
      <c r="Z32" s="568"/>
      <c r="AA32" s="568"/>
      <c r="AB32" s="568"/>
      <c r="AC32" s="568"/>
      <c r="AD32" s="568"/>
      <c r="AE32" s="568"/>
    </row>
    <row r="33" spans="1:31" s="571" customFormat="1" ht="14.45" customHeight="1">
      <c r="A33" s="568"/>
      <c r="B33" s="569"/>
      <c r="C33" s="568"/>
      <c r="D33" s="582" t="s">
        <v>42</v>
      </c>
      <c r="E33" s="567" t="s">
        <v>43</v>
      </c>
      <c r="F33" s="583">
        <f>ROUND((SUM(BE85:BE124)),2)</f>
        <v>0</v>
      </c>
      <c r="G33" s="568"/>
      <c r="H33" s="568"/>
      <c r="I33" s="584">
        <v>0.21</v>
      </c>
      <c r="J33" s="583">
        <f>ROUND(((SUM(BE85:BE124))*I33),2)</f>
        <v>0</v>
      </c>
      <c r="K33" s="568"/>
      <c r="L33" s="570"/>
      <c r="S33" s="568"/>
      <c r="T33" s="568"/>
      <c r="U33" s="568"/>
      <c r="V33" s="568"/>
      <c r="W33" s="568"/>
      <c r="X33" s="568"/>
      <c r="Y33" s="568"/>
      <c r="Z33" s="568"/>
      <c r="AA33" s="568"/>
      <c r="AB33" s="568"/>
      <c r="AC33" s="568"/>
      <c r="AD33" s="568"/>
      <c r="AE33" s="568"/>
    </row>
    <row r="34" spans="1:31" s="571" customFormat="1" ht="14.45" customHeight="1">
      <c r="A34" s="568"/>
      <c r="B34" s="569"/>
      <c r="C34" s="568"/>
      <c r="D34" s="568"/>
      <c r="E34" s="567" t="s">
        <v>44</v>
      </c>
      <c r="F34" s="583">
        <f>ROUND((SUM(BF85:BF124)),2)</f>
        <v>0</v>
      </c>
      <c r="G34" s="568"/>
      <c r="H34" s="568"/>
      <c r="I34" s="584">
        <v>0.15</v>
      </c>
      <c r="J34" s="583">
        <f>ROUND(((SUM(BF85:BF124))*I34),2)</f>
        <v>0</v>
      </c>
      <c r="K34" s="568"/>
      <c r="L34" s="570"/>
      <c r="S34" s="568"/>
      <c r="T34" s="568"/>
      <c r="U34" s="568"/>
      <c r="V34" s="568"/>
      <c r="W34" s="568"/>
      <c r="X34" s="568"/>
      <c r="Y34" s="568"/>
      <c r="Z34" s="568"/>
      <c r="AA34" s="568"/>
      <c r="AB34" s="568"/>
      <c r="AC34" s="568"/>
      <c r="AD34" s="568"/>
      <c r="AE34" s="568"/>
    </row>
    <row r="35" spans="1:31" s="571" customFormat="1" ht="14.45" customHeight="1" hidden="1">
      <c r="A35" s="568"/>
      <c r="B35" s="569"/>
      <c r="C35" s="568"/>
      <c r="D35" s="568"/>
      <c r="E35" s="567" t="s">
        <v>45</v>
      </c>
      <c r="F35" s="583">
        <f>ROUND((SUM(BG85:BG124)),2)</f>
        <v>0</v>
      </c>
      <c r="G35" s="568"/>
      <c r="H35" s="568"/>
      <c r="I35" s="584">
        <v>0.21</v>
      </c>
      <c r="J35" s="583">
        <f>0</f>
        <v>0</v>
      </c>
      <c r="K35" s="568"/>
      <c r="L35" s="570"/>
      <c r="S35" s="568"/>
      <c r="T35" s="568"/>
      <c r="U35" s="568"/>
      <c r="V35" s="568"/>
      <c r="W35" s="568"/>
      <c r="X35" s="568"/>
      <c r="Y35" s="568"/>
      <c r="Z35" s="568"/>
      <c r="AA35" s="568"/>
      <c r="AB35" s="568"/>
      <c r="AC35" s="568"/>
      <c r="AD35" s="568"/>
      <c r="AE35" s="568"/>
    </row>
    <row r="36" spans="1:31" s="571" customFormat="1" ht="14.45" customHeight="1" hidden="1">
      <c r="A36" s="568"/>
      <c r="B36" s="569"/>
      <c r="C36" s="568"/>
      <c r="D36" s="568"/>
      <c r="E36" s="567" t="s">
        <v>46</v>
      </c>
      <c r="F36" s="583">
        <f>ROUND((SUM(BH85:BH124)),2)</f>
        <v>0</v>
      </c>
      <c r="G36" s="568"/>
      <c r="H36" s="568"/>
      <c r="I36" s="584">
        <v>0.15</v>
      </c>
      <c r="J36" s="583">
        <f>0</f>
        <v>0</v>
      </c>
      <c r="K36" s="568"/>
      <c r="L36" s="570"/>
      <c r="S36" s="568"/>
      <c r="T36" s="568"/>
      <c r="U36" s="568"/>
      <c r="V36" s="568"/>
      <c r="W36" s="568"/>
      <c r="X36" s="568"/>
      <c r="Y36" s="568"/>
      <c r="Z36" s="568"/>
      <c r="AA36" s="568"/>
      <c r="AB36" s="568"/>
      <c r="AC36" s="568"/>
      <c r="AD36" s="568"/>
      <c r="AE36" s="568"/>
    </row>
    <row r="37" spans="1:31" s="571" customFormat="1" ht="14.45" customHeight="1" hidden="1">
      <c r="A37" s="568"/>
      <c r="B37" s="569"/>
      <c r="C37" s="568"/>
      <c r="D37" s="568"/>
      <c r="E37" s="567" t="s">
        <v>47</v>
      </c>
      <c r="F37" s="583">
        <f>ROUND((SUM(BI85:BI124)),2)</f>
        <v>0</v>
      </c>
      <c r="G37" s="568"/>
      <c r="H37" s="568"/>
      <c r="I37" s="584">
        <v>0</v>
      </c>
      <c r="J37" s="583">
        <f>0</f>
        <v>0</v>
      </c>
      <c r="K37" s="568"/>
      <c r="L37" s="570"/>
      <c r="S37" s="568"/>
      <c r="T37" s="568"/>
      <c r="U37" s="568"/>
      <c r="V37" s="568"/>
      <c r="W37" s="568"/>
      <c r="X37" s="568"/>
      <c r="Y37" s="568"/>
      <c r="Z37" s="568"/>
      <c r="AA37" s="568"/>
      <c r="AB37" s="568"/>
      <c r="AC37" s="568"/>
      <c r="AD37" s="568"/>
      <c r="AE37" s="568"/>
    </row>
    <row r="38" spans="1:31" s="571" customFormat="1" ht="6.95" customHeight="1">
      <c r="A38" s="568"/>
      <c r="B38" s="569"/>
      <c r="C38" s="568"/>
      <c r="D38" s="568"/>
      <c r="E38" s="568"/>
      <c r="F38" s="568"/>
      <c r="G38" s="568"/>
      <c r="H38" s="568"/>
      <c r="I38" s="568"/>
      <c r="J38" s="568"/>
      <c r="K38" s="568"/>
      <c r="L38" s="570"/>
      <c r="S38" s="568"/>
      <c r="T38" s="568"/>
      <c r="U38" s="568"/>
      <c r="V38" s="568"/>
      <c r="W38" s="568"/>
      <c r="X38" s="568"/>
      <c r="Y38" s="568"/>
      <c r="Z38" s="568"/>
      <c r="AA38" s="568"/>
      <c r="AB38" s="568"/>
      <c r="AC38" s="568"/>
      <c r="AD38" s="568"/>
      <c r="AE38" s="568"/>
    </row>
    <row r="39" spans="1:31" s="571" customFormat="1" ht="25.35" customHeight="1">
      <c r="A39" s="568"/>
      <c r="B39" s="569"/>
      <c r="C39" s="585"/>
      <c r="D39" s="586" t="s">
        <v>48</v>
      </c>
      <c r="E39" s="587"/>
      <c r="F39" s="587"/>
      <c r="G39" s="588" t="s">
        <v>49</v>
      </c>
      <c r="H39" s="589" t="s">
        <v>50</v>
      </c>
      <c r="I39" s="587"/>
      <c r="J39" s="590">
        <f>SUM(J30:J37)</f>
        <v>0</v>
      </c>
      <c r="K39" s="591"/>
      <c r="L39" s="570"/>
      <c r="S39" s="568"/>
      <c r="T39" s="568"/>
      <c r="U39" s="568"/>
      <c r="V39" s="568"/>
      <c r="W39" s="568"/>
      <c r="X39" s="568"/>
      <c r="Y39" s="568"/>
      <c r="Z39" s="568"/>
      <c r="AA39" s="568"/>
      <c r="AB39" s="568"/>
      <c r="AC39" s="568"/>
      <c r="AD39" s="568"/>
      <c r="AE39" s="568"/>
    </row>
    <row r="40" spans="1:31" s="571" customFormat="1" ht="14.45" customHeight="1">
      <c r="A40" s="568"/>
      <c r="B40" s="592"/>
      <c r="C40" s="593"/>
      <c r="D40" s="593"/>
      <c r="E40" s="593"/>
      <c r="F40" s="593"/>
      <c r="G40" s="593"/>
      <c r="H40" s="593"/>
      <c r="I40" s="593"/>
      <c r="J40" s="593"/>
      <c r="K40" s="593"/>
      <c r="L40" s="570"/>
      <c r="S40" s="568"/>
      <c r="T40" s="568"/>
      <c r="U40" s="568"/>
      <c r="V40" s="568"/>
      <c r="W40" s="568"/>
      <c r="X40" s="568"/>
      <c r="Y40" s="568"/>
      <c r="Z40" s="568"/>
      <c r="AA40" s="568"/>
      <c r="AB40" s="568"/>
      <c r="AC40" s="568"/>
      <c r="AD40" s="568"/>
      <c r="AE40" s="568"/>
    </row>
    <row r="44" spans="1:31" s="571" customFormat="1" ht="6.95" customHeight="1">
      <c r="A44" s="568"/>
      <c r="B44" s="594"/>
      <c r="C44" s="595"/>
      <c r="D44" s="595"/>
      <c r="E44" s="595"/>
      <c r="F44" s="595"/>
      <c r="G44" s="595"/>
      <c r="H44" s="595"/>
      <c r="I44" s="595"/>
      <c r="J44" s="595"/>
      <c r="K44" s="595"/>
      <c r="L44" s="570"/>
      <c r="S44" s="568"/>
      <c r="T44" s="568"/>
      <c r="U44" s="568"/>
      <c r="V44" s="568"/>
      <c r="W44" s="568"/>
      <c r="X44" s="568"/>
      <c r="Y44" s="568"/>
      <c r="Z44" s="568"/>
      <c r="AA44" s="568"/>
      <c r="AB44" s="568"/>
      <c r="AC44" s="568"/>
      <c r="AD44" s="568"/>
      <c r="AE44" s="568"/>
    </row>
    <row r="45" spans="1:31" s="571" customFormat="1" ht="24.95" customHeight="1">
      <c r="A45" s="568"/>
      <c r="B45" s="569"/>
      <c r="C45" s="565" t="s">
        <v>101</v>
      </c>
      <c r="D45" s="568"/>
      <c r="E45" s="568"/>
      <c r="F45" s="568"/>
      <c r="G45" s="568"/>
      <c r="H45" s="568"/>
      <c r="I45" s="568"/>
      <c r="J45" s="568"/>
      <c r="K45" s="568"/>
      <c r="L45" s="570"/>
      <c r="S45" s="568"/>
      <c r="T45" s="568"/>
      <c r="U45" s="568"/>
      <c r="V45" s="568"/>
      <c r="W45" s="568"/>
      <c r="X45" s="568"/>
      <c r="Y45" s="568"/>
      <c r="Z45" s="568"/>
      <c r="AA45" s="568"/>
      <c r="AB45" s="568"/>
      <c r="AC45" s="568"/>
      <c r="AD45" s="568"/>
      <c r="AE45" s="568"/>
    </row>
    <row r="46" spans="1:31" s="571" customFormat="1" ht="6.95" customHeight="1">
      <c r="A46" s="568"/>
      <c r="B46" s="569"/>
      <c r="C46" s="568"/>
      <c r="D46" s="568"/>
      <c r="E46" s="568"/>
      <c r="F46" s="568"/>
      <c r="G46" s="568"/>
      <c r="H46" s="568"/>
      <c r="I46" s="568"/>
      <c r="J46" s="568"/>
      <c r="K46" s="568"/>
      <c r="L46" s="570"/>
      <c r="S46" s="568"/>
      <c r="T46" s="568"/>
      <c r="U46" s="568"/>
      <c r="V46" s="568"/>
      <c r="W46" s="568"/>
      <c r="X46" s="568"/>
      <c r="Y46" s="568"/>
      <c r="Z46" s="568"/>
      <c r="AA46" s="568"/>
      <c r="AB46" s="568"/>
      <c r="AC46" s="568"/>
      <c r="AD46" s="568"/>
      <c r="AE46" s="568"/>
    </row>
    <row r="47" spans="1:31" s="571" customFormat="1" ht="12" customHeight="1">
      <c r="A47" s="568"/>
      <c r="B47" s="569"/>
      <c r="C47" s="567" t="s">
        <v>17</v>
      </c>
      <c r="D47" s="568"/>
      <c r="E47" s="568"/>
      <c r="F47" s="568"/>
      <c r="G47" s="568"/>
      <c r="H47" s="568"/>
      <c r="I47" s="568"/>
      <c r="J47" s="568"/>
      <c r="K47" s="568"/>
      <c r="L47" s="570"/>
      <c r="S47" s="568"/>
      <c r="T47" s="568"/>
      <c r="U47" s="568"/>
      <c r="V47" s="568"/>
      <c r="W47" s="568"/>
      <c r="X47" s="568"/>
      <c r="Y47" s="568"/>
      <c r="Z47" s="568"/>
      <c r="AA47" s="568"/>
      <c r="AB47" s="568"/>
      <c r="AC47" s="568"/>
      <c r="AD47" s="568"/>
      <c r="AE47" s="568"/>
    </row>
    <row r="48" spans="1:31" s="571" customFormat="1" ht="16.5" customHeight="1">
      <c r="A48" s="568"/>
      <c r="B48" s="569"/>
      <c r="C48" s="568"/>
      <c r="D48" s="568"/>
      <c r="E48" s="759" t="str">
        <f>E7</f>
        <v>Speciální MŠ, ZŠ a praktická škola Pardubice</v>
      </c>
      <c r="F48" s="760"/>
      <c r="G48" s="760"/>
      <c r="H48" s="760"/>
      <c r="I48" s="568"/>
      <c r="J48" s="568"/>
      <c r="K48" s="568"/>
      <c r="L48" s="570"/>
      <c r="S48" s="568"/>
      <c r="T48" s="568"/>
      <c r="U48" s="568"/>
      <c r="V48" s="568"/>
      <c r="W48" s="568"/>
      <c r="X48" s="568"/>
      <c r="Y48" s="568"/>
      <c r="Z48" s="568"/>
      <c r="AA48" s="568"/>
      <c r="AB48" s="568"/>
      <c r="AC48" s="568"/>
      <c r="AD48" s="568"/>
      <c r="AE48" s="568"/>
    </row>
    <row r="49" spans="1:31" s="571" customFormat="1" ht="12" customHeight="1">
      <c r="A49" s="568"/>
      <c r="B49" s="569"/>
      <c r="C49" s="567" t="s">
        <v>99</v>
      </c>
      <c r="D49" s="568"/>
      <c r="E49" s="568"/>
      <c r="F49" s="568"/>
      <c r="G49" s="568"/>
      <c r="H49" s="568"/>
      <c r="I49" s="568"/>
      <c r="J49" s="568"/>
      <c r="K49" s="568"/>
      <c r="L49" s="570"/>
      <c r="S49" s="568"/>
      <c r="T49" s="568"/>
      <c r="U49" s="568"/>
      <c r="V49" s="568"/>
      <c r="W49" s="568"/>
      <c r="X49" s="568"/>
      <c r="Y49" s="568"/>
      <c r="Z49" s="568"/>
      <c r="AA49" s="568"/>
      <c r="AB49" s="568"/>
      <c r="AC49" s="568"/>
      <c r="AD49" s="568"/>
      <c r="AE49" s="568"/>
    </row>
    <row r="50" spans="1:31" s="571" customFormat="1" ht="16.5" customHeight="1">
      <c r="A50" s="568"/>
      <c r="B50" s="569"/>
      <c r="C50" s="568"/>
      <c r="D50" s="568"/>
      <c r="E50" s="757" t="str">
        <f>E9</f>
        <v>VRN - Vedlejší rozpočtové náklady</v>
      </c>
      <c r="F50" s="758"/>
      <c r="G50" s="758"/>
      <c r="H50" s="758"/>
      <c r="I50" s="568"/>
      <c r="J50" s="568"/>
      <c r="K50" s="568"/>
      <c r="L50" s="570"/>
      <c r="S50" s="568"/>
      <c r="T50" s="568"/>
      <c r="U50" s="568"/>
      <c r="V50" s="568"/>
      <c r="W50" s="568"/>
      <c r="X50" s="568"/>
      <c r="Y50" s="568"/>
      <c r="Z50" s="568"/>
      <c r="AA50" s="568"/>
      <c r="AB50" s="568"/>
      <c r="AC50" s="568"/>
      <c r="AD50" s="568"/>
      <c r="AE50" s="568"/>
    </row>
    <row r="51" spans="1:31" s="571" customFormat="1" ht="6.95" customHeight="1">
      <c r="A51" s="568"/>
      <c r="B51" s="569"/>
      <c r="C51" s="568"/>
      <c r="D51" s="568"/>
      <c r="E51" s="568"/>
      <c r="F51" s="568"/>
      <c r="G51" s="568"/>
      <c r="H51" s="568"/>
      <c r="I51" s="568"/>
      <c r="J51" s="568"/>
      <c r="K51" s="568"/>
      <c r="L51" s="570"/>
      <c r="S51" s="568"/>
      <c r="T51" s="568"/>
      <c r="U51" s="568"/>
      <c r="V51" s="568"/>
      <c r="W51" s="568"/>
      <c r="X51" s="568"/>
      <c r="Y51" s="568"/>
      <c r="Z51" s="568"/>
      <c r="AA51" s="568"/>
      <c r="AB51" s="568"/>
      <c r="AC51" s="568"/>
      <c r="AD51" s="568"/>
      <c r="AE51" s="568"/>
    </row>
    <row r="52" spans="1:31" s="571" customFormat="1" ht="12" customHeight="1">
      <c r="A52" s="568"/>
      <c r="B52" s="569"/>
      <c r="C52" s="567" t="s">
        <v>21</v>
      </c>
      <c r="D52" s="568"/>
      <c r="E52" s="568"/>
      <c r="F52" s="572" t="str">
        <f>F12</f>
        <v>Do Nového 1131, Pardubice</v>
      </c>
      <c r="G52" s="568"/>
      <c r="H52" s="568"/>
      <c r="I52" s="567" t="s">
        <v>23</v>
      </c>
      <c r="J52" s="573" t="str">
        <f>IF(J12="","",J12)</f>
        <v>7. 8. 2020</v>
      </c>
      <c r="K52" s="568"/>
      <c r="L52" s="570"/>
      <c r="S52" s="568"/>
      <c r="T52" s="568"/>
      <c r="U52" s="568"/>
      <c r="V52" s="568"/>
      <c r="W52" s="568"/>
      <c r="X52" s="568"/>
      <c r="Y52" s="568"/>
      <c r="Z52" s="568"/>
      <c r="AA52" s="568"/>
      <c r="AB52" s="568"/>
      <c r="AC52" s="568"/>
      <c r="AD52" s="568"/>
      <c r="AE52" s="568"/>
    </row>
    <row r="53" spans="1:31" s="571" customFormat="1" ht="6.95" customHeight="1">
      <c r="A53" s="568"/>
      <c r="B53" s="569"/>
      <c r="C53" s="568"/>
      <c r="D53" s="568"/>
      <c r="E53" s="568"/>
      <c r="F53" s="568"/>
      <c r="G53" s="568"/>
      <c r="H53" s="568"/>
      <c r="I53" s="568"/>
      <c r="J53" s="568"/>
      <c r="K53" s="568"/>
      <c r="L53" s="570"/>
      <c r="S53" s="568"/>
      <c r="T53" s="568"/>
      <c r="U53" s="568"/>
      <c r="V53" s="568"/>
      <c r="W53" s="568"/>
      <c r="X53" s="568"/>
      <c r="Y53" s="568"/>
      <c r="Z53" s="568"/>
      <c r="AA53" s="568"/>
      <c r="AB53" s="568"/>
      <c r="AC53" s="568"/>
      <c r="AD53" s="568"/>
      <c r="AE53" s="568"/>
    </row>
    <row r="54" spans="1:31" s="571" customFormat="1" ht="25.7" customHeight="1">
      <c r="A54" s="568"/>
      <c r="B54" s="569"/>
      <c r="C54" s="567" t="s">
        <v>25</v>
      </c>
      <c r="D54" s="568"/>
      <c r="E54" s="568"/>
      <c r="F54" s="572" t="str">
        <f>E15</f>
        <v>Pardubický kraj</v>
      </c>
      <c r="G54" s="568"/>
      <c r="H54" s="568"/>
      <c r="I54" s="567" t="s">
        <v>31</v>
      </c>
      <c r="J54" s="596" t="str">
        <f>E21</f>
        <v>Atelier 99 s.r.o. Brno</v>
      </c>
      <c r="K54" s="568"/>
      <c r="L54" s="570"/>
      <c r="S54" s="568"/>
      <c r="T54" s="568"/>
      <c r="U54" s="568"/>
      <c r="V54" s="568"/>
      <c r="W54" s="568"/>
      <c r="X54" s="568"/>
      <c r="Y54" s="568"/>
      <c r="Z54" s="568"/>
      <c r="AA54" s="568"/>
      <c r="AB54" s="568"/>
      <c r="AC54" s="568"/>
      <c r="AD54" s="568"/>
      <c r="AE54" s="568"/>
    </row>
    <row r="55" spans="1:31" s="571" customFormat="1" ht="15.2" customHeight="1">
      <c r="A55" s="568"/>
      <c r="B55" s="569"/>
      <c r="C55" s="567" t="s">
        <v>29</v>
      </c>
      <c r="D55" s="568"/>
      <c r="E55" s="568"/>
      <c r="F55" s="572" t="str">
        <f>IF(E18="","",E18)</f>
        <v>Vyplň údaj</v>
      </c>
      <c r="G55" s="568"/>
      <c r="H55" s="568"/>
      <c r="I55" s="567" t="s">
        <v>34</v>
      </c>
      <c r="J55" s="596" t="str">
        <f>E24</f>
        <v xml:space="preserve"> </v>
      </c>
      <c r="K55" s="568"/>
      <c r="L55" s="570"/>
      <c r="S55" s="568"/>
      <c r="T55" s="568"/>
      <c r="U55" s="568"/>
      <c r="V55" s="568"/>
      <c r="W55" s="568"/>
      <c r="X55" s="568"/>
      <c r="Y55" s="568"/>
      <c r="Z55" s="568"/>
      <c r="AA55" s="568"/>
      <c r="AB55" s="568"/>
      <c r="AC55" s="568"/>
      <c r="AD55" s="568"/>
      <c r="AE55" s="568"/>
    </row>
    <row r="56" spans="1:31" s="571" customFormat="1" ht="10.35" customHeight="1">
      <c r="A56" s="568"/>
      <c r="B56" s="569"/>
      <c r="C56" s="568"/>
      <c r="D56" s="568"/>
      <c r="E56" s="568"/>
      <c r="F56" s="568"/>
      <c r="G56" s="568"/>
      <c r="H56" s="568"/>
      <c r="I56" s="568"/>
      <c r="J56" s="568"/>
      <c r="K56" s="568"/>
      <c r="L56" s="570"/>
      <c r="S56" s="568"/>
      <c r="T56" s="568"/>
      <c r="U56" s="568"/>
      <c r="V56" s="568"/>
      <c r="W56" s="568"/>
      <c r="X56" s="568"/>
      <c r="Y56" s="568"/>
      <c r="Z56" s="568"/>
      <c r="AA56" s="568"/>
      <c r="AB56" s="568"/>
      <c r="AC56" s="568"/>
      <c r="AD56" s="568"/>
      <c r="AE56" s="568"/>
    </row>
    <row r="57" spans="1:31" s="571" customFormat="1" ht="29.25" customHeight="1">
      <c r="A57" s="568"/>
      <c r="B57" s="569"/>
      <c r="C57" s="597" t="s">
        <v>102</v>
      </c>
      <c r="D57" s="585"/>
      <c r="E57" s="585"/>
      <c r="F57" s="585"/>
      <c r="G57" s="585"/>
      <c r="H57" s="585"/>
      <c r="I57" s="585"/>
      <c r="J57" s="598" t="s">
        <v>103</v>
      </c>
      <c r="K57" s="585"/>
      <c r="L57" s="570"/>
      <c r="S57" s="568"/>
      <c r="T57" s="568"/>
      <c r="U57" s="568"/>
      <c r="V57" s="568"/>
      <c r="W57" s="568"/>
      <c r="X57" s="568"/>
      <c r="Y57" s="568"/>
      <c r="Z57" s="568"/>
      <c r="AA57" s="568"/>
      <c r="AB57" s="568"/>
      <c r="AC57" s="568"/>
      <c r="AD57" s="568"/>
      <c r="AE57" s="568"/>
    </row>
    <row r="58" spans="1:31" s="571" customFormat="1" ht="10.35" customHeight="1">
      <c r="A58" s="568"/>
      <c r="B58" s="569"/>
      <c r="C58" s="568"/>
      <c r="D58" s="568"/>
      <c r="E58" s="568"/>
      <c r="F58" s="568"/>
      <c r="G58" s="568"/>
      <c r="H58" s="568"/>
      <c r="I58" s="568"/>
      <c r="J58" s="568"/>
      <c r="K58" s="568"/>
      <c r="L58" s="570"/>
      <c r="S58" s="568"/>
      <c r="T58" s="568"/>
      <c r="U58" s="568"/>
      <c r="V58" s="568"/>
      <c r="W58" s="568"/>
      <c r="X58" s="568"/>
      <c r="Y58" s="568"/>
      <c r="Z58" s="568"/>
      <c r="AA58" s="568"/>
      <c r="AB58" s="568"/>
      <c r="AC58" s="568"/>
      <c r="AD58" s="568"/>
      <c r="AE58" s="568"/>
    </row>
    <row r="59" spans="1:47" s="571" customFormat="1" ht="22.9" customHeight="1">
      <c r="A59" s="568"/>
      <c r="B59" s="569"/>
      <c r="C59" s="599" t="s">
        <v>70</v>
      </c>
      <c r="D59" s="568"/>
      <c r="E59" s="568"/>
      <c r="F59" s="568"/>
      <c r="G59" s="568"/>
      <c r="H59" s="568"/>
      <c r="I59" s="568"/>
      <c r="J59" s="580">
        <f>J85</f>
        <v>0</v>
      </c>
      <c r="K59" s="568"/>
      <c r="L59" s="570"/>
      <c r="S59" s="568"/>
      <c r="T59" s="568"/>
      <c r="U59" s="568"/>
      <c r="V59" s="568"/>
      <c r="W59" s="568"/>
      <c r="X59" s="568"/>
      <c r="Y59" s="568"/>
      <c r="Z59" s="568"/>
      <c r="AA59" s="568"/>
      <c r="AB59" s="568"/>
      <c r="AC59" s="568"/>
      <c r="AD59" s="568"/>
      <c r="AE59" s="568"/>
      <c r="AU59" s="561" t="s">
        <v>104</v>
      </c>
    </row>
    <row r="60" spans="2:12" s="600" customFormat="1" ht="24.95" customHeight="1">
      <c r="B60" s="601"/>
      <c r="D60" s="602" t="s">
        <v>108</v>
      </c>
      <c r="E60" s="603"/>
      <c r="F60" s="603"/>
      <c r="G60" s="603"/>
      <c r="H60" s="603"/>
      <c r="I60" s="603"/>
      <c r="J60" s="604">
        <f>J86</f>
        <v>0</v>
      </c>
      <c r="L60" s="601"/>
    </row>
    <row r="61" spans="2:12" s="605" customFormat="1" ht="19.9" customHeight="1">
      <c r="B61" s="606"/>
      <c r="D61" s="607" t="s">
        <v>3817</v>
      </c>
      <c r="E61" s="608"/>
      <c r="F61" s="608"/>
      <c r="G61" s="608"/>
      <c r="H61" s="608"/>
      <c r="I61" s="608"/>
      <c r="J61" s="609">
        <f>J87</f>
        <v>0</v>
      </c>
      <c r="L61" s="606"/>
    </row>
    <row r="62" spans="2:12" s="605" customFormat="1" ht="19.9" customHeight="1">
      <c r="B62" s="606"/>
      <c r="D62" s="607" t="s">
        <v>3818</v>
      </c>
      <c r="E62" s="608"/>
      <c r="F62" s="608"/>
      <c r="G62" s="608"/>
      <c r="H62" s="608"/>
      <c r="I62" s="608"/>
      <c r="J62" s="609">
        <f>J91</f>
        <v>0</v>
      </c>
      <c r="L62" s="606"/>
    </row>
    <row r="63" spans="2:12" s="605" customFormat="1" ht="19.9" customHeight="1">
      <c r="B63" s="606"/>
      <c r="D63" s="607" t="s">
        <v>3819</v>
      </c>
      <c r="E63" s="608"/>
      <c r="F63" s="608"/>
      <c r="G63" s="608"/>
      <c r="H63" s="608"/>
      <c r="I63" s="608"/>
      <c r="J63" s="609">
        <f>J101</f>
        <v>0</v>
      </c>
      <c r="L63" s="606"/>
    </row>
    <row r="64" spans="2:12" s="605" customFormat="1" ht="19.9" customHeight="1">
      <c r="B64" s="606"/>
      <c r="D64" s="607" t="s">
        <v>3820</v>
      </c>
      <c r="E64" s="608"/>
      <c r="F64" s="608"/>
      <c r="G64" s="608"/>
      <c r="H64" s="608"/>
      <c r="I64" s="608"/>
      <c r="J64" s="609">
        <f>J103</f>
        <v>0</v>
      </c>
      <c r="L64" s="606"/>
    </row>
    <row r="65" spans="2:12" s="605" customFormat="1" ht="19.9" customHeight="1">
      <c r="B65" s="606"/>
      <c r="D65" s="607" t="s">
        <v>109</v>
      </c>
      <c r="E65" s="608"/>
      <c r="F65" s="608"/>
      <c r="G65" s="608"/>
      <c r="H65" s="608"/>
      <c r="I65" s="608"/>
      <c r="J65" s="609">
        <f>J120</f>
        <v>0</v>
      </c>
      <c r="L65" s="606"/>
    </row>
    <row r="66" spans="1:31" s="571" customFormat="1" ht="21.75" customHeight="1">
      <c r="A66" s="568"/>
      <c r="B66" s="569"/>
      <c r="C66" s="568"/>
      <c r="D66" s="568"/>
      <c r="E66" s="568"/>
      <c r="F66" s="568"/>
      <c r="G66" s="568"/>
      <c r="H66" s="568"/>
      <c r="I66" s="568"/>
      <c r="J66" s="568"/>
      <c r="K66" s="568"/>
      <c r="L66" s="570"/>
      <c r="S66" s="568"/>
      <c r="T66" s="568"/>
      <c r="U66" s="568"/>
      <c r="V66" s="568"/>
      <c r="W66" s="568"/>
      <c r="X66" s="568"/>
      <c r="Y66" s="568"/>
      <c r="Z66" s="568"/>
      <c r="AA66" s="568"/>
      <c r="AB66" s="568"/>
      <c r="AC66" s="568"/>
      <c r="AD66" s="568"/>
      <c r="AE66" s="568"/>
    </row>
    <row r="67" spans="1:31" s="571" customFormat="1" ht="6.95" customHeight="1">
      <c r="A67" s="568"/>
      <c r="B67" s="592"/>
      <c r="C67" s="593"/>
      <c r="D67" s="593"/>
      <c r="E67" s="593"/>
      <c r="F67" s="593"/>
      <c r="G67" s="593"/>
      <c r="H67" s="593"/>
      <c r="I67" s="593"/>
      <c r="J67" s="593"/>
      <c r="K67" s="593"/>
      <c r="L67" s="570"/>
      <c r="S67" s="568"/>
      <c r="T67" s="568"/>
      <c r="U67" s="568"/>
      <c r="V67" s="568"/>
      <c r="W67" s="568"/>
      <c r="X67" s="568"/>
      <c r="Y67" s="568"/>
      <c r="Z67" s="568"/>
      <c r="AA67" s="568"/>
      <c r="AB67" s="568"/>
      <c r="AC67" s="568"/>
      <c r="AD67" s="568"/>
      <c r="AE67" s="568"/>
    </row>
    <row r="71" spans="1:31" s="571" customFormat="1" ht="6.95" customHeight="1">
      <c r="A71" s="568"/>
      <c r="B71" s="594"/>
      <c r="C71" s="595"/>
      <c r="D71" s="595"/>
      <c r="E71" s="595"/>
      <c r="F71" s="595"/>
      <c r="G71" s="595"/>
      <c r="H71" s="595"/>
      <c r="I71" s="595"/>
      <c r="J71" s="595"/>
      <c r="K71" s="595"/>
      <c r="L71" s="570"/>
      <c r="S71" s="568"/>
      <c r="T71" s="568"/>
      <c r="U71" s="568"/>
      <c r="V71" s="568"/>
      <c r="W71" s="568"/>
      <c r="X71" s="568"/>
      <c r="Y71" s="568"/>
      <c r="Z71" s="568"/>
      <c r="AA71" s="568"/>
      <c r="AB71" s="568"/>
      <c r="AC71" s="568"/>
      <c r="AD71" s="568"/>
      <c r="AE71" s="568"/>
    </row>
    <row r="72" spans="1:31" s="571" customFormat="1" ht="24.95" customHeight="1">
      <c r="A72" s="568"/>
      <c r="B72" s="569"/>
      <c r="C72" s="565" t="s">
        <v>110</v>
      </c>
      <c r="D72" s="568"/>
      <c r="E72" s="568"/>
      <c r="F72" s="568"/>
      <c r="G72" s="568"/>
      <c r="H72" s="568"/>
      <c r="I72" s="568"/>
      <c r="J72" s="568"/>
      <c r="K72" s="568"/>
      <c r="L72" s="570"/>
      <c r="S72" s="568"/>
      <c r="T72" s="568"/>
      <c r="U72" s="568"/>
      <c r="V72" s="568"/>
      <c r="W72" s="568"/>
      <c r="X72" s="568"/>
      <c r="Y72" s="568"/>
      <c r="Z72" s="568"/>
      <c r="AA72" s="568"/>
      <c r="AB72" s="568"/>
      <c r="AC72" s="568"/>
      <c r="AD72" s="568"/>
      <c r="AE72" s="568"/>
    </row>
    <row r="73" spans="1:31" s="571" customFormat="1" ht="6.95" customHeight="1">
      <c r="A73" s="568"/>
      <c r="B73" s="569"/>
      <c r="C73" s="568"/>
      <c r="D73" s="568"/>
      <c r="E73" s="568"/>
      <c r="F73" s="568"/>
      <c r="G73" s="568"/>
      <c r="H73" s="568"/>
      <c r="I73" s="568"/>
      <c r="J73" s="568"/>
      <c r="K73" s="568"/>
      <c r="L73" s="570"/>
      <c r="S73" s="568"/>
      <c r="T73" s="568"/>
      <c r="U73" s="568"/>
      <c r="V73" s="568"/>
      <c r="W73" s="568"/>
      <c r="X73" s="568"/>
      <c r="Y73" s="568"/>
      <c r="Z73" s="568"/>
      <c r="AA73" s="568"/>
      <c r="AB73" s="568"/>
      <c r="AC73" s="568"/>
      <c r="AD73" s="568"/>
      <c r="AE73" s="568"/>
    </row>
    <row r="74" spans="1:31" s="571" customFormat="1" ht="12" customHeight="1">
      <c r="A74" s="568"/>
      <c r="B74" s="569"/>
      <c r="C74" s="567" t="s">
        <v>17</v>
      </c>
      <c r="D74" s="568"/>
      <c r="E74" s="568"/>
      <c r="F74" s="568"/>
      <c r="G74" s="568"/>
      <c r="H74" s="568"/>
      <c r="I74" s="568"/>
      <c r="J74" s="568"/>
      <c r="K74" s="568"/>
      <c r="L74" s="570"/>
      <c r="S74" s="568"/>
      <c r="T74" s="568"/>
      <c r="U74" s="568"/>
      <c r="V74" s="568"/>
      <c r="W74" s="568"/>
      <c r="X74" s="568"/>
      <c r="Y74" s="568"/>
      <c r="Z74" s="568"/>
      <c r="AA74" s="568"/>
      <c r="AB74" s="568"/>
      <c r="AC74" s="568"/>
      <c r="AD74" s="568"/>
      <c r="AE74" s="568"/>
    </row>
    <row r="75" spans="1:31" s="571" customFormat="1" ht="16.5" customHeight="1">
      <c r="A75" s="568"/>
      <c r="B75" s="569"/>
      <c r="C75" s="568"/>
      <c r="D75" s="568"/>
      <c r="E75" s="759" t="str">
        <f>E7</f>
        <v>Speciální MŠ, ZŠ a praktická škola Pardubice</v>
      </c>
      <c r="F75" s="760"/>
      <c r="G75" s="760"/>
      <c r="H75" s="760"/>
      <c r="I75" s="568"/>
      <c r="J75" s="568"/>
      <c r="K75" s="568"/>
      <c r="L75" s="570"/>
      <c r="S75" s="568"/>
      <c r="T75" s="568"/>
      <c r="U75" s="568"/>
      <c r="V75" s="568"/>
      <c r="W75" s="568"/>
      <c r="X75" s="568"/>
      <c r="Y75" s="568"/>
      <c r="Z75" s="568"/>
      <c r="AA75" s="568"/>
      <c r="AB75" s="568"/>
      <c r="AC75" s="568"/>
      <c r="AD75" s="568"/>
      <c r="AE75" s="568"/>
    </row>
    <row r="76" spans="1:31" s="571" customFormat="1" ht="12" customHeight="1">
      <c r="A76" s="568"/>
      <c r="B76" s="569"/>
      <c r="C76" s="567" t="s">
        <v>99</v>
      </c>
      <c r="D76" s="568"/>
      <c r="E76" s="568"/>
      <c r="F76" s="568"/>
      <c r="G76" s="568"/>
      <c r="H76" s="568"/>
      <c r="I76" s="568"/>
      <c r="J76" s="568"/>
      <c r="K76" s="568"/>
      <c r="L76" s="570"/>
      <c r="S76" s="568"/>
      <c r="T76" s="568"/>
      <c r="U76" s="568"/>
      <c r="V76" s="568"/>
      <c r="W76" s="568"/>
      <c r="X76" s="568"/>
      <c r="Y76" s="568"/>
      <c r="Z76" s="568"/>
      <c r="AA76" s="568"/>
      <c r="AB76" s="568"/>
      <c r="AC76" s="568"/>
      <c r="AD76" s="568"/>
      <c r="AE76" s="568"/>
    </row>
    <row r="77" spans="1:31" s="571" customFormat="1" ht="16.5" customHeight="1">
      <c r="A77" s="568"/>
      <c r="B77" s="569"/>
      <c r="C77" s="568"/>
      <c r="D77" s="568"/>
      <c r="E77" s="757" t="str">
        <f>E9</f>
        <v>VRN - Vedlejší rozpočtové náklady</v>
      </c>
      <c r="F77" s="758"/>
      <c r="G77" s="758"/>
      <c r="H77" s="758"/>
      <c r="I77" s="568"/>
      <c r="J77" s="568"/>
      <c r="K77" s="568"/>
      <c r="L77" s="570"/>
      <c r="S77" s="568"/>
      <c r="T77" s="568"/>
      <c r="U77" s="568"/>
      <c r="V77" s="568"/>
      <c r="W77" s="568"/>
      <c r="X77" s="568"/>
      <c r="Y77" s="568"/>
      <c r="Z77" s="568"/>
      <c r="AA77" s="568"/>
      <c r="AB77" s="568"/>
      <c r="AC77" s="568"/>
      <c r="AD77" s="568"/>
      <c r="AE77" s="568"/>
    </row>
    <row r="78" spans="1:31" s="571" customFormat="1" ht="6.95" customHeight="1">
      <c r="A78" s="568"/>
      <c r="B78" s="569"/>
      <c r="C78" s="568"/>
      <c r="D78" s="568"/>
      <c r="E78" s="568"/>
      <c r="F78" s="568"/>
      <c r="G78" s="568"/>
      <c r="H78" s="568"/>
      <c r="I78" s="568"/>
      <c r="J78" s="568"/>
      <c r="K78" s="568"/>
      <c r="L78" s="570"/>
      <c r="S78" s="568"/>
      <c r="T78" s="568"/>
      <c r="U78" s="568"/>
      <c r="V78" s="568"/>
      <c r="W78" s="568"/>
      <c r="X78" s="568"/>
      <c r="Y78" s="568"/>
      <c r="Z78" s="568"/>
      <c r="AA78" s="568"/>
      <c r="AB78" s="568"/>
      <c r="AC78" s="568"/>
      <c r="AD78" s="568"/>
      <c r="AE78" s="568"/>
    </row>
    <row r="79" spans="1:31" s="571" customFormat="1" ht="12" customHeight="1">
      <c r="A79" s="568"/>
      <c r="B79" s="569"/>
      <c r="C79" s="567" t="s">
        <v>21</v>
      </c>
      <c r="D79" s="568"/>
      <c r="E79" s="568"/>
      <c r="F79" s="572" t="str">
        <f>F12</f>
        <v>Do Nového 1131, Pardubice</v>
      </c>
      <c r="G79" s="568"/>
      <c r="H79" s="568"/>
      <c r="I79" s="567" t="s">
        <v>23</v>
      </c>
      <c r="J79" s="573" t="str">
        <f>IF(J12="","",J12)</f>
        <v>7. 8. 2020</v>
      </c>
      <c r="K79" s="568"/>
      <c r="L79" s="570"/>
      <c r="S79" s="568"/>
      <c r="T79" s="568"/>
      <c r="U79" s="568"/>
      <c r="V79" s="568"/>
      <c r="W79" s="568"/>
      <c r="X79" s="568"/>
      <c r="Y79" s="568"/>
      <c r="Z79" s="568"/>
      <c r="AA79" s="568"/>
      <c r="AB79" s="568"/>
      <c r="AC79" s="568"/>
      <c r="AD79" s="568"/>
      <c r="AE79" s="568"/>
    </row>
    <row r="80" spans="1:31" s="571" customFormat="1" ht="6.95" customHeight="1">
      <c r="A80" s="568"/>
      <c r="B80" s="569"/>
      <c r="C80" s="568"/>
      <c r="D80" s="568"/>
      <c r="E80" s="568"/>
      <c r="F80" s="568"/>
      <c r="G80" s="568"/>
      <c r="H80" s="568"/>
      <c r="I80" s="568"/>
      <c r="J80" s="568"/>
      <c r="K80" s="568"/>
      <c r="L80" s="570"/>
      <c r="S80" s="568"/>
      <c r="T80" s="568"/>
      <c r="U80" s="568"/>
      <c r="V80" s="568"/>
      <c r="W80" s="568"/>
      <c r="X80" s="568"/>
      <c r="Y80" s="568"/>
      <c r="Z80" s="568"/>
      <c r="AA80" s="568"/>
      <c r="AB80" s="568"/>
      <c r="AC80" s="568"/>
      <c r="AD80" s="568"/>
      <c r="AE80" s="568"/>
    </row>
    <row r="81" spans="1:31" s="571" customFormat="1" ht="25.7" customHeight="1">
      <c r="A81" s="568"/>
      <c r="B81" s="569"/>
      <c r="C81" s="567" t="s">
        <v>25</v>
      </c>
      <c r="D81" s="568"/>
      <c r="E81" s="568"/>
      <c r="F81" s="572" t="str">
        <f>E15</f>
        <v>Pardubický kraj</v>
      </c>
      <c r="G81" s="568"/>
      <c r="H81" s="568"/>
      <c r="I81" s="567" t="s">
        <v>31</v>
      </c>
      <c r="J81" s="596" t="str">
        <f>E21</f>
        <v>Atelier 99 s.r.o. Brno</v>
      </c>
      <c r="K81" s="568"/>
      <c r="L81" s="570"/>
      <c r="S81" s="568"/>
      <c r="T81" s="568"/>
      <c r="U81" s="568"/>
      <c r="V81" s="568"/>
      <c r="W81" s="568"/>
      <c r="X81" s="568"/>
      <c r="Y81" s="568"/>
      <c r="Z81" s="568"/>
      <c r="AA81" s="568"/>
      <c r="AB81" s="568"/>
      <c r="AC81" s="568"/>
      <c r="AD81" s="568"/>
      <c r="AE81" s="568"/>
    </row>
    <row r="82" spans="1:31" s="571" customFormat="1" ht="15.2" customHeight="1">
      <c r="A82" s="568"/>
      <c r="B82" s="569"/>
      <c r="C82" s="567" t="s">
        <v>29</v>
      </c>
      <c r="D82" s="568"/>
      <c r="E82" s="568"/>
      <c r="F82" s="572" t="str">
        <f>IF(E18="","",E18)</f>
        <v>Vyplň údaj</v>
      </c>
      <c r="G82" s="568"/>
      <c r="H82" s="568"/>
      <c r="I82" s="567" t="s">
        <v>34</v>
      </c>
      <c r="J82" s="596" t="str">
        <f>E24</f>
        <v xml:space="preserve"> </v>
      </c>
      <c r="K82" s="568"/>
      <c r="L82" s="570"/>
      <c r="S82" s="568"/>
      <c r="T82" s="568"/>
      <c r="U82" s="568"/>
      <c r="V82" s="568"/>
      <c r="W82" s="568"/>
      <c r="X82" s="568"/>
      <c r="Y82" s="568"/>
      <c r="Z82" s="568"/>
      <c r="AA82" s="568"/>
      <c r="AB82" s="568"/>
      <c r="AC82" s="568"/>
      <c r="AD82" s="568"/>
      <c r="AE82" s="568"/>
    </row>
    <row r="83" spans="1:31" s="571" customFormat="1" ht="10.35" customHeight="1">
      <c r="A83" s="568"/>
      <c r="B83" s="569"/>
      <c r="C83" s="568"/>
      <c r="D83" s="568"/>
      <c r="E83" s="568"/>
      <c r="F83" s="568"/>
      <c r="G83" s="568"/>
      <c r="H83" s="568"/>
      <c r="I83" s="568"/>
      <c r="J83" s="568"/>
      <c r="K83" s="568"/>
      <c r="L83" s="570"/>
      <c r="S83" s="568"/>
      <c r="T83" s="568"/>
      <c r="U83" s="568"/>
      <c r="V83" s="568"/>
      <c r="W83" s="568"/>
      <c r="X83" s="568"/>
      <c r="Y83" s="568"/>
      <c r="Z83" s="568"/>
      <c r="AA83" s="568"/>
      <c r="AB83" s="568"/>
      <c r="AC83" s="568"/>
      <c r="AD83" s="568"/>
      <c r="AE83" s="568"/>
    </row>
    <row r="84" spans="1:31" s="619" customFormat="1" ht="29.25" customHeight="1">
      <c r="A84" s="610"/>
      <c r="B84" s="611"/>
      <c r="C84" s="612" t="s">
        <v>111</v>
      </c>
      <c r="D84" s="613" t="s">
        <v>57</v>
      </c>
      <c r="E84" s="613" t="s">
        <v>53</v>
      </c>
      <c r="F84" s="613" t="s">
        <v>54</v>
      </c>
      <c r="G84" s="613" t="s">
        <v>112</v>
      </c>
      <c r="H84" s="613" t="s">
        <v>113</v>
      </c>
      <c r="I84" s="613" t="s">
        <v>114</v>
      </c>
      <c r="J84" s="613" t="s">
        <v>103</v>
      </c>
      <c r="K84" s="614" t="s">
        <v>115</v>
      </c>
      <c r="L84" s="615"/>
      <c r="M84" s="616" t="s">
        <v>3</v>
      </c>
      <c r="N84" s="617" t="s">
        <v>42</v>
      </c>
      <c r="O84" s="617" t="s">
        <v>116</v>
      </c>
      <c r="P84" s="617" t="s">
        <v>117</v>
      </c>
      <c r="Q84" s="617" t="s">
        <v>118</v>
      </c>
      <c r="R84" s="617" t="s">
        <v>119</v>
      </c>
      <c r="S84" s="617" t="s">
        <v>120</v>
      </c>
      <c r="T84" s="618" t="s">
        <v>121</v>
      </c>
      <c r="U84" s="610"/>
      <c r="V84" s="610"/>
      <c r="W84" s="610"/>
      <c r="X84" s="610"/>
      <c r="Y84" s="610"/>
      <c r="Z84" s="610"/>
      <c r="AA84" s="610"/>
      <c r="AB84" s="610"/>
      <c r="AC84" s="610"/>
      <c r="AD84" s="610"/>
      <c r="AE84" s="610"/>
    </row>
    <row r="85" spans="1:63" s="571" customFormat="1" ht="22.9" customHeight="1">
      <c r="A85" s="568"/>
      <c r="B85" s="569"/>
      <c r="C85" s="620" t="s">
        <v>122</v>
      </c>
      <c r="D85" s="568"/>
      <c r="E85" s="568"/>
      <c r="F85" s="568"/>
      <c r="G85" s="568"/>
      <c r="H85" s="568"/>
      <c r="I85" s="568"/>
      <c r="J85" s="621">
        <f>BK85</f>
        <v>0</v>
      </c>
      <c r="K85" s="568"/>
      <c r="L85" s="569"/>
      <c r="M85" s="622"/>
      <c r="N85" s="623"/>
      <c r="O85" s="578"/>
      <c r="P85" s="624">
        <f>P86</f>
        <v>0</v>
      </c>
      <c r="Q85" s="578"/>
      <c r="R85" s="624">
        <f>R86</f>
        <v>0</v>
      </c>
      <c r="S85" s="578"/>
      <c r="T85" s="625">
        <f>T86</f>
        <v>0</v>
      </c>
      <c r="U85" s="568"/>
      <c r="V85" s="568"/>
      <c r="W85" s="568"/>
      <c r="X85" s="568"/>
      <c r="Y85" s="568"/>
      <c r="Z85" s="568"/>
      <c r="AA85" s="568"/>
      <c r="AB85" s="568"/>
      <c r="AC85" s="568"/>
      <c r="AD85" s="568"/>
      <c r="AE85" s="568"/>
      <c r="AT85" s="561" t="s">
        <v>71</v>
      </c>
      <c r="AU85" s="561" t="s">
        <v>104</v>
      </c>
      <c r="BK85" s="626">
        <f>BK86</f>
        <v>0</v>
      </c>
    </row>
    <row r="86" spans="2:63" s="627" customFormat="1" ht="25.9" customHeight="1">
      <c r="B86" s="628"/>
      <c r="D86" s="629" t="s">
        <v>71</v>
      </c>
      <c r="E86" s="630" t="s">
        <v>95</v>
      </c>
      <c r="F86" s="630" t="s">
        <v>96</v>
      </c>
      <c r="J86" s="631">
        <f>BK86</f>
        <v>0</v>
      </c>
      <c r="L86" s="628"/>
      <c r="M86" s="632"/>
      <c r="N86" s="633"/>
      <c r="O86" s="633"/>
      <c r="P86" s="634">
        <f>P87+P91+P101+P103+P120</f>
        <v>0</v>
      </c>
      <c r="Q86" s="633"/>
      <c r="R86" s="634">
        <f>R87+R91+R101+R103+R120</f>
        <v>0</v>
      </c>
      <c r="S86" s="633"/>
      <c r="T86" s="635">
        <f>T87+T91+T101+T103+T120</f>
        <v>0</v>
      </c>
      <c r="AR86" s="629" t="s">
        <v>153</v>
      </c>
      <c r="AT86" s="636" t="s">
        <v>71</v>
      </c>
      <c r="AU86" s="636" t="s">
        <v>72</v>
      </c>
      <c r="AY86" s="629" t="s">
        <v>125</v>
      </c>
      <c r="BK86" s="637">
        <f>BK87+BK91+BK101+BK103+BK120</f>
        <v>0</v>
      </c>
    </row>
    <row r="87" spans="2:63" s="627" customFormat="1" ht="22.9" customHeight="1">
      <c r="B87" s="628"/>
      <c r="D87" s="629" t="s">
        <v>71</v>
      </c>
      <c r="E87" s="638" t="s">
        <v>3821</v>
      </c>
      <c r="F87" s="638" t="s">
        <v>3822</v>
      </c>
      <c r="J87" s="639">
        <f>BK87</f>
        <v>0</v>
      </c>
      <c r="L87" s="628"/>
      <c r="M87" s="632"/>
      <c r="N87" s="633"/>
      <c r="O87" s="633"/>
      <c r="P87" s="634">
        <f>SUM(P88:P90)</f>
        <v>0</v>
      </c>
      <c r="Q87" s="633"/>
      <c r="R87" s="634">
        <f>SUM(R88:R90)</f>
        <v>0</v>
      </c>
      <c r="S87" s="633"/>
      <c r="T87" s="635">
        <f>SUM(T88:T90)</f>
        <v>0</v>
      </c>
      <c r="AR87" s="629" t="s">
        <v>153</v>
      </c>
      <c r="AT87" s="636" t="s">
        <v>71</v>
      </c>
      <c r="AU87" s="636" t="s">
        <v>80</v>
      </c>
      <c r="AY87" s="629" t="s">
        <v>125</v>
      </c>
      <c r="BK87" s="637">
        <f>SUM(BK88:BK90)</f>
        <v>0</v>
      </c>
    </row>
    <row r="88" spans="1:65" s="571" customFormat="1" ht="14.45" customHeight="1">
      <c r="A88" s="568"/>
      <c r="B88" s="569"/>
      <c r="C88" s="640" t="s">
        <v>80</v>
      </c>
      <c r="D88" s="640" t="s">
        <v>128</v>
      </c>
      <c r="E88" s="641" t="s">
        <v>3823</v>
      </c>
      <c r="F88" s="642" t="s">
        <v>3824</v>
      </c>
      <c r="G88" s="643" t="s">
        <v>162</v>
      </c>
      <c r="H88" s="644">
        <v>1</v>
      </c>
      <c r="I88" s="77"/>
      <c r="J88" s="645">
        <f>ROUND(I88*H88,2)</f>
        <v>0</v>
      </c>
      <c r="K88" s="642" t="s">
        <v>132</v>
      </c>
      <c r="L88" s="569"/>
      <c r="M88" s="646" t="s">
        <v>3</v>
      </c>
      <c r="N88" s="647" t="s">
        <v>43</v>
      </c>
      <c r="O88" s="648"/>
      <c r="P88" s="649">
        <f>O88*H88</f>
        <v>0</v>
      </c>
      <c r="Q88" s="649">
        <v>0</v>
      </c>
      <c r="R88" s="649">
        <f>Q88*H88</f>
        <v>0</v>
      </c>
      <c r="S88" s="649">
        <v>0</v>
      </c>
      <c r="T88" s="650">
        <f>S88*H88</f>
        <v>0</v>
      </c>
      <c r="U88" s="568"/>
      <c r="V88" s="568"/>
      <c r="W88" s="568"/>
      <c r="X88" s="568"/>
      <c r="Y88" s="568"/>
      <c r="Z88" s="568"/>
      <c r="AA88" s="568"/>
      <c r="AB88" s="568"/>
      <c r="AC88" s="568"/>
      <c r="AD88" s="568"/>
      <c r="AE88" s="568"/>
      <c r="AR88" s="651" t="s">
        <v>163</v>
      </c>
      <c r="AT88" s="651" t="s">
        <v>128</v>
      </c>
      <c r="AU88" s="651" t="s">
        <v>82</v>
      </c>
      <c r="AY88" s="561" t="s">
        <v>125</v>
      </c>
      <c r="BE88" s="652">
        <f>IF(N88="základní",J88,0)</f>
        <v>0</v>
      </c>
      <c r="BF88" s="652">
        <f>IF(N88="snížená",J88,0)</f>
        <v>0</v>
      </c>
      <c r="BG88" s="652">
        <f>IF(N88="zákl. přenesená",J88,0)</f>
        <v>0</v>
      </c>
      <c r="BH88" s="652">
        <f>IF(N88="sníž. přenesená",J88,0)</f>
        <v>0</v>
      </c>
      <c r="BI88" s="652">
        <f>IF(N88="nulová",J88,0)</f>
        <v>0</v>
      </c>
      <c r="BJ88" s="561" t="s">
        <v>80</v>
      </c>
      <c r="BK88" s="652">
        <f>ROUND(I88*H88,2)</f>
        <v>0</v>
      </c>
      <c r="BL88" s="561" t="s">
        <v>163</v>
      </c>
      <c r="BM88" s="651" t="s">
        <v>3825</v>
      </c>
    </row>
    <row r="89" spans="1:65" s="571" customFormat="1" ht="14.45" customHeight="1">
      <c r="A89" s="568"/>
      <c r="B89" s="569"/>
      <c r="C89" s="640" t="s">
        <v>82</v>
      </c>
      <c r="D89" s="640" t="s">
        <v>128</v>
      </c>
      <c r="E89" s="641" t="s">
        <v>3826</v>
      </c>
      <c r="F89" s="642" t="s">
        <v>3827</v>
      </c>
      <c r="G89" s="643" t="s">
        <v>162</v>
      </c>
      <c r="H89" s="644">
        <v>1</v>
      </c>
      <c r="I89" s="77"/>
      <c r="J89" s="645">
        <f>ROUND(I89*H89,2)</f>
        <v>0</v>
      </c>
      <c r="K89" s="642" t="s">
        <v>132</v>
      </c>
      <c r="L89" s="569"/>
      <c r="M89" s="646" t="s">
        <v>3</v>
      </c>
      <c r="N89" s="647" t="s">
        <v>43</v>
      </c>
      <c r="O89" s="648"/>
      <c r="P89" s="649">
        <f>O89*H89</f>
        <v>0</v>
      </c>
      <c r="Q89" s="649">
        <v>0</v>
      </c>
      <c r="R89" s="649">
        <f>Q89*H89</f>
        <v>0</v>
      </c>
      <c r="S89" s="649">
        <v>0</v>
      </c>
      <c r="T89" s="650">
        <f>S89*H89</f>
        <v>0</v>
      </c>
      <c r="U89" s="568"/>
      <c r="V89" s="568"/>
      <c r="W89" s="568"/>
      <c r="X89" s="568"/>
      <c r="Y89" s="568"/>
      <c r="Z89" s="568"/>
      <c r="AA89" s="568"/>
      <c r="AB89" s="568"/>
      <c r="AC89" s="568"/>
      <c r="AD89" s="568"/>
      <c r="AE89" s="568"/>
      <c r="AR89" s="651" t="s">
        <v>163</v>
      </c>
      <c r="AT89" s="651" t="s">
        <v>128</v>
      </c>
      <c r="AU89" s="651" t="s">
        <v>82</v>
      </c>
      <c r="AY89" s="561" t="s">
        <v>125</v>
      </c>
      <c r="BE89" s="652">
        <f>IF(N89="základní",J89,0)</f>
        <v>0</v>
      </c>
      <c r="BF89" s="652">
        <f>IF(N89="snížená",J89,0)</f>
        <v>0</v>
      </c>
      <c r="BG89" s="652">
        <f>IF(N89="zákl. přenesená",J89,0)</f>
        <v>0</v>
      </c>
      <c r="BH89" s="652">
        <f>IF(N89="sníž. přenesená",J89,0)</f>
        <v>0</v>
      </c>
      <c r="BI89" s="652">
        <f>IF(N89="nulová",J89,0)</f>
        <v>0</v>
      </c>
      <c r="BJ89" s="561" t="s">
        <v>80</v>
      </c>
      <c r="BK89" s="652">
        <f>ROUND(I89*H89,2)</f>
        <v>0</v>
      </c>
      <c r="BL89" s="561" t="s">
        <v>163</v>
      </c>
      <c r="BM89" s="651" t="s">
        <v>3828</v>
      </c>
    </row>
    <row r="90" spans="1:65" s="571" customFormat="1" ht="14.45" customHeight="1">
      <c r="A90" s="568"/>
      <c r="B90" s="569"/>
      <c r="C90" s="640" t="s">
        <v>145</v>
      </c>
      <c r="D90" s="640" t="s">
        <v>128</v>
      </c>
      <c r="E90" s="641" t="s">
        <v>3829</v>
      </c>
      <c r="F90" s="642" t="s">
        <v>3830</v>
      </c>
      <c r="G90" s="643" t="s">
        <v>162</v>
      </c>
      <c r="H90" s="644">
        <v>1</v>
      </c>
      <c r="I90" s="77"/>
      <c r="J90" s="645">
        <f>ROUND(I90*H90,2)</f>
        <v>0</v>
      </c>
      <c r="K90" s="642" t="s">
        <v>132</v>
      </c>
      <c r="L90" s="569"/>
      <c r="M90" s="646" t="s">
        <v>3</v>
      </c>
      <c r="N90" s="647" t="s">
        <v>43</v>
      </c>
      <c r="O90" s="648"/>
      <c r="P90" s="649">
        <f>O90*H90</f>
        <v>0</v>
      </c>
      <c r="Q90" s="649">
        <v>0</v>
      </c>
      <c r="R90" s="649">
        <f>Q90*H90</f>
        <v>0</v>
      </c>
      <c r="S90" s="649">
        <v>0</v>
      </c>
      <c r="T90" s="650">
        <f>S90*H90</f>
        <v>0</v>
      </c>
      <c r="U90" s="568"/>
      <c r="V90" s="568"/>
      <c r="W90" s="568"/>
      <c r="X90" s="568"/>
      <c r="Y90" s="568"/>
      <c r="Z90" s="568"/>
      <c r="AA90" s="568"/>
      <c r="AB90" s="568"/>
      <c r="AC90" s="568"/>
      <c r="AD90" s="568"/>
      <c r="AE90" s="568"/>
      <c r="AR90" s="651" t="s">
        <v>163</v>
      </c>
      <c r="AT90" s="651" t="s">
        <v>128</v>
      </c>
      <c r="AU90" s="651" t="s">
        <v>82</v>
      </c>
      <c r="AY90" s="561" t="s">
        <v>125</v>
      </c>
      <c r="BE90" s="652">
        <f>IF(N90="základní",J90,0)</f>
        <v>0</v>
      </c>
      <c r="BF90" s="652">
        <f>IF(N90="snížená",J90,0)</f>
        <v>0</v>
      </c>
      <c r="BG90" s="652">
        <f>IF(N90="zákl. přenesená",J90,0)</f>
        <v>0</v>
      </c>
      <c r="BH90" s="652">
        <f>IF(N90="sníž. přenesená",J90,0)</f>
        <v>0</v>
      </c>
      <c r="BI90" s="652">
        <f>IF(N90="nulová",J90,0)</f>
        <v>0</v>
      </c>
      <c r="BJ90" s="561" t="s">
        <v>80</v>
      </c>
      <c r="BK90" s="652">
        <f>ROUND(I90*H90,2)</f>
        <v>0</v>
      </c>
      <c r="BL90" s="561" t="s">
        <v>163</v>
      </c>
      <c r="BM90" s="651" t="s">
        <v>3831</v>
      </c>
    </row>
    <row r="91" spans="2:63" s="627" customFormat="1" ht="22.9" customHeight="1">
      <c r="B91" s="628"/>
      <c r="D91" s="629" t="s">
        <v>71</v>
      </c>
      <c r="E91" s="638" t="s">
        <v>3832</v>
      </c>
      <c r="F91" s="638" t="s">
        <v>3833</v>
      </c>
      <c r="J91" s="639">
        <f>BK91</f>
        <v>0</v>
      </c>
      <c r="L91" s="628"/>
      <c r="M91" s="632"/>
      <c r="N91" s="633"/>
      <c r="O91" s="633"/>
      <c r="P91" s="634">
        <f>SUM(P92:P100)</f>
        <v>0</v>
      </c>
      <c r="Q91" s="633"/>
      <c r="R91" s="634">
        <f>SUM(R92:R100)</f>
        <v>0</v>
      </c>
      <c r="S91" s="633"/>
      <c r="T91" s="635">
        <f>SUM(T92:T100)</f>
        <v>0</v>
      </c>
      <c r="AR91" s="629" t="s">
        <v>153</v>
      </c>
      <c r="AT91" s="636" t="s">
        <v>71</v>
      </c>
      <c r="AU91" s="636" t="s">
        <v>80</v>
      </c>
      <c r="AY91" s="629" t="s">
        <v>125</v>
      </c>
      <c r="BK91" s="637">
        <f>SUM(BK92:BK100)</f>
        <v>0</v>
      </c>
    </row>
    <row r="92" spans="1:65" s="571" customFormat="1" ht="14.45" customHeight="1">
      <c r="A92" s="568"/>
      <c r="B92" s="569"/>
      <c r="C92" s="640" t="s">
        <v>133</v>
      </c>
      <c r="D92" s="640" t="s">
        <v>128</v>
      </c>
      <c r="E92" s="641" t="s">
        <v>3834</v>
      </c>
      <c r="F92" s="642" t="s">
        <v>3835</v>
      </c>
      <c r="G92" s="643" t="s">
        <v>162</v>
      </c>
      <c r="H92" s="644">
        <v>1</v>
      </c>
      <c r="I92" s="77"/>
      <c r="J92" s="645">
        <f>ROUND(I92*H92,2)</f>
        <v>0</v>
      </c>
      <c r="K92" s="642" t="s">
        <v>132</v>
      </c>
      <c r="L92" s="569"/>
      <c r="M92" s="646" t="s">
        <v>3</v>
      </c>
      <c r="N92" s="647" t="s">
        <v>43</v>
      </c>
      <c r="O92" s="648"/>
      <c r="P92" s="649">
        <f>O92*H92</f>
        <v>0</v>
      </c>
      <c r="Q92" s="649">
        <v>0</v>
      </c>
      <c r="R92" s="649">
        <f>Q92*H92</f>
        <v>0</v>
      </c>
      <c r="S92" s="649">
        <v>0</v>
      </c>
      <c r="T92" s="650">
        <f>S92*H92</f>
        <v>0</v>
      </c>
      <c r="U92" s="568"/>
      <c r="V92" s="568"/>
      <c r="W92" s="568"/>
      <c r="X92" s="568"/>
      <c r="Y92" s="568"/>
      <c r="Z92" s="568"/>
      <c r="AA92" s="568"/>
      <c r="AB92" s="568"/>
      <c r="AC92" s="568"/>
      <c r="AD92" s="568"/>
      <c r="AE92" s="568"/>
      <c r="AR92" s="651" t="s">
        <v>163</v>
      </c>
      <c r="AT92" s="651" t="s">
        <v>128</v>
      </c>
      <c r="AU92" s="651" t="s">
        <v>82</v>
      </c>
      <c r="AY92" s="561" t="s">
        <v>125</v>
      </c>
      <c r="BE92" s="652">
        <f>IF(N92="základní",J92,0)</f>
        <v>0</v>
      </c>
      <c r="BF92" s="652">
        <f>IF(N92="snížená",J92,0)</f>
        <v>0</v>
      </c>
      <c r="BG92" s="652">
        <f>IF(N92="zákl. přenesená",J92,0)</f>
        <v>0</v>
      </c>
      <c r="BH92" s="652">
        <f>IF(N92="sníž. přenesená",J92,0)</f>
        <v>0</v>
      </c>
      <c r="BI92" s="652">
        <f>IF(N92="nulová",J92,0)</f>
        <v>0</v>
      </c>
      <c r="BJ92" s="561" t="s">
        <v>80</v>
      </c>
      <c r="BK92" s="652">
        <f>ROUND(I92*H92,2)</f>
        <v>0</v>
      </c>
      <c r="BL92" s="561" t="s">
        <v>163</v>
      </c>
      <c r="BM92" s="651" t="s">
        <v>3836</v>
      </c>
    </row>
    <row r="93" spans="1:65" s="571" customFormat="1" ht="14.45" customHeight="1">
      <c r="A93" s="568"/>
      <c r="B93" s="569"/>
      <c r="C93" s="640" t="s">
        <v>153</v>
      </c>
      <c r="D93" s="640" t="s">
        <v>128</v>
      </c>
      <c r="E93" s="641" t="s">
        <v>3837</v>
      </c>
      <c r="F93" s="642" t="s">
        <v>3838</v>
      </c>
      <c r="G93" s="643" t="s">
        <v>162</v>
      </c>
      <c r="H93" s="644">
        <v>1</v>
      </c>
      <c r="I93" s="77"/>
      <c r="J93" s="645">
        <f>ROUND(I93*H93,2)</f>
        <v>0</v>
      </c>
      <c r="K93" s="642" t="s">
        <v>132</v>
      </c>
      <c r="L93" s="569"/>
      <c r="M93" s="646" t="s">
        <v>3</v>
      </c>
      <c r="N93" s="647" t="s">
        <v>43</v>
      </c>
      <c r="O93" s="648"/>
      <c r="P93" s="649">
        <f>O93*H93</f>
        <v>0</v>
      </c>
      <c r="Q93" s="649">
        <v>0</v>
      </c>
      <c r="R93" s="649">
        <f>Q93*H93</f>
        <v>0</v>
      </c>
      <c r="S93" s="649">
        <v>0</v>
      </c>
      <c r="T93" s="650">
        <f>S93*H93</f>
        <v>0</v>
      </c>
      <c r="U93" s="568"/>
      <c r="V93" s="568"/>
      <c r="W93" s="568"/>
      <c r="X93" s="568"/>
      <c r="Y93" s="568"/>
      <c r="Z93" s="568"/>
      <c r="AA93" s="568"/>
      <c r="AB93" s="568"/>
      <c r="AC93" s="568"/>
      <c r="AD93" s="568"/>
      <c r="AE93" s="568"/>
      <c r="AR93" s="651" t="s">
        <v>163</v>
      </c>
      <c r="AT93" s="651" t="s">
        <v>128</v>
      </c>
      <c r="AU93" s="651" t="s">
        <v>82</v>
      </c>
      <c r="AY93" s="561" t="s">
        <v>125</v>
      </c>
      <c r="BE93" s="652">
        <f>IF(N93="základní",J93,0)</f>
        <v>0</v>
      </c>
      <c r="BF93" s="652">
        <f>IF(N93="snížená",J93,0)</f>
        <v>0</v>
      </c>
      <c r="BG93" s="652">
        <f>IF(N93="zákl. přenesená",J93,0)</f>
        <v>0</v>
      </c>
      <c r="BH93" s="652">
        <f>IF(N93="sníž. přenesená",J93,0)</f>
        <v>0</v>
      </c>
      <c r="BI93" s="652">
        <f>IF(N93="nulová",J93,0)</f>
        <v>0</v>
      </c>
      <c r="BJ93" s="561" t="s">
        <v>80</v>
      </c>
      <c r="BK93" s="652">
        <f>ROUND(I93*H93,2)</f>
        <v>0</v>
      </c>
      <c r="BL93" s="561" t="s">
        <v>163</v>
      </c>
      <c r="BM93" s="651" t="s">
        <v>3839</v>
      </c>
    </row>
    <row r="94" spans="1:65" s="571" customFormat="1" ht="14.45" customHeight="1">
      <c r="A94" s="568"/>
      <c r="B94" s="569"/>
      <c r="C94" s="640" t="s">
        <v>159</v>
      </c>
      <c r="D94" s="640" t="s">
        <v>128</v>
      </c>
      <c r="E94" s="641" t="s">
        <v>3840</v>
      </c>
      <c r="F94" s="642" t="s">
        <v>3841</v>
      </c>
      <c r="G94" s="643" t="s">
        <v>173</v>
      </c>
      <c r="H94" s="644">
        <v>1</v>
      </c>
      <c r="I94" s="77"/>
      <c r="J94" s="645">
        <f>ROUND(I94*H94,2)</f>
        <v>0</v>
      </c>
      <c r="K94" s="642" t="s">
        <v>132</v>
      </c>
      <c r="L94" s="569"/>
      <c r="M94" s="646" t="s">
        <v>3</v>
      </c>
      <c r="N94" s="647" t="s">
        <v>43</v>
      </c>
      <c r="O94" s="648"/>
      <c r="P94" s="649">
        <f>O94*H94</f>
        <v>0</v>
      </c>
      <c r="Q94" s="649">
        <v>0</v>
      </c>
      <c r="R94" s="649">
        <f>Q94*H94</f>
        <v>0</v>
      </c>
      <c r="S94" s="649">
        <v>0</v>
      </c>
      <c r="T94" s="650">
        <f>S94*H94</f>
        <v>0</v>
      </c>
      <c r="U94" s="568"/>
      <c r="V94" s="568"/>
      <c r="W94" s="568"/>
      <c r="X94" s="568"/>
      <c r="Y94" s="568"/>
      <c r="Z94" s="568"/>
      <c r="AA94" s="568"/>
      <c r="AB94" s="568"/>
      <c r="AC94" s="568"/>
      <c r="AD94" s="568"/>
      <c r="AE94" s="568"/>
      <c r="AR94" s="651" t="s">
        <v>163</v>
      </c>
      <c r="AT94" s="651" t="s">
        <v>128</v>
      </c>
      <c r="AU94" s="651" t="s">
        <v>82</v>
      </c>
      <c r="AY94" s="561" t="s">
        <v>125</v>
      </c>
      <c r="BE94" s="652">
        <f>IF(N94="základní",J94,0)</f>
        <v>0</v>
      </c>
      <c r="BF94" s="652">
        <f>IF(N94="snížená",J94,0)</f>
        <v>0</v>
      </c>
      <c r="BG94" s="652">
        <f>IF(N94="zákl. přenesená",J94,0)</f>
        <v>0</v>
      </c>
      <c r="BH94" s="652">
        <f>IF(N94="sníž. přenesená",J94,0)</f>
        <v>0</v>
      </c>
      <c r="BI94" s="652">
        <f>IF(N94="nulová",J94,0)</f>
        <v>0</v>
      </c>
      <c r="BJ94" s="561" t="s">
        <v>80</v>
      </c>
      <c r="BK94" s="652">
        <f>ROUND(I94*H94,2)</f>
        <v>0</v>
      </c>
      <c r="BL94" s="561" t="s">
        <v>163</v>
      </c>
      <c r="BM94" s="651" t="s">
        <v>3842</v>
      </c>
    </row>
    <row r="95" spans="2:51" s="680" customFormat="1" ht="12">
      <c r="B95" s="681"/>
      <c r="D95" s="653" t="s">
        <v>137</v>
      </c>
      <c r="E95" s="682" t="s">
        <v>3</v>
      </c>
      <c r="F95" s="683" t="s">
        <v>3843</v>
      </c>
      <c r="H95" s="682" t="s">
        <v>3</v>
      </c>
      <c r="L95" s="681"/>
      <c r="M95" s="684"/>
      <c r="N95" s="685"/>
      <c r="O95" s="685"/>
      <c r="P95" s="685"/>
      <c r="Q95" s="685"/>
      <c r="R95" s="685"/>
      <c r="S95" s="685"/>
      <c r="T95" s="686"/>
      <c r="AT95" s="682" t="s">
        <v>137</v>
      </c>
      <c r="AU95" s="682" t="s">
        <v>82</v>
      </c>
      <c r="AV95" s="680" t="s">
        <v>80</v>
      </c>
      <c r="AW95" s="680" t="s">
        <v>33</v>
      </c>
      <c r="AX95" s="680" t="s">
        <v>72</v>
      </c>
      <c r="AY95" s="682" t="s">
        <v>125</v>
      </c>
    </row>
    <row r="96" spans="2:51" s="680" customFormat="1" ht="12">
      <c r="B96" s="681"/>
      <c r="D96" s="653" t="s">
        <v>137</v>
      </c>
      <c r="E96" s="682" t="s">
        <v>3</v>
      </c>
      <c r="F96" s="683" t="s">
        <v>3844</v>
      </c>
      <c r="H96" s="682" t="s">
        <v>3</v>
      </c>
      <c r="L96" s="681"/>
      <c r="M96" s="684"/>
      <c r="N96" s="685"/>
      <c r="O96" s="685"/>
      <c r="P96" s="685"/>
      <c r="Q96" s="685"/>
      <c r="R96" s="685"/>
      <c r="S96" s="685"/>
      <c r="T96" s="686"/>
      <c r="AT96" s="682" t="s">
        <v>137</v>
      </c>
      <c r="AU96" s="682" t="s">
        <v>82</v>
      </c>
      <c r="AV96" s="680" t="s">
        <v>80</v>
      </c>
      <c r="AW96" s="680" t="s">
        <v>33</v>
      </c>
      <c r="AX96" s="680" t="s">
        <v>72</v>
      </c>
      <c r="AY96" s="682" t="s">
        <v>125</v>
      </c>
    </row>
    <row r="97" spans="2:51" s="680" customFormat="1" ht="12">
      <c r="B97" s="681"/>
      <c r="D97" s="653" t="s">
        <v>137</v>
      </c>
      <c r="E97" s="682" t="s">
        <v>3</v>
      </c>
      <c r="F97" s="683" t="s">
        <v>3845</v>
      </c>
      <c r="H97" s="682" t="s">
        <v>3</v>
      </c>
      <c r="L97" s="681"/>
      <c r="M97" s="684"/>
      <c r="N97" s="685"/>
      <c r="O97" s="685"/>
      <c r="P97" s="685"/>
      <c r="Q97" s="685"/>
      <c r="R97" s="685"/>
      <c r="S97" s="685"/>
      <c r="T97" s="686"/>
      <c r="AT97" s="682" t="s">
        <v>137</v>
      </c>
      <c r="AU97" s="682" t="s">
        <v>82</v>
      </c>
      <c r="AV97" s="680" t="s">
        <v>80</v>
      </c>
      <c r="AW97" s="680" t="s">
        <v>33</v>
      </c>
      <c r="AX97" s="680" t="s">
        <v>72</v>
      </c>
      <c r="AY97" s="682" t="s">
        <v>125</v>
      </c>
    </row>
    <row r="98" spans="2:51" s="658" customFormat="1" ht="12">
      <c r="B98" s="659"/>
      <c r="D98" s="653" t="s">
        <v>137</v>
      </c>
      <c r="E98" s="660" t="s">
        <v>3</v>
      </c>
      <c r="F98" s="661" t="s">
        <v>3846</v>
      </c>
      <c r="H98" s="662">
        <v>1</v>
      </c>
      <c r="L98" s="659"/>
      <c r="M98" s="663"/>
      <c r="N98" s="664"/>
      <c r="O98" s="664"/>
      <c r="P98" s="664"/>
      <c r="Q98" s="664"/>
      <c r="R98" s="664"/>
      <c r="S98" s="664"/>
      <c r="T98" s="665"/>
      <c r="AT98" s="660" t="s">
        <v>137</v>
      </c>
      <c r="AU98" s="660" t="s">
        <v>82</v>
      </c>
      <c r="AV98" s="658" t="s">
        <v>82</v>
      </c>
      <c r="AW98" s="658" t="s">
        <v>33</v>
      </c>
      <c r="AX98" s="658" t="s">
        <v>80</v>
      </c>
      <c r="AY98" s="660" t="s">
        <v>125</v>
      </c>
    </row>
    <row r="99" spans="1:65" s="571" customFormat="1" ht="14.45" customHeight="1">
      <c r="A99" s="568"/>
      <c r="B99" s="569"/>
      <c r="C99" s="640" t="s">
        <v>193</v>
      </c>
      <c r="D99" s="640" t="s">
        <v>128</v>
      </c>
      <c r="E99" s="641" t="s">
        <v>3847</v>
      </c>
      <c r="F99" s="642" t="s">
        <v>3848</v>
      </c>
      <c r="G99" s="643" t="s">
        <v>162</v>
      </c>
      <c r="H99" s="644">
        <v>1</v>
      </c>
      <c r="I99" s="77"/>
      <c r="J99" s="645">
        <f>ROUND(I99*H99,2)</f>
        <v>0</v>
      </c>
      <c r="K99" s="642" t="s">
        <v>132</v>
      </c>
      <c r="L99" s="569"/>
      <c r="M99" s="646" t="s">
        <v>3</v>
      </c>
      <c r="N99" s="647" t="s">
        <v>43</v>
      </c>
      <c r="O99" s="648"/>
      <c r="P99" s="649">
        <f>O99*H99</f>
        <v>0</v>
      </c>
      <c r="Q99" s="649">
        <v>0</v>
      </c>
      <c r="R99" s="649">
        <f>Q99*H99</f>
        <v>0</v>
      </c>
      <c r="S99" s="649">
        <v>0</v>
      </c>
      <c r="T99" s="650">
        <f>S99*H99</f>
        <v>0</v>
      </c>
      <c r="U99" s="568"/>
      <c r="V99" s="568"/>
      <c r="W99" s="568"/>
      <c r="X99" s="568"/>
      <c r="Y99" s="568"/>
      <c r="Z99" s="568"/>
      <c r="AA99" s="568"/>
      <c r="AB99" s="568"/>
      <c r="AC99" s="568"/>
      <c r="AD99" s="568"/>
      <c r="AE99" s="568"/>
      <c r="AR99" s="651" t="s">
        <v>163</v>
      </c>
      <c r="AT99" s="651" t="s">
        <v>128</v>
      </c>
      <c r="AU99" s="651" t="s">
        <v>82</v>
      </c>
      <c r="AY99" s="561" t="s">
        <v>125</v>
      </c>
      <c r="BE99" s="652">
        <f>IF(N99="základní",J99,0)</f>
        <v>0</v>
      </c>
      <c r="BF99" s="652">
        <f>IF(N99="snížená",J99,0)</f>
        <v>0</v>
      </c>
      <c r="BG99" s="652">
        <f>IF(N99="zákl. přenesená",J99,0)</f>
        <v>0</v>
      </c>
      <c r="BH99" s="652">
        <f>IF(N99="sníž. přenesená",J99,0)</f>
        <v>0</v>
      </c>
      <c r="BI99" s="652">
        <f>IF(N99="nulová",J99,0)</f>
        <v>0</v>
      </c>
      <c r="BJ99" s="561" t="s">
        <v>80</v>
      </c>
      <c r="BK99" s="652">
        <f>ROUND(I99*H99,2)</f>
        <v>0</v>
      </c>
      <c r="BL99" s="561" t="s">
        <v>163</v>
      </c>
      <c r="BM99" s="651" t="s">
        <v>3849</v>
      </c>
    </row>
    <row r="100" spans="1:65" s="571" customFormat="1" ht="14.45" customHeight="1">
      <c r="A100" s="568"/>
      <c r="B100" s="569"/>
      <c r="C100" s="640" t="s">
        <v>197</v>
      </c>
      <c r="D100" s="640" t="s">
        <v>128</v>
      </c>
      <c r="E100" s="641" t="s">
        <v>3850</v>
      </c>
      <c r="F100" s="642" t="s">
        <v>3851</v>
      </c>
      <c r="G100" s="643" t="s">
        <v>162</v>
      </c>
      <c r="H100" s="644">
        <v>1</v>
      </c>
      <c r="I100" s="77"/>
      <c r="J100" s="645">
        <f>ROUND(I100*H100,2)</f>
        <v>0</v>
      </c>
      <c r="K100" s="642" t="s">
        <v>132</v>
      </c>
      <c r="L100" s="569"/>
      <c r="M100" s="646" t="s">
        <v>3</v>
      </c>
      <c r="N100" s="647" t="s">
        <v>43</v>
      </c>
      <c r="O100" s="648"/>
      <c r="P100" s="649">
        <f>O100*H100</f>
        <v>0</v>
      </c>
      <c r="Q100" s="649">
        <v>0</v>
      </c>
      <c r="R100" s="649">
        <f>Q100*H100</f>
        <v>0</v>
      </c>
      <c r="S100" s="649">
        <v>0</v>
      </c>
      <c r="T100" s="650">
        <f>S100*H100</f>
        <v>0</v>
      </c>
      <c r="U100" s="568"/>
      <c r="V100" s="568"/>
      <c r="W100" s="568"/>
      <c r="X100" s="568"/>
      <c r="Y100" s="568"/>
      <c r="Z100" s="568"/>
      <c r="AA100" s="568"/>
      <c r="AB100" s="568"/>
      <c r="AC100" s="568"/>
      <c r="AD100" s="568"/>
      <c r="AE100" s="568"/>
      <c r="AR100" s="651" t="s">
        <v>163</v>
      </c>
      <c r="AT100" s="651" t="s">
        <v>128</v>
      </c>
      <c r="AU100" s="651" t="s">
        <v>82</v>
      </c>
      <c r="AY100" s="561" t="s">
        <v>125</v>
      </c>
      <c r="BE100" s="652">
        <f>IF(N100="základní",J100,0)</f>
        <v>0</v>
      </c>
      <c r="BF100" s="652">
        <f>IF(N100="snížená",J100,0)</f>
        <v>0</v>
      </c>
      <c r="BG100" s="652">
        <f>IF(N100="zákl. přenesená",J100,0)</f>
        <v>0</v>
      </c>
      <c r="BH100" s="652">
        <f>IF(N100="sníž. přenesená",J100,0)</f>
        <v>0</v>
      </c>
      <c r="BI100" s="652">
        <f>IF(N100="nulová",J100,0)</f>
        <v>0</v>
      </c>
      <c r="BJ100" s="561" t="s">
        <v>80</v>
      </c>
      <c r="BK100" s="652">
        <f>ROUND(I100*H100,2)</f>
        <v>0</v>
      </c>
      <c r="BL100" s="561" t="s">
        <v>163</v>
      </c>
      <c r="BM100" s="651" t="s">
        <v>3852</v>
      </c>
    </row>
    <row r="101" spans="2:63" s="627" customFormat="1" ht="22.9" customHeight="1">
      <c r="B101" s="628"/>
      <c r="D101" s="629" t="s">
        <v>71</v>
      </c>
      <c r="E101" s="638" t="s">
        <v>3853</v>
      </c>
      <c r="F101" s="638" t="s">
        <v>3854</v>
      </c>
      <c r="J101" s="639">
        <f>BK101</f>
        <v>0</v>
      </c>
      <c r="L101" s="628"/>
      <c r="M101" s="632"/>
      <c r="N101" s="633"/>
      <c r="O101" s="633"/>
      <c r="P101" s="634">
        <f>P102</f>
        <v>0</v>
      </c>
      <c r="Q101" s="633"/>
      <c r="R101" s="634">
        <f>R102</f>
        <v>0</v>
      </c>
      <c r="S101" s="633"/>
      <c r="T101" s="635">
        <f>T102</f>
        <v>0</v>
      </c>
      <c r="AR101" s="629" t="s">
        <v>153</v>
      </c>
      <c r="AT101" s="636" t="s">
        <v>71</v>
      </c>
      <c r="AU101" s="636" t="s">
        <v>80</v>
      </c>
      <c r="AY101" s="629" t="s">
        <v>125</v>
      </c>
      <c r="BK101" s="637">
        <f>BK102</f>
        <v>0</v>
      </c>
    </row>
    <row r="102" spans="1:65" s="571" customFormat="1" ht="14.45" customHeight="1">
      <c r="A102" s="568"/>
      <c r="B102" s="569"/>
      <c r="C102" s="640" t="s">
        <v>126</v>
      </c>
      <c r="D102" s="640" t="s">
        <v>128</v>
      </c>
      <c r="E102" s="641" t="s">
        <v>3855</v>
      </c>
      <c r="F102" s="642" t="s">
        <v>3856</v>
      </c>
      <c r="G102" s="643" t="s">
        <v>162</v>
      </c>
      <c r="H102" s="644">
        <v>1</v>
      </c>
      <c r="I102" s="77"/>
      <c r="J102" s="645">
        <f>ROUND(I102*H102,2)</f>
        <v>0</v>
      </c>
      <c r="K102" s="642" t="s">
        <v>132</v>
      </c>
      <c r="L102" s="569"/>
      <c r="M102" s="646" t="s">
        <v>3</v>
      </c>
      <c r="N102" s="647" t="s">
        <v>43</v>
      </c>
      <c r="O102" s="648"/>
      <c r="P102" s="649">
        <f>O102*H102</f>
        <v>0</v>
      </c>
      <c r="Q102" s="649">
        <v>0</v>
      </c>
      <c r="R102" s="649">
        <f>Q102*H102</f>
        <v>0</v>
      </c>
      <c r="S102" s="649">
        <v>0</v>
      </c>
      <c r="T102" s="650">
        <f>S102*H102</f>
        <v>0</v>
      </c>
      <c r="U102" s="568"/>
      <c r="V102" s="568"/>
      <c r="W102" s="568"/>
      <c r="X102" s="568"/>
      <c r="Y102" s="568"/>
      <c r="Z102" s="568"/>
      <c r="AA102" s="568"/>
      <c r="AB102" s="568"/>
      <c r="AC102" s="568"/>
      <c r="AD102" s="568"/>
      <c r="AE102" s="568"/>
      <c r="AR102" s="651" t="s">
        <v>163</v>
      </c>
      <c r="AT102" s="651" t="s">
        <v>128</v>
      </c>
      <c r="AU102" s="651" t="s">
        <v>82</v>
      </c>
      <c r="AY102" s="561" t="s">
        <v>125</v>
      </c>
      <c r="BE102" s="652">
        <f>IF(N102="základní",J102,0)</f>
        <v>0</v>
      </c>
      <c r="BF102" s="652">
        <f>IF(N102="snížená",J102,0)</f>
        <v>0</v>
      </c>
      <c r="BG102" s="652">
        <f>IF(N102="zákl. přenesená",J102,0)</f>
        <v>0</v>
      </c>
      <c r="BH102" s="652">
        <f>IF(N102="sníž. přenesená",J102,0)</f>
        <v>0</v>
      </c>
      <c r="BI102" s="652">
        <f>IF(N102="nulová",J102,0)</f>
        <v>0</v>
      </c>
      <c r="BJ102" s="561" t="s">
        <v>80</v>
      </c>
      <c r="BK102" s="652">
        <f>ROUND(I102*H102,2)</f>
        <v>0</v>
      </c>
      <c r="BL102" s="561" t="s">
        <v>163</v>
      </c>
      <c r="BM102" s="651" t="s">
        <v>3857</v>
      </c>
    </row>
    <row r="103" spans="2:63" s="627" customFormat="1" ht="22.9" customHeight="1">
      <c r="B103" s="628"/>
      <c r="D103" s="629" t="s">
        <v>71</v>
      </c>
      <c r="E103" s="638" t="s">
        <v>3858</v>
      </c>
      <c r="F103" s="638" t="s">
        <v>3859</v>
      </c>
      <c r="J103" s="639">
        <f>BK103</f>
        <v>0</v>
      </c>
      <c r="L103" s="628"/>
      <c r="M103" s="632"/>
      <c r="N103" s="633"/>
      <c r="O103" s="633"/>
      <c r="P103" s="634">
        <f>SUM(P104:P119)</f>
        <v>0</v>
      </c>
      <c r="Q103" s="633"/>
      <c r="R103" s="634">
        <f>SUM(R104:R119)</f>
        <v>0</v>
      </c>
      <c r="S103" s="633"/>
      <c r="T103" s="635">
        <f>SUM(T104:T119)</f>
        <v>0</v>
      </c>
      <c r="AR103" s="629" t="s">
        <v>153</v>
      </c>
      <c r="AT103" s="636" t="s">
        <v>71</v>
      </c>
      <c r="AU103" s="636" t="s">
        <v>80</v>
      </c>
      <c r="AY103" s="629" t="s">
        <v>125</v>
      </c>
      <c r="BK103" s="637">
        <f>SUM(BK104:BK119)</f>
        <v>0</v>
      </c>
    </row>
    <row r="104" spans="1:65" s="571" customFormat="1" ht="14.45" customHeight="1">
      <c r="A104" s="568"/>
      <c r="B104" s="569"/>
      <c r="C104" s="640" t="s">
        <v>205</v>
      </c>
      <c r="D104" s="640" t="s">
        <v>128</v>
      </c>
      <c r="E104" s="641" t="s">
        <v>3860</v>
      </c>
      <c r="F104" s="642" t="s">
        <v>3861</v>
      </c>
      <c r="G104" s="643" t="s">
        <v>162</v>
      </c>
      <c r="H104" s="644">
        <v>1</v>
      </c>
      <c r="I104" s="77"/>
      <c r="J104" s="645">
        <f>ROUND(I104*H104,2)</f>
        <v>0</v>
      </c>
      <c r="K104" s="642" t="s">
        <v>132</v>
      </c>
      <c r="L104" s="569"/>
      <c r="M104" s="646" t="s">
        <v>3</v>
      </c>
      <c r="N104" s="647" t="s">
        <v>43</v>
      </c>
      <c r="O104" s="648"/>
      <c r="P104" s="649">
        <f>O104*H104</f>
        <v>0</v>
      </c>
      <c r="Q104" s="649">
        <v>0</v>
      </c>
      <c r="R104" s="649">
        <f>Q104*H104</f>
        <v>0</v>
      </c>
      <c r="S104" s="649">
        <v>0</v>
      </c>
      <c r="T104" s="650">
        <f>S104*H104</f>
        <v>0</v>
      </c>
      <c r="U104" s="568"/>
      <c r="V104" s="568"/>
      <c r="W104" s="568"/>
      <c r="X104" s="568"/>
      <c r="Y104" s="568"/>
      <c r="Z104" s="568"/>
      <c r="AA104" s="568"/>
      <c r="AB104" s="568"/>
      <c r="AC104" s="568"/>
      <c r="AD104" s="568"/>
      <c r="AE104" s="568"/>
      <c r="AR104" s="651" t="s">
        <v>163</v>
      </c>
      <c r="AT104" s="651" t="s">
        <v>128</v>
      </c>
      <c r="AU104" s="651" t="s">
        <v>82</v>
      </c>
      <c r="AY104" s="561" t="s">
        <v>125</v>
      </c>
      <c r="BE104" s="652">
        <f>IF(N104="základní",J104,0)</f>
        <v>0</v>
      </c>
      <c r="BF104" s="652">
        <f>IF(N104="snížená",J104,0)</f>
        <v>0</v>
      </c>
      <c r="BG104" s="652">
        <f>IF(N104="zákl. přenesená",J104,0)</f>
        <v>0</v>
      </c>
      <c r="BH104" s="652">
        <f>IF(N104="sníž. přenesená",J104,0)</f>
        <v>0</v>
      </c>
      <c r="BI104" s="652">
        <f>IF(N104="nulová",J104,0)</f>
        <v>0</v>
      </c>
      <c r="BJ104" s="561" t="s">
        <v>80</v>
      </c>
      <c r="BK104" s="652">
        <f>ROUND(I104*H104,2)</f>
        <v>0</v>
      </c>
      <c r="BL104" s="561" t="s">
        <v>163</v>
      </c>
      <c r="BM104" s="651" t="s">
        <v>3862</v>
      </c>
    </row>
    <row r="105" spans="2:51" s="680" customFormat="1" ht="12">
      <c r="B105" s="681"/>
      <c r="D105" s="653" t="s">
        <v>137</v>
      </c>
      <c r="E105" s="682" t="s">
        <v>3</v>
      </c>
      <c r="F105" s="683" t="s">
        <v>3863</v>
      </c>
      <c r="H105" s="682" t="s">
        <v>3</v>
      </c>
      <c r="L105" s="681"/>
      <c r="M105" s="684"/>
      <c r="N105" s="685"/>
      <c r="O105" s="685"/>
      <c r="P105" s="685"/>
      <c r="Q105" s="685"/>
      <c r="R105" s="685"/>
      <c r="S105" s="685"/>
      <c r="T105" s="686"/>
      <c r="AT105" s="682" t="s">
        <v>137</v>
      </c>
      <c r="AU105" s="682" t="s">
        <v>82</v>
      </c>
      <c r="AV105" s="680" t="s">
        <v>80</v>
      </c>
      <c r="AW105" s="680" t="s">
        <v>33</v>
      </c>
      <c r="AX105" s="680" t="s">
        <v>72</v>
      </c>
      <c r="AY105" s="682" t="s">
        <v>125</v>
      </c>
    </row>
    <row r="106" spans="2:51" s="680" customFormat="1" ht="12">
      <c r="B106" s="681"/>
      <c r="D106" s="653" t="s">
        <v>137</v>
      </c>
      <c r="E106" s="682" t="s">
        <v>3</v>
      </c>
      <c r="F106" s="683" t="s">
        <v>3864</v>
      </c>
      <c r="H106" s="682" t="s">
        <v>3</v>
      </c>
      <c r="L106" s="681"/>
      <c r="M106" s="684"/>
      <c r="N106" s="685"/>
      <c r="O106" s="685"/>
      <c r="P106" s="685"/>
      <c r="Q106" s="685"/>
      <c r="R106" s="685"/>
      <c r="S106" s="685"/>
      <c r="T106" s="686"/>
      <c r="AT106" s="682" t="s">
        <v>137</v>
      </c>
      <c r="AU106" s="682" t="s">
        <v>82</v>
      </c>
      <c r="AV106" s="680" t="s">
        <v>80</v>
      </c>
      <c r="AW106" s="680" t="s">
        <v>33</v>
      </c>
      <c r="AX106" s="680" t="s">
        <v>72</v>
      </c>
      <c r="AY106" s="682" t="s">
        <v>125</v>
      </c>
    </row>
    <row r="107" spans="2:51" s="658" customFormat="1" ht="12">
      <c r="B107" s="659"/>
      <c r="D107" s="653" t="s">
        <v>137</v>
      </c>
      <c r="E107" s="660" t="s">
        <v>3</v>
      </c>
      <c r="F107" s="661" t="s">
        <v>3865</v>
      </c>
      <c r="H107" s="662">
        <v>1</v>
      </c>
      <c r="L107" s="659"/>
      <c r="M107" s="663"/>
      <c r="N107" s="664"/>
      <c r="O107" s="664"/>
      <c r="P107" s="664"/>
      <c r="Q107" s="664"/>
      <c r="R107" s="664"/>
      <c r="S107" s="664"/>
      <c r="T107" s="665"/>
      <c r="AT107" s="660" t="s">
        <v>137</v>
      </c>
      <c r="AU107" s="660" t="s">
        <v>82</v>
      </c>
      <c r="AV107" s="658" t="s">
        <v>82</v>
      </c>
      <c r="AW107" s="658" t="s">
        <v>33</v>
      </c>
      <c r="AX107" s="658" t="s">
        <v>80</v>
      </c>
      <c r="AY107" s="660" t="s">
        <v>125</v>
      </c>
    </row>
    <row r="108" spans="1:65" s="571" customFormat="1" ht="14.45" customHeight="1">
      <c r="A108" s="568"/>
      <c r="B108" s="569"/>
      <c r="C108" s="640" t="s">
        <v>209</v>
      </c>
      <c r="D108" s="640" t="s">
        <v>128</v>
      </c>
      <c r="E108" s="641" t="s">
        <v>3866</v>
      </c>
      <c r="F108" s="642" t="s">
        <v>3867</v>
      </c>
      <c r="G108" s="643" t="s">
        <v>162</v>
      </c>
      <c r="H108" s="644">
        <v>1</v>
      </c>
      <c r="I108" s="77"/>
      <c r="J108" s="645">
        <f>ROUND(I108*H108,2)</f>
        <v>0</v>
      </c>
      <c r="K108" s="642" t="s">
        <v>132</v>
      </c>
      <c r="L108" s="569"/>
      <c r="M108" s="646" t="s">
        <v>3</v>
      </c>
      <c r="N108" s="647" t="s">
        <v>43</v>
      </c>
      <c r="O108" s="648"/>
      <c r="P108" s="649">
        <f>O108*H108</f>
        <v>0</v>
      </c>
      <c r="Q108" s="649">
        <v>0</v>
      </c>
      <c r="R108" s="649">
        <f>Q108*H108</f>
        <v>0</v>
      </c>
      <c r="S108" s="649">
        <v>0</v>
      </c>
      <c r="T108" s="650">
        <f>S108*H108</f>
        <v>0</v>
      </c>
      <c r="U108" s="568"/>
      <c r="V108" s="568"/>
      <c r="W108" s="568"/>
      <c r="X108" s="568"/>
      <c r="Y108" s="568"/>
      <c r="Z108" s="568"/>
      <c r="AA108" s="568"/>
      <c r="AB108" s="568"/>
      <c r="AC108" s="568"/>
      <c r="AD108" s="568"/>
      <c r="AE108" s="568"/>
      <c r="AR108" s="651" t="s">
        <v>163</v>
      </c>
      <c r="AT108" s="651" t="s">
        <v>128</v>
      </c>
      <c r="AU108" s="651" t="s">
        <v>82</v>
      </c>
      <c r="AY108" s="561" t="s">
        <v>125</v>
      </c>
      <c r="BE108" s="652">
        <f>IF(N108="základní",J108,0)</f>
        <v>0</v>
      </c>
      <c r="BF108" s="652">
        <f>IF(N108="snížená",J108,0)</f>
        <v>0</v>
      </c>
      <c r="BG108" s="652">
        <f>IF(N108="zákl. přenesená",J108,0)</f>
        <v>0</v>
      </c>
      <c r="BH108" s="652">
        <f>IF(N108="sníž. přenesená",J108,0)</f>
        <v>0</v>
      </c>
      <c r="BI108" s="652">
        <f>IF(N108="nulová",J108,0)</f>
        <v>0</v>
      </c>
      <c r="BJ108" s="561" t="s">
        <v>80</v>
      </c>
      <c r="BK108" s="652">
        <f>ROUND(I108*H108,2)</f>
        <v>0</v>
      </c>
      <c r="BL108" s="561" t="s">
        <v>163</v>
      </c>
      <c r="BM108" s="651" t="s">
        <v>3868</v>
      </c>
    </row>
    <row r="109" spans="2:51" s="680" customFormat="1" ht="12">
      <c r="B109" s="681"/>
      <c r="D109" s="653" t="s">
        <v>137</v>
      </c>
      <c r="E109" s="682" t="s">
        <v>3</v>
      </c>
      <c r="F109" s="683" t="s">
        <v>3869</v>
      </c>
      <c r="H109" s="682" t="s">
        <v>3</v>
      </c>
      <c r="L109" s="681"/>
      <c r="M109" s="684"/>
      <c r="N109" s="685"/>
      <c r="O109" s="685"/>
      <c r="P109" s="685"/>
      <c r="Q109" s="685"/>
      <c r="R109" s="685"/>
      <c r="S109" s="685"/>
      <c r="T109" s="686"/>
      <c r="AT109" s="682" t="s">
        <v>137</v>
      </c>
      <c r="AU109" s="682" t="s">
        <v>82</v>
      </c>
      <c r="AV109" s="680" t="s">
        <v>80</v>
      </c>
      <c r="AW109" s="680" t="s">
        <v>33</v>
      </c>
      <c r="AX109" s="680" t="s">
        <v>72</v>
      </c>
      <c r="AY109" s="682" t="s">
        <v>125</v>
      </c>
    </row>
    <row r="110" spans="2:51" s="680" customFormat="1" ht="12">
      <c r="B110" s="681"/>
      <c r="D110" s="653" t="s">
        <v>137</v>
      </c>
      <c r="E110" s="682" t="s">
        <v>3</v>
      </c>
      <c r="F110" s="683" t="s">
        <v>3870</v>
      </c>
      <c r="H110" s="682" t="s">
        <v>3</v>
      </c>
      <c r="L110" s="681"/>
      <c r="M110" s="684"/>
      <c r="N110" s="685"/>
      <c r="O110" s="685"/>
      <c r="P110" s="685"/>
      <c r="Q110" s="685"/>
      <c r="R110" s="685"/>
      <c r="S110" s="685"/>
      <c r="T110" s="686"/>
      <c r="AT110" s="682" t="s">
        <v>137</v>
      </c>
      <c r="AU110" s="682" t="s">
        <v>82</v>
      </c>
      <c r="AV110" s="680" t="s">
        <v>80</v>
      </c>
      <c r="AW110" s="680" t="s">
        <v>33</v>
      </c>
      <c r="AX110" s="680" t="s">
        <v>72</v>
      </c>
      <c r="AY110" s="682" t="s">
        <v>125</v>
      </c>
    </row>
    <row r="111" spans="2:51" s="680" customFormat="1" ht="12">
      <c r="B111" s="681"/>
      <c r="D111" s="653" t="s">
        <v>137</v>
      </c>
      <c r="E111" s="682" t="s">
        <v>3</v>
      </c>
      <c r="F111" s="683" t="s">
        <v>3871</v>
      </c>
      <c r="H111" s="682" t="s">
        <v>3</v>
      </c>
      <c r="L111" s="681"/>
      <c r="M111" s="684"/>
      <c r="N111" s="685"/>
      <c r="O111" s="685"/>
      <c r="P111" s="685"/>
      <c r="Q111" s="685"/>
      <c r="R111" s="685"/>
      <c r="S111" s="685"/>
      <c r="T111" s="686"/>
      <c r="AT111" s="682" t="s">
        <v>137</v>
      </c>
      <c r="AU111" s="682" t="s">
        <v>82</v>
      </c>
      <c r="AV111" s="680" t="s">
        <v>80</v>
      </c>
      <c r="AW111" s="680" t="s">
        <v>33</v>
      </c>
      <c r="AX111" s="680" t="s">
        <v>72</v>
      </c>
      <c r="AY111" s="682" t="s">
        <v>125</v>
      </c>
    </row>
    <row r="112" spans="2:51" s="680" customFormat="1" ht="12">
      <c r="B112" s="681"/>
      <c r="D112" s="653" t="s">
        <v>137</v>
      </c>
      <c r="E112" s="682" t="s">
        <v>3</v>
      </c>
      <c r="F112" s="683" t="s">
        <v>3872</v>
      </c>
      <c r="H112" s="682" t="s">
        <v>3</v>
      </c>
      <c r="L112" s="681"/>
      <c r="M112" s="684"/>
      <c r="N112" s="685"/>
      <c r="O112" s="685"/>
      <c r="P112" s="685"/>
      <c r="Q112" s="685"/>
      <c r="R112" s="685"/>
      <c r="S112" s="685"/>
      <c r="T112" s="686"/>
      <c r="AT112" s="682" t="s">
        <v>137</v>
      </c>
      <c r="AU112" s="682" t="s">
        <v>82</v>
      </c>
      <c r="AV112" s="680" t="s">
        <v>80</v>
      </c>
      <c r="AW112" s="680" t="s">
        <v>33</v>
      </c>
      <c r="AX112" s="680" t="s">
        <v>72</v>
      </c>
      <c r="AY112" s="682" t="s">
        <v>125</v>
      </c>
    </row>
    <row r="113" spans="2:51" s="658" customFormat="1" ht="12">
      <c r="B113" s="659"/>
      <c r="D113" s="653" t="s">
        <v>137</v>
      </c>
      <c r="E113" s="660" t="s">
        <v>3</v>
      </c>
      <c r="F113" s="661" t="s">
        <v>80</v>
      </c>
      <c r="H113" s="662">
        <v>1</v>
      </c>
      <c r="L113" s="659"/>
      <c r="M113" s="663"/>
      <c r="N113" s="664"/>
      <c r="O113" s="664"/>
      <c r="P113" s="664"/>
      <c r="Q113" s="664"/>
      <c r="R113" s="664"/>
      <c r="S113" s="664"/>
      <c r="T113" s="665"/>
      <c r="AT113" s="660" t="s">
        <v>137</v>
      </c>
      <c r="AU113" s="660" t="s">
        <v>82</v>
      </c>
      <c r="AV113" s="658" t="s">
        <v>82</v>
      </c>
      <c r="AW113" s="658" t="s">
        <v>33</v>
      </c>
      <c r="AX113" s="658" t="s">
        <v>80</v>
      </c>
      <c r="AY113" s="660" t="s">
        <v>125</v>
      </c>
    </row>
    <row r="114" spans="1:65" s="571" customFormat="1" ht="14.45" customHeight="1">
      <c r="A114" s="568"/>
      <c r="B114" s="569"/>
      <c r="C114" s="640" t="s">
        <v>213</v>
      </c>
      <c r="D114" s="640" t="s">
        <v>128</v>
      </c>
      <c r="E114" s="641" t="s">
        <v>3873</v>
      </c>
      <c r="F114" s="642" t="s">
        <v>3874</v>
      </c>
      <c r="G114" s="643" t="s">
        <v>162</v>
      </c>
      <c r="H114" s="644">
        <v>1</v>
      </c>
      <c r="I114" s="77"/>
      <c r="J114" s="645">
        <f>ROUND(I114*H114,2)</f>
        <v>0</v>
      </c>
      <c r="K114" s="642" t="s">
        <v>132</v>
      </c>
      <c r="L114" s="569"/>
      <c r="M114" s="646" t="s">
        <v>3</v>
      </c>
      <c r="N114" s="647" t="s">
        <v>43</v>
      </c>
      <c r="O114" s="648"/>
      <c r="P114" s="649">
        <f>O114*H114</f>
        <v>0</v>
      </c>
      <c r="Q114" s="649">
        <v>0</v>
      </c>
      <c r="R114" s="649">
        <f>Q114*H114</f>
        <v>0</v>
      </c>
      <c r="S114" s="649">
        <v>0</v>
      </c>
      <c r="T114" s="650">
        <f>S114*H114</f>
        <v>0</v>
      </c>
      <c r="U114" s="568"/>
      <c r="V114" s="568"/>
      <c r="W114" s="568"/>
      <c r="X114" s="568"/>
      <c r="Y114" s="568"/>
      <c r="Z114" s="568"/>
      <c r="AA114" s="568"/>
      <c r="AB114" s="568"/>
      <c r="AC114" s="568"/>
      <c r="AD114" s="568"/>
      <c r="AE114" s="568"/>
      <c r="AR114" s="651" t="s">
        <v>163</v>
      </c>
      <c r="AT114" s="651" t="s">
        <v>128</v>
      </c>
      <c r="AU114" s="651" t="s">
        <v>82</v>
      </c>
      <c r="AY114" s="561" t="s">
        <v>125</v>
      </c>
      <c r="BE114" s="652">
        <f>IF(N114="základní",J114,0)</f>
        <v>0</v>
      </c>
      <c r="BF114" s="652">
        <f>IF(N114="snížená",J114,0)</f>
        <v>0</v>
      </c>
      <c r="BG114" s="652">
        <f>IF(N114="zákl. přenesená",J114,0)</f>
        <v>0</v>
      </c>
      <c r="BH114" s="652">
        <f>IF(N114="sníž. přenesená",J114,0)</f>
        <v>0</v>
      </c>
      <c r="BI114" s="652">
        <f>IF(N114="nulová",J114,0)</f>
        <v>0</v>
      </c>
      <c r="BJ114" s="561" t="s">
        <v>80</v>
      </c>
      <c r="BK114" s="652">
        <f>ROUND(I114*H114,2)</f>
        <v>0</v>
      </c>
      <c r="BL114" s="561" t="s">
        <v>163</v>
      </c>
      <c r="BM114" s="651" t="s">
        <v>3875</v>
      </c>
    </row>
    <row r="115" spans="2:51" s="680" customFormat="1" ht="12">
      <c r="B115" s="681"/>
      <c r="D115" s="653" t="s">
        <v>137</v>
      </c>
      <c r="E115" s="682" t="s">
        <v>3</v>
      </c>
      <c r="F115" s="683" t="s">
        <v>3869</v>
      </c>
      <c r="H115" s="682" t="s">
        <v>3</v>
      </c>
      <c r="L115" s="681"/>
      <c r="M115" s="684"/>
      <c r="N115" s="685"/>
      <c r="O115" s="685"/>
      <c r="P115" s="685"/>
      <c r="Q115" s="685"/>
      <c r="R115" s="685"/>
      <c r="S115" s="685"/>
      <c r="T115" s="686"/>
      <c r="AT115" s="682" t="s">
        <v>137</v>
      </c>
      <c r="AU115" s="682" t="s">
        <v>82</v>
      </c>
      <c r="AV115" s="680" t="s">
        <v>80</v>
      </c>
      <c r="AW115" s="680" t="s">
        <v>33</v>
      </c>
      <c r="AX115" s="680" t="s">
        <v>72</v>
      </c>
      <c r="AY115" s="682" t="s">
        <v>125</v>
      </c>
    </row>
    <row r="116" spans="2:51" s="680" customFormat="1" ht="12">
      <c r="B116" s="681"/>
      <c r="D116" s="653" t="s">
        <v>137</v>
      </c>
      <c r="E116" s="682" t="s">
        <v>3</v>
      </c>
      <c r="F116" s="683" t="s">
        <v>3870</v>
      </c>
      <c r="H116" s="682" t="s">
        <v>3</v>
      </c>
      <c r="L116" s="681"/>
      <c r="M116" s="684"/>
      <c r="N116" s="685"/>
      <c r="O116" s="685"/>
      <c r="P116" s="685"/>
      <c r="Q116" s="685"/>
      <c r="R116" s="685"/>
      <c r="S116" s="685"/>
      <c r="T116" s="686"/>
      <c r="AT116" s="682" t="s">
        <v>137</v>
      </c>
      <c r="AU116" s="682" t="s">
        <v>82</v>
      </c>
      <c r="AV116" s="680" t="s">
        <v>80</v>
      </c>
      <c r="AW116" s="680" t="s">
        <v>33</v>
      </c>
      <c r="AX116" s="680" t="s">
        <v>72</v>
      </c>
      <c r="AY116" s="682" t="s">
        <v>125</v>
      </c>
    </row>
    <row r="117" spans="2:51" s="680" customFormat="1" ht="12">
      <c r="B117" s="681"/>
      <c r="D117" s="653" t="s">
        <v>137</v>
      </c>
      <c r="E117" s="682" t="s">
        <v>3</v>
      </c>
      <c r="F117" s="683" t="s">
        <v>3876</v>
      </c>
      <c r="H117" s="682" t="s">
        <v>3</v>
      </c>
      <c r="L117" s="681"/>
      <c r="M117" s="684"/>
      <c r="N117" s="685"/>
      <c r="O117" s="685"/>
      <c r="P117" s="685"/>
      <c r="Q117" s="685"/>
      <c r="R117" s="685"/>
      <c r="S117" s="685"/>
      <c r="T117" s="686"/>
      <c r="AT117" s="682" t="s">
        <v>137</v>
      </c>
      <c r="AU117" s="682" t="s">
        <v>82</v>
      </c>
      <c r="AV117" s="680" t="s">
        <v>80</v>
      </c>
      <c r="AW117" s="680" t="s">
        <v>33</v>
      </c>
      <c r="AX117" s="680" t="s">
        <v>72</v>
      </c>
      <c r="AY117" s="682" t="s">
        <v>125</v>
      </c>
    </row>
    <row r="118" spans="2:51" s="680" customFormat="1" ht="12">
      <c r="B118" s="681"/>
      <c r="D118" s="653" t="s">
        <v>137</v>
      </c>
      <c r="E118" s="682" t="s">
        <v>3</v>
      </c>
      <c r="F118" s="683" t="s">
        <v>3877</v>
      </c>
      <c r="H118" s="682" t="s">
        <v>3</v>
      </c>
      <c r="L118" s="681"/>
      <c r="M118" s="684"/>
      <c r="N118" s="685"/>
      <c r="O118" s="685"/>
      <c r="P118" s="685"/>
      <c r="Q118" s="685"/>
      <c r="R118" s="685"/>
      <c r="S118" s="685"/>
      <c r="T118" s="686"/>
      <c r="AT118" s="682" t="s">
        <v>137</v>
      </c>
      <c r="AU118" s="682" t="s">
        <v>82</v>
      </c>
      <c r="AV118" s="680" t="s">
        <v>80</v>
      </c>
      <c r="AW118" s="680" t="s">
        <v>33</v>
      </c>
      <c r="AX118" s="680" t="s">
        <v>72</v>
      </c>
      <c r="AY118" s="682" t="s">
        <v>125</v>
      </c>
    </row>
    <row r="119" spans="2:51" s="658" customFormat="1" ht="12">
      <c r="B119" s="659"/>
      <c r="D119" s="653" t="s">
        <v>137</v>
      </c>
      <c r="E119" s="660" t="s">
        <v>3</v>
      </c>
      <c r="F119" s="661" t="s">
        <v>80</v>
      </c>
      <c r="H119" s="662">
        <v>1</v>
      </c>
      <c r="L119" s="659"/>
      <c r="M119" s="663"/>
      <c r="N119" s="664"/>
      <c r="O119" s="664"/>
      <c r="P119" s="664"/>
      <c r="Q119" s="664"/>
      <c r="R119" s="664"/>
      <c r="S119" s="664"/>
      <c r="T119" s="665"/>
      <c r="AT119" s="660" t="s">
        <v>137</v>
      </c>
      <c r="AU119" s="660" t="s">
        <v>82</v>
      </c>
      <c r="AV119" s="658" t="s">
        <v>82</v>
      </c>
      <c r="AW119" s="658" t="s">
        <v>33</v>
      </c>
      <c r="AX119" s="658" t="s">
        <v>80</v>
      </c>
      <c r="AY119" s="660" t="s">
        <v>125</v>
      </c>
    </row>
    <row r="120" spans="2:63" s="627" customFormat="1" ht="22.9" customHeight="1">
      <c r="B120" s="628"/>
      <c r="D120" s="629" t="s">
        <v>71</v>
      </c>
      <c r="E120" s="638" t="s">
        <v>157</v>
      </c>
      <c r="F120" s="638" t="s">
        <v>158</v>
      </c>
      <c r="J120" s="639">
        <f>BK120</f>
        <v>0</v>
      </c>
      <c r="L120" s="628"/>
      <c r="M120" s="632"/>
      <c r="N120" s="633"/>
      <c r="O120" s="633"/>
      <c r="P120" s="634">
        <f>SUM(P121:P124)</f>
        <v>0</v>
      </c>
      <c r="Q120" s="633"/>
      <c r="R120" s="634">
        <f>SUM(R121:R124)</f>
        <v>0</v>
      </c>
      <c r="S120" s="633"/>
      <c r="T120" s="635">
        <f>SUM(T121:T124)</f>
        <v>0</v>
      </c>
      <c r="AR120" s="629" t="s">
        <v>153</v>
      </c>
      <c r="AT120" s="636" t="s">
        <v>71</v>
      </c>
      <c r="AU120" s="636" t="s">
        <v>80</v>
      </c>
      <c r="AY120" s="629" t="s">
        <v>125</v>
      </c>
      <c r="BK120" s="637">
        <f>SUM(BK121:BK124)</f>
        <v>0</v>
      </c>
    </row>
    <row r="121" spans="1:65" s="571" customFormat="1" ht="14.45" customHeight="1">
      <c r="A121" s="568"/>
      <c r="B121" s="569"/>
      <c r="C121" s="640" t="s">
        <v>217</v>
      </c>
      <c r="D121" s="640" t="s">
        <v>128</v>
      </c>
      <c r="E121" s="641" t="s">
        <v>3878</v>
      </c>
      <c r="F121" s="642" t="s">
        <v>3879</v>
      </c>
      <c r="G121" s="643" t="s">
        <v>173</v>
      </c>
      <c r="H121" s="644">
        <v>1</v>
      </c>
      <c r="I121" s="77"/>
      <c r="J121" s="645">
        <f>ROUND(I121*H121,2)</f>
        <v>0</v>
      </c>
      <c r="K121" s="642" t="s">
        <v>132</v>
      </c>
      <c r="L121" s="569"/>
      <c r="M121" s="646" t="s">
        <v>3</v>
      </c>
      <c r="N121" s="647" t="s">
        <v>43</v>
      </c>
      <c r="O121" s="648"/>
      <c r="P121" s="649">
        <f>O121*H121</f>
        <v>0</v>
      </c>
      <c r="Q121" s="649">
        <v>0</v>
      </c>
      <c r="R121" s="649">
        <f>Q121*H121</f>
        <v>0</v>
      </c>
      <c r="S121" s="649">
        <v>0</v>
      </c>
      <c r="T121" s="650">
        <f>S121*H121</f>
        <v>0</v>
      </c>
      <c r="U121" s="568"/>
      <c r="V121" s="568"/>
      <c r="W121" s="568"/>
      <c r="X121" s="568"/>
      <c r="Y121" s="568"/>
      <c r="Z121" s="568"/>
      <c r="AA121" s="568"/>
      <c r="AB121" s="568"/>
      <c r="AC121" s="568"/>
      <c r="AD121" s="568"/>
      <c r="AE121" s="568"/>
      <c r="AR121" s="651" t="s">
        <v>163</v>
      </c>
      <c r="AT121" s="651" t="s">
        <v>128</v>
      </c>
      <c r="AU121" s="651" t="s">
        <v>82</v>
      </c>
      <c r="AY121" s="561" t="s">
        <v>125</v>
      </c>
      <c r="BE121" s="652">
        <f>IF(N121="základní",J121,0)</f>
        <v>0</v>
      </c>
      <c r="BF121" s="652">
        <f>IF(N121="snížená",J121,0)</f>
        <v>0</v>
      </c>
      <c r="BG121" s="652">
        <f>IF(N121="zákl. přenesená",J121,0)</f>
        <v>0</v>
      </c>
      <c r="BH121" s="652">
        <f>IF(N121="sníž. přenesená",J121,0)</f>
        <v>0</v>
      </c>
      <c r="BI121" s="652">
        <f>IF(N121="nulová",J121,0)</f>
        <v>0</v>
      </c>
      <c r="BJ121" s="561" t="s">
        <v>80</v>
      </c>
      <c r="BK121" s="652">
        <f>ROUND(I121*H121,2)</f>
        <v>0</v>
      </c>
      <c r="BL121" s="561" t="s">
        <v>163</v>
      </c>
      <c r="BM121" s="651" t="s">
        <v>3880</v>
      </c>
    </row>
    <row r="122" spans="2:51" s="680" customFormat="1" ht="12">
      <c r="B122" s="681"/>
      <c r="D122" s="653" t="s">
        <v>137</v>
      </c>
      <c r="E122" s="682" t="s">
        <v>3</v>
      </c>
      <c r="F122" s="683" t="s">
        <v>3881</v>
      </c>
      <c r="H122" s="682" t="s">
        <v>3</v>
      </c>
      <c r="L122" s="681"/>
      <c r="M122" s="684"/>
      <c r="N122" s="685"/>
      <c r="O122" s="685"/>
      <c r="P122" s="685"/>
      <c r="Q122" s="685"/>
      <c r="R122" s="685"/>
      <c r="S122" s="685"/>
      <c r="T122" s="686"/>
      <c r="AT122" s="682" t="s">
        <v>137</v>
      </c>
      <c r="AU122" s="682" t="s">
        <v>82</v>
      </c>
      <c r="AV122" s="680" t="s">
        <v>80</v>
      </c>
      <c r="AW122" s="680" t="s">
        <v>33</v>
      </c>
      <c r="AX122" s="680" t="s">
        <v>72</v>
      </c>
      <c r="AY122" s="682" t="s">
        <v>125</v>
      </c>
    </row>
    <row r="123" spans="2:51" s="680" customFormat="1" ht="12">
      <c r="B123" s="681"/>
      <c r="D123" s="653" t="s">
        <v>137</v>
      </c>
      <c r="E123" s="682" t="s">
        <v>3</v>
      </c>
      <c r="F123" s="683" t="s">
        <v>3882</v>
      </c>
      <c r="H123" s="682" t="s">
        <v>3</v>
      </c>
      <c r="L123" s="681"/>
      <c r="M123" s="684"/>
      <c r="N123" s="685"/>
      <c r="O123" s="685"/>
      <c r="P123" s="685"/>
      <c r="Q123" s="685"/>
      <c r="R123" s="685"/>
      <c r="S123" s="685"/>
      <c r="T123" s="686"/>
      <c r="AT123" s="682" t="s">
        <v>137</v>
      </c>
      <c r="AU123" s="682" t="s">
        <v>82</v>
      </c>
      <c r="AV123" s="680" t="s">
        <v>80</v>
      </c>
      <c r="AW123" s="680" t="s">
        <v>33</v>
      </c>
      <c r="AX123" s="680" t="s">
        <v>72</v>
      </c>
      <c r="AY123" s="682" t="s">
        <v>125</v>
      </c>
    </row>
    <row r="124" spans="2:51" s="658" customFormat="1" ht="12">
      <c r="B124" s="659"/>
      <c r="D124" s="653" t="s">
        <v>137</v>
      </c>
      <c r="E124" s="660" t="s">
        <v>3</v>
      </c>
      <c r="F124" s="661" t="s">
        <v>3846</v>
      </c>
      <c r="H124" s="662">
        <v>1</v>
      </c>
      <c r="L124" s="659"/>
      <c r="M124" s="703"/>
      <c r="N124" s="704"/>
      <c r="O124" s="704"/>
      <c r="P124" s="704"/>
      <c r="Q124" s="704"/>
      <c r="R124" s="704"/>
      <c r="S124" s="704"/>
      <c r="T124" s="705"/>
      <c r="AT124" s="660" t="s">
        <v>137</v>
      </c>
      <c r="AU124" s="660" t="s">
        <v>82</v>
      </c>
      <c r="AV124" s="658" t="s">
        <v>82</v>
      </c>
      <c r="AW124" s="658" t="s">
        <v>33</v>
      </c>
      <c r="AX124" s="658" t="s">
        <v>80</v>
      </c>
      <c r="AY124" s="660" t="s">
        <v>125</v>
      </c>
    </row>
    <row r="125" spans="1:31" s="571" customFormat="1" ht="6.95" customHeight="1">
      <c r="A125" s="568"/>
      <c r="B125" s="592"/>
      <c r="C125" s="593"/>
      <c r="D125" s="593"/>
      <c r="E125" s="593"/>
      <c r="F125" s="593"/>
      <c r="G125" s="593"/>
      <c r="H125" s="593"/>
      <c r="I125" s="593"/>
      <c r="J125" s="593"/>
      <c r="K125" s="593"/>
      <c r="L125" s="569"/>
      <c r="M125" s="568"/>
      <c r="O125" s="568"/>
      <c r="P125" s="568"/>
      <c r="Q125" s="568"/>
      <c r="R125" s="568"/>
      <c r="S125" s="568"/>
      <c r="T125" s="568"/>
      <c r="U125" s="568"/>
      <c r="V125" s="568"/>
      <c r="W125" s="568"/>
      <c r="X125" s="568"/>
      <c r="Y125" s="568"/>
      <c r="Z125" s="568"/>
      <c r="AA125" s="568"/>
      <c r="AB125" s="568"/>
      <c r="AC125" s="568"/>
      <c r="AD125" s="568"/>
      <c r="AE125" s="568"/>
    </row>
  </sheetData>
  <sheetProtection algorithmName="SHA-512" hashValue="7h3Wy3Ckk9a+QdycUtmbf+6xvDAz9G/V1wh+Dn9h1U7JlTThM6G5F04/nI5PrskMv/W3ipGthTElXtMvhaKkxw==" saltValue="2IcrN2nJAxE1ZrVkzQWz9A==" spinCount="100000" sheet="1" objects="1" scenarios="1"/>
  <autoFilter ref="C84:K124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262"/>
  <sheetViews>
    <sheetView showZeros="0" view="pageBreakPreview" zoomScale="106" zoomScaleSheetLayoutView="106" workbookViewId="0" topLeftCell="A1">
      <selection activeCell="L16" sqref="L16"/>
    </sheetView>
  </sheetViews>
  <sheetFormatPr defaultColWidth="9.140625" defaultRowHeight="12"/>
  <cols>
    <col min="1" max="1" width="5.140625" style="164" customWidth="1"/>
    <col min="2" max="2" width="13.421875" style="164" customWidth="1"/>
    <col min="3" max="3" width="47.140625" style="164" customWidth="1"/>
    <col min="4" max="4" width="6.421875" style="164" customWidth="1"/>
    <col min="5" max="5" width="10.00390625" style="244" customWidth="1"/>
    <col min="6" max="6" width="11.421875" style="231" customWidth="1"/>
    <col min="7" max="7" width="16.140625" style="164" customWidth="1"/>
    <col min="8" max="8" width="10.7109375" style="163" customWidth="1"/>
    <col min="9" max="11" width="9.28125" style="164" customWidth="1"/>
    <col min="12" max="12" width="88.00390625" style="164" customWidth="1"/>
    <col min="13" max="13" width="52.8515625" style="164" customWidth="1"/>
    <col min="14" max="256" width="9.28125" style="164" customWidth="1"/>
    <col min="257" max="257" width="5.140625" style="164" customWidth="1"/>
    <col min="258" max="258" width="13.421875" style="164" customWidth="1"/>
    <col min="259" max="259" width="47.140625" style="164" customWidth="1"/>
    <col min="260" max="260" width="6.421875" style="164" customWidth="1"/>
    <col min="261" max="261" width="10.00390625" style="164" customWidth="1"/>
    <col min="262" max="262" width="11.421875" style="164" customWidth="1"/>
    <col min="263" max="263" width="16.140625" style="164" customWidth="1"/>
    <col min="264" max="267" width="9.28125" style="164" customWidth="1"/>
    <col min="268" max="268" width="88.00390625" style="164" customWidth="1"/>
    <col min="269" max="269" width="52.8515625" style="164" customWidth="1"/>
    <col min="270" max="512" width="9.28125" style="164" customWidth="1"/>
    <col min="513" max="513" width="5.140625" style="164" customWidth="1"/>
    <col min="514" max="514" width="13.421875" style="164" customWidth="1"/>
    <col min="515" max="515" width="47.140625" style="164" customWidth="1"/>
    <col min="516" max="516" width="6.421875" style="164" customWidth="1"/>
    <col min="517" max="517" width="10.00390625" style="164" customWidth="1"/>
    <col min="518" max="518" width="11.421875" style="164" customWidth="1"/>
    <col min="519" max="519" width="16.140625" style="164" customWidth="1"/>
    <col min="520" max="523" width="9.28125" style="164" customWidth="1"/>
    <col min="524" max="524" width="88.00390625" style="164" customWidth="1"/>
    <col min="525" max="525" width="52.8515625" style="164" customWidth="1"/>
    <col min="526" max="768" width="9.28125" style="164" customWidth="1"/>
    <col min="769" max="769" width="5.140625" style="164" customWidth="1"/>
    <col min="770" max="770" width="13.421875" style="164" customWidth="1"/>
    <col min="771" max="771" width="47.140625" style="164" customWidth="1"/>
    <col min="772" max="772" width="6.421875" style="164" customWidth="1"/>
    <col min="773" max="773" width="10.00390625" style="164" customWidth="1"/>
    <col min="774" max="774" width="11.421875" style="164" customWidth="1"/>
    <col min="775" max="775" width="16.140625" style="164" customWidth="1"/>
    <col min="776" max="779" width="9.28125" style="164" customWidth="1"/>
    <col min="780" max="780" width="88.00390625" style="164" customWidth="1"/>
    <col min="781" max="781" width="52.8515625" style="164" customWidth="1"/>
    <col min="782" max="1024" width="9.28125" style="164" customWidth="1"/>
    <col min="1025" max="1025" width="5.140625" style="164" customWidth="1"/>
    <col min="1026" max="1026" width="13.421875" style="164" customWidth="1"/>
    <col min="1027" max="1027" width="47.140625" style="164" customWidth="1"/>
    <col min="1028" max="1028" width="6.421875" style="164" customWidth="1"/>
    <col min="1029" max="1029" width="10.00390625" style="164" customWidth="1"/>
    <col min="1030" max="1030" width="11.421875" style="164" customWidth="1"/>
    <col min="1031" max="1031" width="16.140625" style="164" customWidth="1"/>
    <col min="1032" max="1035" width="9.28125" style="164" customWidth="1"/>
    <col min="1036" max="1036" width="88.00390625" style="164" customWidth="1"/>
    <col min="1037" max="1037" width="52.8515625" style="164" customWidth="1"/>
    <col min="1038" max="1280" width="9.28125" style="164" customWidth="1"/>
    <col min="1281" max="1281" width="5.140625" style="164" customWidth="1"/>
    <col min="1282" max="1282" width="13.421875" style="164" customWidth="1"/>
    <col min="1283" max="1283" width="47.140625" style="164" customWidth="1"/>
    <col min="1284" max="1284" width="6.421875" style="164" customWidth="1"/>
    <col min="1285" max="1285" width="10.00390625" style="164" customWidth="1"/>
    <col min="1286" max="1286" width="11.421875" style="164" customWidth="1"/>
    <col min="1287" max="1287" width="16.140625" style="164" customWidth="1"/>
    <col min="1288" max="1291" width="9.28125" style="164" customWidth="1"/>
    <col min="1292" max="1292" width="88.00390625" style="164" customWidth="1"/>
    <col min="1293" max="1293" width="52.8515625" style="164" customWidth="1"/>
    <col min="1294" max="1536" width="9.28125" style="164" customWidth="1"/>
    <col min="1537" max="1537" width="5.140625" style="164" customWidth="1"/>
    <col min="1538" max="1538" width="13.421875" style="164" customWidth="1"/>
    <col min="1539" max="1539" width="47.140625" style="164" customWidth="1"/>
    <col min="1540" max="1540" width="6.421875" style="164" customWidth="1"/>
    <col min="1541" max="1541" width="10.00390625" style="164" customWidth="1"/>
    <col min="1542" max="1542" width="11.421875" style="164" customWidth="1"/>
    <col min="1543" max="1543" width="16.140625" style="164" customWidth="1"/>
    <col min="1544" max="1547" width="9.28125" style="164" customWidth="1"/>
    <col min="1548" max="1548" width="88.00390625" style="164" customWidth="1"/>
    <col min="1549" max="1549" width="52.8515625" style="164" customWidth="1"/>
    <col min="1550" max="1792" width="9.28125" style="164" customWidth="1"/>
    <col min="1793" max="1793" width="5.140625" style="164" customWidth="1"/>
    <col min="1794" max="1794" width="13.421875" style="164" customWidth="1"/>
    <col min="1795" max="1795" width="47.140625" style="164" customWidth="1"/>
    <col min="1796" max="1796" width="6.421875" style="164" customWidth="1"/>
    <col min="1797" max="1797" width="10.00390625" style="164" customWidth="1"/>
    <col min="1798" max="1798" width="11.421875" style="164" customWidth="1"/>
    <col min="1799" max="1799" width="16.140625" style="164" customWidth="1"/>
    <col min="1800" max="1803" width="9.28125" style="164" customWidth="1"/>
    <col min="1804" max="1804" width="88.00390625" style="164" customWidth="1"/>
    <col min="1805" max="1805" width="52.8515625" style="164" customWidth="1"/>
    <col min="1806" max="2048" width="9.28125" style="164" customWidth="1"/>
    <col min="2049" max="2049" width="5.140625" style="164" customWidth="1"/>
    <col min="2050" max="2050" width="13.421875" style="164" customWidth="1"/>
    <col min="2051" max="2051" width="47.140625" style="164" customWidth="1"/>
    <col min="2052" max="2052" width="6.421875" style="164" customWidth="1"/>
    <col min="2053" max="2053" width="10.00390625" style="164" customWidth="1"/>
    <col min="2054" max="2054" width="11.421875" style="164" customWidth="1"/>
    <col min="2055" max="2055" width="16.140625" style="164" customWidth="1"/>
    <col min="2056" max="2059" width="9.28125" style="164" customWidth="1"/>
    <col min="2060" max="2060" width="88.00390625" style="164" customWidth="1"/>
    <col min="2061" max="2061" width="52.8515625" style="164" customWidth="1"/>
    <col min="2062" max="2304" width="9.28125" style="164" customWidth="1"/>
    <col min="2305" max="2305" width="5.140625" style="164" customWidth="1"/>
    <col min="2306" max="2306" width="13.421875" style="164" customWidth="1"/>
    <col min="2307" max="2307" width="47.140625" style="164" customWidth="1"/>
    <col min="2308" max="2308" width="6.421875" style="164" customWidth="1"/>
    <col min="2309" max="2309" width="10.00390625" style="164" customWidth="1"/>
    <col min="2310" max="2310" width="11.421875" style="164" customWidth="1"/>
    <col min="2311" max="2311" width="16.140625" style="164" customWidth="1"/>
    <col min="2312" max="2315" width="9.28125" style="164" customWidth="1"/>
    <col min="2316" max="2316" width="88.00390625" style="164" customWidth="1"/>
    <col min="2317" max="2317" width="52.8515625" style="164" customWidth="1"/>
    <col min="2318" max="2560" width="9.28125" style="164" customWidth="1"/>
    <col min="2561" max="2561" width="5.140625" style="164" customWidth="1"/>
    <col min="2562" max="2562" width="13.421875" style="164" customWidth="1"/>
    <col min="2563" max="2563" width="47.140625" style="164" customWidth="1"/>
    <col min="2564" max="2564" width="6.421875" style="164" customWidth="1"/>
    <col min="2565" max="2565" width="10.00390625" style="164" customWidth="1"/>
    <col min="2566" max="2566" width="11.421875" style="164" customWidth="1"/>
    <col min="2567" max="2567" width="16.140625" style="164" customWidth="1"/>
    <col min="2568" max="2571" width="9.28125" style="164" customWidth="1"/>
    <col min="2572" max="2572" width="88.00390625" style="164" customWidth="1"/>
    <col min="2573" max="2573" width="52.8515625" style="164" customWidth="1"/>
    <col min="2574" max="2816" width="9.28125" style="164" customWidth="1"/>
    <col min="2817" max="2817" width="5.140625" style="164" customWidth="1"/>
    <col min="2818" max="2818" width="13.421875" style="164" customWidth="1"/>
    <col min="2819" max="2819" width="47.140625" style="164" customWidth="1"/>
    <col min="2820" max="2820" width="6.421875" style="164" customWidth="1"/>
    <col min="2821" max="2821" width="10.00390625" style="164" customWidth="1"/>
    <col min="2822" max="2822" width="11.421875" style="164" customWidth="1"/>
    <col min="2823" max="2823" width="16.140625" style="164" customWidth="1"/>
    <col min="2824" max="2827" width="9.28125" style="164" customWidth="1"/>
    <col min="2828" max="2828" width="88.00390625" style="164" customWidth="1"/>
    <col min="2829" max="2829" width="52.8515625" style="164" customWidth="1"/>
    <col min="2830" max="3072" width="9.28125" style="164" customWidth="1"/>
    <col min="3073" max="3073" width="5.140625" style="164" customWidth="1"/>
    <col min="3074" max="3074" width="13.421875" style="164" customWidth="1"/>
    <col min="3075" max="3075" width="47.140625" style="164" customWidth="1"/>
    <col min="3076" max="3076" width="6.421875" style="164" customWidth="1"/>
    <col min="3077" max="3077" width="10.00390625" style="164" customWidth="1"/>
    <col min="3078" max="3078" width="11.421875" style="164" customWidth="1"/>
    <col min="3079" max="3079" width="16.140625" style="164" customWidth="1"/>
    <col min="3080" max="3083" width="9.28125" style="164" customWidth="1"/>
    <col min="3084" max="3084" width="88.00390625" style="164" customWidth="1"/>
    <col min="3085" max="3085" width="52.8515625" style="164" customWidth="1"/>
    <col min="3086" max="3328" width="9.28125" style="164" customWidth="1"/>
    <col min="3329" max="3329" width="5.140625" style="164" customWidth="1"/>
    <col min="3330" max="3330" width="13.421875" style="164" customWidth="1"/>
    <col min="3331" max="3331" width="47.140625" style="164" customWidth="1"/>
    <col min="3332" max="3332" width="6.421875" style="164" customWidth="1"/>
    <col min="3333" max="3333" width="10.00390625" style="164" customWidth="1"/>
    <col min="3334" max="3334" width="11.421875" style="164" customWidth="1"/>
    <col min="3335" max="3335" width="16.140625" style="164" customWidth="1"/>
    <col min="3336" max="3339" width="9.28125" style="164" customWidth="1"/>
    <col min="3340" max="3340" width="88.00390625" style="164" customWidth="1"/>
    <col min="3341" max="3341" width="52.8515625" style="164" customWidth="1"/>
    <col min="3342" max="3584" width="9.28125" style="164" customWidth="1"/>
    <col min="3585" max="3585" width="5.140625" style="164" customWidth="1"/>
    <col min="3586" max="3586" width="13.421875" style="164" customWidth="1"/>
    <col min="3587" max="3587" width="47.140625" style="164" customWidth="1"/>
    <col min="3588" max="3588" width="6.421875" style="164" customWidth="1"/>
    <col min="3589" max="3589" width="10.00390625" style="164" customWidth="1"/>
    <col min="3590" max="3590" width="11.421875" style="164" customWidth="1"/>
    <col min="3591" max="3591" width="16.140625" style="164" customWidth="1"/>
    <col min="3592" max="3595" width="9.28125" style="164" customWidth="1"/>
    <col min="3596" max="3596" width="88.00390625" style="164" customWidth="1"/>
    <col min="3597" max="3597" width="52.8515625" style="164" customWidth="1"/>
    <col min="3598" max="3840" width="9.28125" style="164" customWidth="1"/>
    <col min="3841" max="3841" width="5.140625" style="164" customWidth="1"/>
    <col min="3842" max="3842" width="13.421875" style="164" customWidth="1"/>
    <col min="3843" max="3843" width="47.140625" style="164" customWidth="1"/>
    <col min="3844" max="3844" width="6.421875" style="164" customWidth="1"/>
    <col min="3845" max="3845" width="10.00390625" style="164" customWidth="1"/>
    <col min="3846" max="3846" width="11.421875" style="164" customWidth="1"/>
    <col min="3847" max="3847" width="16.140625" style="164" customWidth="1"/>
    <col min="3848" max="3851" width="9.28125" style="164" customWidth="1"/>
    <col min="3852" max="3852" width="88.00390625" style="164" customWidth="1"/>
    <col min="3853" max="3853" width="52.8515625" style="164" customWidth="1"/>
    <col min="3854" max="4096" width="9.28125" style="164" customWidth="1"/>
    <col min="4097" max="4097" width="5.140625" style="164" customWidth="1"/>
    <col min="4098" max="4098" width="13.421875" style="164" customWidth="1"/>
    <col min="4099" max="4099" width="47.140625" style="164" customWidth="1"/>
    <col min="4100" max="4100" width="6.421875" style="164" customWidth="1"/>
    <col min="4101" max="4101" width="10.00390625" style="164" customWidth="1"/>
    <col min="4102" max="4102" width="11.421875" style="164" customWidth="1"/>
    <col min="4103" max="4103" width="16.140625" style="164" customWidth="1"/>
    <col min="4104" max="4107" width="9.28125" style="164" customWidth="1"/>
    <col min="4108" max="4108" width="88.00390625" style="164" customWidth="1"/>
    <col min="4109" max="4109" width="52.8515625" style="164" customWidth="1"/>
    <col min="4110" max="4352" width="9.28125" style="164" customWidth="1"/>
    <col min="4353" max="4353" width="5.140625" style="164" customWidth="1"/>
    <col min="4354" max="4354" width="13.421875" style="164" customWidth="1"/>
    <col min="4355" max="4355" width="47.140625" style="164" customWidth="1"/>
    <col min="4356" max="4356" width="6.421875" style="164" customWidth="1"/>
    <col min="4357" max="4357" width="10.00390625" style="164" customWidth="1"/>
    <col min="4358" max="4358" width="11.421875" style="164" customWidth="1"/>
    <col min="4359" max="4359" width="16.140625" style="164" customWidth="1"/>
    <col min="4360" max="4363" width="9.28125" style="164" customWidth="1"/>
    <col min="4364" max="4364" width="88.00390625" style="164" customWidth="1"/>
    <col min="4365" max="4365" width="52.8515625" style="164" customWidth="1"/>
    <col min="4366" max="4608" width="9.28125" style="164" customWidth="1"/>
    <col min="4609" max="4609" width="5.140625" style="164" customWidth="1"/>
    <col min="4610" max="4610" width="13.421875" style="164" customWidth="1"/>
    <col min="4611" max="4611" width="47.140625" style="164" customWidth="1"/>
    <col min="4612" max="4612" width="6.421875" style="164" customWidth="1"/>
    <col min="4613" max="4613" width="10.00390625" style="164" customWidth="1"/>
    <col min="4614" max="4614" width="11.421875" style="164" customWidth="1"/>
    <col min="4615" max="4615" width="16.140625" style="164" customWidth="1"/>
    <col min="4616" max="4619" width="9.28125" style="164" customWidth="1"/>
    <col min="4620" max="4620" width="88.00390625" style="164" customWidth="1"/>
    <col min="4621" max="4621" width="52.8515625" style="164" customWidth="1"/>
    <col min="4622" max="4864" width="9.28125" style="164" customWidth="1"/>
    <col min="4865" max="4865" width="5.140625" style="164" customWidth="1"/>
    <col min="4866" max="4866" width="13.421875" style="164" customWidth="1"/>
    <col min="4867" max="4867" width="47.140625" style="164" customWidth="1"/>
    <col min="4868" max="4868" width="6.421875" style="164" customWidth="1"/>
    <col min="4869" max="4869" width="10.00390625" style="164" customWidth="1"/>
    <col min="4870" max="4870" width="11.421875" style="164" customWidth="1"/>
    <col min="4871" max="4871" width="16.140625" style="164" customWidth="1"/>
    <col min="4872" max="4875" width="9.28125" style="164" customWidth="1"/>
    <col min="4876" max="4876" width="88.00390625" style="164" customWidth="1"/>
    <col min="4877" max="4877" width="52.8515625" style="164" customWidth="1"/>
    <col min="4878" max="5120" width="9.28125" style="164" customWidth="1"/>
    <col min="5121" max="5121" width="5.140625" style="164" customWidth="1"/>
    <col min="5122" max="5122" width="13.421875" style="164" customWidth="1"/>
    <col min="5123" max="5123" width="47.140625" style="164" customWidth="1"/>
    <col min="5124" max="5124" width="6.421875" style="164" customWidth="1"/>
    <col min="5125" max="5125" width="10.00390625" style="164" customWidth="1"/>
    <col min="5126" max="5126" width="11.421875" style="164" customWidth="1"/>
    <col min="5127" max="5127" width="16.140625" style="164" customWidth="1"/>
    <col min="5128" max="5131" width="9.28125" style="164" customWidth="1"/>
    <col min="5132" max="5132" width="88.00390625" style="164" customWidth="1"/>
    <col min="5133" max="5133" width="52.8515625" style="164" customWidth="1"/>
    <col min="5134" max="5376" width="9.28125" style="164" customWidth="1"/>
    <col min="5377" max="5377" width="5.140625" style="164" customWidth="1"/>
    <col min="5378" max="5378" width="13.421875" style="164" customWidth="1"/>
    <col min="5379" max="5379" width="47.140625" style="164" customWidth="1"/>
    <col min="5380" max="5380" width="6.421875" style="164" customWidth="1"/>
    <col min="5381" max="5381" width="10.00390625" style="164" customWidth="1"/>
    <col min="5382" max="5382" width="11.421875" style="164" customWidth="1"/>
    <col min="5383" max="5383" width="16.140625" style="164" customWidth="1"/>
    <col min="5384" max="5387" width="9.28125" style="164" customWidth="1"/>
    <col min="5388" max="5388" width="88.00390625" style="164" customWidth="1"/>
    <col min="5389" max="5389" width="52.8515625" style="164" customWidth="1"/>
    <col min="5390" max="5632" width="9.28125" style="164" customWidth="1"/>
    <col min="5633" max="5633" width="5.140625" style="164" customWidth="1"/>
    <col min="5634" max="5634" width="13.421875" style="164" customWidth="1"/>
    <col min="5635" max="5635" width="47.140625" style="164" customWidth="1"/>
    <col min="5636" max="5636" width="6.421875" style="164" customWidth="1"/>
    <col min="5637" max="5637" width="10.00390625" style="164" customWidth="1"/>
    <col min="5638" max="5638" width="11.421875" style="164" customWidth="1"/>
    <col min="5639" max="5639" width="16.140625" style="164" customWidth="1"/>
    <col min="5640" max="5643" width="9.28125" style="164" customWidth="1"/>
    <col min="5644" max="5644" width="88.00390625" style="164" customWidth="1"/>
    <col min="5645" max="5645" width="52.8515625" style="164" customWidth="1"/>
    <col min="5646" max="5888" width="9.28125" style="164" customWidth="1"/>
    <col min="5889" max="5889" width="5.140625" style="164" customWidth="1"/>
    <col min="5890" max="5890" width="13.421875" style="164" customWidth="1"/>
    <col min="5891" max="5891" width="47.140625" style="164" customWidth="1"/>
    <col min="5892" max="5892" width="6.421875" style="164" customWidth="1"/>
    <col min="5893" max="5893" width="10.00390625" style="164" customWidth="1"/>
    <col min="5894" max="5894" width="11.421875" style="164" customWidth="1"/>
    <col min="5895" max="5895" width="16.140625" style="164" customWidth="1"/>
    <col min="5896" max="5899" width="9.28125" style="164" customWidth="1"/>
    <col min="5900" max="5900" width="88.00390625" style="164" customWidth="1"/>
    <col min="5901" max="5901" width="52.8515625" style="164" customWidth="1"/>
    <col min="5902" max="6144" width="9.28125" style="164" customWidth="1"/>
    <col min="6145" max="6145" width="5.140625" style="164" customWidth="1"/>
    <col min="6146" max="6146" width="13.421875" style="164" customWidth="1"/>
    <col min="6147" max="6147" width="47.140625" style="164" customWidth="1"/>
    <col min="6148" max="6148" width="6.421875" style="164" customWidth="1"/>
    <col min="6149" max="6149" width="10.00390625" style="164" customWidth="1"/>
    <col min="6150" max="6150" width="11.421875" style="164" customWidth="1"/>
    <col min="6151" max="6151" width="16.140625" style="164" customWidth="1"/>
    <col min="6152" max="6155" width="9.28125" style="164" customWidth="1"/>
    <col min="6156" max="6156" width="88.00390625" style="164" customWidth="1"/>
    <col min="6157" max="6157" width="52.8515625" style="164" customWidth="1"/>
    <col min="6158" max="6400" width="9.28125" style="164" customWidth="1"/>
    <col min="6401" max="6401" width="5.140625" style="164" customWidth="1"/>
    <col min="6402" max="6402" width="13.421875" style="164" customWidth="1"/>
    <col min="6403" max="6403" width="47.140625" style="164" customWidth="1"/>
    <col min="6404" max="6404" width="6.421875" style="164" customWidth="1"/>
    <col min="6405" max="6405" width="10.00390625" style="164" customWidth="1"/>
    <col min="6406" max="6406" width="11.421875" style="164" customWidth="1"/>
    <col min="6407" max="6407" width="16.140625" style="164" customWidth="1"/>
    <col min="6408" max="6411" width="9.28125" style="164" customWidth="1"/>
    <col min="6412" max="6412" width="88.00390625" style="164" customWidth="1"/>
    <col min="6413" max="6413" width="52.8515625" style="164" customWidth="1"/>
    <col min="6414" max="6656" width="9.28125" style="164" customWidth="1"/>
    <col min="6657" max="6657" width="5.140625" style="164" customWidth="1"/>
    <col min="6658" max="6658" width="13.421875" style="164" customWidth="1"/>
    <col min="6659" max="6659" width="47.140625" style="164" customWidth="1"/>
    <col min="6660" max="6660" width="6.421875" style="164" customWidth="1"/>
    <col min="6661" max="6661" width="10.00390625" style="164" customWidth="1"/>
    <col min="6662" max="6662" width="11.421875" style="164" customWidth="1"/>
    <col min="6663" max="6663" width="16.140625" style="164" customWidth="1"/>
    <col min="6664" max="6667" width="9.28125" style="164" customWidth="1"/>
    <col min="6668" max="6668" width="88.00390625" style="164" customWidth="1"/>
    <col min="6669" max="6669" width="52.8515625" style="164" customWidth="1"/>
    <col min="6670" max="6912" width="9.28125" style="164" customWidth="1"/>
    <col min="6913" max="6913" width="5.140625" style="164" customWidth="1"/>
    <col min="6914" max="6914" width="13.421875" style="164" customWidth="1"/>
    <col min="6915" max="6915" width="47.140625" style="164" customWidth="1"/>
    <col min="6916" max="6916" width="6.421875" style="164" customWidth="1"/>
    <col min="6917" max="6917" width="10.00390625" style="164" customWidth="1"/>
    <col min="6918" max="6918" width="11.421875" style="164" customWidth="1"/>
    <col min="6919" max="6919" width="16.140625" style="164" customWidth="1"/>
    <col min="6920" max="6923" width="9.28125" style="164" customWidth="1"/>
    <col min="6924" max="6924" width="88.00390625" style="164" customWidth="1"/>
    <col min="6925" max="6925" width="52.8515625" style="164" customWidth="1"/>
    <col min="6926" max="7168" width="9.28125" style="164" customWidth="1"/>
    <col min="7169" max="7169" width="5.140625" style="164" customWidth="1"/>
    <col min="7170" max="7170" width="13.421875" style="164" customWidth="1"/>
    <col min="7171" max="7171" width="47.140625" style="164" customWidth="1"/>
    <col min="7172" max="7172" width="6.421875" style="164" customWidth="1"/>
    <col min="7173" max="7173" width="10.00390625" style="164" customWidth="1"/>
    <col min="7174" max="7174" width="11.421875" style="164" customWidth="1"/>
    <col min="7175" max="7175" width="16.140625" style="164" customWidth="1"/>
    <col min="7176" max="7179" width="9.28125" style="164" customWidth="1"/>
    <col min="7180" max="7180" width="88.00390625" style="164" customWidth="1"/>
    <col min="7181" max="7181" width="52.8515625" style="164" customWidth="1"/>
    <col min="7182" max="7424" width="9.28125" style="164" customWidth="1"/>
    <col min="7425" max="7425" width="5.140625" style="164" customWidth="1"/>
    <col min="7426" max="7426" width="13.421875" style="164" customWidth="1"/>
    <col min="7427" max="7427" width="47.140625" style="164" customWidth="1"/>
    <col min="7428" max="7428" width="6.421875" style="164" customWidth="1"/>
    <col min="7429" max="7429" width="10.00390625" style="164" customWidth="1"/>
    <col min="7430" max="7430" width="11.421875" style="164" customWidth="1"/>
    <col min="7431" max="7431" width="16.140625" style="164" customWidth="1"/>
    <col min="7432" max="7435" width="9.28125" style="164" customWidth="1"/>
    <col min="7436" max="7436" width="88.00390625" style="164" customWidth="1"/>
    <col min="7437" max="7437" width="52.8515625" style="164" customWidth="1"/>
    <col min="7438" max="7680" width="9.28125" style="164" customWidth="1"/>
    <col min="7681" max="7681" width="5.140625" style="164" customWidth="1"/>
    <col min="7682" max="7682" width="13.421875" style="164" customWidth="1"/>
    <col min="7683" max="7683" width="47.140625" style="164" customWidth="1"/>
    <col min="7684" max="7684" width="6.421875" style="164" customWidth="1"/>
    <col min="7685" max="7685" width="10.00390625" style="164" customWidth="1"/>
    <col min="7686" max="7686" width="11.421875" style="164" customWidth="1"/>
    <col min="7687" max="7687" width="16.140625" style="164" customWidth="1"/>
    <col min="7688" max="7691" width="9.28125" style="164" customWidth="1"/>
    <col min="7692" max="7692" width="88.00390625" style="164" customWidth="1"/>
    <col min="7693" max="7693" width="52.8515625" style="164" customWidth="1"/>
    <col min="7694" max="7936" width="9.28125" style="164" customWidth="1"/>
    <col min="7937" max="7937" width="5.140625" style="164" customWidth="1"/>
    <col min="7938" max="7938" width="13.421875" style="164" customWidth="1"/>
    <col min="7939" max="7939" width="47.140625" style="164" customWidth="1"/>
    <col min="7940" max="7940" width="6.421875" style="164" customWidth="1"/>
    <col min="7941" max="7941" width="10.00390625" style="164" customWidth="1"/>
    <col min="7942" max="7942" width="11.421875" style="164" customWidth="1"/>
    <col min="7943" max="7943" width="16.140625" style="164" customWidth="1"/>
    <col min="7944" max="7947" width="9.28125" style="164" customWidth="1"/>
    <col min="7948" max="7948" width="88.00390625" style="164" customWidth="1"/>
    <col min="7949" max="7949" width="52.8515625" style="164" customWidth="1"/>
    <col min="7950" max="8192" width="9.28125" style="164" customWidth="1"/>
    <col min="8193" max="8193" width="5.140625" style="164" customWidth="1"/>
    <col min="8194" max="8194" width="13.421875" style="164" customWidth="1"/>
    <col min="8195" max="8195" width="47.140625" style="164" customWidth="1"/>
    <col min="8196" max="8196" width="6.421875" style="164" customWidth="1"/>
    <col min="8197" max="8197" width="10.00390625" style="164" customWidth="1"/>
    <col min="8198" max="8198" width="11.421875" style="164" customWidth="1"/>
    <col min="8199" max="8199" width="16.140625" style="164" customWidth="1"/>
    <col min="8200" max="8203" width="9.28125" style="164" customWidth="1"/>
    <col min="8204" max="8204" width="88.00390625" style="164" customWidth="1"/>
    <col min="8205" max="8205" width="52.8515625" style="164" customWidth="1"/>
    <col min="8206" max="8448" width="9.28125" style="164" customWidth="1"/>
    <col min="8449" max="8449" width="5.140625" style="164" customWidth="1"/>
    <col min="8450" max="8450" width="13.421875" style="164" customWidth="1"/>
    <col min="8451" max="8451" width="47.140625" style="164" customWidth="1"/>
    <col min="8452" max="8452" width="6.421875" style="164" customWidth="1"/>
    <col min="8453" max="8453" width="10.00390625" style="164" customWidth="1"/>
    <col min="8454" max="8454" width="11.421875" style="164" customWidth="1"/>
    <col min="8455" max="8455" width="16.140625" style="164" customWidth="1"/>
    <col min="8456" max="8459" width="9.28125" style="164" customWidth="1"/>
    <col min="8460" max="8460" width="88.00390625" style="164" customWidth="1"/>
    <col min="8461" max="8461" width="52.8515625" style="164" customWidth="1"/>
    <col min="8462" max="8704" width="9.28125" style="164" customWidth="1"/>
    <col min="8705" max="8705" width="5.140625" style="164" customWidth="1"/>
    <col min="8706" max="8706" width="13.421875" style="164" customWidth="1"/>
    <col min="8707" max="8707" width="47.140625" style="164" customWidth="1"/>
    <col min="8708" max="8708" width="6.421875" style="164" customWidth="1"/>
    <col min="8709" max="8709" width="10.00390625" style="164" customWidth="1"/>
    <col min="8710" max="8710" width="11.421875" style="164" customWidth="1"/>
    <col min="8711" max="8711" width="16.140625" style="164" customWidth="1"/>
    <col min="8712" max="8715" width="9.28125" style="164" customWidth="1"/>
    <col min="8716" max="8716" width="88.00390625" style="164" customWidth="1"/>
    <col min="8717" max="8717" width="52.8515625" style="164" customWidth="1"/>
    <col min="8718" max="8960" width="9.28125" style="164" customWidth="1"/>
    <col min="8961" max="8961" width="5.140625" style="164" customWidth="1"/>
    <col min="8962" max="8962" width="13.421875" style="164" customWidth="1"/>
    <col min="8963" max="8963" width="47.140625" style="164" customWidth="1"/>
    <col min="8964" max="8964" width="6.421875" style="164" customWidth="1"/>
    <col min="8965" max="8965" width="10.00390625" style="164" customWidth="1"/>
    <col min="8966" max="8966" width="11.421875" style="164" customWidth="1"/>
    <col min="8967" max="8967" width="16.140625" style="164" customWidth="1"/>
    <col min="8968" max="8971" width="9.28125" style="164" customWidth="1"/>
    <col min="8972" max="8972" width="88.00390625" style="164" customWidth="1"/>
    <col min="8973" max="8973" width="52.8515625" style="164" customWidth="1"/>
    <col min="8974" max="9216" width="9.28125" style="164" customWidth="1"/>
    <col min="9217" max="9217" width="5.140625" style="164" customWidth="1"/>
    <col min="9218" max="9218" width="13.421875" style="164" customWidth="1"/>
    <col min="9219" max="9219" width="47.140625" style="164" customWidth="1"/>
    <col min="9220" max="9220" width="6.421875" style="164" customWidth="1"/>
    <col min="9221" max="9221" width="10.00390625" style="164" customWidth="1"/>
    <col min="9222" max="9222" width="11.421875" style="164" customWidth="1"/>
    <col min="9223" max="9223" width="16.140625" style="164" customWidth="1"/>
    <col min="9224" max="9227" width="9.28125" style="164" customWidth="1"/>
    <col min="9228" max="9228" width="88.00390625" style="164" customWidth="1"/>
    <col min="9229" max="9229" width="52.8515625" style="164" customWidth="1"/>
    <col min="9230" max="9472" width="9.28125" style="164" customWidth="1"/>
    <col min="9473" max="9473" width="5.140625" style="164" customWidth="1"/>
    <col min="9474" max="9474" width="13.421875" style="164" customWidth="1"/>
    <col min="9475" max="9475" width="47.140625" style="164" customWidth="1"/>
    <col min="9476" max="9476" width="6.421875" style="164" customWidth="1"/>
    <col min="9477" max="9477" width="10.00390625" style="164" customWidth="1"/>
    <col min="9478" max="9478" width="11.421875" style="164" customWidth="1"/>
    <col min="9479" max="9479" width="16.140625" style="164" customWidth="1"/>
    <col min="9480" max="9483" width="9.28125" style="164" customWidth="1"/>
    <col min="9484" max="9484" width="88.00390625" style="164" customWidth="1"/>
    <col min="9485" max="9485" width="52.8515625" style="164" customWidth="1"/>
    <col min="9486" max="9728" width="9.28125" style="164" customWidth="1"/>
    <col min="9729" max="9729" width="5.140625" style="164" customWidth="1"/>
    <col min="9730" max="9730" width="13.421875" style="164" customWidth="1"/>
    <col min="9731" max="9731" width="47.140625" style="164" customWidth="1"/>
    <col min="9732" max="9732" width="6.421875" style="164" customWidth="1"/>
    <col min="9733" max="9733" width="10.00390625" style="164" customWidth="1"/>
    <col min="9734" max="9734" width="11.421875" style="164" customWidth="1"/>
    <col min="9735" max="9735" width="16.140625" style="164" customWidth="1"/>
    <col min="9736" max="9739" width="9.28125" style="164" customWidth="1"/>
    <col min="9740" max="9740" width="88.00390625" style="164" customWidth="1"/>
    <col min="9741" max="9741" width="52.8515625" style="164" customWidth="1"/>
    <col min="9742" max="9984" width="9.28125" style="164" customWidth="1"/>
    <col min="9985" max="9985" width="5.140625" style="164" customWidth="1"/>
    <col min="9986" max="9986" width="13.421875" style="164" customWidth="1"/>
    <col min="9987" max="9987" width="47.140625" style="164" customWidth="1"/>
    <col min="9988" max="9988" width="6.421875" style="164" customWidth="1"/>
    <col min="9989" max="9989" width="10.00390625" style="164" customWidth="1"/>
    <col min="9990" max="9990" width="11.421875" style="164" customWidth="1"/>
    <col min="9991" max="9991" width="16.140625" style="164" customWidth="1"/>
    <col min="9992" max="9995" width="9.28125" style="164" customWidth="1"/>
    <col min="9996" max="9996" width="88.00390625" style="164" customWidth="1"/>
    <col min="9997" max="9997" width="52.8515625" style="164" customWidth="1"/>
    <col min="9998" max="10240" width="9.28125" style="164" customWidth="1"/>
    <col min="10241" max="10241" width="5.140625" style="164" customWidth="1"/>
    <col min="10242" max="10242" width="13.421875" style="164" customWidth="1"/>
    <col min="10243" max="10243" width="47.140625" style="164" customWidth="1"/>
    <col min="10244" max="10244" width="6.421875" style="164" customWidth="1"/>
    <col min="10245" max="10245" width="10.00390625" style="164" customWidth="1"/>
    <col min="10246" max="10246" width="11.421875" style="164" customWidth="1"/>
    <col min="10247" max="10247" width="16.140625" style="164" customWidth="1"/>
    <col min="10248" max="10251" width="9.28125" style="164" customWidth="1"/>
    <col min="10252" max="10252" width="88.00390625" style="164" customWidth="1"/>
    <col min="10253" max="10253" width="52.8515625" style="164" customWidth="1"/>
    <col min="10254" max="10496" width="9.28125" style="164" customWidth="1"/>
    <col min="10497" max="10497" width="5.140625" style="164" customWidth="1"/>
    <col min="10498" max="10498" width="13.421875" style="164" customWidth="1"/>
    <col min="10499" max="10499" width="47.140625" style="164" customWidth="1"/>
    <col min="10500" max="10500" width="6.421875" style="164" customWidth="1"/>
    <col min="10501" max="10501" width="10.00390625" style="164" customWidth="1"/>
    <col min="10502" max="10502" width="11.421875" style="164" customWidth="1"/>
    <col min="10503" max="10503" width="16.140625" style="164" customWidth="1"/>
    <col min="10504" max="10507" width="9.28125" style="164" customWidth="1"/>
    <col min="10508" max="10508" width="88.00390625" style="164" customWidth="1"/>
    <col min="10509" max="10509" width="52.8515625" style="164" customWidth="1"/>
    <col min="10510" max="10752" width="9.28125" style="164" customWidth="1"/>
    <col min="10753" max="10753" width="5.140625" style="164" customWidth="1"/>
    <col min="10754" max="10754" width="13.421875" style="164" customWidth="1"/>
    <col min="10755" max="10755" width="47.140625" style="164" customWidth="1"/>
    <col min="10756" max="10756" width="6.421875" style="164" customWidth="1"/>
    <col min="10757" max="10757" width="10.00390625" style="164" customWidth="1"/>
    <col min="10758" max="10758" width="11.421875" style="164" customWidth="1"/>
    <col min="10759" max="10759" width="16.140625" style="164" customWidth="1"/>
    <col min="10760" max="10763" width="9.28125" style="164" customWidth="1"/>
    <col min="10764" max="10764" width="88.00390625" style="164" customWidth="1"/>
    <col min="10765" max="10765" width="52.8515625" style="164" customWidth="1"/>
    <col min="10766" max="11008" width="9.28125" style="164" customWidth="1"/>
    <col min="11009" max="11009" width="5.140625" style="164" customWidth="1"/>
    <col min="11010" max="11010" width="13.421875" style="164" customWidth="1"/>
    <col min="11011" max="11011" width="47.140625" style="164" customWidth="1"/>
    <col min="11012" max="11012" width="6.421875" style="164" customWidth="1"/>
    <col min="11013" max="11013" width="10.00390625" style="164" customWidth="1"/>
    <col min="11014" max="11014" width="11.421875" style="164" customWidth="1"/>
    <col min="11015" max="11015" width="16.140625" style="164" customWidth="1"/>
    <col min="11016" max="11019" width="9.28125" style="164" customWidth="1"/>
    <col min="11020" max="11020" width="88.00390625" style="164" customWidth="1"/>
    <col min="11021" max="11021" width="52.8515625" style="164" customWidth="1"/>
    <col min="11022" max="11264" width="9.28125" style="164" customWidth="1"/>
    <col min="11265" max="11265" width="5.140625" style="164" customWidth="1"/>
    <col min="11266" max="11266" width="13.421875" style="164" customWidth="1"/>
    <col min="11267" max="11267" width="47.140625" style="164" customWidth="1"/>
    <col min="11268" max="11268" width="6.421875" style="164" customWidth="1"/>
    <col min="11269" max="11269" width="10.00390625" style="164" customWidth="1"/>
    <col min="11270" max="11270" width="11.421875" style="164" customWidth="1"/>
    <col min="11271" max="11271" width="16.140625" style="164" customWidth="1"/>
    <col min="11272" max="11275" width="9.28125" style="164" customWidth="1"/>
    <col min="11276" max="11276" width="88.00390625" style="164" customWidth="1"/>
    <col min="11277" max="11277" width="52.8515625" style="164" customWidth="1"/>
    <col min="11278" max="11520" width="9.28125" style="164" customWidth="1"/>
    <col min="11521" max="11521" width="5.140625" style="164" customWidth="1"/>
    <col min="11522" max="11522" width="13.421875" style="164" customWidth="1"/>
    <col min="11523" max="11523" width="47.140625" style="164" customWidth="1"/>
    <col min="11524" max="11524" width="6.421875" style="164" customWidth="1"/>
    <col min="11525" max="11525" width="10.00390625" style="164" customWidth="1"/>
    <col min="11526" max="11526" width="11.421875" style="164" customWidth="1"/>
    <col min="11527" max="11527" width="16.140625" style="164" customWidth="1"/>
    <col min="11528" max="11531" width="9.28125" style="164" customWidth="1"/>
    <col min="11532" max="11532" width="88.00390625" style="164" customWidth="1"/>
    <col min="11533" max="11533" width="52.8515625" style="164" customWidth="1"/>
    <col min="11534" max="11776" width="9.28125" style="164" customWidth="1"/>
    <col min="11777" max="11777" width="5.140625" style="164" customWidth="1"/>
    <col min="11778" max="11778" width="13.421875" style="164" customWidth="1"/>
    <col min="11779" max="11779" width="47.140625" style="164" customWidth="1"/>
    <col min="11780" max="11780" width="6.421875" style="164" customWidth="1"/>
    <col min="11781" max="11781" width="10.00390625" style="164" customWidth="1"/>
    <col min="11782" max="11782" width="11.421875" style="164" customWidth="1"/>
    <col min="11783" max="11783" width="16.140625" style="164" customWidth="1"/>
    <col min="11784" max="11787" width="9.28125" style="164" customWidth="1"/>
    <col min="11788" max="11788" width="88.00390625" style="164" customWidth="1"/>
    <col min="11789" max="11789" width="52.8515625" style="164" customWidth="1"/>
    <col min="11790" max="12032" width="9.28125" style="164" customWidth="1"/>
    <col min="12033" max="12033" width="5.140625" style="164" customWidth="1"/>
    <col min="12034" max="12034" width="13.421875" style="164" customWidth="1"/>
    <col min="12035" max="12035" width="47.140625" style="164" customWidth="1"/>
    <col min="12036" max="12036" width="6.421875" style="164" customWidth="1"/>
    <col min="12037" max="12037" width="10.00390625" style="164" customWidth="1"/>
    <col min="12038" max="12038" width="11.421875" style="164" customWidth="1"/>
    <col min="12039" max="12039" width="16.140625" style="164" customWidth="1"/>
    <col min="12040" max="12043" width="9.28125" style="164" customWidth="1"/>
    <col min="12044" max="12044" width="88.00390625" style="164" customWidth="1"/>
    <col min="12045" max="12045" width="52.8515625" style="164" customWidth="1"/>
    <col min="12046" max="12288" width="9.28125" style="164" customWidth="1"/>
    <col min="12289" max="12289" width="5.140625" style="164" customWidth="1"/>
    <col min="12290" max="12290" width="13.421875" style="164" customWidth="1"/>
    <col min="12291" max="12291" width="47.140625" style="164" customWidth="1"/>
    <col min="12292" max="12292" width="6.421875" style="164" customWidth="1"/>
    <col min="12293" max="12293" width="10.00390625" style="164" customWidth="1"/>
    <col min="12294" max="12294" width="11.421875" style="164" customWidth="1"/>
    <col min="12295" max="12295" width="16.140625" style="164" customWidth="1"/>
    <col min="12296" max="12299" width="9.28125" style="164" customWidth="1"/>
    <col min="12300" max="12300" width="88.00390625" style="164" customWidth="1"/>
    <col min="12301" max="12301" width="52.8515625" style="164" customWidth="1"/>
    <col min="12302" max="12544" width="9.28125" style="164" customWidth="1"/>
    <col min="12545" max="12545" width="5.140625" style="164" customWidth="1"/>
    <col min="12546" max="12546" width="13.421875" style="164" customWidth="1"/>
    <col min="12547" max="12547" width="47.140625" style="164" customWidth="1"/>
    <col min="12548" max="12548" width="6.421875" style="164" customWidth="1"/>
    <col min="12549" max="12549" width="10.00390625" style="164" customWidth="1"/>
    <col min="12550" max="12550" width="11.421875" style="164" customWidth="1"/>
    <col min="12551" max="12551" width="16.140625" style="164" customWidth="1"/>
    <col min="12552" max="12555" width="9.28125" style="164" customWidth="1"/>
    <col min="12556" max="12556" width="88.00390625" style="164" customWidth="1"/>
    <col min="12557" max="12557" width="52.8515625" style="164" customWidth="1"/>
    <col min="12558" max="12800" width="9.28125" style="164" customWidth="1"/>
    <col min="12801" max="12801" width="5.140625" style="164" customWidth="1"/>
    <col min="12802" max="12802" width="13.421875" style="164" customWidth="1"/>
    <col min="12803" max="12803" width="47.140625" style="164" customWidth="1"/>
    <col min="12804" max="12804" width="6.421875" style="164" customWidth="1"/>
    <col min="12805" max="12805" width="10.00390625" style="164" customWidth="1"/>
    <col min="12806" max="12806" width="11.421875" style="164" customWidth="1"/>
    <col min="12807" max="12807" width="16.140625" style="164" customWidth="1"/>
    <col min="12808" max="12811" width="9.28125" style="164" customWidth="1"/>
    <col min="12812" max="12812" width="88.00390625" style="164" customWidth="1"/>
    <col min="12813" max="12813" width="52.8515625" style="164" customWidth="1"/>
    <col min="12814" max="13056" width="9.28125" style="164" customWidth="1"/>
    <col min="13057" max="13057" width="5.140625" style="164" customWidth="1"/>
    <col min="13058" max="13058" width="13.421875" style="164" customWidth="1"/>
    <col min="13059" max="13059" width="47.140625" style="164" customWidth="1"/>
    <col min="13060" max="13060" width="6.421875" style="164" customWidth="1"/>
    <col min="13061" max="13061" width="10.00390625" style="164" customWidth="1"/>
    <col min="13062" max="13062" width="11.421875" style="164" customWidth="1"/>
    <col min="13063" max="13063" width="16.140625" style="164" customWidth="1"/>
    <col min="13064" max="13067" width="9.28125" style="164" customWidth="1"/>
    <col min="13068" max="13068" width="88.00390625" style="164" customWidth="1"/>
    <col min="13069" max="13069" width="52.8515625" style="164" customWidth="1"/>
    <col min="13070" max="13312" width="9.28125" style="164" customWidth="1"/>
    <col min="13313" max="13313" width="5.140625" style="164" customWidth="1"/>
    <col min="13314" max="13314" width="13.421875" style="164" customWidth="1"/>
    <col min="13315" max="13315" width="47.140625" style="164" customWidth="1"/>
    <col min="13316" max="13316" width="6.421875" style="164" customWidth="1"/>
    <col min="13317" max="13317" width="10.00390625" style="164" customWidth="1"/>
    <col min="13318" max="13318" width="11.421875" style="164" customWidth="1"/>
    <col min="13319" max="13319" width="16.140625" style="164" customWidth="1"/>
    <col min="13320" max="13323" width="9.28125" style="164" customWidth="1"/>
    <col min="13324" max="13324" width="88.00390625" style="164" customWidth="1"/>
    <col min="13325" max="13325" width="52.8515625" style="164" customWidth="1"/>
    <col min="13326" max="13568" width="9.28125" style="164" customWidth="1"/>
    <col min="13569" max="13569" width="5.140625" style="164" customWidth="1"/>
    <col min="13570" max="13570" width="13.421875" style="164" customWidth="1"/>
    <col min="13571" max="13571" width="47.140625" style="164" customWidth="1"/>
    <col min="13572" max="13572" width="6.421875" style="164" customWidth="1"/>
    <col min="13573" max="13573" width="10.00390625" style="164" customWidth="1"/>
    <col min="13574" max="13574" width="11.421875" style="164" customWidth="1"/>
    <col min="13575" max="13575" width="16.140625" style="164" customWidth="1"/>
    <col min="13576" max="13579" width="9.28125" style="164" customWidth="1"/>
    <col min="13580" max="13580" width="88.00390625" style="164" customWidth="1"/>
    <col min="13581" max="13581" width="52.8515625" style="164" customWidth="1"/>
    <col min="13582" max="13824" width="9.28125" style="164" customWidth="1"/>
    <col min="13825" max="13825" width="5.140625" style="164" customWidth="1"/>
    <col min="13826" max="13826" width="13.421875" style="164" customWidth="1"/>
    <col min="13827" max="13827" width="47.140625" style="164" customWidth="1"/>
    <col min="13828" max="13828" width="6.421875" style="164" customWidth="1"/>
    <col min="13829" max="13829" width="10.00390625" style="164" customWidth="1"/>
    <col min="13830" max="13830" width="11.421875" style="164" customWidth="1"/>
    <col min="13831" max="13831" width="16.140625" style="164" customWidth="1"/>
    <col min="13832" max="13835" width="9.28125" style="164" customWidth="1"/>
    <col min="13836" max="13836" width="88.00390625" style="164" customWidth="1"/>
    <col min="13837" max="13837" width="52.8515625" style="164" customWidth="1"/>
    <col min="13838" max="14080" width="9.28125" style="164" customWidth="1"/>
    <col min="14081" max="14081" width="5.140625" style="164" customWidth="1"/>
    <col min="14082" max="14082" width="13.421875" style="164" customWidth="1"/>
    <col min="14083" max="14083" width="47.140625" style="164" customWidth="1"/>
    <col min="14084" max="14084" width="6.421875" style="164" customWidth="1"/>
    <col min="14085" max="14085" width="10.00390625" style="164" customWidth="1"/>
    <col min="14086" max="14086" width="11.421875" style="164" customWidth="1"/>
    <col min="14087" max="14087" width="16.140625" style="164" customWidth="1"/>
    <col min="14088" max="14091" width="9.28125" style="164" customWidth="1"/>
    <col min="14092" max="14092" width="88.00390625" style="164" customWidth="1"/>
    <col min="14093" max="14093" width="52.8515625" style="164" customWidth="1"/>
    <col min="14094" max="14336" width="9.28125" style="164" customWidth="1"/>
    <col min="14337" max="14337" width="5.140625" style="164" customWidth="1"/>
    <col min="14338" max="14338" width="13.421875" style="164" customWidth="1"/>
    <col min="14339" max="14339" width="47.140625" style="164" customWidth="1"/>
    <col min="14340" max="14340" width="6.421875" style="164" customWidth="1"/>
    <col min="14341" max="14341" width="10.00390625" style="164" customWidth="1"/>
    <col min="14342" max="14342" width="11.421875" style="164" customWidth="1"/>
    <col min="14343" max="14343" width="16.140625" style="164" customWidth="1"/>
    <col min="14344" max="14347" width="9.28125" style="164" customWidth="1"/>
    <col min="14348" max="14348" width="88.00390625" style="164" customWidth="1"/>
    <col min="14349" max="14349" width="52.8515625" style="164" customWidth="1"/>
    <col min="14350" max="14592" width="9.28125" style="164" customWidth="1"/>
    <col min="14593" max="14593" width="5.140625" style="164" customWidth="1"/>
    <col min="14594" max="14594" width="13.421875" style="164" customWidth="1"/>
    <col min="14595" max="14595" width="47.140625" style="164" customWidth="1"/>
    <col min="14596" max="14596" width="6.421875" style="164" customWidth="1"/>
    <col min="14597" max="14597" width="10.00390625" style="164" customWidth="1"/>
    <col min="14598" max="14598" width="11.421875" style="164" customWidth="1"/>
    <col min="14599" max="14599" width="16.140625" style="164" customWidth="1"/>
    <col min="14600" max="14603" width="9.28125" style="164" customWidth="1"/>
    <col min="14604" max="14604" width="88.00390625" style="164" customWidth="1"/>
    <col min="14605" max="14605" width="52.8515625" style="164" customWidth="1"/>
    <col min="14606" max="14848" width="9.28125" style="164" customWidth="1"/>
    <col min="14849" max="14849" width="5.140625" style="164" customWidth="1"/>
    <col min="14850" max="14850" width="13.421875" style="164" customWidth="1"/>
    <col min="14851" max="14851" width="47.140625" style="164" customWidth="1"/>
    <col min="14852" max="14852" width="6.421875" style="164" customWidth="1"/>
    <col min="14853" max="14853" width="10.00390625" style="164" customWidth="1"/>
    <col min="14854" max="14854" width="11.421875" style="164" customWidth="1"/>
    <col min="14855" max="14855" width="16.140625" style="164" customWidth="1"/>
    <col min="14856" max="14859" width="9.28125" style="164" customWidth="1"/>
    <col min="14860" max="14860" width="88.00390625" style="164" customWidth="1"/>
    <col min="14861" max="14861" width="52.8515625" style="164" customWidth="1"/>
    <col min="14862" max="15104" width="9.28125" style="164" customWidth="1"/>
    <col min="15105" max="15105" width="5.140625" style="164" customWidth="1"/>
    <col min="15106" max="15106" width="13.421875" style="164" customWidth="1"/>
    <col min="15107" max="15107" width="47.140625" style="164" customWidth="1"/>
    <col min="15108" max="15108" width="6.421875" style="164" customWidth="1"/>
    <col min="15109" max="15109" width="10.00390625" style="164" customWidth="1"/>
    <col min="15110" max="15110" width="11.421875" style="164" customWidth="1"/>
    <col min="15111" max="15111" width="16.140625" style="164" customWidth="1"/>
    <col min="15112" max="15115" width="9.28125" style="164" customWidth="1"/>
    <col min="15116" max="15116" width="88.00390625" style="164" customWidth="1"/>
    <col min="15117" max="15117" width="52.8515625" style="164" customWidth="1"/>
    <col min="15118" max="15360" width="9.28125" style="164" customWidth="1"/>
    <col min="15361" max="15361" width="5.140625" style="164" customWidth="1"/>
    <col min="15362" max="15362" width="13.421875" style="164" customWidth="1"/>
    <col min="15363" max="15363" width="47.140625" style="164" customWidth="1"/>
    <col min="15364" max="15364" width="6.421875" style="164" customWidth="1"/>
    <col min="15365" max="15365" width="10.00390625" style="164" customWidth="1"/>
    <col min="15366" max="15366" width="11.421875" style="164" customWidth="1"/>
    <col min="15367" max="15367" width="16.140625" style="164" customWidth="1"/>
    <col min="15368" max="15371" width="9.28125" style="164" customWidth="1"/>
    <col min="15372" max="15372" width="88.00390625" style="164" customWidth="1"/>
    <col min="15373" max="15373" width="52.8515625" style="164" customWidth="1"/>
    <col min="15374" max="15616" width="9.28125" style="164" customWidth="1"/>
    <col min="15617" max="15617" width="5.140625" style="164" customWidth="1"/>
    <col min="15618" max="15618" width="13.421875" style="164" customWidth="1"/>
    <col min="15619" max="15619" width="47.140625" style="164" customWidth="1"/>
    <col min="15620" max="15620" width="6.421875" style="164" customWidth="1"/>
    <col min="15621" max="15621" width="10.00390625" style="164" customWidth="1"/>
    <col min="15622" max="15622" width="11.421875" style="164" customWidth="1"/>
    <col min="15623" max="15623" width="16.140625" style="164" customWidth="1"/>
    <col min="15624" max="15627" width="9.28125" style="164" customWidth="1"/>
    <col min="15628" max="15628" width="88.00390625" style="164" customWidth="1"/>
    <col min="15629" max="15629" width="52.8515625" style="164" customWidth="1"/>
    <col min="15630" max="15872" width="9.28125" style="164" customWidth="1"/>
    <col min="15873" max="15873" width="5.140625" style="164" customWidth="1"/>
    <col min="15874" max="15874" width="13.421875" style="164" customWidth="1"/>
    <col min="15875" max="15875" width="47.140625" style="164" customWidth="1"/>
    <col min="15876" max="15876" width="6.421875" style="164" customWidth="1"/>
    <col min="15877" max="15877" width="10.00390625" style="164" customWidth="1"/>
    <col min="15878" max="15878" width="11.421875" style="164" customWidth="1"/>
    <col min="15879" max="15879" width="16.140625" style="164" customWidth="1"/>
    <col min="15880" max="15883" width="9.28125" style="164" customWidth="1"/>
    <col min="15884" max="15884" width="88.00390625" style="164" customWidth="1"/>
    <col min="15885" max="15885" width="52.8515625" style="164" customWidth="1"/>
    <col min="15886" max="16128" width="9.28125" style="164" customWidth="1"/>
    <col min="16129" max="16129" width="5.140625" style="164" customWidth="1"/>
    <col min="16130" max="16130" width="13.421875" style="164" customWidth="1"/>
    <col min="16131" max="16131" width="47.140625" style="164" customWidth="1"/>
    <col min="16132" max="16132" width="6.421875" style="164" customWidth="1"/>
    <col min="16133" max="16133" width="10.00390625" style="164" customWidth="1"/>
    <col min="16134" max="16134" width="11.421875" style="164" customWidth="1"/>
    <col min="16135" max="16135" width="16.140625" style="164" customWidth="1"/>
    <col min="16136" max="16139" width="9.28125" style="164" customWidth="1"/>
    <col min="16140" max="16140" width="88.00390625" style="164" customWidth="1"/>
    <col min="16141" max="16141" width="52.8515625" style="164" customWidth="1"/>
    <col min="16142" max="16384" width="9.28125" style="164" customWidth="1"/>
  </cols>
  <sheetData>
    <row r="1" spans="1:7" ht="15.75">
      <c r="A1" s="768" t="s">
        <v>4068</v>
      </c>
      <c r="B1" s="768"/>
      <c r="C1" s="768"/>
      <c r="D1" s="768"/>
      <c r="E1" s="768"/>
      <c r="F1" s="768"/>
      <c r="G1" s="768"/>
    </row>
    <row r="2" spans="1:8" ht="14.25" customHeight="1" thickBot="1">
      <c r="A2" s="165"/>
      <c r="B2" s="166"/>
      <c r="C2" s="167"/>
      <c r="D2" s="167"/>
      <c r="E2" s="168"/>
      <c r="F2" s="169"/>
      <c r="G2" s="167"/>
      <c r="H2" s="170"/>
    </row>
    <row r="3" spans="1:8" ht="41.25" customHeight="1" thickTop="1">
      <c r="A3" s="769" t="s">
        <v>4069</v>
      </c>
      <c r="B3" s="770"/>
      <c r="C3" s="171" t="s">
        <v>4070</v>
      </c>
      <c r="D3" s="172"/>
      <c r="E3" s="173" t="s">
        <v>4071</v>
      </c>
      <c r="F3" s="174" t="str">
        <f>'[2]Rekapitulace'!H1</f>
        <v>01090519</v>
      </c>
      <c r="G3" s="175"/>
      <c r="H3" s="176"/>
    </row>
    <row r="4" spans="1:8" ht="13.5" thickBot="1">
      <c r="A4" s="771" t="s">
        <v>4072</v>
      </c>
      <c r="B4" s="772"/>
      <c r="C4" s="177" t="s">
        <v>4073</v>
      </c>
      <c r="D4" s="178"/>
      <c r="E4" s="773" t="str">
        <f>'[2]Rekapitulace'!G2</f>
        <v>ZTI</v>
      </c>
      <c r="F4" s="774"/>
      <c r="G4" s="775"/>
      <c r="H4" s="179"/>
    </row>
    <row r="5" spans="1:8" ht="13.5" thickTop="1">
      <c r="A5" s="180"/>
      <c r="B5" s="165"/>
      <c r="C5" s="165"/>
      <c r="D5" s="165"/>
      <c r="E5" s="181"/>
      <c r="F5" s="182"/>
      <c r="G5" s="183"/>
      <c r="H5" s="184"/>
    </row>
    <row r="6" spans="1:8" ht="25.5">
      <c r="A6" s="185" t="s">
        <v>4074</v>
      </c>
      <c r="B6" s="186" t="s">
        <v>4075</v>
      </c>
      <c r="C6" s="186" t="s">
        <v>4076</v>
      </c>
      <c r="D6" s="187" t="s">
        <v>112</v>
      </c>
      <c r="E6" s="188" t="s">
        <v>4077</v>
      </c>
      <c r="F6" s="188" t="s">
        <v>4078</v>
      </c>
      <c r="G6" s="189" t="s">
        <v>4079</v>
      </c>
      <c r="H6" s="190" t="s">
        <v>4080</v>
      </c>
    </row>
    <row r="7" spans="1:15" ht="12">
      <c r="A7" s="191" t="s">
        <v>4081</v>
      </c>
      <c r="B7" s="192" t="s">
        <v>4082</v>
      </c>
      <c r="C7" s="193" t="s">
        <v>4083</v>
      </c>
      <c r="D7" s="194"/>
      <c r="E7" s="195"/>
      <c r="F7" s="196"/>
      <c r="G7" s="197"/>
      <c r="H7" s="198"/>
      <c r="I7" s="199"/>
      <c r="O7" s="200">
        <v>1</v>
      </c>
    </row>
    <row r="8" spans="1:104" ht="12">
      <c r="A8" s="201">
        <v>1</v>
      </c>
      <c r="B8" s="202" t="s">
        <v>4084</v>
      </c>
      <c r="C8" s="203" t="s">
        <v>4085</v>
      </c>
      <c r="D8" s="204"/>
      <c r="E8" s="205">
        <v>0</v>
      </c>
      <c r="F8" s="206"/>
      <c r="G8" s="207">
        <f>E8*F8</f>
        <v>0</v>
      </c>
      <c r="H8" s="208"/>
      <c r="O8" s="200">
        <v>2</v>
      </c>
      <c r="AA8" s="164">
        <v>1</v>
      </c>
      <c r="AB8" s="164">
        <v>1</v>
      </c>
      <c r="AC8" s="164">
        <v>1</v>
      </c>
      <c r="AZ8" s="164">
        <v>1</v>
      </c>
      <c r="BA8" s="164">
        <f>IF(AZ8=1,G8,0)</f>
        <v>0</v>
      </c>
      <c r="BB8" s="164">
        <f>IF(AZ8=2,G8,0)</f>
        <v>0</v>
      </c>
      <c r="BC8" s="164">
        <f>IF(AZ8=3,G8,0)</f>
        <v>0</v>
      </c>
      <c r="BD8" s="164">
        <f>IF(AZ8=4,G8,0)</f>
        <v>0</v>
      </c>
      <c r="BE8" s="164">
        <f>IF(AZ8=5,G8,0)</f>
        <v>0</v>
      </c>
      <c r="CA8" s="209">
        <v>1</v>
      </c>
      <c r="CB8" s="209">
        <v>1</v>
      </c>
      <c r="CZ8" s="164">
        <v>0</v>
      </c>
    </row>
    <row r="9" spans="1:15" ht="12">
      <c r="A9" s="210"/>
      <c r="B9" s="211"/>
      <c r="C9" s="766" t="s">
        <v>4086</v>
      </c>
      <c r="D9" s="767"/>
      <c r="E9" s="212">
        <v>0</v>
      </c>
      <c r="F9" s="213"/>
      <c r="G9" s="214"/>
      <c r="H9" s="215"/>
      <c r="M9" s="216" t="s">
        <v>4086</v>
      </c>
      <c r="O9" s="200"/>
    </row>
    <row r="10" spans="1:15" ht="12">
      <c r="A10" s="210"/>
      <c r="B10" s="211"/>
      <c r="C10" s="766" t="s">
        <v>4087</v>
      </c>
      <c r="D10" s="767"/>
      <c r="E10" s="212">
        <v>0</v>
      </c>
      <c r="F10" s="213"/>
      <c r="G10" s="214"/>
      <c r="H10" s="215"/>
      <c r="M10" s="216" t="s">
        <v>4087</v>
      </c>
      <c r="O10" s="200"/>
    </row>
    <row r="11" spans="1:15" ht="12">
      <c r="A11" s="210"/>
      <c r="B11" s="211"/>
      <c r="C11" s="766" t="s">
        <v>4088</v>
      </c>
      <c r="D11" s="767"/>
      <c r="E11" s="212">
        <v>0</v>
      </c>
      <c r="F11" s="213"/>
      <c r="G11" s="214"/>
      <c r="H11" s="215"/>
      <c r="M11" s="216" t="s">
        <v>4088</v>
      </c>
      <c r="O11" s="200"/>
    </row>
    <row r="12" spans="1:15" ht="12">
      <c r="A12" s="210"/>
      <c r="B12" s="211"/>
      <c r="C12" s="766" t="s">
        <v>4089</v>
      </c>
      <c r="D12" s="767"/>
      <c r="E12" s="212">
        <v>0</v>
      </c>
      <c r="F12" s="213"/>
      <c r="G12" s="214"/>
      <c r="H12" s="215"/>
      <c r="M12" s="216" t="s">
        <v>4089</v>
      </c>
      <c r="O12" s="200"/>
    </row>
    <row r="13" spans="1:15" ht="12">
      <c r="A13" s="210"/>
      <c r="B13" s="211"/>
      <c r="C13" s="766" t="s">
        <v>4090</v>
      </c>
      <c r="D13" s="767"/>
      <c r="E13" s="212">
        <v>0</v>
      </c>
      <c r="F13" s="213"/>
      <c r="G13" s="214"/>
      <c r="H13" s="215"/>
      <c r="M13" s="216" t="s">
        <v>4090</v>
      </c>
      <c r="O13" s="200"/>
    </row>
    <row r="14" spans="1:15" ht="12">
      <c r="A14" s="210"/>
      <c r="B14" s="211"/>
      <c r="C14" s="766" t="s">
        <v>4091</v>
      </c>
      <c r="D14" s="767"/>
      <c r="E14" s="212">
        <v>0</v>
      </c>
      <c r="F14" s="213"/>
      <c r="G14" s="214"/>
      <c r="H14" s="215"/>
      <c r="M14" s="216" t="s">
        <v>4091</v>
      </c>
      <c r="O14" s="200"/>
    </row>
    <row r="15" spans="1:15" ht="12">
      <c r="A15" s="210"/>
      <c r="B15" s="211"/>
      <c r="C15" s="766" t="s">
        <v>4092</v>
      </c>
      <c r="D15" s="767"/>
      <c r="E15" s="212">
        <v>0</v>
      </c>
      <c r="F15" s="213"/>
      <c r="G15" s="214"/>
      <c r="H15" s="215"/>
      <c r="M15" s="216" t="s">
        <v>4092</v>
      </c>
      <c r="O15" s="200"/>
    </row>
    <row r="16" spans="1:15" ht="12">
      <c r="A16" s="210"/>
      <c r="B16" s="211"/>
      <c r="C16" s="766" t="s">
        <v>4093</v>
      </c>
      <c r="D16" s="767"/>
      <c r="E16" s="212">
        <v>0</v>
      </c>
      <c r="F16" s="213"/>
      <c r="G16" s="214"/>
      <c r="H16" s="215"/>
      <c r="M16" s="216" t="s">
        <v>4093</v>
      </c>
      <c r="O16" s="200"/>
    </row>
    <row r="17" spans="1:15" ht="12">
      <c r="A17" s="210"/>
      <c r="B17" s="211"/>
      <c r="C17" s="766" t="s">
        <v>4094</v>
      </c>
      <c r="D17" s="767"/>
      <c r="E17" s="212">
        <v>0</v>
      </c>
      <c r="F17" s="213"/>
      <c r="G17" s="214"/>
      <c r="H17" s="215"/>
      <c r="M17" s="216" t="s">
        <v>4094</v>
      </c>
      <c r="O17" s="200"/>
    </row>
    <row r="18" spans="1:15" ht="12">
      <c r="A18" s="210"/>
      <c r="B18" s="211"/>
      <c r="C18" s="766" t="s">
        <v>4095</v>
      </c>
      <c r="D18" s="767"/>
      <c r="E18" s="212">
        <v>0</v>
      </c>
      <c r="F18" s="213"/>
      <c r="G18" s="214"/>
      <c r="H18" s="215"/>
      <c r="M18" s="216" t="s">
        <v>4095</v>
      </c>
      <c r="O18" s="200"/>
    </row>
    <row r="19" spans="1:15" ht="12">
      <c r="A19" s="210"/>
      <c r="B19" s="211"/>
      <c r="C19" s="766" t="s">
        <v>4096</v>
      </c>
      <c r="D19" s="767"/>
      <c r="E19" s="212">
        <v>0</v>
      </c>
      <c r="F19" s="213"/>
      <c r="G19" s="214"/>
      <c r="H19" s="215"/>
      <c r="M19" s="216" t="s">
        <v>4096</v>
      </c>
      <c r="O19" s="200"/>
    </row>
    <row r="20" spans="1:15" ht="12">
      <c r="A20" s="210"/>
      <c r="B20" s="211"/>
      <c r="C20" s="766" t="s">
        <v>4097</v>
      </c>
      <c r="D20" s="767"/>
      <c r="E20" s="212">
        <v>0</v>
      </c>
      <c r="F20" s="213"/>
      <c r="G20" s="214"/>
      <c r="H20" s="215"/>
      <c r="M20" s="216" t="s">
        <v>4097</v>
      </c>
      <c r="O20" s="200"/>
    </row>
    <row r="21" spans="1:15" ht="12">
      <c r="A21" s="210"/>
      <c r="B21" s="211"/>
      <c r="C21" s="766" t="s">
        <v>4098</v>
      </c>
      <c r="D21" s="767"/>
      <c r="E21" s="212">
        <v>0</v>
      </c>
      <c r="F21" s="213"/>
      <c r="G21" s="214"/>
      <c r="H21" s="215"/>
      <c r="M21" s="216" t="s">
        <v>4098</v>
      </c>
      <c r="O21" s="200"/>
    </row>
    <row r="22" spans="1:57" ht="12">
      <c r="A22" s="217"/>
      <c r="B22" s="218" t="s">
        <v>4099</v>
      </c>
      <c r="C22" s="219" t="str">
        <f>CONCATENATE(B7," ",C7)</f>
        <v>000 Upozornění</v>
      </c>
      <c r="D22" s="220"/>
      <c r="E22" s="221"/>
      <c r="F22" s="222"/>
      <c r="G22" s="223">
        <f>SUM(G7:G21)</f>
        <v>0</v>
      </c>
      <c r="H22" s="224"/>
      <c r="O22" s="200">
        <v>4</v>
      </c>
      <c r="BA22" s="225">
        <f>SUM(BA7:BA21)</f>
        <v>0</v>
      </c>
      <c r="BB22" s="225">
        <f>SUM(BB7:BB21)</f>
        <v>0</v>
      </c>
      <c r="BC22" s="225">
        <f>SUM(BC7:BC21)</f>
        <v>0</v>
      </c>
      <c r="BD22" s="225">
        <f>SUM(BD7:BD21)</f>
        <v>0</v>
      </c>
      <c r="BE22" s="225">
        <f>SUM(BE7:BE21)</f>
        <v>0</v>
      </c>
    </row>
    <row r="23" spans="1:15" ht="12">
      <c r="A23" s="191" t="s">
        <v>4081</v>
      </c>
      <c r="B23" s="192" t="s">
        <v>80</v>
      </c>
      <c r="C23" s="193" t="s">
        <v>170</v>
      </c>
      <c r="D23" s="194"/>
      <c r="E23" s="195"/>
      <c r="F23" s="226"/>
      <c r="G23" s="197"/>
      <c r="H23" s="198"/>
      <c r="I23" s="199"/>
      <c r="O23" s="200">
        <v>1</v>
      </c>
    </row>
    <row r="24" spans="1:104" ht="12">
      <c r="A24" s="201">
        <v>2</v>
      </c>
      <c r="B24" s="202" t="s">
        <v>4100</v>
      </c>
      <c r="C24" s="203" t="s">
        <v>4101</v>
      </c>
      <c r="D24" s="204" t="s">
        <v>131</v>
      </c>
      <c r="E24" s="205">
        <v>84.36</v>
      </c>
      <c r="F24" s="227"/>
      <c r="G24" s="207">
        <f>E24*F24</f>
        <v>0</v>
      </c>
      <c r="H24" s="208" t="s">
        <v>4102</v>
      </c>
      <c r="O24" s="200">
        <v>2</v>
      </c>
      <c r="AA24" s="164">
        <v>1</v>
      </c>
      <c r="AB24" s="164">
        <v>1</v>
      </c>
      <c r="AC24" s="164">
        <v>1</v>
      </c>
      <c r="AZ24" s="164">
        <v>1</v>
      </c>
      <c r="BA24" s="164">
        <f>IF(AZ24=1,G24,0)</f>
        <v>0</v>
      </c>
      <c r="BB24" s="164">
        <f>IF(AZ24=2,G24,0)</f>
        <v>0</v>
      </c>
      <c r="BC24" s="164">
        <f>IF(AZ24=3,G24,0)</f>
        <v>0</v>
      </c>
      <c r="BD24" s="164">
        <f>IF(AZ24=4,G24,0)</f>
        <v>0</v>
      </c>
      <c r="BE24" s="164">
        <f>IF(AZ24=5,G24,0)</f>
        <v>0</v>
      </c>
      <c r="CA24" s="209">
        <v>1</v>
      </c>
      <c r="CB24" s="209">
        <v>1</v>
      </c>
      <c r="CZ24" s="164">
        <v>0</v>
      </c>
    </row>
    <row r="25" spans="1:15" ht="12">
      <c r="A25" s="210"/>
      <c r="B25" s="211"/>
      <c r="C25" s="766" t="s">
        <v>4103</v>
      </c>
      <c r="D25" s="767"/>
      <c r="E25" s="212">
        <v>36</v>
      </c>
      <c r="F25" s="213"/>
      <c r="G25" s="214"/>
      <c r="H25" s="215">
        <v>0</v>
      </c>
      <c r="M25" s="216" t="s">
        <v>4103</v>
      </c>
      <c r="O25" s="200"/>
    </row>
    <row r="26" spans="1:15" ht="12">
      <c r="A26" s="210"/>
      <c r="B26" s="211"/>
      <c r="C26" s="766" t="s">
        <v>4104</v>
      </c>
      <c r="D26" s="767"/>
      <c r="E26" s="212">
        <v>48.36</v>
      </c>
      <c r="F26" s="213"/>
      <c r="G26" s="214"/>
      <c r="H26" s="215">
        <v>0</v>
      </c>
      <c r="M26" s="216" t="s">
        <v>4104</v>
      </c>
      <c r="O26" s="200"/>
    </row>
    <row r="27" spans="1:104" ht="12">
      <c r="A27" s="201">
        <v>3</v>
      </c>
      <c r="B27" s="202" t="s">
        <v>4105</v>
      </c>
      <c r="C27" s="203" t="s">
        <v>4106</v>
      </c>
      <c r="D27" s="204" t="s">
        <v>131</v>
      </c>
      <c r="E27" s="205">
        <v>84.36</v>
      </c>
      <c r="F27" s="227"/>
      <c r="G27" s="207">
        <f aca="true" t="shared" si="0" ref="G27:G33">E27*F27</f>
        <v>0</v>
      </c>
      <c r="H27" s="208" t="s">
        <v>4102</v>
      </c>
      <c r="O27" s="200">
        <v>2</v>
      </c>
      <c r="AA27" s="164">
        <v>1</v>
      </c>
      <c r="AB27" s="164">
        <v>1</v>
      </c>
      <c r="AC27" s="164">
        <v>1</v>
      </c>
      <c r="AZ27" s="164">
        <v>1</v>
      </c>
      <c r="BA27" s="164">
        <f aca="true" t="shared" si="1" ref="BA27:BA33">IF(AZ27=1,G27,0)</f>
        <v>0</v>
      </c>
      <c r="BB27" s="164">
        <f aca="true" t="shared" si="2" ref="BB27:BB33">IF(AZ27=2,G27,0)</f>
        <v>0</v>
      </c>
      <c r="BC27" s="164">
        <f aca="true" t="shared" si="3" ref="BC27:BC33">IF(AZ27=3,G27,0)</f>
        <v>0</v>
      </c>
      <c r="BD27" s="164">
        <f aca="true" t="shared" si="4" ref="BD27:BD33">IF(AZ27=4,G27,0)</f>
        <v>0</v>
      </c>
      <c r="BE27" s="164">
        <f aca="true" t="shared" si="5" ref="BE27:BE33">IF(AZ27=5,G27,0)</f>
        <v>0</v>
      </c>
      <c r="CA27" s="209">
        <v>1</v>
      </c>
      <c r="CB27" s="209">
        <v>1</v>
      </c>
      <c r="CZ27" s="164">
        <v>0</v>
      </c>
    </row>
    <row r="28" spans="1:104" ht="12">
      <c r="A28" s="201">
        <v>4</v>
      </c>
      <c r="B28" s="202" t="s">
        <v>4107</v>
      </c>
      <c r="C28" s="203" t="s">
        <v>4108</v>
      </c>
      <c r="D28" s="204" t="s">
        <v>131</v>
      </c>
      <c r="E28" s="205">
        <v>67.62</v>
      </c>
      <c r="F28" s="227"/>
      <c r="G28" s="207">
        <f t="shared" si="0"/>
        <v>0</v>
      </c>
      <c r="H28" s="208" t="s">
        <v>4102</v>
      </c>
      <c r="O28" s="200">
        <v>2</v>
      </c>
      <c r="AA28" s="164">
        <v>1</v>
      </c>
      <c r="AB28" s="164">
        <v>1</v>
      </c>
      <c r="AC28" s="164">
        <v>1</v>
      </c>
      <c r="AZ28" s="164">
        <v>1</v>
      </c>
      <c r="BA28" s="164">
        <f t="shared" si="1"/>
        <v>0</v>
      </c>
      <c r="BB28" s="164">
        <f t="shared" si="2"/>
        <v>0</v>
      </c>
      <c r="BC28" s="164">
        <f t="shared" si="3"/>
        <v>0</v>
      </c>
      <c r="BD28" s="164">
        <f t="shared" si="4"/>
        <v>0</v>
      </c>
      <c r="BE28" s="164">
        <f t="shared" si="5"/>
        <v>0</v>
      </c>
      <c r="CA28" s="209">
        <v>1</v>
      </c>
      <c r="CB28" s="209">
        <v>1</v>
      </c>
      <c r="CZ28" s="164">
        <v>0</v>
      </c>
    </row>
    <row r="29" spans="1:104" ht="12">
      <c r="A29" s="201">
        <v>5</v>
      </c>
      <c r="B29" s="202" t="s">
        <v>4109</v>
      </c>
      <c r="C29" s="203" t="s">
        <v>4110</v>
      </c>
      <c r="D29" s="204" t="s">
        <v>131</v>
      </c>
      <c r="E29" s="205">
        <v>67.62</v>
      </c>
      <c r="F29" s="227"/>
      <c r="G29" s="207">
        <f t="shared" si="0"/>
        <v>0</v>
      </c>
      <c r="H29" s="208" t="s">
        <v>4102</v>
      </c>
      <c r="O29" s="200">
        <v>2</v>
      </c>
      <c r="AA29" s="164">
        <v>1</v>
      </c>
      <c r="AB29" s="164">
        <v>1</v>
      </c>
      <c r="AC29" s="164">
        <v>1</v>
      </c>
      <c r="AZ29" s="164">
        <v>1</v>
      </c>
      <c r="BA29" s="164">
        <f t="shared" si="1"/>
        <v>0</v>
      </c>
      <c r="BB29" s="164">
        <f t="shared" si="2"/>
        <v>0</v>
      </c>
      <c r="BC29" s="164">
        <f t="shared" si="3"/>
        <v>0</v>
      </c>
      <c r="BD29" s="164">
        <f t="shared" si="4"/>
        <v>0</v>
      </c>
      <c r="BE29" s="164">
        <f t="shared" si="5"/>
        <v>0</v>
      </c>
      <c r="CA29" s="209">
        <v>1</v>
      </c>
      <c r="CB29" s="209">
        <v>1</v>
      </c>
      <c r="CZ29" s="164">
        <v>0</v>
      </c>
    </row>
    <row r="30" spans="1:104" ht="12">
      <c r="A30" s="201">
        <v>6</v>
      </c>
      <c r="B30" s="202" t="s">
        <v>4111</v>
      </c>
      <c r="C30" s="203" t="s">
        <v>4112</v>
      </c>
      <c r="D30" s="204" t="s">
        <v>131</v>
      </c>
      <c r="E30" s="205">
        <v>67.62</v>
      </c>
      <c r="F30" s="227"/>
      <c r="G30" s="207">
        <f t="shared" si="0"/>
        <v>0</v>
      </c>
      <c r="H30" s="208" t="s">
        <v>4102</v>
      </c>
      <c r="O30" s="200">
        <v>2</v>
      </c>
      <c r="AA30" s="164">
        <v>1</v>
      </c>
      <c r="AB30" s="164">
        <v>1</v>
      </c>
      <c r="AC30" s="164">
        <v>1</v>
      </c>
      <c r="AZ30" s="164">
        <v>1</v>
      </c>
      <c r="BA30" s="164">
        <f t="shared" si="1"/>
        <v>0</v>
      </c>
      <c r="BB30" s="164">
        <f t="shared" si="2"/>
        <v>0</v>
      </c>
      <c r="BC30" s="164">
        <f t="shared" si="3"/>
        <v>0</v>
      </c>
      <c r="BD30" s="164">
        <f t="shared" si="4"/>
        <v>0</v>
      </c>
      <c r="BE30" s="164">
        <f t="shared" si="5"/>
        <v>0</v>
      </c>
      <c r="CA30" s="209">
        <v>1</v>
      </c>
      <c r="CB30" s="209">
        <v>1</v>
      </c>
      <c r="CZ30" s="164">
        <v>0</v>
      </c>
    </row>
    <row r="31" spans="1:104" ht="12">
      <c r="A31" s="201">
        <v>7</v>
      </c>
      <c r="B31" s="202" t="s">
        <v>4113</v>
      </c>
      <c r="C31" s="203" t="s">
        <v>4114</v>
      </c>
      <c r="D31" s="204" t="s">
        <v>131</v>
      </c>
      <c r="E31" s="205">
        <v>67.62</v>
      </c>
      <c r="F31" s="227"/>
      <c r="G31" s="207">
        <f t="shared" si="0"/>
        <v>0</v>
      </c>
      <c r="H31" s="208" t="s">
        <v>4102</v>
      </c>
      <c r="O31" s="200">
        <v>2</v>
      </c>
      <c r="AA31" s="164">
        <v>1</v>
      </c>
      <c r="AB31" s="164">
        <v>1</v>
      </c>
      <c r="AC31" s="164">
        <v>1</v>
      </c>
      <c r="AZ31" s="164">
        <v>1</v>
      </c>
      <c r="BA31" s="164">
        <f t="shared" si="1"/>
        <v>0</v>
      </c>
      <c r="BB31" s="164">
        <f t="shared" si="2"/>
        <v>0</v>
      </c>
      <c r="BC31" s="164">
        <f t="shared" si="3"/>
        <v>0</v>
      </c>
      <c r="BD31" s="164">
        <f t="shared" si="4"/>
        <v>0</v>
      </c>
      <c r="BE31" s="164">
        <f t="shared" si="5"/>
        <v>0</v>
      </c>
      <c r="CA31" s="209">
        <v>1</v>
      </c>
      <c r="CB31" s="209">
        <v>1</v>
      </c>
      <c r="CZ31" s="164">
        <v>0</v>
      </c>
    </row>
    <row r="32" spans="1:104" ht="12">
      <c r="A32" s="201">
        <v>8</v>
      </c>
      <c r="B32" s="202" t="s">
        <v>4115</v>
      </c>
      <c r="C32" s="203" t="s">
        <v>4116</v>
      </c>
      <c r="D32" s="204" t="s">
        <v>131</v>
      </c>
      <c r="E32" s="205">
        <v>16.74</v>
      </c>
      <c r="F32" s="227"/>
      <c r="G32" s="207">
        <f t="shared" si="0"/>
        <v>0</v>
      </c>
      <c r="H32" s="208" t="s">
        <v>4102</v>
      </c>
      <c r="O32" s="200">
        <v>2</v>
      </c>
      <c r="AA32" s="164">
        <v>1</v>
      </c>
      <c r="AB32" s="164">
        <v>1</v>
      </c>
      <c r="AC32" s="164">
        <v>1</v>
      </c>
      <c r="AZ32" s="164">
        <v>1</v>
      </c>
      <c r="BA32" s="164">
        <f t="shared" si="1"/>
        <v>0</v>
      </c>
      <c r="BB32" s="164">
        <f t="shared" si="2"/>
        <v>0</v>
      </c>
      <c r="BC32" s="164">
        <f t="shared" si="3"/>
        <v>0</v>
      </c>
      <c r="BD32" s="164">
        <f t="shared" si="4"/>
        <v>0</v>
      </c>
      <c r="BE32" s="164">
        <f t="shared" si="5"/>
        <v>0</v>
      </c>
      <c r="CA32" s="209">
        <v>1</v>
      </c>
      <c r="CB32" s="209">
        <v>1</v>
      </c>
      <c r="CZ32" s="164">
        <v>0</v>
      </c>
    </row>
    <row r="33" spans="1:104" ht="22.5">
      <c r="A33" s="201">
        <v>9</v>
      </c>
      <c r="B33" s="202" t="s">
        <v>4117</v>
      </c>
      <c r="C33" s="203" t="s">
        <v>4118</v>
      </c>
      <c r="D33" s="204" t="s">
        <v>131</v>
      </c>
      <c r="E33" s="205">
        <v>27.72</v>
      </c>
      <c r="F33" s="227"/>
      <c r="G33" s="207">
        <f t="shared" si="0"/>
        <v>0</v>
      </c>
      <c r="H33" s="208" t="s">
        <v>4102</v>
      </c>
      <c r="O33" s="200">
        <v>2</v>
      </c>
      <c r="AA33" s="164">
        <v>1</v>
      </c>
      <c r="AB33" s="164">
        <v>1</v>
      </c>
      <c r="AC33" s="164">
        <v>1</v>
      </c>
      <c r="AZ33" s="164">
        <v>1</v>
      </c>
      <c r="BA33" s="164">
        <f t="shared" si="1"/>
        <v>0</v>
      </c>
      <c r="BB33" s="164">
        <f t="shared" si="2"/>
        <v>0</v>
      </c>
      <c r="BC33" s="164">
        <f t="shared" si="3"/>
        <v>0</v>
      </c>
      <c r="BD33" s="164">
        <f t="shared" si="4"/>
        <v>0</v>
      </c>
      <c r="BE33" s="164">
        <f t="shared" si="5"/>
        <v>0</v>
      </c>
      <c r="CA33" s="209">
        <v>1</v>
      </c>
      <c r="CB33" s="209">
        <v>1</v>
      </c>
      <c r="CZ33" s="164">
        <v>1.7</v>
      </c>
    </row>
    <row r="34" spans="1:15" ht="12">
      <c r="A34" s="210"/>
      <c r="B34" s="211"/>
      <c r="C34" s="766" t="s">
        <v>4119</v>
      </c>
      <c r="D34" s="767"/>
      <c r="E34" s="212">
        <v>27.72</v>
      </c>
      <c r="F34" s="213"/>
      <c r="G34" s="214"/>
      <c r="H34" s="215">
        <v>0</v>
      </c>
      <c r="M34" s="216" t="s">
        <v>4119</v>
      </c>
      <c r="O34" s="200"/>
    </row>
    <row r="35" spans="1:104" ht="12">
      <c r="A35" s="201">
        <v>10</v>
      </c>
      <c r="B35" s="202" t="s">
        <v>4120</v>
      </c>
      <c r="C35" s="203" t="s">
        <v>4121</v>
      </c>
      <c r="D35" s="204" t="s">
        <v>131</v>
      </c>
      <c r="E35" s="205">
        <v>27.72</v>
      </c>
      <c r="F35" s="227"/>
      <c r="G35" s="207">
        <f>E35*F35</f>
        <v>0</v>
      </c>
      <c r="H35" s="208" t="s">
        <v>4102</v>
      </c>
      <c r="O35" s="200">
        <v>2</v>
      </c>
      <c r="AA35" s="164">
        <v>1</v>
      </c>
      <c r="AB35" s="164">
        <v>1</v>
      </c>
      <c r="AC35" s="164">
        <v>1</v>
      </c>
      <c r="AZ35" s="164">
        <v>1</v>
      </c>
      <c r="BA35" s="164">
        <f>IF(AZ35=1,G35,0)</f>
        <v>0</v>
      </c>
      <c r="BB35" s="164">
        <f>IF(AZ35=2,G35,0)</f>
        <v>0</v>
      </c>
      <c r="BC35" s="164">
        <f>IF(AZ35=3,G35,0)</f>
        <v>0</v>
      </c>
      <c r="BD35" s="164">
        <f>IF(AZ35=4,G35,0)</f>
        <v>0</v>
      </c>
      <c r="BE35" s="164">
        <f>IF(AZ35=5,G35,0)</f>
        <v>0</v>
      </c>
      <c r="CA35" s="209">
        <v>1</v>
      </c>
      <c r="CB35" s="209">
        <v>1</v>
      </c>
      <c r="CZ35" s="164">
        <v>0</v>
      </c>
    </row>
    <row r="36" spans="1:104" ht="12">
      <c r="A36" s="201">
        <v>11</v>
      </c>
      <c r="B36" s="202" t="s">
        <v>4122</v>
      </c>
      <c r="C36" s="203" t="s">
        <v>4123</v>
      </c>
      <c r="D36" s="204" t="s">
        <v>131</v>
      </c>
      <c r="E36" s="205">
        <v>67.62</v>
      </c>
      <c r="F36" s="227"/>
      <c r="G36" s="207">
        <f>E36*F36</f>
        <v>0</v>
      </c>
      <c r="H36" s="208" t="s">
        <v>4102</v>
      </c>
      <c r="O36" s="200">
        <v>2</v>
      </c>
      <c r="AA36" s="164">
        <v>1</v>
      </c>
      <c r="AB36" s="164">
        <v>1</v>
      </c>
      <c r="AC36" s="164">
        <v>1</v>
      </c>
      <c r="AZ36" s="164">
        <v>1</v>
      </c>
      <c r="BA36" s="164">
        <f>IF(AZ36=1,G36,0)</f>
        <v>0</v>
      </c>
      <c r="BB36" s="164">
        <f>IF(AZ36=2,G36,0)</f>
        <v>0</v>
      </c>
      <c r="BC36" s="164">
        <f>IF(AZ36=3,G36,0)</f>
        <v>0</v>
      </c>
      <c r="BD36" s="164">
        <f>IF(AZ36=4,G36,0)</f>
        <v>0</v>
      </c>
      <c r="BE36" s="164">
        <f>IF(AZ36=5,G36,0)</f>
        <v>0</v>
      </c>
      <c r="CA36" s="209">
        <v>1</v>
      </c>
      <c r="CB36" s="209">
        <v>1</v>
      </c>
      <c r="CZ36" s="164">
        <v>0</v>
      </c>
    </row>
    <row r="37" spans="1:57" ht="12">
      <c r="A37" s="217"/>
      <c r="B37" s="218" t="s">
        <v>4099</v>
      </c>
      <c r="C37" s="219" t="str">
        <f>CONCATENATE(B23," ",C23)</f>
        <v>1 Zemní práce</v>
      </c>
      <c r="D37" s="220"/>
      <c r="E37" s="221"/>
      <c r="F37" s="228"/>
      <c r="G37" s="223">
        <f>SUM(G23:G36)</f>
        <v>0</v>
      </c>
      <c r="H37" s="224"/>
      <c r="O37" s="200">
        <v>4</v>
      </c>
      <c r="BA37" s="225">
        <f>SUM(BA23:BA36)</f>
        <v>0</v>
      </c>
      <c r="BB37" s="225">
        <f>SUM(BB23:BB36)</f>
        <v>0</v>
      </c>
      <c r="BC37" s="225">
        <f>SUM(BC23:BC36)</f>
        <v>0</v>
      </c>
      <c r="BD37" s="225">
        <f>SUM(BD23:BD36)</f>
        <v>0</v>
      </c>
      <c r="BE37" s="225">
        <f>SUM(BE23:BE36)</f>
        <v>0</v>
      </c>
    </row>
    <row r="38" spans="1:15" ht="12">
      <c r="A38" s="191" t="s">
        <v>4081</v>
      </c>
      <c r="B38" s="192" t="s">
        <v>362</v>
      </c>
      <c r="C38" s="193" t="s">
        <v>4124</v>
      </c>
      <c r="D38" s="194"/>
      <c r="E38" s="195"/>
      <c r="F38" s="226"/>
      <c r="G38" s="197"/>
      <c r="H38" s="198">
        <v>0</v>
      </c>
      <c r="O38" s="200">
        <v>1</v>
      </c>
    </row>
    <row r="39" spans="1:104" ht="22.5">
      <c r="A39" s="201">
        <v>12</v>
      </c>
      <c r="B39" s="202" t="s">
        <v>4125</v>
      </c>
      <c r="C39" s="203" t="s">
        <v>4126</v>
      </c>
      <c r="D39" s="204" t="s">
        <v>131</v>
      </c>
      <c r="E39" s="205">
        <v>7.92</v>
      </c>
      <c r="F39" s="227"/>
      <c r="G39" s="207">
        <f>E39*F39</f>
        <v>0</v>
      </c>
      <c r="H39" s="208" t="s">
        <v>4102</v>
      </c>
      <c r="O39" s="200">
        <v>2</v>
      </c>
      <c r="AA39" s="164">
        <v>1</v>
      </c>
      <c r="AB39" s="164">
        <v>1</v>
      </c>
      <c r="AC39" s="164">
        <v>1</v>
      </c>
      <c r="AZ39" s="164">
        <v>1</v>
      </c>
      <c r="BA39" s="164">
        <f>IF(AZ39=1,G39,0)</f>
        <v>0</v>
      </c>
      <c r="BB39" s="164">
        <f>IF(AZ39=2,G39,0)</f>
        <v>0</v>
      </c>
      <c r="BC39" s="164">
        <f>IF(AZ39=3,G39,0)</f>
        <v>0</v>
      </c>
      <c r="BD39" s="164">
        <f>IF(AZ39=4,G39,0)</f>
        <v>0</v>
      </c>
      <c r="BE39" s="164">
        <f>IF(AZ39=5,G39,0)</f>
        <v>0</v>
      </c>
      <c r="CA39" s="209">
        <v>1</v>
      </c>
      <c r="CB39" s="209">
        <v>1</v>
      </c>
      <c r="CZ39" s="164">
        <v>1.89077</v>
      </c>
    </row>
    <row r="40" spans="1:15" ht="12">
      <c r="A40" s="210"/>
      <c r="B40" s="211"/>
      <c r="C40" s="766" t="s">
        <v>4127</v>
      </c>
      <c r="D40" s="767"/>
      <c r="E40" s="212">
        <v>7.92</v>
      </c>
      <c r="F40" s="213"/>
      <c r="G40" s="214"/>
      <c r="H40" s="215">
        <v>0</v>
      </c>
      <c r="M40" s="216" t="s">
        <v>4127</v>
      </c>
      <c r="O40" s="200"/>
    </row>
    <row r="41" spans="1:57" ht="12">
      <c r="A41" s="217"/>
      <c r="B41" s="218" t="s">
        <v>4099</v>
      </c>
      <c r="C41" s="219" t="str">
        <f>CONCATENATE(B38," ",C38)</f>
        <v>45 Podkladní a vedlejší konstrukce</v>
      </c>
      <c r="D41" s="220"/>
      <c r="E41" s="221"/>
      <c r="F41" s="222"/>
      <c r="G41" s="223">
        <f>SUM(G38:G40)</f>
        <v>0</v>
      </c>
      <c r="H41" s="224"/>
      <c r="O41" s="200">
        <v>4</v>
      </c>
      <c r="BA41" s="225">
        <f>SUM(BA38:BA40)</f>
        <v>0</v>
      </c>
      <c r="BB41" s="225">
        <f>SUM(BB38:BB40)</f>
        <v>0</v>
      </c>
      <c r="BC41" s="225">
        <f>SUM(BC38:BC40)</f>
        <v>0</v>
      </c>
      <c r="BD41" s="225">
        <f>SUM(BD38:BD40)</f>
        <v>0</v>
      </c>
      <c r="BE41" s="225">
        <f>SUM(BE38:BE40)</f>
        <v>0</v>
      </c>
    </row>
    <row r="42" spans="1:15" ht="12">
      <c r="A42" s="191" t="s">
        <v>4081</v>
      </c>
      <c r="B42" s="192" t="s">
        <v>1179</v>
      </c>
      <c r="C42" s="193" t="s">
        <v>4128</v>
      </c>
      <c r="D42" s="194"/>
      <c r="E42" s="195"/>
      <c r="F42" s="226"/>
      <c r="G42" s="197"/>
      <c r="H42" s="198">
        <v>0</v>
      </c>
      <c r="O42" s="200">
        <v>1</v>
      </c>
    </row>
    <row r="43" spans="1:104" ht="12">
      <c r="A43" s="201">
        <v>13</v>
      </c>
      <c r="B43" s="202" t="s">
        <v>4129</v>
      </c>
      <c r="C43" s="203" t="s">
        <v>4130</v>
      </c>
      <c r="D43" s="204" t="s">
        <v>286</v>
      </c>
      <c r="E43" s="205">
        <v>98</v>
      </c>
      <c r="F43" s="227"/>
      <c r="G43" s="207">
        <f aca="true" t="shared" si="6" ref="G43:G51">E43*F43</f>
        <v>0</v>
      </c>
      <c r="H43" s="208" t="s">
        <v>4102</v>
      </c>
      <c r="O43" s="200">
        <v>2</v>
      </c>
      <c r="AA43" s="164">
        <v>1</v>
      </c>
      <c r="AB43" s="164">
        <v>1</v>
      </c>
      <c r="AC43" s="164">
        <v>1</v>
      </c>
      <c r="AZ43" s="164">
        <v>1</v>
      </c>
      <c r="BA43" s="164">
        <f aca="true" t="shared" si="7" ref="BA43:BA51">IF(AZ43=1,G43,0)</f>
        <v>0</v>
      </c>
      <c r="BB43" s="164">
        <f aca="true" t="shared" si="8" ref="BB43:BB51">IF(AZ43=2,G43,0)</f>
        <v>0</v>
      </c>
      <c r="BC43" s="164">
        <f aca="true" t="shared" si="9" ref="BC43:BC51">IF(AZ43=3,G43,0)</f>
        <v>0</v>
      </c>
      <c r="BD43" s="164">
        <f aca="true" t="shared" si="10" ref="BD43:BD51">IF(AZ43=4,G43,0)</f>
        <v>0</v>
      </c>
      <c r="BE43" s="164">
        <f aca="true" t="shared" si="11" ref="BE43:BE51">IF(AZ43=5,G43,0)</f>
        <v>0</v>
      </c>
      <c r="CA43" s="209">
        <v>1</v>
      </c>
      <c r="CB43" s="209">
        <v>1</v>
      </c>
      <c r="CZ43" s="164">
        <v>0</v>
      </c>
    </row>
    <row r="44" spans="1:104" ht="12">
      <c r="A44" s="201">
        <v>14</v>
      </c>
      <c r="B44" s="202" t="s">
        <v>4131</v>
      </c>
      <c r="C44" s="203" t="s">
        <v>4132</v>
      </c>
      <c r="D44" s="204" t="s">
        <v>286</v>
      </c>
      <c r="E44" s="205">
        <v>35</v>
      </c>
      <c r="F44" s="227"/>
      <c r="G44" s="207">
        <f t="shared" si="6"/>
        <v>0</v>
      </c>
      <c r="H44" s="208" t="s">
        <v>4102</v>
      </c>
      <c r="O44" s="200">
        <v>2</v>
      </c>
      <c r="AA44" s="164">
        <v>1</v>
      </c>
      <c r="AB44" s="164">
        <v>1</v>
      </c>
      <c r="AC44" s="164">
        <v>1</v>
      </c>
      <c r="AZ44" s="164">
        <v>1</v>
      </c>
      <c r="BA44" s="164">
        <f t="shared" si="7"/>
        <v>0</v>
      </c>
      <c r="BB44" s="164">
        <f t="shared" si="8"/>
        <v>0</v>
      </c>
      <c r="BC44" s="164">
        <f t="shared" si="9"/>
        <v>0</v>
      </c>
      <c r="BD44" s="164">
        <f t="shared" si="10"/>
        <v>0</v>
      </c>
      <c r="BE44" s="164">
        <f t="shared" si="11"/>
        <v>0</v>
      </c>
      <c r="CA44" s="209">
        <v>1</v>
      </c>
      <c r="CB44" s="209">
        <v>1</v>
      </c>
      <c r="CZ44" s="164">
        <v>0</v>
      </c>
    </row>
    <row r="45" spans="1:104" ht="12">
      <c r="A45" s="201">
        <v>15</v>
      </c>
      <c r="B45" s="202" t="s">
        <v>4133</v>
      </c>
      <c r="C45" s="203" t="s">
        <v>4134</v>
      </c>
      <c r="D45" s="204" t="s">
        <v>173</v>
      </c>
      <c r="E45" s="205">
        <v>4</v>
      </c>
      <c r="F45" s="227"/>
      <c r="G45" s="207">
        <f t="shared" si="6"/>
        <v>0</v>
      </c>
      <c r="H45" s="208" t="s">
        <v>4102</v>
      </c>
      <c r="O45" s="200">
        <v>2</v>
      </c>
      <c r="AA45" s="164">
        <v>1</v>
      </c>
      <c r="AB45" s="164">
        <v>1</v>
      </c>
      <c r="AC45" s="164">
        <v>1</v>
      </c>
      <c r="AZ45" s="164">
        <v>1</v>
      </c>
      <c r="BA45" s="164">
        <f t="shared" si="7"/>
        <v>0</v>
      </c>
      <c r="BB45" s="164">
        <f t="shared" si="8"/>
        <v>0</v>
      </c>
      <c r="BC45" s="164">
        <f t="shared" si="9"/>
        <v>0</v>
      </c>
      <c r="BD45" s="164">
        <f t="shared" si="10"/>
        <v>0</v>
      </c>
      <c r="BE45" s="164">
        <f t="shared" si="11"/>
        <v>0</v>
      </c>
      <c r="CA45" s="209">
        <v>1</v>
      </c>
      <c r="CB45" s="209">
        <v>1</v>
      </c>
      <c r="CZ45" s="164">
        <v>0</v>
      </c>
    </row>
    <row r="46" spans="1:104" ht="12">
      <c r="A46" s="201">
        <v>16</v>
      </c>
      <c r="B46" s="202" t="s">
        <v>4135</v>
      </c>
      <c r="C46" s="203" t="s">
        <v>4136</v>
      </c>
      <c r="D46" s="204" t="s">
        <v>173</v>
      </c>
      <c r="E46" s="205">
        <v>4</v>
      </c>
      <c r="F46" s="227"/>
      <c r="G46" s="207">
        <f t="shared" si="6"/>
        <v>0</v>
      </c>
      <c r="H46" s="208" t="s">
        <v>4102</v>
      </c>
      <c r="O46" s="200">
        <v>2</v>
      </c>
      <c r="AA46" s="164">
        <v>1</v>
      </c>
      <c r="AB46" s="164">
        <v>1</v>
      </c>
      <c r="AC46" s="164">
        <v>1</v>
      </c>
      <c r="AZ46" s="164">
        <v>1</v>
      </c>
      <c r="BA46" s="164">
        <f t="shared" si="7"/>
        <v>0</v>
      </c>
      <c r="BB46" s="164">
        <f t="shared" si="8"/>
        <v>0</v>
      </c>
      <c r="BC46" s="164">
        <f t="shared" si="9"/>
        <v>0</v>
      </c>
      <c r="BD46" s="164">
        <f t="shared" si="10"/>
        <v>0</v>
      </c>
      <c r="BE46" s="164">
        <f t="shared" si="11"/>
        <v>0</v>
      </c>
      <c r="CA46" s="209">
        <v>1</v>
      </c>
      <c r="CB46" s="209">
        <v>1</v>
      </c>
      <c r="CZ46" s="164">
        <v>0.00468</v>
      </c>
    </row>
    <row r="47" spans="1:104" ht="12">
      <c r="A47" s="201">
        <v>17</v>
      </c>
      <c r="B47" s="202" t="s">
        <v>4137</v>
      </c>
      <c r="C47" s="203" t="s">
        <v>4138</v>
      </c>
      <c r="D47" s="204" t="s">
        <v>173</v>
      </c>
      <c r="E47" s="205">
        <v>4</v>
      </c>
      <c r="F47" s="227"/>
      <c r="G47" s="207">
        <f t="shared" si="6"/>
        <v>0</v>
      </c>
      <c r="H47" s="208" t="s">
        <v>4102</v>
      </c>
      <c r="O47" s="200">
        <v>2</v>
      </c>
      <c r="AA47" s="164">
        <v>3</v>
      </c>
      <c r="AB47" s="164">
        <v>1</v>
      </c>
      <c r="AC47" s="164">
        <v>28697104</v>
      </c>
      <c r="AZ47" s="164">
        <v>1</v>
      </c>
      <c r="BA47" s="164">
        <f t="shared" si="7"/>
        <v>0</v>
      </c>
      <c r="BB47" s="164">
        <f t="shared" si="8"/>
        <v>0</v>
      </c>
      <c r="BC47" s="164">
        <f t="shared" si="9"/>
        <v>0</v>
      </c>
      <c r="BD47" s="164">
        <f t="shared" si="10"/>
        <v>0</v>
      </c>
      <c r="BE47" s="164">
        <f t="shared" si="11"/>
        <v>0</v>
      </c>
      <c r="CA47" s="209">
        <v>3</v>
      </c>
      <c r="CB47" s="209">
        <v>1</v>
      </c>
      <c r="CZ47" s="164">
        <v>0.0041</v>
      </c>
    </row>
    <row r="48" spans="1:104" ht="12">
      <c r="A48" s="201">
        <v>18</v>
      </c>
      <c r="B48" s="202" t="s">
        <v>4139</v>
      </c>
      <c r="C48" s="203" t="s">
        <v>4140</v>
      </c>
      <c r="D48" s="204" t="s">
        <v>173</v>
      </c>
      <c r="E48" s="205">
        <v>4</v>
      </c>
      <c r="F48" s="227"/>
      <c r="G48" s="207">
        <f t="shared" si="6"/>
        <v>0</v>
      </c>
      <c r="H48" s="208" t="s">
        <v>4102</v>
      </c>
      <c r="O48" s="200">
        <v>2</v>
      </c>
      <c r="AA48" s="164">
        <v>3</v>
      </c>
      <c r="AB48" s="164">
        <v>1</v>
      </c>
      <c r="AC48" s="164">
        <v>286971400</v>
      </c>
      <c r="AZ48" s="164">
        <v>1</v>
      </c>
      <c r="BA48" s="164">
        <f t="shared" si="7"/>
        <v>0</v>
      </c>
      <c r="BB48" s="164">
        <f t="shared" si="8"/>
        <v>0</v>
      </c>
      <c r="BC48" s="164">
        <f t="shared" si="9"/>
        <v>0</v>
      </c>
      <c r="BD48" s="164">
        <f t="shared" si="10"/>
        <v>0</v>
      </c>
      <c r="BE48" s="164">
        <f t="shared" si="11"/>
        <v>0</v>
      </c>
      <c r="CA48" s="209">
        <v>3</v>
      </c>
      <c r="CB48" s="209">
        <v>1</v>
      </c>
      <c r="CZ48" s="164">
        <v>0.00822</v>
      </c>
    </row>
    <row r="49" spans="1:104" ht="12">
      <c r="A49" s="201">
        <v>19</v>
      </c>
      <c r="B49" s="202" t="s">
        <v>4141</v>
      </c>
      <c r="C49" s="203" t="s">
        <v>4142</v>
      </c>
      <c r="D49" s="204" t="s">
        <v>173</v>
      </c>
      <c r="E49" s="205">
        <v>4</v>
      </c>
      <c r="F49" s="227"/>
      <c r="G49" s="207">
        <f t="shared" si="6"/>
        <v>0</v>
      </c>
      <c r="H49" s="208" t="s">
        <v>4102</v>
      </c>
      <c r="O49" s="200">
        <v>2</v>
      </c>
      <c r="AA49" s="164">
        <v>3</v>
      </c>
      <c r="AB49" s="164">
        <v>1</v>
      </c>
      <c r="AC49" s="164">
        <v>28697143</v>
      </c>
      <c r="AZ49" s="164">
        <v>1</v>
      </c>
      <c r="BA49" s="164">
        <f t="shared" si="7"/>
        <v>0</v>
      </c>
      <c r="BB49" s="164">
        <f t="shared" si="8"/>
        <v>0</v>
      </c>
      <c r="BC49" s="164">
        <f t="shared" si="9"/>
        <v>0</v>
      </c>
      <c r="BD49" s="164">
        <f t="shared" si="10"/>
        <v>0</v>
      </c>
      <c r="BE49" s="164">
        <f t="shared" si="11"/>
        <v>0</v>
      </c>
      <c r="CA49" s="209">
        <v>3</v>
      </c>
      <c r="CB49" s="209">
        <v>1</v>
      </c>
      <c r="CZ49" s="164">
        <v>0.00065</v>
      </c>
    </row>
    <row r="50" spans="1:104" ht="12">
      <c r="A50" s="201">
        <v>20</v>
      </c>
      <c r="B50" s="202" t="s">
        <v>4143</v>
      </c>
      <c r="C50" s="203" t="s">
        <v>4144</v>
      </c>
      <c r="D50" s="204" t="s">
        <v>173</v>
      </c>
      <c r="E50" s="205">
        <v>4</v>
      </c>
      <c r="F50" s="227"/>
      <c r="G50" s="207">
        <f t="shared" si="6"/>
        <v>0</v>
      </c>
      <c r="H50" s="208" t="s">
        <v>4102</v>
      </c>
      <c r="O50" s="200">
        <v>2</v>
      </c>
      <c r="AA50" s="164">
        <v>3</v>
      </c>
      <c r="AB50" s="164">
        <v>1</v>
      </c>
      <c r="AC50" s="164">
        <v>28697145</v>
      </c>
      <c r="AZ50" s="164">
        <v>1</v>
      </c>
      <c r="BA50" s="164">
        <f t="shared" si="7"/>
        <v>0</v>
      </c>
      <c r="BB50" s="164">
        <f t="shared" si="8"/>
        <v>0</v>
      </c>
      <c r="BC50" s="164">
        <f t="shared" si="9"/>
        <v>0</v>
      </c>
      <c r="BD50" s="164">
        <f t="shared" si="10"/>
        <v>0</v>
      </c>
      <c r="BE50" s="164">
        <f t="shared" si="11"/>
        <v>0</v>
      </c>
      <c r="CA50" s="209">
        <v>3</v>
      </c>
      <c r="CB50" s="209">
        <v>1</v>
      </c>
      <c r="CZ50" s="164">
        <v>0.00166</v>
      </c>
    </row>
    <row r="51" spans="1:104" ht="12">
      <c r="A51" s="201">
        <v>21</v>
      </c>
      <c r="B51" s="202" t="s">
        <v>4145</v>
      </c>
      <c r="C51" s="203" t="s">
        <v>4146</v>
      </c>
      <c r="D51" s="204" t="s">
        <v>173</v>
      </c>
      <c r="E51" s="205">
        <v>4</v>
      </c>
      <c r="F51" s="229"/>
      <c r="G51" s="207">
        <f t="shared" si="6"/>
        <v>0</v>
      </c>
      <c r="H51" s="208" t="s">
        <v>4102</v>
      </c>
      <c r="O51" s="200">
        <v>2</v>
      </c>
      <c r="AA51" s="164">
        <v>3</v>
      </c>
      <c r="AB51" s="164">
        <v>1</v>
      </c>
      <c r="AC51" s="164">
        <v>28697147</v>
      </c>
      <c r="AZ51" s="164">
        <v>1</v>
      </c>
      <c r="BA51" s="164">
        <f t="shared" si="7"/>
        <v>0</v>
      </c>
      <c r="BB51" s="164">
        <f t="shared" si="8"/>
        <v>0</v>
      </c>
      <c r="BC51" s="164">
        <f t="shared" si="9"/>
        <v>0</v>
      </c>
      <c r="BD51" s="164">
        <f t="shared" si="10"/>
        <v>0</v>
      </c>
      <c r="BE51" s="164">
        <f t="shared" si="11"/>
        <v>0</v>
      </c>
      <c r="CA51" s="209">
        <v>3</v>
      </c>
      <c r="CB51" s="209">
        <v>1</v>
      </c>
      <c r="CZ51" s="164">
        <v>0.00416</v>
      </c>
    </row>
    <row r="52" spans="1:57" ht="12">
      <c r="A52" s="217"/>
      <c r="B52" s="218" t="s">
        <v>4099</v>
      </c>
      <c r="C52" s="219" t="str">
        <f>CONCATENATE(B42," ",C42)</f>
        <v>89 Ostatní konstrukce na trubním vedení</v>
      </c>
      <c r="D52" s="220"/>
      <c r="E52" s="221"/>
      <c r="F52" s="222"/>
      <c r="G52" s="223">
        <f>SUM(G42:G51)</f>
        <v>0</v>
      </c>
      <c r="H52" s="224"/>
      <c r="O52" s="200">
        <v>4</v>
      </c>
      <c r="BA52" s="225">
        <f>SUM(BA42:BA51)</f>
        <v>0</v>
      </c>
      <c r="BB52" s="225">
        <f>SUM(BB42:BB51)</f>
        <v>0</v>
      </c>
      <c r="BC52" s="225">
        <f>SUM(BC42:BC51)</f>
        <v>0</v>
      </c>
      <c r="BD52" s="225">
        <f>SUM(BD42:BD51)</f>
        <v>0</v>
      </c>
      <c r="BE52" s="225">
        <f>SUM(BE42:BE51)</f>
        <v>0</v>
      </c>
    </row>
    <row r="53" spans="1:15" ht="12">
      <c r="A53" s="191" t="s">
        <v>4081</v>
      </c>
      <c r="B53" s="192" t="s">
        <v>1248</v>
      </c>
      <c r="C53" s="193" t="s">
        <v>4147</v>
      </c>
      <c r="D53" s="194"/>
      <c r="E53" s="195"/>
      <c r="F53" s="226"/>
      <c r="G53" s="197"/>
      <c r="H53" s="198">
        <v>0</v>
      </c>
      <c r="O53" s="200">
        <v>1</v>
      </c>
    </row>
    <row r="54" spans="1:104" ht="12">
      <c r="A54" s="201">
        <v>22</v>
      </c>
      <c r="B54" s="202" t="s">
        <v>4148</v>
      </c>
      <c r="C54" s="203" t="s">
        <v>4149</v>
      </c>
      <c r="D54" s="204" t="s">
        <v>143</v>
      </c>
      <c r="E54" s="205">
        <v>62.1927784</v>
      </c>
      <c r="F54" s="227"/>
      <c r="G54" s="207">
        <f>E54*F54</f>
        <v>0</v>
      </c>
      <c r="H54" s="208" t="s">
        <v>4102</v>
      </c>
      <c r="O54" s="200">
        <v>2</v>
      </c>
      <c r="AA54" s="164">
        <v>7</v>
      </c>
      <c r="AB54" s="164">
        <v>1</v>
      </c>
      <c r="AC54" s="164">
        <v>2</v>
      </c>
      <c r="AZ54" s="164">
        <v>1</v>
      </c>
      <c r="BA54" s="164">
        <f>IF(AZ54=1,G54,0)</f>
        <v>0</v>
      </c>
      <c r="BB54" s="164">
        <f>IF(AZ54=2,G54,0)</f>
        <v>0</v>
      </c>
      <c r="BC54" s="164">
        <f>IF(AZ54=3,G54,0)</f>
        <v>0</v>
      </c>
      <c r="BD54" s="164">
        <f>IF(AZ54=4,G54,0)</f>
        <v>0</v>
      </c>
      <c r="BE54" s="164">
        <f>IF(AZ54=5,G54,0)</f>
        <v>0</v>
      </c>
      <c r="CA54" s="209">
        <v>7</v>
      </c>
      <c r="CB54" s="209">
        <v>1</v>
      </c>
      <c r="CZ54" s="164">
        <v>0</v>
      </c>
    </row>
    <row r="55" spans="1:57" ht="12">
      <c r="A55" s="217"/>
      <c r="B55" s="218" t="s">
        <v>4099</v>
      </c>
      <c r="C55" s="219" t="str">
        <f>CONCATENATE(B53," ",C53)</f>
        <v>99 Staveništní přesun hmot</v>
      </c>
      <c r="D55" s="220"/>
      <c r="E55" s="221"/>
      <c r="F55" s="228"/>
      <c r="G55" s="223">
        <f>SUM(G53:G54)</f>
        <v>0</v>
      </c>
      <c r="H55" s="224"/>
      <c r="O55" s="200">
        <v>4</v>
      </c>
      <c r="BA55" s="225">
        <f>SUM(BA53:BA54)</f>
        <v>0</v>
      </c>
      <c r="BB55" s="225">
        <f>SUM(BB53:BB54)</f>
        <v>0</v>
      </c>
      <c r="BC55" s="225">
        <f>SUM(BC53:BC54)</f>
        <v>0</v>
      </c>
      <c r="BD55" s="225">
        <f>SUM(BD53:BD54)</f>
        <v>0</v>
      </c>
      <c r="BE55" s="225">
        <f>SUM(BE53:BE54)</f>
        <v>0</v>
      </c>
    </row>
    <row r="56" spans="1:15" ht="12">
      <c r="A56" s="191" t="s">
        <v>4081</v>
      </c>
      <c r="B56" s="192" t="s">
        <v>4150</v>
      </c>
      <c r="C56" s="193" t="s">
        <v>4151</v>
      </c>
      <c r="D56" s="194"/>
      <c r="E56" s="195"/>
      <c r="F56" s="196"/>
      <c r="G56" s="197"/>
      <c r="H56" s="198">
        <v>0</v>
      </c>
      <c r="O56" s="200">
        <v>1</v>
      </c>
    </row>
    <row r="57" spans="1:104" ht="12">
      <c r="A57" s="201">
        <v>23</v>
      </c>
      <c r="B57" s="202" t="s">
        <v>4152</v>
      </c>
      <c r="C57" s="203" t="s">
        <v>4153</v>
      </c>
      <c r="D57" s="204"/>
      <c r="E57" s="205">
        <v>151.9872</v>
      </c>
      <c r="F57" s="206"/>
      <c r="G57" s="207">
        <f>E57*F57</f>
        <v>0</v>
      </c>
      <c r="H57" s="208">
        <v>0</v>
      </c>
      <c r="O57" s="200">
        <v>2</v>
      </c>
      <c r="AA57" s="164">
        <v>12</v>
      </c>
      <c r="AB57" s="164">
        <v>0</v>
      </c>
      <c r="AC57" s="164">
        <v>12</v>
      </c>
      <c r="AZ57" s="164">
        <v>1</v>
      </c>
      <c r="BA57" s="164">
        <f>IF(AZ57=1,G57,0)</f>
        <v>0</v>
      </c>
      <c r="BB57" s="164">
        <f>IF(AZ57=2,G57,0)</f>
        <v>0</v>
      </c>
      <c r="BC57" s="164">
        <f>IF(AZ57=3,G57,0)</f>
        <v>0</v>
      </c>
      <c r="BD57" s="164">
        <f>IF(AZ57=4,G57,0)</f>
        <v>0</v>
      </c>
      <c r="BE57" s="164">
        <f>IF(AZ57=5,G57,0)</f>
        <v>0</v>
      </c>
      <c r="CA57" s="209">
        <v>12</v>
      </c>
      <c r="CB57" s="209">
        <v>0</v>
      </c>
      <c r="CZ57" s="164">
        <v>0</v>
      </c>
    </row>
    <row r="58" spans="1:15" ht="12">
      <c r="A58" s="210"/>
      <c r="B58" s="211"/>
      <c r="C58" s="766" t="s">
        <v>4154</v>
      </c>
      <c r="D58" s="767"/>
      <c r="E58" s="212">
        <v>7.92</v>
      </c>
      <c r="F58" s="213"/>
      <c r="G58" s="214"/>
      <c r="H58" s="215">
        <v>0</v>
      </c>
      <c r="M58" s="216" t="s">
        <v>4154</v>
      </c>
      <c r="O58" s="200"/>
    </row>
    <row r="59" spans="1:15" ht="12">
      <c r="A59" s="210"/>
      <c r="B59" s="211"/>
      <c r="C59" s="766" t="s">
        <v>4155</v>
      </c>
      <c r="D59" s="767"/>
      <c r="E59" s="212">
        <v>27.72</v>
      </c>
      <c r="F59" s="213"/>
      <c r="G59" s="214"/>
      <c r="H59" s="215">
        <v>0</v>
      </c>
      <c r="M59" s="216" t="s">
        <v>4155</v>
      </c>
      <c r="O59" s="200"/>
    </row>
    <row r="60" spans="1:15" ht="12">
      <c r="A60" s="210"/>
      <c r="B60" s="211"/>
      <c r="C60" s="766" t="s">
        <v>4156</v>
      </c>
      <c r="D60" s="767"/>
      <c r="E60" s="212">
        <v>0.3036</v>
      </c>
      <c r="F60" s="213"/>
      <c r="G60" s="214"/>
      <c r="H60" s="215">
        <v>0</v>
      </c>
      <c r="M60" s="216" t="s">
        <v>4156</v>
      </c>
      <c r="O60" s="200"/>
    </row>
    <row r="61" spans="1:15" ht="12">
      <c r="A61" s="210"/>
      <c r="B61" s="211"/>
      <c r="C61" s="766" t="s">
        <v>4157</v>
      </c>
      <c r="D61" s="767"/>
      <c r="E61" s="212">
        <v>31.68</v>
      </c>
      <c r="F61" s="213"/>
      <c r="G61" s="214"/>
      <c r="H61" s="215">
        <v>0</v>
      </c>
      <c r="M61" s="216" t="s">
        <v>4157</v>
      </c>
      <c r="O61" s="200"/>
    </row>
    <row r="62" spans="1:15" ht="12">
      <c r="A62" s="210"/>
      <c r="B62" s="211"/>
      <c r="C62" s="776" t="s">
        <v>1106</v>
      </c>
      <c r="D62" s="767"/>
      <c r="E62" s="230">
        <v>67.62360000000001</v>
      </c>
      <c r="F62" s="213"/>
      <c r="G62" s="214"/>
      <c r="H62" s="215">
        <v>0</v>
      </c>
      <c r="M62" s="216" t="s">
        <v>1106</v>
      </c>
      <c r="O62" s="200"/>
    </row>
    <row r="63" spans="1:15" ht="12">
      <c r="A63" s="210"/>
      <c r="B63" s="211"/>
      <c r="C63" s="766" t="s">
        <v>4158</v>
      </c>
      <c r="D63" s="767"/>
      <c r="E63" s="212">
        <v>0</v>
      </c>
      <c r="F63" s="213"/>
      <c r="G63" s="214"/>
      <c r="H63" s="215">
        <v>0</v>
      </c>
      <c r="M63" s="216" t="s">
        <v>4158</v>
      </c>
      <c r="O63" s="200"/>
    </row>
    <row r="64" spans="1:15" ht="12">
      <c r="A64" s="210"/>
      <c r="B64" s="211"/>
      <c r="C64" s="766" t="s">
        <v>4159</v>
      </c>
      <c r="D64" s="767"/>
      <c r="E64" s="212">
        <v>7.92</v>
      </c>
      <c r="F64" s="213"/>
      <c r="G64" s="214"/>
      <c r="H64" s="215">
        <v>0</v>
      </c>
      <c r="M64" s="216" t="s">
        <v>4159</v>
      </c>
      <c r="O64" s="200"/>
    </row>
    <row r="65" spans="1:15" ht="12">
      <c r="A65" s="210"/>
      <c r="B65" s="211"/>
      <c r="C65" s="766" t="s">
        <v>4160</v>
      </c>
      <c r="D65" s="767"/>
      <c r="E65" s="212">
        <v>27.72</v>
      </c>
      <c r="F65" s="213"/>
      <c r="G65" s="214"/>
      <c r="H65" s="215">
        <v>0</v>
      </c>
      <c r="M65" s="216" t="s">
        <v>4160</v>
      </c>
      <c r="O65" s="200"/>
    </row>
    <row r="66" spans="1:15" ht="12">
      <c r="A66" s="210"/>
      <c r="B66" s="211"/>
      <c r="C66" s="766" t="s">
        <v>4161</v>
      </c>
      <c r="D66" s="767"/>
      <c r="E66" s="212">
        <v>0.3036</v>
      </c>
      <c r="F66" s="213"/>
      <c r="G66" s="214"/>
      <c r="H66" s="215">
        <v>0</v>
      </c>
      <c r="M66" s="216" t="s">
        <v>4161</v>
      </c>
      <c r="O66" s="200"/>
    </row>
    <row r="67" spans="1:15" ht="12">
      <c r="A67" s="210"/>
      <c r="B67" s="211"/>
      <c r="C67" s="766" t="s">
        <v>4162</v>
      </c>
      <c r="D67" s="767"/>
      <c r="E67" s="212">
        <v>31.68</v>
      </c>
      <c r="F67" s="213"/>
      <c r="G67" s="214"/>
      <c r="H67" s="215">
        <v>0</v>
      </c>
      <c r="M67" s="216" t="s">
        <v>4162</v>
      </c>
      <c r="O67" s="200"/>
    </row>
    <row r="68" spans="1:15" ht="12">
      <c r="A68" s="210"/>
      <c r="B68" s="211"/>
      <c r="C68" s="776" t="s">
        <v>1106</v>
      </c>
      <c r="D68" s="767"/>
      <c r="E68" s="230">
        <v>67.62360000000001</v>
      </c>
      <c r="F68" s="213"/>
      <c r="G68" s="214"/>
      <c r="H68" s="215">
        <v>0</v>
      </c>
      <c r="M68" s="216" t="s">
        <v>1106</v>
      </c>
      <c r="O68" s="200"/>
    </row>
    <row r="69" spans="1:15" ht="12">
      <c r="A69" s="210"/>
      <c r="B69" s="211"/>
      <c r="C69" s="766" t="s">
        <v>4163</v>
      </c>
      <c r="D69" s="767"/>
      <c r="E69" s="212">
        <v>16.74</v>
      </c>
      <c r="F69" s="213"/>
      <c r="G69" s="214"/>
      <c r="H69" s="215">
        <v>0</v>
      </c>
      <c r="M69" s="216" t="s">
        <v>4163</v>
      </c>
      <c r="O69" s="200"/>
    </row>
    <row r="70" spans="1:57" ht="12">
      <c r="A70" s="217"/>
      <c r="B70" s="218" t="s">
        <v>4099</v>
      </c>
      <c r="C70" s="219" t="str">
        <f>CONCATENATE(B56," ",C56)</f>
        <v>999 Výpočty ploch</v>
      </c>
      <c r="D70" s="220"/>
      <c r="E70" s="221"/>
      <c r="F70" s="222"/>
      <c r="G70" s="223">
        <f>SUM(G56:G69)</f>
        <v>0</v>
      </c>
      <c r="H70" s="224">
        <v>0</v>
      </c>
      <c r="O70" s="200">
        <v>4</v>
      </c>
      <c r="BA70" s="225">
        <f>SUM(BA56:BA69)</f>
        <v>0</v>
      </c>
      <c r="BB70" s="225">
        <f>SUM(BB56:BB69)</f>
        <v>0</v>
      </c>
      <c r="BC70" s="225">
        <f>SUM(BC56:BC69)</f>
        <v>0</v>
      </c>
      <c r="BD70" s="225">
        <f>SUM(BD56:BD69)</f>
        <v>0</v>
      </c>
      <c r="BE70" s="225">
        <f>SUM(BE56:BE69)</f>
        <v>0</v>
      </c>
    </row>
    <row r="71" spans="1:15" ht="12">
      <c r="A71" s="191" t="s">
        <v>4081</v>
      </c>
      <c r="B71" s="192" t="s">
        <v>4164</v>
      </c>
      <c r="C71" s="193" t="s">
        <v>4165</v>
      </c>
      <c r="D71" s="194"/>
      <c r="E71" s="195"/>
      <c r="F71" s="226"/>
      <c r="G71" s="197"/>
      <c r="H71" s="198">
        <v>0</v>
      </c>
      <c r="O71" s="200">
        <v>1</v>
      </c>
    </row>
    <row r="72" spans="1:104" ht="12">
      <c r="A72" s="201">
        <v>24</v>
      </c>
      <c r="B72" s="202" t="s">
        <v>4166</v>
      </c>
      <c r="C72" s="203" t="s">
        <v>4167</v>
      </c>
      <c r="D72" s="204" t="s">
        <v>286</v>
      </c>
      <c r="E72" s="205">
        <v>18</v>
      </c>
      <c r="F72" s="227"/>
      <c r="G72" s="207">
        <f aca="true" t="shared" si="12" ref="G72:G81">E72*F72</f>
        <v>0</v>
      </c>
      <c r="H72" s="208" t="s">
        <v>4102</v>
      </c>
      <c r="O72" s="200">
        <v>2</v>
      </c>
      <c r="AA72" s="164">
        <v>1</v>
      </c>
      <c r="AB72" s="164">
        <v>7</v>
      </c>
      <c r="AC72" s="164">
        <v>7</v>
      </c>
      <c r="AZ72" s="164">
        <v>2</v>
      </c>
      <c r="BA72" s="164">
        <f aca="true" t="shared" si="13" ref="BA72:BA81">IF(AZ72=1,G72,0)</f>
        <v>0</v>
      </c>
      <c r="BB72" s="164">
        <f aca="true" t="shared" si="14" ref="BB72:BB81">IF(AZ72=2,G72,0)</f>
        <v>0</v>
      </c>
      <c r="BC72" s="164">
        <f aca="true" t="shared" si="15" ref="BC72:BC81">IF(AZ72=3,G72,0)</f>
        <v>0</v>
      </c>
      <c r="BD72" s="164">
        <f aca="true" t="shared" si="16" ref="BD72:BD81">IF(AZ72=4,G72,0)</f>
        <v>0</v>
      </c>
      <c r="BE72" s="164">
        <f aca="true" t="shared" si="17" ref="BE72:BE81">IF(AZ72=5,G72,0)</f>
        <v>0</v>
      </c>
      <c r="CA72" s="209">
        <v>1</v>
      </c>
      <c r="CB72" s="209">
        <v>7</v>
      </c>
      <c r="CZ72" s="164">
        <v>0.00034</v>
      </c>
    </row>
    <row r="73" spans="1:104" ht="12">
      <c r="A73" s="201">
        <v>25</v>
      </c>
      <c r="B73" s="202" t="s">
        <v>4168</v>
      </c>
      <c r="C73" s="203" t="s">
        <v>4169</v>
      </c>
      <c r="D73" s="204" t="s">
        <v>286</v>
      </c>
      <c r="E73" s="205">
        <v>31</v>
      </c>
      <c r="F73" s="227"/>
      <c r="G73" s="207">
        <f t="shared" si="12"/>
        <v>0</v>
      </c>
      <c r="H73" s="208" t="s">
        <v>4102</v>
      </c>
      <c r="O73" s="200">
        <v>2</v>
      </c>
      <c r="AA73" s="164">
        <v>1</v>
      </c>
      <c r="AB73" s="164">
        <v>7</v>
      </c>
      <c r="AC73" s="164">
        <v>7</v>
      </c>
      <c r="AZ73" s="164">
        <v>2</v>
      </c>
      <c r="BA73" s="164">
        <f t="shared" si="13"/>
        <v>0</v>
      </c>
      <c r="BB73" s="164">
        <f t="shared" si="14"/>
        <v>0</v>
      </c>
      <c r="BC73" s="164">
        <f t="shared" si="15"/>
        <v>0</v>
      </c>
      <c r="BD73" s="164">
        <f t="shared" si="16"/>
        <v>0</v>
      </c>
      <c r="BE73" s="164">
        <f t="shared" si="17"/>
        <v>0</v>
      </c>
      <c r="CA73" s="209">
        <v>1</v>
      </c>
      <c r="CB73" s="209">
        <v>7</v>
      </c>
      <c r="CZ73" s="164">
        <v>0.00047</v>
      </c>
    </row>
    <row r="74" spans="1:104" ht="12">
      <c r="A74" s="201">
        <v>26</v>
      </c>
      <c r="B74" s="202" t="s">
        <v>4170</v>
      </c>
      <c r="C74" s="203" t="s">
        <v>4171</v>
      </c>
      <c r="D74" s="204" t="s">
        <v>286</v>
      </c>
      <c r="E74" s="205">
        <v>15</v>
      </c>
      <c r="F74" s="227"/>
      <c r="G74" s="207">
        <f t="shared" si="12"/>
        <v>0</v>
      </c>
      <c r="H74" s="208" t="s">
        <v>4102</v>
      </c>
      <c r="O74" s="200">
        <v>2</v>
      </c>
      <c r="AA74" s="164">
        <v>1</v>
      </c>
      <c r="AB74" s="164">
        <v>7</v>
      </c>
      <c r="AC74" s="164">
        <v>7</v>
      </c>
      <c r="AZ74" s="164">
        <v>2</v>
      </c>
      <c r="BA74" s="164">
        <f t="shared" si="13"/>
        <v>0</v>
      </c>
      <c r="BB74" s="164">
        <f t="shared" si="14"/>
        <v>0</v>
      </c>
      <c r="BC74" s="164">
        <f t="shared" si="15"/>
        <v>0</v>
      </c>
      <c r="BD74" s="164">
        <f t="shared" si="16"/>
        <v>0</v>
      </c>
      <c r="BE74" s="164">
        <f t="shared" si="17"/>
        <v>0</v>
      </c>
      <c r="CA74" s="209">
        <v>1</v>
      </c>
      <c r="CB74" s="209">
        <v>7</v>
      </c>
      <c r="CZ74" s="164">
        <v>0.00152</v>
      </c>
    </row>
    <row r="75" spans="1:104" ht="12">
      <c r="A75" s="201">
        <v>27</v>
      </c>
      <c r="B75" s="202" t="s">
        <v>4172</v>
      </c>
      <c r="C75" s="203" t="s">
        <v>4173</v>
      </c>
      <c r="D75" s="204" t="s">
        <v>286</v>
      </c>
      <c r="E75" s="205">
        <v>20</v>
      </c>
      <c r="F75" s="227"/>
      <c r="G75" s="207">
        <f t="shared" si="12"/>
        <v>0</v>
      </c>
      <c r="H75" s="208" t="s">
        <v>4102</v>
      </c>
      <c r="O75" s="200">
        <v>2</v>
      </c>
      <c r="AA75" s="164">
        <v>1</v>
      </c>
      <c r="AB75" s="164">
        <v>7</v>
      </c>
      <c r="AC75" s="164">
        <v>7</v>
      </c>
      <c r="AZ75" s="164">
        <v>2</v>
      </c>
      <c r="BA75" s="164">
        <f t="shared" si="13"/>
        <v>0</v>
      </c>
      <c r="BB75" s="164">
        <f t="shared" si="14"/>
        <v>0</v>
      </c>
      <c r="BC75" s="164">
        <f t="shared" si="15"/>
        <v>0</v>
      </c>
      <c r="BD75" s="164">
        <f t="shared" si="16"/>
        <v>0</v>
      </c>
      <c r="BE75" s="164">
        <f t="shared" si="17"/>
        <v>0</v>
      </c>
      <c r="CA75" s="209">
        <v>1</v>
      </c>
      <c r="CB75" s="209">
        <v>7</v>
      </c>
      <c r="CZ75" s="164">
        <v>0.00052</v>
      </c>
    </row>
    <row r="76" spans="1:104" ht="12">
      <c r="A76" s="201">
        <v>28</v>
      </c>
      <c r="B76" s="202" t="s">
        <v>4174</v>
      </c>
      <c r="C76" s="203" t="s">
        <v>4175</v>
      </c>
      <c r="D76" s="204" t="s">
        <v>286</v>
      </c>
      <c r="E76" s="205">
        <v>28</v>
      </c>
      <c r="F76" s="227"/>
      <c r="G76" s="207">
        <f t="shared" si="12"/>
        <v>0</v>
      </c>
      <c r="H76" s="208" t="s">
        <v>4102</v>
      </c>
      <c r="O76" s="200">
        <v>2</v>
      </c>
      <c r="AA76" s="164">
        <v>1</v>
      </c>
      <c r="AB76" s="164">
        <v>7</v>
      </c>
      <c r="AC76" s="164">
        <v>7</v>
      </c>
      <c r="AZ76" s="164">
        <v>2</v>
      </c>
      <c r="BA76" s="164">
        <f t="shared" si="13"/>
        <v>0</v>
      </c>
      <c r="BB76" s="164">
        <f t="shared" si="14"/>
        <v>0</v>
      </c>
      <c r="BC76" s="164">
        <f t="shared" si="15"/>
        <v>0</v>
      </c>
      <c r="BD76" s="164">
        <f t="shared" si="16"/>
        <v>0</v>
      </c>
      <c r="BE76" s="164">
        <f t="shared" si="17"/>
        <v>0</v>
      </c>
      <c r="CA76" s="209">
        <v>1</v>
      </c>
      <c r="CB76" s="209">
        <v>7</v>
      </c>
      <c r="CZ76" s="164">
        <v>0.00078</v>
      </c>
    </row>
    <row r="77" spans="1:104" ht="12">
      <c r="A77" s="201">
        <v>29</v>
      </c>
      <c r="B77" s="202" t="s">
        <v>4176</v>
      </c>
      <c r="C77" s="203" t="s">
        <v>4177</v>
      </c>
      <c r="D77" s="204" t="s">
        <v>286</v>
      </c>
      <c r="E77" s="205">
        <v>76</v>
      </c>
      <c r="F77" s="227"/>
      <c r="G77" s="207">
        <f t="shared" si="12"/>
        <v>0</v>
      </c>
      <c r="H77" s="208" t="s">
        <v>4102</v>
      </c>
      <c r="O77" s="200">
        <v>2</v>
      </c>
      <c r="AA77" s="164">
        <v>1</v>
      </c>
      <c r="AB77" s="164">
        <v>7</v>
      </c>
      <c r="AC77" s="164">
        <v>7</v>
      </c>
      <c r="AZ77" s="164">
        <v>2</v>
      </c>
      <c r="BA77" s="164">
        <f t="shared" si="13"/>
        <v>0</v>
      </c>
      <c r="BB77" s="164">
        <f t="shared" si="14"/>
        <v>0</v>
      </c>
      <c r="BC77" s="164">
        <f t="shared" si="15"/>
        <v>0</v>
      </c>
      <c r="BD77" s="164">
        <f t="shared" si="16"/>
        <v>0</v>
      </c>
      <c r="BE77" s="164">
        <f t="shared" si="17"/>
        <v>0</v>
      </c>
      <c r="CA77" s="209">
        <v>1</v>
      </c>
      <c r="CB77" s="209">
        <v>7</v>
      </c>
      <c r="CZ77" s="164">
        <v>0.00131</v>
      </c>
    </row>
    <row r="78" spans="1:104" ht="12">
      <c r="A78" s="201">
        <v>30</v>
      </c>
      <c r="B78" s="202" t="s">
        <v>4178</v>
      </c>
      <c r="C78" s="203" t="s">
        <v>4179</v>
      </c>
      <c r="D78" s="204" t="s">
        <v>286</v>
      </c>
      <c r="E78" s="205">
        <v>8</v>
      </c>
      <c r="F78" s="227"/>
      <c r="G78" s="207">
        <f t="shared" si="12"/>
        <v>0</v>
      </c>
      <c r="H78" s="208" t="s">
        <v>4102</v>
      </c>
      <c r="O78" s="200">
        <v>2</v>
      </c>
      <c r="AA78" s="164">
        <v>1</v>
      </c>
      <c r="AB78" s="164">
        <v>7</v>
      </c>
      <c r="AC78" s="164">
        <v>7</v>
      </c>
      <c r="AZ78" s="164">
        <v>2</v>
      </c>
      <c r="BA78" s="164">
        <f t="shared" si="13"/>
        <v>0</v>
      </c>
      <c r="BB78" s="164">
        <f t="shared" si="14"/>
        <v>0</v>
      </c>
      <c r="BC78" s="164">
        <f t="shared" si="15"/>
        <v>0</v>
      </c>
      <c r="BD78" s="164">
        <f t="shared" si="16"/>
        <v>0</v>
      </c>
      <c r="BE78" s="164">
        <f t="shared" si="17"/>
        <v>0</v>
      </c>
      <c r="CA78" s="209">
        <v>1</v>
      </c>
      <c r="CB78" s="209">
        <v>7</v>
      </c>
      <c r="CZ78" s="164">
        <v>0.00161</v>
      </c>
    </row>
    <row r="79" spans="1:104" ht="12">
      <c r="A79" s="201">
        <v>31</v>
      </c>
      <c r="B79" s="202" t="s">
        <v>4180</v>
      </c>
      <c r="C79" s="203" t="s">
        <v>4181</v>
      </c>
      <c r="D79" s="204" t="s">
        <v>286</v>
      </c>
      <c r="E79" s="205">
        <v>3</v>
      </c>
      <c r="F79" s="227"/>
      <c r="G79" s="207">
        <f t="shared" si="12"/>
        <v>0</v>
      </c>
      <c r="H79" s="208" t="s">
        <v>4102</v>
      </c>
      <c r="O79" s="200">
        <v>2</v>
      </c>
      <c r="AA79" s="164">
        <v>1</v>
      </c>
      <c r="AB79" s="164">
        <v>7</v>
      </c>
      <c r="AC79" s="164">
        <v>7</v>
      </c>
      <c r="AZ79" s="164">
        <v>2</v>
      </c>
      <c r="BA79" s="164">
        <f t="shared" si="13"/>
        <v>0</v>
      </c>
      <c r="BB79" s="164">
        <f t="shared" si="14"/>
        <v>0</v>
      </c>
      <c r="BC79" s="164">
        <f t="shared" si="15"/>
        <v>0</v>
      </c>
      <c r="BD79" s="164">
        <f t="shared" si="16"/>
        <v>0</v>
      </c>
      <c r="BE79" s="164">
        <f t="shared" si="17"/>
        <v>0</v>
      </c>
      <c r="CA79" s="209">
        <v>1</v>
      </c>
      <c r="CB79" s="209">
        <v>7</v>
      </c>
      <c r="CZ79" s="164">
        <v>0.00074</v>
      </c>
    </row>
    <row r="80" spans="1:104" ht="12">
      <c r="A80" s="201">
        <v>32</v>
      </c>
      <c r="B80" s="202" t="s">
        <v>4182</v>
      </c>
      <c r="C80" s="203" t="s">
        <v>4183</v>
      </c>
      <c r="D80" s="204" t="s">
        <v>286</v>
      </c>
      <c r="E80" s="205">
        <v>4</v>
      </c>
      <c r="F80" s="227"/>
      <c r="G80" s="207">
        <f t="shared" si="12"/>
        <v>0</v>
      </c>
      <c r="H80" s="208" t="s">
        <v>4102</v>
      </c>
      <c r="O80" s="200">
        <v>2</v>
      </c>
      <c r="AA80" s="164">
        <v>1</v>
      </c>
      <c r="AB80" s="164">
        <v>7</v>
      </c>
      <c r="AC80" s="164">
        <v>7</v>
      </c>
      <c r="AZ80" s="164">
        <v>2</v>
      </c>
      <c r="BA80" s="164">
        <f t="shared" si="13"/>
        <v>0</v>
      </c>
      <c r="BB80" s="164">
        <f t="shared" si="14"/>
        <v>0</v>
      </c>
      <c r="BC80" s="164">
        <f t="shared" si="15"/>
        <v>0</v>
      </c>
      <c r="BD80" s="164">
        <f t="shared" si="16"/>
        <v>0</v>
      </c>
      <c r="BE80" s="164">
        <f t="shared" si="17"/>
        <v>0</v>
      </c>
      <c r="CA80" s="209">
        <v>1</v>
      </c>
      <c r="CB80" s="209">
        <v>7</v>
      </c>
      <c r="CZ80" s="164">
        <v>0.00137</v>
      </c>
    </row>
    <row r="81" spans="1:104" ht="12">
      <c r="A81" s="201">
        <v>33</v>
      </c>
      <c r="B81" s="202" t="s">
        <v>4184</v>
      </c>
      <c r="C81" s="203" t="s">
        <v>4185</v>
      </c>
      <c r="D81" s="204" t="s">
        <v>286</v>
      </c>
      <c r="E81" s="205">
        <v>22</v>
      </c>
      <c r="F81" s="227"/>
      <c r="G81" s="207">
        <f t="shared" si="12"/>
        <v>0</v>
      </c>
      <c r="H81" s="208" t="s">
        <v>4102</v>
      </c>
      <c r="O81" s="200">
        <v>2</v>
      </c>
      <c r="AA81" s="164">
        <v>1</v>
      </c>
      <c r="AB81" s="164">
        <v>7</v>
      </c>
      <c r="AC81" s="164">
        <v>7</v>
      </c>
      <c r="AZ81" s="164">
        <v>2</v>
      </c>
      <c r="BA81" s="164">
        <f t="shared" si="13"/>
        <v>0</v>
      </c>
      <c r="BB81" s="164">
        <f t="shared" si="14"/>
        <v>0</v>
      </c>
      <c r="BC81" s="164">
        <f t="shared" si="15"/>
        <v>0</v>
      </c>
      <c r="BD81" s="164">
        <f t="shared" si="16"/>
        <v>0</v>
      </c>
      <c r="BE81" s="164">
        <f t="shared" si="17"/>
        <v>0</v>
      </c>
      <c r="CA81" s="209">
        <v>1</v>
      </c>
      <c r="CB81" s="209">
        <v>7</v>
      </c>
      <c r="CZ81" s="164">
        <v>0.00173</v>
      </c>
    </row>
    <row r="82" spans="1:15" ht="12">
      <c r="A82" s="210"/>
      <c r="B82" s="211"/>
      <c r="C82" s="766" t="s">
        <v>4186</v>
      </c>
      <c r="D82" s="767"/>
      <c r="E82" s="212">
        <v>4</v>
      </c>
      <c r="F82" s="213"/>
      <c r="G82" s="214"/>
      <c r="H82" s="215">
        <v>0</v>
      </c>
      <c r="M82" s="216" t="s">
        <v>4186</v>
      </c>
      <c r="O82" s="200"/>
    </row>
    <row r="83" spans="1:15" ht="12">
      <c r="A83" s="210"/>
      <c r="B83" s="211"/>
      <c r="C83" s="766" t="s">
        <v>4187</v>
      </c>
      <c r="D83" s="767"/>
      <c r="E83" s="212">
        <v>18</v>
      </c>
      <c r="F83" s="213"/>
      <c r="G83" s="214"/>
      <c r="H83" s="215">
        <v>0</v>
      </c>
      <c r="M83" s="216" t="s">
        <v>4187</v>
      </c>
      <c r="O83" s="200"/>
    </row>
    <row r="84" spans="1:104" ht="12">
      <c r="A84" s="201">
        <v>34</v>
      </c>
      <c r="B84" s="202" t="s">
        <v>4188</v>
      </c>
      <c r="C84" s="203" t="s">
        <v>4189</v>
      </c>
      <c r="D84" s="204" t="s">
        <v>286</v>
      </c>
      <c r="E84" s="205">
        <v>11</v>
      </c>
      <c r="F84" s="227"/>
      <c r="G84" s="207">
        <f aca="true" t="shared" si="18" ref="G84:G97">E84*F84</f>
        <v>0</v>
      </c>
      <c r="H84" s="208" t="s">
        <v>4102</v>
      </c>
      <c r="O84" s="200">
        <v>2</v>
      </c>
      <c r="AA84" s="164">
        <v>1</v>
      </c>
      <c r="AB84" s="164">
        <v>7</v>
      </c>
      <c r="AC84" s="164">
        <v>7</v>
      </c>
      <c r="AZ84" s="164">
        <v>2</v>
      </c>
      <c r="BA84" s="164">
        <f aca="true" t="shared" si="19" ref="BA84:BA97">IF(AZ84=1,G84,0)</f>
        <v>0</v>
      </c>
      <c r="BB84" s="164">
        <f aca="true" t="shared" si="20" ref="BB84:BB97">IF(AZ84=2,G84,0)</f>
        <v>0</v>
      </c>
      <c r="BC84" s="164">
        <f aca="true" t="shared" si="21" ref="BC84:BC97">IF(AZ84=3,G84,0)</f>
        <v>0</v>
      </c>
      <c r="BD84" s="164">
        <f aca="true" t="shared" si="22" ref="BD84:BD97">IF(AZ84=4,G84,0)</f>
        <v>0</v>
      </c>
      <c r="BE84" s="164">
        <f aca="true" t="shared" si="23" ref="BE84:BE97">IF(AZ84=5,G84,0)</f>
        <v>0</v>
      </c>
      <c r="CA84" s="209">
        <v>1</v>
      </c>
      <c r="CB84" s="209">
        <v>7</v>
      </c>
      <c r="CZ84" s="164">
        <v>0.00136</v>
      </c>
    </row>
    <row r="85" spans="1:104" ht="12">
      <c r="A85" s="201">
        <v>35</v>
      </c>
      <c r="B85" s="202" t="s">
        <v>4190</v>
      </c>
      <c r="C85" s="203" t="s">
        <v>4191</v>
      </c>
      <c r="D85" s="204" t="s">
        <v>286</v>
      </c>
      <c r="E85" s="205">
        <v>49</v>
      </c>
      <c r="F85" s="227"/>
      <c r="G85" s="207">
        <f t="shared" si="18"/>
        <v>0</v>
      </c>
      <c r="H85" s="208" t="s">
        <v>4102</v>
      </c>
      <c r="O85" s="200">
        <v>2</v>
      </c>
      <c r="AA85" s="164">
        <v>1</v>
      </c>
      <c r="AB85" s="164">
        <v>7</v>
      </c>
      <c r="AC85" s="164">
        <v>7</v>
      </c>
      <c r="AZ85" s="164">
        <v>2</v>
      </c>
      <c r="BA85" s="164">
        <f t="shared" si="19"/>
        <v>0</v>
      </c>
      <c r="BB85" s="164">
        <f t="shared" si="20"/>
        <v>0</v>
      </c>
      <c r="BC85" s="164">
        <f t="shared" si="21"/>
        <v>0</v>
      </c>
      <c r="BD85" s="164">
        <f t="shared" si="22"/>
        <v>0</v>
      </c>
      <c r="BE85" s="164">
        <f t="shared" si="23"/>
        <v>0</v>
      </c>
      <c r="CA85" s="209">
        <v>1</v>
      </c>
      <c r="CB85" s="209">
        <v>7</v>
      </c>
      <c r="CZ85" s="164">
        <v>0.0016</v>
      </c>
    </row>
    <row r="86" spans="1:104" ht="12">
      <c r="A86" s="201">
        <v>36</v>
      </c>
      <c r="B86" s="202" t="s">
        <v>4192</v>
      </c>
      <c r="C86" s="203" t="s">
        <v>4193</v>
      </c>
      <c r="D86" s="204" t="s">
        <v>286</v>
      </c>
      <c r="E86" s="205">
        <v>23</v>
      </c>
      <c r="F86" s="227"/>
      <c r="G86" s="207">
        <f t="shared" si="18"/>
        <v>0</v>
      </c>
      <c r="H86" s="208" t="s">
        <v>4102</v>
      </c>
      <c r="O86" s="200">
        <v>2</v>
      </c>
      <c r="AA86" s="164">
        <v>1</v>
      </c>
      <c r="AB86" s="164">
        <v>7</v>
      </c>
      <c r="AC86" s="164">
        <v>7</v>
      </c>
      <c r="AZ86" s="164">
        <v>2</v>
      </c>
      <c r="BA86" s="164">
        <f t="shared" si="19"/>
        <v>0</v>
      </c>
      <c r="BB86" s="164">
        <f t="shared" si="20"/>
        <v>0</v>
      </c>
      <c r="BC86" s="164">
        <f t="shared" si="21"/>
        <v>0</v>
      </c>
      <c r="BD86" s="164">
        <f t="shared" si="22"/>
        <v>0</v>
      </c>
      <c r="BE86" s="164">
        <f t="shared" si="23"/>
        <v>0</v>
      </c>
      <c r="CA86" s="209">
        <v>1</v>
      </c>
      <c r="CB86" s="209">
        <v>7</v>
      </c>
      <c r="CZ86" s="164">
        <v>0.0021</v>
      </c>
    </row>
    <row r="87" spans="1:104" ht="12">
      <c r="A87" s="201">
        <v>37</v>
      </c>
      <c r="B87" s="202" t="s">
        <v>4194</v>
      </c>
      <c r="C87" s="203" t="s">
        <v>4195</v>
      </c>
      <c r="D87" s="204" t="s">
        <v>286</v>
      </c>
      <c r="E87" s="205">
        <v>75</v>
      </c>
      <c r="F87" s="227"/>
      <c r="G87" s="207">
        <f t="shared" si="18"/>
        <v>0</v>
      </c>
      <c r="H87" s="208" t="s">
        <v>4102</v>
      </c>
      <c r="O87" s="200">
        <v>2</v>
      </c>
      <c r="AA87" s="164">
        <v>1</v>
      </c>
      <c r="AB87" s="164">
        <v>7</v>
      </c>
      <c r="AC87" s="164">
        <v>7</v>
      </c>
      <c r="AZ87" s="164">
        <v>2</v>
      </c>
      <c r="BA87" s="164">
        <f t="shared" si="19"/>
        <v>0</v>
      </c>
      <c r="BB87" s="164">
        <f t="shared" si="20"/>
        <v>0</v>
      </c>
      <c r="BC87" s="164">
        <f t="shared" si="21"/>
        <v>0</v>
      </c>
      <c r="BD87" s="164">
        <f t="shared" si="22"/>
        <v>0</v>
      </c>
      <c r="BE87" s="164">
        <f t="shared" si="23"/>
        <v>0</v>
      </c>
      <c r="CA87" s="209">
        <v>1</v>
      </c>
      <c r="CB87" s="209">
        <v>7</v>
      </c>
      <c r="CZ87" s="164">
        <v>0.00252</v>
      </c>
    </row>
    <row r="88" spans="1:104" ht="12">
      <c r="A88" s="201">
        <v>38</v>
      </c>
      <c r="B88" s="202" t="s">
        <v>4196</v>
      </c>
      <c r="C88" s="203" t="s">
        <v>4197</v>
      </c>
      <c r="D88" s="204" t="s">
        <v>286</v>
      </c>
      <c r="E88" s="205">
        <v>35</v>
      </c>
      <c r="F88" s="227"/>
      <c r="G88" s="207">
        <f t="shared" si="18"/>
        <v>0</v>
      </c>
      <c r="H88" s="208" t="s">
        <v>4102</v>
      </c>
      <c r="O88" s="200">
        <v>2</v>
      </c>
      <c r="AA88" s="164">
        <v>1</v>
      </c>
      <c r="AB88" s="164">
        <v>7</v>
      </c>
      <c r="AC88" s="164">
        <v>7</v>
      </c>
      <c r="AZ88" s="164">
        <v>2</v>
      </c>
      <c r="BA88" s="164">
        <f t="shared" si="19"/>
        <v>0</v>
      </c>
      <c r="BB88" s="164">
        <f t="shared" si="20"/>
        <v>0</v>
      </c>
      <c r="BC88" s="164">
        <f t="shared" si="21"/>
        <v>0</v>
      </c>
      <c r="BD88" s="164">
        <f t="shared" si="22"/>
        <v>0</v>
      </c>
      <c r="BE88" s="164">
        <f t="shared" si="23"/>
        <v>0</v>
      </c>
      <c r="CA88" s="209">
        <v>1</v>
      </c>
      <c r="CB88" s="209">
        <v>7</v>
      </c>
      <c r="CZ88" s="164">
        <v>0.00357</v>
      </c>
    </row>
    <row r="89" spans="1:104" ht="12">
      <c r="A89" s="201">
        <v>39</v>
      </c>
      <c r="B89" s="202" t="s">
        <v>4198</v>
      </c>
      <c r="C89" s="203" t="s">
        <v>4199</v>
      </c>
      <c r="D89" s="204" t="s">
        <v>173</v>
      </c>
      <c r="E89" s="205">
        <v>2</v>
      </c>
      <c r="F89" s="227"/>
      <c r="G89" s="207">
        <f t="shared" si="18"/>
        <v>0</v>
      </c>
      <c r="H89" s="208" t="s">
        <v>4102</v>
      </c>
      <c r="O89" s="200">
        <v>2</v>
      </c>
      <c r="AA89" s="164">
        <v>1</v>
      </c>
      <c r="AB89" s="164">
        <v>7</v>
      </c>
      <c r="AC89" s="164">
        <v>7</v>
      </c>
      <c r="AZ89" s="164">
        <v>2</v>
      </c>
      <c r="BA89" s="164">
        <f t="shared" si="19"/>
        <v>0</v>
      </c>
      <c r="BB89" s="164">
        <f t="shared" si="20"/>
        <v>0</v>
      </c>
      <c r="BC89" s="164">
        <f t="shared" si="21"/>
        <v>0</v>
      </c>
      <c r="BD89" s="164">
        <f t="shared" si="22"/>
        <v>0</v>
      </c>
      <c r="BE89" s="164">
        <f t="shared" si="23"/>
        <v>0</v>
      </c>
      <c r="CA89" s="209">
        <v>1</v>
      </c>
      <c r="CB89" s="209">
        <v>7</v>
      </c>
      <c r="CZ89" s="164">
        <v>0</v>
      </c>
    </row>
    <row r="90" spans="1:104" ht="12">
      <c r="A90" s="201">
        <v>40</v>
      </c>
      <c r="B90" s="202" t="s">
        <v>4200</v>
      </c>
      <c r="C90" s="203" t="s">
        <v>4201</v>
      </c>
      <c r="D90" s="204" t="s">
        <v>173</v>
      </c>
      <c r="E90" s="205">
        <v>29</v>
      </c>
      <c r="F90" s="227"/>
      <c r="G90" s="207">
        <f t="shared" si="18"/>
        <v>0</v>
      </c>
      <c r="H90" s="208" t="s">
        <v>4102</v>
      </c>
      <c r="O90" s="200">
        <v>2</v>
      </c>
      <c r="AA90" s="164">
        <v>1</v>
      </c>
      <c r="AB90" s="164">
        <v>7</v>
      </c>
      <c r="AC90" s="164">
        <v>7</v>
      </c>
      <c r="AZ90" s="164">
        <v>2</v>
      </c>
      <c r="BA90" s="164">
        <f t="shared" si="19"/>
        <v>0</v>
      </c>
      <c r="BB90" s="164">
        <f t="shared" si="20"/>
        <v>0</v>
      </c>
      <c r="BC90" s="164">
        <f t="shared" si="21"/>
        <v>0</v>
      </c>
      <c r="BD90" s="164">
        <f t="shared" si="22"/>
        <v>0</v>
      </c>
      <c r="BE90" s="164">
        <f t="shared" si="23"/>
        <v>0</v>
      </c>
      <c r="CA90" s="209">
        <v>1</v>
      </c>
      <c r="CB90" s="209">
        <v>7</v>
      </c>
      <c r="CZ90" s="164">
        <v>0</v>
      </c>
    </row>
    <row r="91" spans="1:104" ht="12">
      <c r="A91" s="201">
        <v>41</v>
      </c>
      <c r="B91" s="202" t="s">
        <v>4202</v>
      </c>
      <c r="C91" s="203" t="s">
        <v>4203</v>
      </c>
      <c r="D91" s="204" t="s">
        <v>173</v>
      </c>
      <c r="E91" s="205">
        <v>23</v>
      </c>
      <c r="F91" s="227"/>
      <c r="G91" s="207">
        <f t="shared" si="18"/>
        <v>0</v>
      </c>
      <c r="H91" s="208" t="s">
        <v>4102</v>
      </c>
      <c r="O91" s="200">
        <v>2</v>
      </c>
      <c r="AA91" s="164">
        <v>1</v>
      </c>
      <c r="AB91" s="164">
        <v>7</v>
      </c>
      <c r="AC91" s="164">
        <v>7</v>
      </c>
      <c r="AZ91" s="164">
        <v>2</v>
      </c>
      <c r="BA91" s="164">
        <f t="shared" si="19"/>
        <v>0</v>
      </c>
      <c r="BB91" s="164">
        <f t="shared" si="20"/>
        <v>0</v>
      </c>
      <c r="BC91" s="164">
        <f t="shared" si="21"/>
        <v>0</v>
      </c>
      <c r="BD91" s="164">
        <f t="shared" si="22"/>
        <v>0</v>
      </c>
      <c r="BE91" s="164">
        <f t="shared" si="23"/>
        <v>0</v>
      </c>
      <c r="CA91" s="209">
        <v>1</v>
      </c>
      <c r="CB91" s="209">
        <v>7</v>
      </c>
      <c r="CZ91" s="164">
        <v>0</v>
      </c>
    </row>
    <row r="92" spans="1:104" ht="12">
      <c r="A92" s="201">
        <v>42</v>
      </c>
      <c r="B92" s="202" t="s">
        <v>4204</v>
      </c>
      <c r="C92" s="203" t="s">
        <v>4205</v>
      </c>
      <c r="D92" s="204" t="s">
        <v>173</v>
      </c>
      <c r="E92" s="205">
        <v>1</v>
      </c>
      <c r="F92" s="227"/>
      <c r="G92" s="207">
        <f t="shared" si="18"/>
        <v>0</v>
      </c>
      <c r="H92" s="208" t="s">
        <v>4102</v>
      </c>
      <c r="O92" s="200">
        <v>2</v>
      </c>
      <c r="AA92" s="164">
        <v>1</v>
      </c>
      <c r="AB92" s="164">
        <v>7</v>
      </c>
      <c r="AC92" s="164">
        <v>7</v>
      </c>
      <c r="AZ92" s="164">
        <v>2</v>
      </c>
      <c r="BA92" s="164">
        <f t="shared" si="19"/>
        <v>0</v>
      </c>
      <c r="BB92" s="164">
        <f t="shared" si="20"/>
        <v>0</v>
      </c>
      <c r="BC92" s="164">
        <f t="shared" si="21"/>
        <v>0</v>
      </c>
      <c r="BD92" s="164">
        <f t="shared" si="22"/>
        <v>0</v>
      </c>
      <c r="BE92" s="164">
        <f t="shared" si="23"/>
        <v>0</v>
      </c>
      <c r="CA92" s="209">
        <v>1</v>
      </c>
      <c r="CB92" s="209">
        <v>7</v>
      </c>
      <c r="CZ92" s="164">
        <v>0.00072</v>
      </c>
    </row>
    <row r="93" spans="1:104" ht="22.5">
      <c r="A93" s="201">
        <v>43</v>
      </c>
      <c r="B93" s="202" t="s">
        <v>4206</v>
      </c>
      <c r="C93" s="203" t="s">
        <v>4207</v>
      </c>
      <c r="D93" s="204" t="s">
        <v>173</v>
      </c>
      <c r="E93" s="205">
        <v>6</v>
      </c>
      <c r="F93" s="227"/>
      <c r="G93" s="207">
        <f t="shared" si="18"/>
        <v>0</v>
      </c>
      <c r="H93" s="208" t="s">
        <v>4102</v>
      </c>
      <c r="O93" s="200">
        <v>2</v>
      </c>
      <c r="AA93" s="164">
        <v>1</v>
      </c>
      <c r="AB93" s="164">
        <v>7</v>
      </c>
      <c r="AC93" s="164">
        <v>7</v>
      </c>
      <c r="AZ93" s="164">
        <v>2</v>
      </c>
      <c r="BA93" s="164">
        <f t="shared" si="19"/>
        <v>0</v>
      </c>
      <c r="BB93" s="164">
        <f t="shared" si="20"/>
        <v>0</v>
      </c>
      <c r="BC93" s="164">
        <f t="shared" si="21"/>
        <v>0</v>
      </c>
      <c r="BD93" s="164">
        <f t="shared" si="22"/>
        <v>0</v>
      </c>
      <c r="BE93" s="164">
        <f t="shared" si="23"/>
        <v>0</v>
      </c>
      <c r="CA93" s="209">
        <v>1</v>
      </c>
      <c r="CB93" s="209">
        <v>7</v>
      </c>
      <c r="CZ93" s="164">
        <v>0.00197</v>
      </c>
    </row>
    <row r="94" spans="1:104" ht="22.5">
      <c r="A94" s="201">
        <v>44</v>
      </c>
      <c r="B94" s="202" t="s">
        <v>4208</v>
      </c>
      <c r="C94" s="203" t="s">
        <v>4209</v>
      </c>
      <c r="D94" s="204" t="s">
        <v>173</v>
      </c>
      <c r="E94" s="205">
        <v>4</v>
      </c>
      <c r="F94" s="227"/>
      <c r="G94" s="207">
        <f t="shared" si="18"/>
        <v>0</v>
      </c>
      <c r="H94" s="208" t="s">
        <v>4102</v>
      </c>
      <c r="O94" s="200">
        <v>2</v>
      </c>
      <c r="AA94" s="164">
        <v>1</v>
      </c>
      <c r="AB94" s="164">
        <v>7</v>
      </c>
      <c r="AC94" s="164">
        <v>7</v>
      </c>
      <c r="AZ94" s="164">
        <v>2</v>
      </c>
      <c r="BA94" s="164">
        <f t="shared" si="19"/>
        <v>0</v>
      </c>
      <c r="BB94" s="164">
        <f t="shared" si="20"/>
        <v>0</v>
      </c>
      <c r="BC94" s="164">
        <f t="shared" si="21"/>
        <v>0</v>
      </c>
      <c r="BD94" s="164">
        <f t="shared" si="22"/>
        <v>0</v>
      </c>
      <c r="BE94" s="164">
        <f t="shared" si="23"/>
        <v>0</v>
      </c>
      <c r="CA94" s="209">
        <v>1</v>
      </c>
      <c r="CB94" s="209">
        <v>7</v>
      </c>
      <c r="CZ94" s="164">
        <v>0.00222</v>
      </c>
    </row>
    <row r="95" spans="1:104" ht="22.5">
      <c r="A95" s="201">
        <v>45</v>
      </c>
      <c r="B95" s="202" t="s">
        <v>4210</v>
      </c>
      <c r="C95" s="203" t="s">
        <v>4211</v>
      </c>
      <c r="D95" s="204" t="s">
        <v>173</v>
      </c>
      <c r="E95" s="205">
        <v>3</v>
      </c>
      <c r="F95" s="227"/>
      <c r="G95" s="207">
        <f t="shared" si="18"/>
        <v>0</v>
      </c>
      <c r="H95" s="208" t="s">
        <v>4102</v>
      </c>
      <c r="O95" s="200">
        <v>2</v>
      </c>
      <c r="AA95" s="164">
        <v>1</v>
      </c>
      <c r="AB95" s="164">
        <v>7</v>
      </c>
      <c r="AC95" s="164">
        <v>7</v>
      </c>
      <c r="AZ95" s="164">
        <v>2</v>
      </c>
      <c r="BA95" s="164">
        <f t="shared" si="19"/>
        <v>0</v>
      </c>
      <c r="BB95" s="164">
        <f t="shared" si="20"/>
        <v>0</v>
      </c>
      <c r="BC95" s="164">
        <f t="shared" si="21"/>
        <v>0</v>
      </c>
      <c r="BD95" s="164">
        <f t="shared" si="22"/>
        <v>0</v>
      </c>
      <c r="BE95" s="164">
        <f t="shared" si="23"/>
        <v>0</v>
      </c>
      <c r="CA95" s="209">
        <v>1</v>
      </c>
      <c r="CB95" s="209">
        <v>7</v>
      </c>
      <c r="CZ95" s="164">
        <v>0.00013</v>
      </c>
    </row>
    <row r="96" spans="1:104" ht="22.5">
      <c r="A96" s="201">
        <v>46</v>
      </c>
      <c r="B96" s="202" t="s">
        <v>4212</v>
      </c>
      <c r="C96" s="203" t="s">
        <v>4213</v>
      </c>
      <c r="D96" s="204" t="s">
        <v>173</v>
      </c>
      <c r="E96" s="205">
        <v>2</v>
      </c>
      <c r="F96" s="227"/>
      <c r="G96" s="207">
        <f t="shared" si="18"/>
        <v>0</v>
      </c>
      <c r="H96" s="208" t="s">
        <v>4102</v>
      </c>
      <c r="O96" s="200">
        <v>2</v>
      </c>
      <c r="AA96" s="164">
        <v>1</v>
      </c>
      <c r="AB96" s="164">
        <v>7</v>
      </c>
      <c r="AC96" s="164">
        <v>7</v>
      </c>
      <c r="AZ96" s="164">
        <v>2</v>
      </c>
      <c r="BA96" s="164">
        <f t="shared" si="19"/>
        <v>0</v>
      </c>
      <c r="BB96" s="164">
        <f t="shared" si="20"/>
        <v>0</v>
      </c>
      <c r="BC96" s="164">
        <f t="shared" si="21"/>
        <v>0</v>
      </c>
      <c r="BD96" s="164">
        <f t="shared" si="22"/>
        <v>0</v>
      </c>
      <c r="BE96" s="164">
        <f t="shared" si="23"/>
        <v>0</v>
      </c>
      <c r="CA96" s="209">
        <v>1</v>
      </c>
      <c r="CB96" s="209">
        <v>7</v>
      </c>
      <c r="CZ96" s="164">
        <v>0.00027</v>
      </c>
    </row>
    <row r="97" spans="1:104" ht="12">
      <c r="A97" s="201">
        <v>47</v>
      </c>
      <c r="B97" s="202" t="s">
        <v>4214</v>
      </c>
      <c r="C97" s="203" t="s">
        <v>4215</v>
      </c>
      <c r="D97" s="204" t="s">
        <v>286</v>
      </c>
      <c r="E97" s="205">
        <v>383</v>
      </c>
      <c r="F97" s="227"/>
      <c r="G97" s="207">
        <f t="shared" si="18"/>
        <v>0</v>
      </c>
      <c r="H97" s="208" t="s">
        <v>4102</v>
      </c>
      <c r="O97" s="200">
        <v>2</v>
      </c>
      <c r="AA97" s="164">
        <v>1</v>
      </c>
      <c r="AB97" s="164">
        <v>7</v>
      </c>
      <c r="AC97" s="164">
        <v>7</v>
      </c>
      <c r="AZ97" s="164">
        <v>2</v>
      </c>
      <c r="BA97" s="164">
        <f t="shared" si="19"/>
        <v>0</v>
      </c>
      <c r="BB97" s="164">
        <f t="shared" si="20"/>
        <v>0</v>
      </c>
      <c r="BC97" s="164">
        <f t="shared" si="21"/>
        <v>0</v>
      </c>
      <c r="BD97" s="164">
        <f t="shared" si="22"/>
        <v>0</v>
      </c>
      <c r="BE97" s="164">
        <f t="shared" si="23"/>
        <v>0</v>
      </c>
      <c r="CA97" s="209">
        <v>1</v>
      </c>
      <c r="CB97" s="209">
        <v>7</v>
      </c>
      <c r="CZ97" s="164">
        <v>0</v>
      </c>
    </row>
    <row r="98" spans="1:15" ht="12">
      <c r="A98" s="210"/>
      <c r="B98" s="211"/>
      <c r="C98" s="766" t="s">
        <v>4216</v>
      </c>
      <c r="D98" s="767"/>
      <c r="E98" s="212">
        <v>383</v>
      </c>
      <c r="F98" s="213"/>
      <c r="G98" s="214"/>
      <c r="H98" s="215">
        <v>0</v>
      </c>
      <c r="M98" s="216" t="s">
        <v>4216</v>
      </c>
      <c r="O98" s="200"/>
    </row>
    <row r="99" spans="1:104" ht="12">
      <c r="A99" s="201">
        <v>48</v>
      </c>
      <c r="B99" s="202" t="s">
        <v>4217</v>
      </c>
      <c r="C99" s="203" t="s">
        <v>4218</v>
      </c>
      <c r="D99" s="204" t="s">
        <v>286</v>
      </c>
      <c r="E99" s="205">
        <v>35</v>
      </c>
      <c r="F99" s="227"/>
      <c r="G99" s="207">
        <f aca="true" t="shared" si="24" ref="G99:G104">E99*F99</f>
        <v>0</v>
      </c>
      <c r="H99" s="208" t="s">
        <v>4102</v>
      </c>
      <c r="O99" s="200">
        <v>2</v>
      </c>
      <c r="AA99" s="164">
        <v>1</v>
      </c>
      <c r="AB99" s="164">
        <v>7</v>
      </c>
      <c r="AC99" s="164">
        <v>7</v>
      </c>
      <c r="AZ99" s="164">
        <v>2</v>
      </c>
      <c r="BA99" s="164">
        <f aca="true" t="shared" si="25" ref="BA99:BA104">IF(AZ99=1,G99,0)</f>
        <v>0</v>
      </c>
      <c r="BB99" s="164">
        <f aca="true" t="shared" si="26" ref="BB99:BB104">IF(AZ99=2,G99,0)</f>
        <v>0</v>
      </c>
      <c r="BC99" s="164">
        <f aca="true" t="shared" si="27" ref="BC99:BC104">IF(AZ99=3,G99,0)</f>
        <v>0</v>
      </c>
      <c r="BD99" s="164">
        <f aca="true" t="shared" si="28" ref="BD99:BD104">IF(AZ99=4,G99,0)</f>
        <v>0</v>
      </c>
      <c r="BE99" s="164">
        <f aca="true" t="shared" si="29" ref="BE99:BE104">IF(AZ99=5,G99,0)</f>
        <v>0</v>
      </c>
      <c r="CA99" s="209">
        <v>1</v>
      </c>
      <c r="CB99" s="209">
        <v>7</v>
      </c>
      <c r="CZ99" s="164">
        <v>0</v>
      </c>
    </row>
    <row r="100" spans="1:104" ht="12">
      <c r="A100" s="201">
        <v>49</v>
      </c>
      <c r="B100" s="202" t="s">
        <v>4219</v>
      </c>
      <c r="C100" s="203" t="s">
        <v>4220</v>
      </c>
      <c r="D100" s="204" t="s">
        <v>173</v>
      </c>
      <c r="E100" s="205">
        <v>3</v>
      </c>
      <c r="F100" s="227"/>
      <c r="G100" s="207">
        <f t="shared" si="24"/>
        <v>0</v>
      </c>
      <c r="H100" s="208" t="s">
        <v>259</v>
      </c>
      <c r="O100" s="200">
        <v>2</v>
      </c>
      <c r="AA100" s="164">
        <v>3</v>
      </c>
      <c r="AB100" s="164">
        <v>1</v>
      </c>
      <c r="AC100" s="164">
        <v>28650010</v>
      </c>
      <c r="AZ100" s="164">
        <v>2</v>
      </c>
      <c r="BA100" s="164">
        <f t="shared" si="25"/>
        <v>0</v>
      </c>
      <c r="BB100" s="164">
        <f t="shared" si="26"/>
        <v>0</v>
      </c>
      <c r="BC100" s="164">
        <f t="shared" si="27"/>
        <v>0</v>
      </c>
      <c r="BD100" s="164">
        <f t="shared" si="28"/>
        <v>0</v>
      </c>
      <c r="BE100" s="164">
        <f t="shared" si="29"/>
        <v>0</v>
      </c>
      <c r="CA100" s="209">
        <v>3</v>
      </c>
      <c r="CB100" s="209">
        <v>1</v>
      </c>
      <c r="CZ100" s="164">
        <v>0.001</v>
      </c>
    </row>
    <row r="101" spans="1:104" ht="12">
      <c r="A101" s="201">
        <v>50</v>
      </c>
      <c r="B101" s="202" t="s">
        <v>4221</v>
      </c>
      <c r="C101" s="203" t="s">
        <v>4222</v>
      </c>
      <c r="D101" s="204" t="s">
        <v>173</v>
      </c>
      <c r="E101" s="205">
        <v>8</v>
      </c>
      <c r="F101" s="227"/>
      <c r="G101" s="207">
        <f t="shared" si="24"/>
        <v>0</v>
      </c>
      <c r="H101" s="208" t="s">
        <v>259</v>
      </c>
      <c r="O101" s="200">
        <v>2</v>
      </c>
      <c r="AA101" s="164">
        <v>3</v>
      </c>
      <c r="AB101" s="164">
        <v>1</v>
      </c>
      <c r="AC101" s="164">
        <v>28650012</v>
      </c>
      <c r="AZ101" s="164">
        <v>2</v>
      </c>
      <c r="BA101" s="164">
        <f t="shared" si="25"/>
        <v>0</v>
      </c>
      <c r="BB101" s="164">
        <f t="shared" si="26"/>
        <v>0</v>
      </c>
      <c r="BC101" s="164">
        <f t="shared" si="27"/>
        <v>0</v>
      </c>
      <c r="BD101" s="164">
        <f t="shared" si="28"/>
        <v>0</v>
      </c>
      <c r="BE101" s="164">
        <f t="shared" si="29"/>
        <v>0</v>
      </c>
      <c r="CA101" s="209">
        <v>3</v>
      </c>
      <c r="CB101" s="209">
        <v>1</v>
      </c>
      <c r="CZ101" s="164">
        <v>0.003</v>
      </c>
    </row>
    <row r="102" spans="1:104" ht="12">
      <c r="A102" s="201">
        <v>51</v>
      </c>
      <c r="B102" s="202" t="s">
        <v>4223</v>
      </c>
      <c r="C102" s="203" t="s">
        <v>4224</v>
      </c>
      <c r="D102" s="204" t="s">
        <v>173</v>
      </c>
      <c r="E102" s="205">
        <v>16</v>
      </c>
      <c r="F102" s="227"/>
      <c r="G102" s="207">
        <f t="shared" si="24"/>
        <v>0</v>
      </c>
      <c r="H102" s="208" t="s">
        <v>259</v>
      </c>
      <c r="O102" s="200">
        <v>2</v>
      </c>
      <c r="AA102" s="164">
        <v>3</v>
      </c>
      <c r="AB102" s="164">
        <v>1</v>
      </c>
      <c r="AC102" s="164">
        <v>28650014</v>
      </c>
      <c r="AZ102" s="164">
        <v>2</v>
      </c>
      <c r="BA102" s="164">
        <f t="shared" si="25"/>
        <v>0</v>
      </c>
      <c r="BB102" s="164">
        <f t="shared" si="26"/>
        <v>0</v>
      </c>
      <c r="BC102" s="164">
        <f t="shared" si="27"/>
        <v>0</v>
      </c>
      <c r="BD102" s="164">
        <f t="shared" si="28"/>
        <v>0</v>
      </c>
      <c r="BE102" s="164">
        <f t="shared" si="29"/>
        <v>0</v>
      </c>
      <c r="CA102" s="209">
        <v>3</v>
      </c>
      <c r="CB102" s="209">
        <v>1</v>
      </c>
      <c r="CZ102" s="164">
        <v>0.005</v>
      </c>
    </row>
    <row r="103" spans="1:104" ht="12">
      <c r="A103" s="201">
        <v>52</v>
      </c>
      <c r="B103" s="202" t="s">
        <v>4225</v>
      </c>
      <c r="C103" s="203" t="s">
        <v>4226</v>
      </c>
      <c r="D103" s="204" t="s">
        <v>173</v>
      </c>
      <c r="E103" s="205">
        <v>6</v>
      </c>
      <c r="F103" s="227"/>
      <c r="G103" s="207">
        <f t="shared" si="24"/>
        <v>0</v>
      </c>
      <c r="H103" s="208" t="s">
        <v>259</v>
      </c>
      <c r="O103" s="200">
        <v>2</v>
      </c>
      <c r="AA103" s="164">
        <v>3</v>
      </c>
      <c r="AB103" s="164">
        <v>1</v>
      </c>
      <c r="AC103" s="164">
        <v>28650015</v>
      </c>
      <c r="AZ103" s="164">
        <v>2</v>
      </c>
      <c r="BA103" s="164">
        <f t="shared" si="25"/>
        <v>0</v>
      </c>
      <c r="BB103" s="164">
        <f t="shared" si="26"/>
        <v>0</v>
      </c>
      <c r="BC103" s="164">
        <f t="shared" si="27"/>
        <v>0</v>
      </c>
      <c r="BD103" s="164">
        <f t="shared" si="28"/>
        <v>0</v>
      </c>
      <c r="BE103" s="164">
        <f t="shared" si="29"/>
        <v>0</v>
      </c>
      <c r="CA103" s="209">
        <v>3</v>
      </c>
      <c r="CB103" s="209">
        <v>1</v>
      </c>
      <c r="CZ103" s="164">
        <v>0.006</v>
      </c>
    </row>
    <row r="104" spans="1:104" ht="12">
      <c r="A104" s="201">
        <v>53</v>
      </c>
      <c r="B104" s="202" t="s">
        <v>4227</v>
      </c>
      <c r="C104" s="203" t="s">
        <v>4228</v>
      </c>
      <c r="D104" s="204" t="s">
        <v>143</v>
      </c>
      <c r="E104" s="205">
        <v>0.85489</v>
      </c>
      <c r="F104" s="227"/>
      <c r="G104" s="207">
        <f t="shared" si="24"/>
        <v>0</v>
      </c>
      <c r="H104" s="208" t="s">
        <v>4102</v>
      </c>
      <c r="O104" s="200">
        <v>2</v>
      </c>
      <c r="AA104" s="164">
        <v>7</v>
      </c>
      <c r="AB104" s="164">
        <v>1001</v>
      </c>
      <c r="AC104" s="164">
        <v>5</v>
      </c>
      <c r="AZ104" s="164">
        <v>2</v>
      </c>
      <c r="BA104" s="164">
        <f t="shared" si="25"/>
        <v>0</v>
      </c>
      <c r="BB104" s="164">
        <f t="shared" si="26"/>
        <v>0</v>
      </c>
      <c r="BC104" s="164">
        <f t="shared" si="27"/>
        <v>0</v>
      </c>
      <c r="BD104" s="164">
        <f t="shared" si="28"/>
        <v>0</v>
      </c>
      <c r="BE104" s="164">
        <f t="shared" si="29"/>
        <v>0</v>
      </c>
      <c r="CA104" s="209">
        <v>7</v>
      </c>
      <c r="CB104" s="209">
        <v>1001</v>
      </c>
      <c r="CZ104" s="164">
        <v>0</v>
      </c>
    </row>
    <row r="105" spans="1:57" ht="12">
      <c r="A105" s="217"/>
      <c r="B105" s="218" t="s">
        <v>4099</v>
      </c>
      <c r="C105" s="219" t="str">
        <f>CONCATENATE(B71," ",C71)</f>
        <v>721 Vnitřní kanalizace</v>
      </c>
      <c r="D105" s="220"/>
      <c r="E105" s="221"/>
      <c r="F105" s="228"/>
      <c r="G105" s="223">
        <f>SUM(G71:G104)</f>
        <v>0</v>
      </c>
      <c r="H105" s="224"/>
      <c r="O105" s="200">
        <v>4</v>
      </c>
      <c r="BA105" s="225">
        <f>SUM(BA71:BA104)</f>
        <v>0</v>
      </c>
      <c r="BB105" s="225">
        <f>SUM(BB71:BB104)</f>
        <v>0</v>
      </c>
      <c r="BC105" s="225">
        <f>SUM(BC71:BC104)</f>
        <v>0</v>
      </c>
      <c r="BD105" s="225">
        <f>SUM(BD71:BD104)</f>
        <v>0</v>
      </c>
      <c r="BE105" s="225">
        <f>SUM(BE71:BE104)</f>
        <v>0</v>
      </c>
    </row>
    <row r="106" spans="1:15" ht="12">
      <c r="A106" s="191" t="s">
        <v>4081</v>
      </c>
      <c r="B106" s="192" t="s">
        <v>2633</v>
      </c>
      <c r="C106" s="193" t="s">
        <v>4229</v>
      </c>
      <c r="D106" s="194"/>
      <c r="E106" s="195"/>
      <c r="F106" s="226"/>
      <c r="G106" s="197"/>
      <c r="H106" s="198">
        <v>0</v>
      </c>
      <c r="O106" s="200">
        <v>1</v>
      </c>
    </row>
    <row r="107" spans="1:104" ht="12">
      <c r="A107" s="201">
        <v>54</v>
      </c>
      <c r="B107" s="202" t="s">
        <v>4230</v>
      </c>
      <c r="C107" s="203" t="s">
        <v>4231</v>
      </c>
      <c r="D107" s="204" t="s">
        <v>286</v>
      </c>
      <c r="E107" s="205">
        <v>8</v>
      </c>
      <c r="F107" s="227"/>
      <c r="G107" s="207">
        <f aca="true" t="shared" si="30" ref="G107:G154">E107*F107</f>
        <v>0</v>
      </c>
      <c r="H107" s="208" t="s">
        <v>4102</v>
      </c>
      <c r="O107" s="200">
        <v>2</v>
      </c>
      <c r="AA107" s="164">
        <v>1</v>
      </c>
      <c r="AB107" s="164">
        <v>7</v>
      </c>
      <c r="AC107" s="164">
        <v>7</v>
      </c>
      <c r="AZ107" s="164">
        <v>2</v>
      </c>
      <c r="BA107" s="164">
        <f aca="true" t="shared" si="31" ref="BA107:BA154">IF(AZ107=1,G107,0)</f>
        <v>0</v>
      </c>
      <c r="BB107" s="164">
        <f aca="true" t="shared" si="32" ref="BB107:BB154">IF(AZ107=2,G107,0)</f>
        <v>0</v>
      </c>
      <c r="BC107" s="164">
        <f aca="true" t="shared" si="33" ref="BC107:BC154">IF(AZ107=3,G107,0)</f>
        <v>0</v>
      </c>
      <c r="BD107" s="164">
        <f aca="true" t="shared" si="34" ref="BD107:BD154">IF(AZ107=4,G107,0)</f>
        <v>0</v>
      </c>
      <c r="BE107" s="164">
        <f aca="true" t="shared" si="35" ref="BE107:BE154">IF(AZ107=5,G107,0)</f>
        <v>0</v>
      </c>
      <c r="CA107" s="209">
        <v>1</v>
      </c>
      <c r="CB107" s="209">
        <v>7</v>
      </c>
      <c r="CZ107" s="164">
        <v>0.00154</v>
      </c>
    </row>
    <row r="108" spans="1:104" ht="12">
      <c r="A108" s="201">
        <v>55</v>
      </c>
      <c r="B108" s="202" t="s">
        <v>4232</v>
      </c>
      <c r="C108" s="203" t="s">
        <v>4233</v>
      </c>
      <c r="D108" s="204" t="s">
        <v>286</v>
      </c>
      <c r="E108" s="205">
        <v>23</v>
      </c>
      <c r="F108" s="227"/>
      <c r="G108" s="207">
        <f t="shared" si="30"/>
        <v>0</v>
      </c>
      <c r="H108" s="208" t="s">
        <v>4102</v>
      </c>
      <c r="O108" s="200">
        <v>2</v>
      </c>
      <c r="AA108" s="164">
        <v>1</v>
      </c>
      <c r="AB108" s="164">
        <v>7</v>
      </c>
      <c r="AC108" s="164">
        <v>7</v>
      </c>
      <c r="AZ108" s="164">
        <v>2</v>
      </c>
      <c r="BA108" s="164">
        <f t="shared" si="31"/>
        <v>0</v>
      </c>
      <c r="BB108" s="164">
        <f t="shared" si="32"/>
        <v>0</v>
      </c>
      <c r="BC108" s="164">
        <f t="shared" si="33"/>
        <v>0</v>
      </c>
      <c r="BD108" s="164">
        <f t="shared" si="34"/>
        <v>0</v>
      </c>
      <c r="BE108" s="164">
        <f t="shared" si="35"/>
        <v>0</v>
      </c>
      <c r="CA108" s="209">
        <v>1</v>
      </c>
      <c r="CB108" s="209">
        <v>7</v>
      </c>
      <c r="CZ108" s="164">
        <v>0.00154</v>
      </c>
    </row>
    <row r="109" spans="1:104" ht="12">
      <c r="A109" s="201">
        <v>56</v>
      </c>
      <c r="B109" s="202" t="s">
        <v>4234</v>
      </c>
      <c r="C109" s="203" t="s">
        <v>4235</v>
      </c>
      <c r="D109" s="204" t="s">
        <v>286</v>
      </c>
      <c r="E109" s="205">
        <v>110</v>
      </c>
      <c r="F109" s="227"/>
      <c r="G109" s="207">
        <f t="shared" si="30"/>
        <v>0</v>
      </c>
      <c r="H109" s="208" t="s">
        <v>4102</v>
      </c>
      <c r="O109" s="200">
        <v>2</v>
      </c>
      <c r="AA109" s="164">
        <v>1</v>
      </c>
      <c r="AB109" s="164">
        <v>7</v>
      </c>
      <c r="AC109" s="164">
        <v>7</v>
      </c>
      <c r="AZ109" s="164">
        <v>2</v>
      </c>
      <c r="BA109" s="164">
        <f t="shared" si="31"/>
        <v>0</v>
      </c>
      <c r="BB109" s="164">
        <f t="shared" si="32"/>
        <v>0</v>
      </c>
      <c r="BC109" s="164">
        <f t="shared" si="33"/>
        <v>0</v>
      </c>
      <c r="BD109" s="164">
        <f t="shared" si="34"/>
        <v>0</v>
      </c>
      <c r="BE109" s="164">
        <f t="shared" si="35"/>
        <v>0</v>
      </c>
      <c r="CA109" s="209">
        <v>1</v>
      </c>
      <c r="CB109" s="209">
        <v>7</v>
      </c>
      <c r="CZ109" s="164">
        <v>0.00399</v>
      </c>
    </row>
    <row r="110" spans="1:104" ht="12">
      <c r="A110" s="201">
        <v>57</v>
      </c>
      <c r="B110" s="202" t="s">
        <v>4236</v>
      </c>
      <c r="C110" s="203" t="s">
        <v>4237</v>
      </c>
      <c r="D110" s="204" t="s">
        <v>286</v>
      </c>
      <c r="E110" s="205">
        <v>29</v>
      </c>
      <c r="F110" s="227"/>
      <c r="G110" s="207">
        <f t="shared" si="30"/>
        <v>0</v>
      </c>
      <c r="H110" s="208" t="s">
        <v>4102</v>
      </c>
      <c r="O110" s="200">
        <v>2</v>
      </c>
      <c r="AA110" s="164">
        <v>1</v>
      </c>
      <c r="AB110" s="164">
        <v>7</v>
      </c>
      <c r="AC110" s="164">
        <v>7</v>
      </c>
      <c r="AZ110" s="164">
        <v>2</v>
      </c>
      <c r="BA110" s="164">
        <f t="shared" si="31"/>
        <v>0</v>
      </c>
      <c r="BB110" s="164">
        <f t="shared" si="32"/>
        <v>0</v>
      </c>
      <c r="BC110" s="164">
        <f t="shared" si="33"/>
        <v>0</v>
      </c>
      <c r="BD110" s="164">
        <f t="shared" si="34"/>
        <v>0</v>
      </c>
      <c r="BE110" s="164">
        <f t="shared" si="35"/>
        <v>0</v>
      </c>
      <c r="CA110" s="209">
        <v>1</v>
      </c>
      <c r="CB110" s="209">
        <v>7</v>
      </c>
      <c r="CZ110" s="164">
        <v>0.00518</v>
      </c>
    </row>
    <row r="111" spans="1:104" ht="12">
      <c r="A111" s="201">
        <v>58</v>
      </c>
      <c r="B111" s="202" t="s">
        <v>4238</v>
      </c>
      <c r="C111" s="203" t="s">
        <v>4239</v>
      </c>
      <c r="D111" s="204" t="s">
        <v>286</v>
      </c>
      <c r="E111" s="205">
        <v>21</v>
      </c>
      <c r="F111" s="227"/>
      <c r="G111" s="207">
        <f t="shared" si="30"/>
        <v>0</v>
      </c>
      <c r="H111" s="208" t="s">
        <v>4102</v>
      </c>
      <c r="O111" s="200">
        <v>2</v>
      </c>
      <c r="AA111" s="164">
        <v>1</v>
      </c>
      <c r="AB111" s="164">
        <v>7</v>
      </c>
      <c r="AC111" s="164">
        <v>7</v>
      </c>
      <c r="AZ111" s="164">
        <v>2</v>
      </c>
      <c r="BA111" s="164">
        <f t="shared" si="31"/>
        <v>0</v>
      </c>
      <c r="BB111" s="164">
        <f t="shared" si="32"/>
        <v>0</v>
      </c>
      <c r="BC111" s="164">
        <f t="shared" si="33"/>
        <v>0</v>
      </c>
      <c r="BD111" s="164">
        <f t="shared" si="34"/>
        <v>0</v>
      </c>
      <c r="BE111" s="164">
        <f t="shared" si="35"/>
        <v>0</v>
      </c>
      <c r="CA111" s="209">
        <v>1</v>
      </c>
      <c r="CB111" s="209">
        <v>7</v>
      </c>
      <c r="CZ111" s="164">
        <v>0.00535</v>
      </c>
    </row>
    <row r="112" spans="1:104" ht="12">
      <c r="A112" s="201">
        <v>59</v>
      </c>
      <c r="B112" s="202" t="s">
        <v>4240</v>
      </c>
      <c r="C112" s="203" t="s">
        <v>4241</v>
      </c>
      <c r="D112" s="204" t="s">
        <v>286</v>
      </c>
      <c r="E112" s="205">
        <v>6</v>
      </c>
      <c r="F112" s="227"/>
      <c r="G112" s="207">
        <f t="shared" si="30"/>
        <v>0</v>
      </c>
      <c r="H112" s="208" t="s">
        <v>4102</v>
      </c>
      <c r="O112" s="200">
        <v>2</v>
      </c>
      <c r="AA112" s="164">
        <v>1</v>
      </c>
      <c r="AB112" s="164">
        <v>7</v>
      </c>
      <c r="AC112" s="164">
        <v>7</v>
      </c>
      <c r="AZ112" s="164">
        <v>2</v>
      </c>
      <c r="BA112" s="164">
        <f t="shared" si="31"/>
        <v>0</v>
      </c>
      <c r="BB112" s="164">
        <f t="shared" si="32"/>
        <v>0</v>
      </c>
      <c r="BC112" s="164">
        <f t="shared" si="33"/>
        <v>0</v>
      </c>
      <c r="BD112" s="164">
        <f t="shared" si="34"/>
        <v>0</v>
      </c>
      <c r="BE112" s="164">
        <f t="shared" si="35"/>
        <v>0</v>
      </c>
      <c r="CA112" s="209">
        <v>1</v>
      </c>
      <c r="CB112" s="209">
        <v>7</v>
      </c>
      <c r="CZ112" s="164">
        <v>0.00563</v>
      </c>
    </row>
    <row r="113" spans="1:104" ht="12">
      <c r="A113" s="201">
        <v>60</v>
      </c>
      <c r="B113" s="202" t="s">
        <v>4242</v>
      </c>
      <c r="C113" s="203" t="s">
        <v>4243</v>
      </c>
      <c r="D113" s="204" t="s">
        <v>286</v>
      </c>
      <c r="E113" s="205">
        <v>135</v>
      </c>
      <c r="F113" s="227"/>
      <c r="G113" s="207">
        <f t="shared" si="30"/>
        <v>0</v>
      </c>
      <c r="H113" s="208" t="s">
        <v>4102</v>
      </c>
      <c r="O113" s="200">
        <v>2</v>
      </c>
      <c r="AA113" s="164">
        <v>1</v>
      </c>
      <c r="AB113" s="164">
        <v>7</v>
      </c>
      <c r="AC113" s="164">
        <v>7</v>
      </c>
      <c r="AZ113" s="164">
        <v>2</v>
      </c>
      <c r="BA113" s="164">
        <f t="shared" si="31"/>
        <v>0</v>
      </c>
      <c r="BB113" s="164">
        <f t="shared" si="32"/>
        <v>0</v>
      </c>
      <c r="BC113" s="164">
        <f t="shared" si="33"/>
        <v>0</v>
      </c>
      <c r="BD113" s="164">
        <f t="shared" si="34"/>
        <v>0</v>
      </c>
      <c r="BE113" s="164">
        <f t="shared" si="35"/>
        <v>0</v>
      </c>
      <c r="CA113" s="209">
        <v>1</v>
      </c>
      <c r="CB113" s="209">
        <v>7</v>
      </c>
      <c r="CZ113" s="164">
        <v>0.00401</v>
      </c>
    </row>
    <row r="114" spans="1:104" ht="12">
      <c r="A114" s="201">
        <v>61</v>
      </c>
      <c r="B114" s="202" t="s">
        <v>4244</v>
      </c>
      <c r="C114" s="203" t="s">
        <v>4245</v>
      </c>
      <c r="D114" s="204" t="s">
        <v>286</v>
      </c>
      <c r="E114" s="205">
        <v>42</v>
      </c>
      <c r="F114" s="227"/>
      <c r="G114" s="207">
        <f t="shared" si="30"/>
        <v>0</v>
      </c>
      <c r="H114" s="208" t="s">
        <v>4102</v>
      </c>
      <c r="O114" s="200">
        <v>2</v>
      </c>
      <c r="AA114" s="164">
        <v>1</v>
      </c>
      <c r="AB114" s="164">
        <v>7</v>
      </c>
      <c r="AC114" s="164">
        <v>7</v>
      </c>
      <c r="AZ114" s="164">
        <v>2</v>
      </c>
      <c r="BA114" s="164">
        <f t="shared" si="31"/>
        <v>0</v>
      </c>
      <c r="BB114" s="164">
        <f t="shared" si="32"/>
        <v>0</v>
      </c>
      <c r="BC114" s="164">
        <f t="shared" si="33"/>
        <v>0</v>
      </c>
      <c r="BD114" s="164">
        <f t="shared" si="34"/>
        <v>0</v>
      </c>
      <c r="BE114" s="164">
        <f t="shared" si="35"/>
        <v>0</v>
      </c>
      <c r="CA114" s="209">
        <v>1</v>
      </c>
      <c r="CB114" s="209">
        <v>7</v>
      </c>
      <c r="CZ114" s="164">
        <v>0.00522</v>
      </c>
    </row>
    <row r="115" spans="1:104" ht="12">
      <c r="A115" s="201">
        <v>62</v>
      </c>
      <c r="B115" s="202" t="s">
        <v>4246</v>
      </c>
      <c r="C115" s="203" t="s">
        <v>4247</v>
      </c>
      <c r="D115" s="204" t="s">
        <v>286</v>
      </c>
      <c r="E115" s="205">
        <v>21</v>
      </c>
      <c r="F115" s="227"/>
      <c r="G115" s="207">
        <f t="shared" si="30"/>
        <v>0</v>
      </c>
      <c r="H115" s="208" t="s">
        <v>4102</v>
      </c>
      <c r="O115" s="200">
        <v>2</v>
      </c>
      <c r="AA115" s="164">
        <v>1</v>
      </c>
      <c r="AB115" s="164">
        <v>7</v>
      </c>
      <c r="AC115" s="164">
        <v>7</v>
      </c>
      <c r="AZ115" s="164">
        <v>2</v>
      </c>
      <c r="BA115" s="164">
        <f t="shared" si="31"/>
        <v>0</v>
      </c>
      <c r="BB115" s="164">
        <f t="shared" si="32"/>
        <v>0</v>
      </c>
      <c r="BC115" s="164">
        <f t="shared" si="33"/>
        <v>0</v>
      </c>
      <c r="BD115" s="164">
        <f t="shared" si="34"/>
        <v>0</v>
      </c>
      <c r="BE115" s="164">
        <f t="shared" si="35"/>
        <v>0</v>
      </c>
      <c r="CA115" s="209">
        <v>1</v>
      </c>
      <c r="CB115" s="209">
        <v>7</v>
      </c>
      <c r="CZ115" s="164">
        <v>0.00541</v>
      </c>
    </row>
    <row r="116" spans="1:104" ht="12">
      <c r="A116" s="201">
        <v>63</v>
      </c>
      <c r="B116" s="202" t="s">
        <v>4248</v>
      </c>
      <c r="C116" s="203" t="s">
        <v>4249</v>
      </c>
      <c r="D116" s="204" t="s">
        <v>286</v>
      </c>
      <c r="E116" s="205">
        <v>8</v>
      </c>
      <c r="F116" s="227"/>
      <c r="G116" s="207">
        <f t="shared" si="30"/>
        <v>0</v>
      </c>
      <c r="H116" s="208" t="s">
        <v>4102</v>
      </c>
      <c r="O116" s="200">
        <v>2</v>
      </c>
      <c r="AA116" s="164">
        <v>1</v>
      </c>
      <c r="AB116" s="164">
        <v>7</v>
      </c>
      <c r="AC116" s="164">
        <v>7</v>
      </c>
      <c r="AZ116" s="164">
        <v>2</v>
      </c>
      <c r="BA116" s="164">
        <f t="shared" si="31"/>
        <v>0</v>
      </c>
      <c r="BB116" s="164">
        <f t="shared" si="32"/>
        <v>0</v>
      </c>
      <c r="BC116" s="164">
        <f t="shared" si="33"/>
        <v>0</v>
      </c>
      <c r="BD116" s="164">
        <f t="shared" si="34"/>
        <v>0</v>
      </c>
      <c r="BE116" s="164">
        <f t="shared" si="35"/>
        <v>0</v>
      </c>
      <c r="CA116" s="209">
        <v>1</v>
      </c>
      <c r="CB116" s="209">
        <v>7</v>
      </c>
      <c r="CZ116" s="164">
        <v>0.00016</v>
      </c>
    </row>
    <row r="117" spans="1:104" ht="12">
      <c r="A117" s="201">
        <v>64</v>
      </c>
      <c r="B117" s="202" t="s">
        <v>4250</v>
      </c>
      <c r="C117" s="203" t="s">
        <v>4251</v>
      </c>
      <c r="D117" s="204" t="s">
        <v>286</v>
      </c>
      <c r="E117" s="205">
        <v>23</v>
      </c>
      <c r="F117" s="227"/>
      <c r="G117" s="207">
        <f t="shared" si="30"/>
        <v>0</v>
      </c>
      <c r="H117" s="208" t="s">
        <v>4102</v>
      </c>
      <c r="O117" s="200">
        <v>2</v>
      </c>
      <c r="AA117" s="164">
        <v>1</v>
      </c>
      <c r="AB117" s="164">
        <v>7</v>
      </c>
      <c r="AC117" s="164">
        <v>7</v>
      </c>
      <c r="AZ117" s="164">
        <v>2</v>
      </c>
      <c r="BA117" s="164">
        <f t="shared" si="31"/>
        <v>0</v>
      </c>
      <c r="BB117" s="164">
        <f t="shared" si="32"/>
        <v>0</v>
      </c>
      <c r="BC117" s="164">
        <f t="shared" si="33"/>
        <v>0</v>
      </c>
      <c r="BD117" s="164">
        <f t="shared" si="34"/>
        <v>0</v>
      </c>
      <c r="BE117" s="164">
        <f t="shared" si="35"/>
        <v>0</v>
      </c>
      <c r="CA117" s="209">
        <v>1</v>
      </c>
      <c r="CB117" s="209">
        <v>7</v>
      </c>
      <c r="CZ117" s="164">
        <v>0.00023</v>
      </c>
    </row>
    <row r="118" spans="1:104" ht="22.5">
      <c r="A118" s="201">
        <v>65</v>
      </c>
      <c r="B118" s="202" t="s">
        <v>4252</v>
      </c>
      <c r="C118" s="203" t="s">
        <v>4253</v>
      </c>
      <c r="D118" s="204" t="s">
        <v>286</v>
      </c>
      <c r="E118" s="205">
        <v>245</v>
      </c>
      <c r="F118" s="227"/>
      <c r="G118" s="207">
        <f t="shared" si="30"/>
        <v>0</v>
      </c>
      <c r="H118" s="208" t="s">
        <v>4102</v>
      </c>
      <c r="O118" s="200">
        <v>2</v>
      </c>
      <c r="AA118" s="164">
        <v>1</v>
      </c>
      <c r="AB118" s="164">
        <v>7</v>
      </c>
      <c r="AC118" s="164">
        <v>7</v>
      </c>
      <c r="AZ118" s="164">
        <v>2</v>
      </c>
      <c r="BA118" s="164">
        <f t="shared" si="31"/>
        <v>0</v>
      </c>
      <c r="BB118" s="164">
        <f t="shared" si="32"/>
        <v>0</v>
      </c>
      <c r="BC118" s="164">
        <f t="shared" si="33"/>
        <v>0</v>
      </c>
      <c r="BD118" s="164">
        <f t="shared" si="34"/>
        <v>0</v>
      </c>
      <c r="BE118" s="164">
        <f t="shared" si="35"/>
        <v>0</v>
      </c>
      <c r="CA118" s="209">
        <v>1</v>
      </c>
      <c r="CB118" s="209">
        <v>7</v>
      </c>
      <c r="CZ118" s="164">
        <v>2E-05</v>
      </c>
    </row>
    <row r="119" spans="1:104" ht="22.5">
      <c r="A119" s="201">
        <v>66</v>
      </c>
      <c r="B119" s="202" t="s">
        <v>4254</v>
      </c>
      <c r="C119" s="203" t="s">
        <v>4255</v>
      </c>
      <c r="D119" s="204" t="s">
        <v>286</v>
      </c>
      <c r="E119" s="205">
        <v>71</v>
      </c>
      <c r="F119" s="227"/>
      <c r="G119" s="207">
        <f t="shared" si="30"/>
        <v>0</v>
      </c>
      <c r="H119" s="208" t="s">
        <v>4102</v>
      </c>
      <c r="O119" s="200">
        <v>2</v>
      </c>
      <c r="AA119" s="164">
        <v>1</v>
      </c>
      <c r="AB119" s="164">
        <v>7</v>
      </c>
      <c r="AC119" s="164">
        <v>7</v>
      </c>
      <c r="AZ119" s="164">
        <v>2</v>
      </c>
      <c r="BA119" s="164">
        <f t="shared" si="31"/>
        <v>0</v>
      </c>
      <c r="BB119" s="164">
        <f t="shared" si="32"/>
        <v>0</v>
      </c>
      <c r="BC119" s="164">
        <f t="shared" si="33"/>
        <v>0</v>
      </c>
      <c r="BD119" s="164">
        <f t="shared" si="34"/>
        <v>0</v>
      </c>
      <c r="BE119" s="164">
        <f t="shared" si="35"/>
        <v>0</v>
      </c>
      <c r="CA119" s="209">
        <v>1</v>
      </c>
      <c r="CB119" s="209">
        <v>7</v>
      </c>
      <c r="CZ119" s="164">
        <v>6E-05</v>
      </c>
    </row>
    <row r="120" spans="1:104" ht="22.5">
      <c r="A120" s="201">
        <v>67</v>
      </c>
      <c r="B120" s="202" t="s">
        <v>4256</v>
      </c>
      <c r="C120" s="203" t="s">
        <v>4257</v>
      </c>
      <c r="D120" s="204" t="s">
        <v>286</v>
      </c>
      <c r="E120" s="205">
        <v>42</v>
      </c>
      <c r="F120" s="227"/>
      <c r="G120" s="207">
        <f t="shared" si="30"/>
        <v>0</v>
      </c>
      <c r="H120" s="208" t="s">
        <v>4102</v>
      </c>
      <c r="O120" s="200">
        <v>2</v>
      </c>
      <c r="AA120" s="164">
        <v>1</v>
      </c>
      <c r="AB120" s="164">
        <v>7</v>
      </c>
      <c r="AC120" s="164">
        <v>7</v>
      </c>
      <c r="AZ120" s="164">
        <v>2</v>
      </c>
      <c r="BA120" s="164">
        <f t="shared" si="31"/>
        <v>0</v>
      </c>
      <c r="BB120" s="164">
        <f t="shared" si="32"/>
        <v>0</v>
      </c>
      <c r="BC120" s="164">
        <f t="shared" si="33"/>
        <v>0</v>
      </c>
      <c r="BD120" s="164">
        <f t="shared" si="34"/>
        <v>0</v>
      </c>
      <c r="BE120" s="164">
        <f t="shared" si="35"/>
        <v>0</v>
      </c>
      <c r="CA120" s="209">
        <v>1</v>
      </c>
      <c r="CB120" s="209">
        <v>7</v>
      </c>
      <c r="CZ120" s="164">
        <v>5E-05</v>
      </c>
    </row>
    <row r="121" spans="1:104" ht="22.5">
      <c r="A121" s="201">
        <v>68</v>
      </c>
      <c r="B121" s="202" t="s">
        <v>4258</v>
      </c>
      <c r="C121" s="203" t="s">
        <v>4259</v>
      </c>
      <c r="D121" s="204" t="s">
        <v>286</v>
      </c>
      <c r="E121" s="205">
        <v>6</v>
      </c>
      <c r="F121" s="227"/>
      <c r="G121" s="207">
        <f t="shared" si="30"/>
        <v>0</v>
      </c>
      <c r="H121" s="208" t="s">
        <v>4102</v>
      </c>
      <c r="O121" s="200">
        <v>2</v>
      </c>
      <c r="AA121" s="164">
        <v>1</v>
      </c>
      <c r="AB121" s="164">
        <v>7</v>
      </c>
      <c r="AC121" s="164">
        <v>7</v>
      </c>
      <c r="AZ121" s="164">
        <v>2</v>
      </c>
      <c r="BA121" s="164">
        <f t="shared" si="31"/>
        <v>0</v>
      </c>
      <c r="BB121" s="164">
        <f t="shared" si="32"/>
        <v>0</v>
      </c>
      <c r="BC121" s="164">
        <f t="shared" si="33"/>
        <v>0</v>
      </c>
      <c r="BD121" s="164">
        <f t="shared" si="34"/>
        <v>0</v>
      </c>
      <c r="BE121" s="164">
        <f t="shared" si="35"/>
        <v>0</v>
      </c>
      <c r="CA121" s="209">
        <v>1</v>
      </c>
      <c r="CB121" s="209">
        <v>7</v>
      </c>
      <c r="CZ121" s="164">
        <v>6E-05</v>
      </c>
    </row>
    <row r="122" spans="1:104" ht="12">
      <c r="A122" s="201">
        <v>69</v>
      </c>
      <c r="B122" s="202" t="s">
        <v>4260</v>
      </c>
      <c r="C122" s="203" t="s">
        <v>4261</v>
      </c>
      <c r="D122" s="204" t="s">
        <v>173</v>
      </c>
      <c r="E122" s="205">
        <v>79</v>
      </c>
      <c r="F122" s="227"/>
      <c r="G122" s="207">
        <f t="shared" si="30"/>
        <v>0</v>
      </c>
      <c r="H122" s="208" t="s">
        <v>4102</v>
      </c>
      <c r="O122" s="200">
        <v>2</v>
      </c>
      <c r="AA122" s="164">
        <v>1</v>
      </c>
      <c r="AB122" s="164">
        <v>7</v>
      </c>
      <c r="AC122" s="164">
        <v>7</v>
      </c>
      <c r="AZ122" s="164">
        <v>2</v>
      </c>
      <c r="BA122" s="164">
        <f t="shared" si="31"/>
        <v>0</v>
      </c>
      <c r="BB122" s="164">
        <f t="shared" si="32"/>
        <v>0</v>
      </c>
      <c r="BC122" s="164">
        <f t="shared" si="33"/>
        <v>0</v>
      </c>
      <c r="BD122" s="164">
        <f t="shared" si="34"/>
        <v>0</v>
      </c>
      <c r="BE122" s="164">
        <f t="shared" si="35"/>
        <v>0</v>
      </c>
      <c r="CA122" s="209">
        <v>1</v>
      </c>
      <c r="CB122" s="209">
        <v>7</v>
      </c>
      <c r="CZ122" s="164">
        <v>0</v>
      </c>
    </row>
    <row r="123" spans="1:104" ht="12">
      <c r="A123" s="201">
        <v>70</v>
      </c>
      <c r="B123" s="202" t="s">
        <v>4262</v>
      </c>
      <c r="C123" s="203" t="s">
        <v>4263</v>
      </c>
      <c r="D123" s="204" t="s">
        <v>173</v>
      </c>
      <c r="E123" s="205">
        <v>6</v>
      </c>
      <c r="F123" s="227"/>
      <c r="G123" s="207">
        <f t="shared" si="30"/>
        <v>0</v>
      </c>
      <c r="H123" s="208" t="s">
        <v>4102</v>
      </c>
      <c r="O123" s="200">
        <v>2</v>
      </c>
      <c r="AA123" s="164">
        <v>1</v>
      </c>
      <c r="AB123" s="164">
        <v>7</v>
      </c>
      <c r="AC123" s="164">
        <v>7</v>
      </c>
      <c r="AZ123" s="164">
        <v>2</v>
      </c>
      <c r="BA123" s="164">
        <f t="shared" si="31"/>
        <v>0</v>
      </c>
      <c r="BB123" s="164">
        <f t="shared" si="32"/>
        <v>0</v>
      </c>
      <c r="BC123" s="164">
        <f t="shared" si="33"/>
        <v>0</v>
      </c>
      <c r="BD123" s="164">
        <f t="shared" si="34"/>
        <v>0</v>
      </c>
      <c r="BE123" s="164">
        <f t="shared" si="35"/>
        <v>0</v>
      </c>
      <c r="CA123" s="209">
        <v>1</v>
      </c>
      <c r="CB123" s="209">
        <v>7</v>
      </c>
      <c r="CZ123" s="164">
        <v>0</v>
      </c>
    </row>
    <row r="124" spans="1:104" ht="12">
      <c r="A124" s="201">
        <v>71</v>
      </c>
      <c r="B124" s="202" t="s">
        <v>4264</v>
      </c>
      <c r="C124" s="203" t="s">
        <v>4265</v>
      </c>
      <c r="D124" s="204" t="s">
        <v>173</v>
      </c>
      <c r="E124" s="205">
        <v>42</v>
      </c>
      <c r="F124" s="227"/>
      <c r="G124" s="207">
        <f t="shared" si="30"/>
        <v>0</v>
      </c>
      <c r="H124" s="208" t="s">
        <v>4102</v>
      </c>
      <c r="O124" s="200">
        <v>2</v>
      </c>
      <c r="AA124" s="164">
        <v>1</v>
      </c>
      <c r="AB124" s="164">
        <v>7</v>
      </c>
      <c r="AC124" s="164">
        <v>7</v>
      </c>
      <c r="AZ124" s="164">
        <v>2</v>
      </c>
      <c r="BA124" s="164">
        <f t="shared" si="31"/>
        <v>0</v>
      </c>
      <c r="BB124" s="164">
        <f t="shared" si="32"/>
        <v>0</v>
      </c>
      <c r="BC124" s="164">
        <f t="shared" si="33"/>
        <v>0</v>
      </c>
      <c r="BD124" s="164">
        <f t="shared" si="34"/>
        <v>0</v>
      </c>
      <c r="BE124" s="164">
        <f t="shared" si="35"/>
        <v>0</v>
      </c>
      <c r="CA124" s="209">
        <v>1</v>
      </c>
      <c r="CB124" s="209">
        <v>7</v>
      </c>
      <c r="CZ124" s="164">
        <v>0</v>
      </c>
    </row>
    <row r="125" spans="1:104" ht="12">
      <c r="A125" s="201">
        <v>72</v>
      </c>
      <c r="B125" s="202" t="s">
        <v>4266</v>
      </c>
      <c r="C125" s="203" t="s">
        <v>4267</v>
      </c>
      <c r="D125" s="204" t="s">
        <v>173</v>
      </c>
      <c r="E125" s="205">
        <v>17</v>
      </c>
      <c r="F125" s="227"/>
      <c r="G125" s="207">
        <f t="shared" si="30"/>
        <v>0</v>
      </c>
      <c r="H125" s="208" t="s">
        <v>4102</v>
      </c>
      <c r="O125" s="200">
        <v>2</v>
      </c>
      <c r="AA125" s="164">
        <v>1</v>
      </c>
      <c r="AB125" s="164">
        <v>7</v>
      </c>
      <c r="AC125" s="164">
        <v>7</v>
      </c>
      <c r="AZ125" s="164">
        <v>2</v>
      </c>
      <c r="BA125" s="164">
        <f t="shared" si="31"/>
        <v>0</v>
      </c>
      <c r="BB125" s="164">
        <f t="shared" si="32"/>
        <v>0</v>
      </c>
      <c r="BC125" s="164">
        <f t="shared" si="33"/>
        <v>0</v>
      </c>
      <c r="BD125" s="164">
        <f t="shared" si="34"/>
        <v>0</v>
      </c>
      <c r="BE125" s="164">
        <f t="shared" si="35"/>
        <v>0</v>
      </c>
      <c r="CA125" s="209">
        <v>1</v>
      </c>
      <c r="CB125" s="209">
        <v>7</v>
      </c>
      <c r="CZ125" s="164">
        <v>0</v>
      </c>
    </row>
    <row r="126" spans="1:104" ht="12">
      <c r="A126" s="201">
        <v>73</v>
      </c>
      <c r="B126" s="202" t="s">
        <v>4268</v>
      </c>
      <c r="C126" s="203" t="s">
        <v>4269</v>
      </c>
      <c r="D126" s="204" t="s">
        <v>173</v>
      </c>
      <c r="E126" s="205">
        <v>61</v>
      </c>
      <c r="F126" s="227"/>
      <c r="G126" s="207">
        <f t="shared" si="30"/>
        <v>0</v>
      </c>
      <c r="H126" s="208" t="s">
        <v>4102</v>
      </c>
      <c r="O126" s="200">
        <v>2</v>
      </c>
      <c r="AA126" s="164">
        <v>1</v>
      </c>
      <c r="AB126" s="164">
        <v>7</v>
      </c>
      <c r="AC126" s="164">
        <v>7</v>
      </c>
      <c r="AZ126" s="164">
        <v>2</v>
      </c>
      <c r="BA126" s="164">
        <f t="shared" si="31"/>
        <v>0</v>
      </c>
      <c r="BB126" s="164">
        <f t="shared" si="32"/>
        <v>0</v>
      </c>
      <c r="BC126" s="164">
        <f t="shared" si="33"/>
        <v>0</v>
      </c>
      <c r="BD126" s="164">
        <f t="shared" si="34"/>
        <v>0</v>
      </c>
      <c r="BE126" s="164">
        <f t="shared" si="35"/>
        <v>0</v>
      </c>
      <c r="CA126" s="209">
        <v>1</v>
      </c>
      <c r="CB126" s="209">
        <v>7</v>
      </c>
      <c r="CZ126" s="164">
        <v>0.00063</v>
      </c>
    </row>
    <row r="127" spans="1:104" ht="12">
      <c r="A127" s="201">
        <v>74</v>
      </c>
      <c r="B127" s="202" t="s">
        <v>4270</v>
      </c>
      <c r="C127" s="203" t="s">
        <v>4271</v>
      </c>
      <c r="D127" s="204" t="s">
        <v>173</v>
      </c>
      <c r="E127" s="205">
        <v>6</v>
      </c>
      <c r="F127" s="227"/>
      <c r="G127" s="207">
        <f t="shared" si="30"/>
        <v>0</v>
      </c>
      <c r="H127" s="208" t="s">
        <v>4102</v>
      </c>
      <c r="O127" s="200">
        <v>2</v>
      </c>
      <c r="AA127" s="164">
        <v>1</v>
      </c>
      <c r="AB127" s="164">
        <v>7</v>
      </c>
      <c r="AC127" s="164">
        <v>7</v>
      </c>
      <c r="AZ127" s="164">
        <v>2</v>
      </c>
      <c r="BA127" s="164">
        <f t="shared" si="31"/>
        <v>0</v>
      </c>
      <c r="BB127" s="164">
        <f t="shared" si="32"/>
        <v>0</v>
      </c>
      <c r="BC127" s="164">
        <f t="shared" si="33"/>
        <v>0</v>
      </c>
      <c r="BD127" s="164">
        <f t="shared" si="34"/>
        <v>0</v>
      </c>
      <c r="BE127" s="164">
        <f t="shared" si="35"/>
        <v>0</v>
      </c>
      <c r="CA127" s="209">
        <v>1</v>
      </c>
      <c r="CB127" s="209">
        <v>7</v>
      </c>
      <c r="CZ127" s="164">
        <v>0.00074</v>
      </c>
    </row>
    <row r="128" spans="1:104" ht="12">
      <c r="A128" s="201">
        <v>75</v>
      </c>
      <c r="B128" s="202" t="s">
        <v>4272</v>
      </c>
      <c r="C128" s="203" t="s">
        <v>4273</v>
      </c>
      <c r="D128" s="204" t="s">
        <v>4274</v>
      </c>
      <c r="E128" s="205">
        <v>5</v>
      </c>
      <c r="F128" s="227"/>
      <c r="G128" s="207">
        <f t="shared" si="30"/>
        <v>0</v>
      </c>
      <c r="H128" s="208" t="s">
        <v>4102</v>
      </c>
      <c r="O128" s="200">
        <v>2</v>
      </c>
      <c r="AA128" s="164">
        <v>1</v>
      </c>
      <c r="AB128" s="164">
        <v>7</v>
      </c>
      <c r="AC128" s="164">
        <v>7</v>
      </c>
      <c r="AZ128" s="164">
        <v>2</v>
      </c>
      <c r="BA128" s="164">
        <f t="shared" si="31"/>
        <v>0</v>
      </c>
      <c r="BB128" s="164">
        <f t="shared" si="32"/>
        <v>0</v>
      </c>
      <c r="BC128" s="164">
        <f t="shared" si="33"/>
        <v>0</v>
      </c>
      <c r="BD128" s="164">
        <f t="shared" si="34"/>
        <v>0</v>
      </c>
      <c r="BE128" s="164">
        <f t="shared" si="35"/>
        <v>0</v>
      </c>
      <c r="CA128" s="209">
        <v>1</v>
      </c>
      <c r="CB128" s="209">
        <v>7</v>
      </c>
      <c r="CZ128" s="164">
        <v>0.00148</v>
      </c>
    </row>
    <row r="129" spans="1:104" ht="12">
      <c r="A129" s="201">
        <v>76</v>
      </c>
      <c r="B129" s="202" t="s">
        <v>4275</v>
      </c>
      <c r="C129" s="203" t="s">
        <v>4276</v>
      </c>
      <c r="D129" s="204" t="s">
        <v>173</v>
      </c>
      <c r="E129" s="205">
        <v>7</v>
      </c>
      <c r="F129" s="227"/>
      <c r="G129" s="207">
        <f t="shared" si="30"/>
        <v>0</v>
      </c>
      <c r="H129" s="208" t="s">
        <v>4102</v>
      </c>
      <c r="O129" s="200">
        <v>2</v>
      </c>
      <c r="AA129" s="164">
        <v>1</v>
      </c>
      <c r="AB129" s="164">
        <v>7</v>
      </c>
      <c r="AC129" s="164">
        <v>7</v>
      </c>
      <c r="AZ129" s="164">
        <v>2</v>
      </c>
      <c r="BA129" s="164">
        <f t="shared" si="31"/>
        <v>0</v>
      </c>
      <c r="BB129" s="164">
        <f t="shared" si="32"/>
        <v>0</v>
      </c>
      <c r="BC129" s="164">
        <f t="shared" si="33"/>
        <v>0</v>
      </c>
      <c r="BD129" s="164">
        <f t="shared" si="34"/>
        <v>0</v>
      </c>
      <c r="BE129" s="164">
        <f t="shared" si="35"/>
        <v>0</v>
      </c>
      <c r="CA129" s="209">
        <v>1</v>
      </c>
      <c r="CB129" s="209">
        <v>7</v>
      </c>
      <c r="CZ129" s="164">
        <v>0.00013</v>
      </c>
    </row>
    <row r="130" spans="1:104" ht="12">
      <c r="A130" s="201">
        <v>77</v>
      </c>
      <c r="B130" s="202" t="s">
        <v>4277</v>
      </c>
      <c r="C130" s="203" t="s">
        <v>4278</v>
      </c>
      <c r="D130" s="204" t="s">
        <v>173</v>
      </c>
      <c r="E130" s="205">
        <v>3</v>
      </c>
      <c r="F130" s="227"/>
      <c r="G130" s="207">
        <f t="shared" si="30"/>
        <v>0</v>
      </c>
      <c r="H130" s="208" t="s">
        <v>4102</v>
      </c>
      <c r="O130" s="200">
        <v>2</v>
      </c>
      <c r="AA130" s="164">
        <v>1</v>
      </c>
      <c r="AB130" s="164">
        <v>7</v>
      </c>
      <c r="AC130" s="164">
        <v>7</v>
      </c>
      <c r="AZ130" s="164">
        <v>2</v>
      </c>
      <c r="BA130" s="164">
        <f t="shared" si="31"/>
        <v>0</v>
      </c>
      <c r="BB130" s="164">
        <f t="shared" si="32"/>
        <v>0</v>
      </c>
      <c r="BC130" s="164">
        <f t="shared" si="33"/>
        <v>0</v>
      </c>
      <c r="BD130" s="164">
        <f t="shared" si="34"/>
        <v>0</v>
      </c>
      <c r="BE130" s="164">
        <f t="shared" si="35"/>
        <v>0</v>
      </c>
      <c r="CA130" s="209">
        <v>1</v>
      </c>
      <c r="CB130" s="209">
        <v>7</v>
      </c>
      <c r="CZ130" s="164">
        <v>0.00151</v>
      </c>
    </row>
    <row r="131" spans="1:104" ht="12">
      <c r="A131" s="201">
        <v>78</v>
      </c>
      <c r="B131" s="202" t="s">
        <v>4279</v>
      </c>
      <c r="C131" s="203" t="s">
        <v>4280</v>
      </c>
      <c r="D131" s="204" t="s">
        <v>173</v>
      </c>
      <c r="E131" s="205">
        <v>1</v>
      </c>
      <c r="F131" s="227"/>
      <c r="G131" s="207">
        <f t="shared" si="30"/>
        <v>0</v>
      </c>
      <c r="H131" s="208" t="s">
        <v>4102</v>
      </c>
      <c r="O131" s="200">
        <v>2</v>
      </c>
      <c r="AA131" s="164">
        <v>1</v>
      </c>
      <c r="AB131" s="164">
        <v>7</v>
      </c>
      <c r="AC131" s="164">
        <v>7</v>
      </c>
      <c r="AZ131" s="164">
        <v>2</v>
      </c>
      <c r="BA131" s="164">
        <f t="shared" si="31"/>
        <v>0</v>
      </c>
      <c r="BB131" s="164">
        <f t="shared" si="32"/>
        <v>0</v>
      </c>
      <c r="BC131" s="164">
        <f t="shared" si="33"/>
        <v>0</v>
      </c>
      <c r="BD131" s="164">
        <f t="shared" si="34"/>
        <v>0</v>
      </c>
      <c r="BE131" s="164">
        <f t="shared" si="35"/>
        <v>0</v>
      </c>
      <c r="CA131" s="209">
        <v>1</v>
      </c>
      <c r="CB131" s="209">
        <v>7</v>
      </c>
      <c r="CZ131" s="164">
        <v>0.0035</v>
      </c>
    </row>
    <row r="132" spans="1:104" ht="12">
      <c r="A132" s="201">
        <v>79</v>
      </c>
      <c r="B132" s="202" t="s">
        <v>4281</v>
      </c>
      <c r="C132" s="203" t="s">
        <v>4282</v>
      </c>
      <c r="D132" s="204" t="s">
        <v>173</v>
      </c>
      <c r="E132" s="205">
        <v>17</v>
      </c>
      <c r="F132" s="227"/>
      <c r="G132" s="207">
        <f t="shared" si="30"/>
        <v>0</v>
      </c>
      <c r="H132" s="208" t="s">
        <v>4102</v>
      </c>
      <c r="O132" s="200">
        <v>2</v>
      </c>
      <c r="AA132" s="164">
        <v>1</v>
      </c>
      <c r="AB132" s="164">
        <v>7</v>
      </c>
      <c r="AC132" s="164">
        <v>7</v>
      </c>
      <c r="AZ132" s="164">
        <v>2</v>
      </c>
      <c r="BA132" s="164">
        <f t="shared" si="31"/>
        <v>0</v>
      </c>
      <c r="BB132" s="164">
        <f t="shared" si="32"/>
        <v>0</v>
      </c>
      <c r="BC132" s="164">
        <f t="shared" si="33"/>
        <v>0</v>
      </c>
      <c r="BD132" s="164">
        <f t="shared" si="34"/>
        <v>0</v>
      </c>
      <c r="BE132" s="164">
        <f t="shared" si="35"/>
        <v>0</v>
      </c>
      <c r="CA132" s="209">
        <v>1</v>
      </c>
      <c r="CB132" s="209">
        <v>7</v>
      </c>
      <c r="CZ132" s="164">
        <v>0.00014</v>
      </c>
    </row>
    <row r="133" spans="1:104" ht="12">
      <c r="A133" s="201">
        <v>80</v>
      </c>
      <c r="B133" s="202" t="s">
        <v>4283</v>
      </c>
      <c r="C133" s="203" t="s">
        <v>4284</v>
      </c>
      <c r="D133" s="204" t="s">
        <v>173</v>
      </c>
      <c r="E133" s="205">
        <v>16</v>
      </c>
      <c r="F133" s="227"/>
      <c r="G133" s="207">
        <f t="shared" si="30"/>
        <v>0</v>
      </c>
      <c r="H133" s="208" t="s">
        <v>4102</v>
      </c>
      <c r="O133" s="200">
        <v>2</v>
      </c>
      <c r="AA133" s="164">
        <v>1</v>
      </c>
      <c r="AB133" s="164">
        <v>7</v>
      </c>
      <c r="AC133" s="164">
        <v>7</v>
      </c>
      <c r="AZ133" s="164">
        <v>2</v>
      </c>
      <c r="BA133" s="164">
        <f t="shared" si="31"/>
        <v>0</v>
      </c>
      <c r="BB133" s="164">
        <f t="shared" si="32"/>
        <v>0</v>
      </c>
      <c r="BC133" s="164">
        <f t="shared" si="33"/>
        <v>0</v>
      </c>
      <c r="BD133" s="164">
        <f t="shared" si="34"/>
        <v>0</v>
      </c>
      <c r="BE133" s="164">
        <f t="shared" si="35"/>
        <v>0</v>
      </c>
      <c r="CA133" s="209">
        <v>1</v>
      </c>
      <c r="CB133" s="209">
        <v>7</v>
      </c>
      <c r="CZ133" s="164">
        <v>0.0002</v>
      </c>
    </row>
    <row r="134" spans="1:104" ht="12">
      <c r="A134" s="201">
        <v>81</v>
      </c>
      <c r="B134" s="202" t="s">
        <v>4285</v>
      </c>
      <c r="C134" s="203" t="s">
        <v>4286</v>
      </c>
      <c r="D134" s="204" t="s">
        <v>173</v>
      </c>
      <c r="E134" s="205">
        <v>7</v>
      </c>
      <c r="F134" s="227"/>
      <c r="G134" s="207">
        <f t="shared" si="30"/>
        <v>0</v>
      </c>
      <c r="H134" s="208" t="s">
        <v>4102</v>
      </c>
      <c r="O134" s="200">
        <v>2</v>
      </c>
      <c r="AA134" s="164">
        <v>1</v>
      </c>
      <c r="AB134" s="164">
        <v>7</v>
      </c>
      <c r="AC134" s="164">
        <v>7</v>
      </c>
      <c r="AZ134" s="164">
        <v>2</v>
      </c>
      <c r="BA134" s="164">
        <f t="shared" si="31"/>
        <v>0</v>
      </c>
      <c r="BB134" s="164">
        <f t="shared" si="32"/>
        <v>0</v>
      </c>
      <c r="BC134" s="164">
        <f t="shared" si="33"/>
        <v>0</v>
      </c>
      <c r="BD134" s="164">
        <f t="shared" si="34"/>
        <v>0</v>
      </c>
      <c r="BE134" s="164">
        <f t="shared" si="35"/>
        <v>0</v>
      </c>
      <c r="CA134" s="209">
        <v>1</v>
      </c>
      <c r="CB134" s="209">
        <v>7</v>
      </c>
      <c r="CZ134" s="164">
        <v>0.00032</v>
      </c>
    </row>
    <row r="135" spans="1:104" ht="12">
      <c r="A135" s="201">
        <v>82</v>
      </c>
      <c r="B135" s="202" t="s">
        <v>4287</v>
      </c>
      <c r="C135" s="203" t="s">
        <v>4288</v>
      </c>
      <c r="D135" s="204" t="s">
        <v>173</v>
      </c>
      <c r="E135" s="205">
        <v>4</v>
      </c>
      <c r="F135" s="227"/>
      <c r="G135" s="207">
        <f t="shared" si="30"/>
        <v>0</v>
      </c>
      <c r="H135" s="208" t="s">
        <v>4102</v>
      </c>
      <c r="O135" s="200">
        <v>2</v>
      </c>
      <c r="AA135" s="164">
        <v>1</v>
      </c>
      <c r="AB135" s="164">
        <v>7</v>
      </c>
      <c r="AC135" s="164">
        <v>7</v>
      </c>
      <c r="AZ135" s="164">
        <v>2</v>
      </c>
      <c r="BA135" s="164">
        <f t="shared" si="31"/>
        <v>0</v>
      </c>
      <c r="BB135" s="164">
        <f t="shared" si="32"/>
        <v>0</v>
      </c>
      <c r="BC135" s="164">
        <f t="shared" si="33"/>
        <v>0</v>
      </c>
      <c r="BD135" s="164">
        <f t="shared" si="34"/>
        <v>0</v>
      </c>
      <c r="BE135" s="164">
        <f t="shared" si="35"/>
        <v>0</v>
      </c>
      <c r="CA135" s="209">
        <v>1</v>
      </c>
      <c r="CB135" s="209">
        <v>7</v>
      </c>
      <c r="CZ135" s="164">
        <v>0.00052</v>
      </c>
    </row>
    <row r="136" spans="1:104" ht="12">
      <c r="A136" s="201">
        <v>83</v>
      </c>
      <c r="B136" s="202" t="s">
        <v>4289</v>
      </c>
      <c r="C136" s="203" t="s">
        <v>4290</v>
      </c>
      <c r="D136" s="204" t="s">
        <v>173</v>
      </c>
      <c r="E136" s="205">
        <v>1</v>
      </c>
      <c r="F136" s="227"/>
      <c r="G136" s="207">
        <f t="shared" si="30"/>
        <v>0</v>
      </c>
      <c r="H136" s="208" t="s">
        <v>4102</v>
      </c>
      <c r="O136" s="200">
        <v>2</v>
      </c>
      <c r="AA136" s="164">
        <v>1</v>
      </c>
      <c r="AB136" s="164">
        <v>7</v>
      </c>
      <c r="AC136" s="164">
        <v>7</v>
      </c>
      <c r="AZ136" s="164">
        <v>2</v>
      </c>
      <c r="BA136" s="164">
        <f t="shared" si="31"/>
        <v>0</v>
      </c>
      <c r="BB136" s="164">
        <f t="shared" si="32"/>
        <v>0</v>
      </c>
      <c r="BC136" s="164">
        <f t="shared" si="33"/>
        <v>0</v>
      </c>
      <c r="BD136" s="164">
        <f t="shared" si="34"/>
        <v>0</v>
      </c>
      <c r="BE136" s="164">
        <f t="shared" si="35"/>
        <v>0</v>
      </c>
      <c r="CA136" s="209">
        <v>1</v>
      </c>
      <c r="CB136" s="209">
        <v>7</v>
      </c>
      <c r="CZ136" s="164">
        <v>0.00077</v>
      </c>
    </row>
    <row r="137" spans="1:104" ht="12">
      <c r="A137" s="201">
        <v>84</v>
      </c>
      <c r="B137" s="202" t="s">
        <v>4291</v>
      </c>
      <c r="C137" s="203" t="s">
        <v>4292</v>
      </c>
      <c r="D137" s="204" t="s">
        <v>173</v>
      </c>
      <c r="E137" s="205">
        <v>1</v>
      </c>
      <c r="F137" s="227"/>
      <c r="G137" s="207">
        <f t="shared" si="30"/>
        <v>0</v>
      </c>
      <c r="H137" s="208" t="s">
        <v>4102</v>
      </c>
      <c r="O137" s="200">
        <v>2</v>
      </c>
      <c r="AA137" s="164">
        <v>1</v>
      </c>
      <c r="AB137" s="164">
        <v>7</v>
      </c>
      <c r="AC137" s="164">
        <v>7</v>
      </c>
      <c r="AZ137" s="164">
        <v>2</v>
      </c>
      <c r="BA137" s="164">
        <f t="shared" si="31"/>
        <v>0</v>
      </c>
      <c r="BB137" s="164">
        <f t="shared" si="32"/>
        <v>0</v>
      </c>
      <c r="BC137" s="164">
        <f t="shared" si="33"/>
        <v>0</v>
      </c>
      <c r="BD137" s="164">
        <f t="shared" si="34"/>
        <v>0</v>
      </c>
      <c r="BE137" s="164">
        <f t="shared" si="35"/>
        <v>0</v>
      </c>
      <c r="CA137" s="209">
        <v>1</v>
      </c>
      <c r="CB137" s="209">
        <v>7</v>
      </c>
      <c r="CZ137" s="164">
        <v>0</v>
      </c>
    </row>
    <row r="138" spans="1:104" ht="12">
      <c r="A138" s="201">
        <v>85</v>
      </c>
      <c r="B138" s="202" t="s">
        <v>4293</v>
      </c>
      <c r="C138" s="203" t="s">
        <v>4294</v>
      </c>
      <c r="D138" s="204" t="s">
        <v>173</v>
      </c>
      <c r="E138" s="205">
        <v>1</v>
      </c>
      <c r="F138" s="227"/>
      <c r="G138" s="207">
        <f t="shared" si="30"/>
        <v>0</v>
      </c>
      <c r="H138" s="208" t="s">
        <v>4102</v>
      </c>
      <c r="O138" s="200">
        <v>2</v>
      </c>
      <c r="AA138" s="164">
        <v>1</v>
      </c>
      <c r="AB138" s="164">
        <v>7</v>
      </c>
      <c r="AC138" s="164">
        <v>7</v>
      </c>
      <c r="AZ138" s="164">
        <v>2</v>
      </c>
      <c r="BA138" s="164">
        <f t="shared" si="31"/>
        <v>0</v>
      </c>
      <c r="BB138" s="164">
        <f t="shared" si="32"/>
        <v>0</v>
      </c>
      <c r="BC138" s="164">
        <f t="shared" si="33"/>
        <v>0</v>
      </c>
      <c r="BD138" s="164">
        <f t="shared" si="34"/>
        <v>0</v>
      </c>
      <c r="BE138" s="164">
        <f t="shared" si="35"/>
        <v>0</v>
      </c>
      <c r="CA138" s="209">
        <v>1</v>
      </c>
      <c r="CB138" s="209">
        <v>7</v>
      </c>
      <c r="CZ138" s="164">
        <v>0.00018</v>
      </c>
    </row>
    <row r="139" spans="1:104" ht="12">
      <c r="A139" s="201">
        <v>86</v>
      </c>
      <c r="B139" s="202" t="s">
        <v>4295</v>
      </c>
      <c r="C139" s="203" t="s">
        <v>4296</v>
      </c>
      <c r="D139" s="204" t="s">
        <v>173</v>
      </c>
      <c r="E139" s="205">
        <v>1</v>
      </c>
      <c r="F139" s="227"/>
      <c r="G139" s="207">
        <f t="shared" si="30"/>
        <v>0</v>
      </c>
      <c r="H139" s="208" t="s">
        <v>4102</v>
      </c>
      <c r="O139" s="200">
        <v>2</v>
      </c>
      <c r="AA139" s="164">
        <v>1</v>
      </c>
      <c r="AB139" s="164">
        <v>7</v>
      </c>
      <c r="AC139" s="164">
        <v>7</v>
      </c>
      <c r="AZ139" s="164">
        <v>2</v>
      </c>
      <c r="BA139" s="164">
        <f t="shared" si="31"/>
        <v>0</v>
      </c>
      <c r="BB139" s="164">
        <f t="shared" si="32"/>
        <v>0</v>
      </c>
      <c r="BC139" s="164">
        <f t="shared" si="33"/>
        <v>0</v>
      </c>
      <c r="BD139" s="164">
        <f t="shared" si="34"/>
        <v>0</v>
      </c>
      <c r="BE139" s="164">
        <f t="shared" si="35"/>
        <v>0</v>
      </c>
      <c r="CA139" s="209">
        <v>1</v>
      </c>
      <c r="CB139" s="209">
        <v>7</v>
      </c>
      <c r="CZ139" s="164">
        <v>0.0004</v>
      </c>
    </row>
    <row r="140" spans="1:104" ht="12">
      <c r="A140" s="201">
        <v>87</v>
      </c>
      <c r="B140" s="202" t="s">
        <v>4297</v>
      </c>
      <c r="C140" s="203" t="s">
        <v>4298</v>
      </c>
      <c r="D140" s="204" t="s">
        <v>173</v>
      </c>
      <c r="E140" s="205">
        <v>1</v>
      </c>
      <c r="F140" s="227"/>
      <c r="G140" s="207">
        <f t="shared" si="30"/>
        <v>0</v>
      </c>
      <c r="H140" s="208" t="s">
        <v>4102</v>
      </c>
      <c r="O140" s="200">
        <v>2</v>
      </c>
      <c r="AA140" s="164">
        <v>1</v>
      </c>
      <c r="AB140" s="164">
        <v>7</v>
      </c>
      <c r="AC140" s="164">
        <v>7</v>
      </c>
      <c r="AZ140" s="164">
        <v>2</v>
      </c>
      <c r="BA140" s="164">
        <f t="shared" si="31"/>
        <v>0</v>
      </c>
      <c r="BB140" s="164">
        <f t="shared" si="32"/>
        <v>0</v>
      </c>
      <c r="BC140" s="164">
        <f t="shared" si="33"/>
        <v>0</v>
      </c>
      <c r="BD140" s="164">
        <f t="shared" si="34"/>
        <v>0</v>
      </c>
      <c r="BE140" s="164">
        <f t="shared" si="35"/>
        <v>0</v>
      </c>
      <c r="CA140" s="209">
        <v>1</v>
      </c>
      <c r="CB140" s="209">
        <v>7</v>
      </c>
      <c r="CZ140" s="164">
        <v>0.0007</v>
      </c>
    </row>
    <row r="141" spans="1:104" ht="12">
      <c r="A141" s="201">
        <v>88</v>
      </c>
      <c r="B141" s="202" t="s">
        <v>4299</v>
      </c>
      <c r="C141" s="203" t="s">
        <v>4300</v>
      </c>
      <c r="D141" s="204" t="s">
        <v>173</v>
      </c>
      <c r="E141" s="205">
        <v>1</v>
      </c>
      <c r="F141" s="227"/>
      <c r="G141" s="207">
        <f t="shared" si="30"/>
        <v>0</v>
      </c>
      <c r="H141" s="208" t="s">
        <v>4102</v>
      </c>
      <c r="O141" s="200">
        <v>2</v>
      </c>
      <c r="AA141" s="164">
        <v>1</v>
      </c>
      <c r="AB141" s="164">
        <v>7</v>
      </c>
      <c r="AC141" s="164">
        <v>7</v>
      </c>
      <c r="AZ141" s="164">
        <v>2</v>
      </c>
      <c r="BA141" s="164">
        <f t="shared" si="31"/>
        <v>0</v>
      </c>
      <c r="BB141" s="164">
        <f t="shared" si="32"/>
        <v>0</v>
      </c>
      <c r="BC141" s="164">
        <f t="shared" si="33"/>
        <v>0</v>
      </c>
      <c r="BD141" s="164">
        <f t="shared" si="34"/>
        <v>0</v>
      </c>
      <c r="BE141" s="164">
        <f t="shared" si="35"/>
        <v>0</v>
      </c>
      <c r="CA141" s="209">
        <v>1</v>
      </c>
      <c r="CB141" s="209">
        <v>7</v>
      </c>
      <c r="CZ141" s="164">
        <v>0.00106</v>
      </c>
    </row>
    <row r="142" spans="1:104" ht="12">
      <c r="A142" s="201">
        <v>89</v>
      </c>
      <c r="B142" s="202" t="s">
        <v>4301</v>
      </c>
      <c r="C142" s="203" t="s">
        <v>4302</v>
      </c>
      <c r="D142" s="204" t="s">
        <v>173</v>
      </c>
      <c r="E142" s="205">
        <v>1</v>
      </c>
      <c r="F142" s="227"/>
      <c r="G142" s="207">
        <f t="shared" si="30"/>
        <v>0</v>
      </c>
      <c r="H142" s="208" t="s">
        <v>4102</v>
      </c>
      <c r="O142" s="200">
        <v>2</v>
      </c>
      <c r="AA142" s="164">
        <v>1</v>
      </c>
      <c r="AB142" s="164">
        <v>7</v>
      </c>
      <c r="AC142" s="164">
        <v>7</v>
      </c>
      <c r="AZ142" s="164">
        <v>2</v>
      </c>
      <c r="BA142" s="164">
        <f t="shared" si="31"/>
        <v>0</v>
      </c>
      <c r="BB142" s="164">
        <f t="shared" si="32"/>
        <v>0</v>
      </c>
      <c r="BC142" s="164">
        <f t="shared" si="33"/>
        <v>0</v>
      </c>
      <c r="BD142" s="164">
        <f t="shared" si="34"/>
        <v>0</v>
      </c>
      <c r="BE142" s="164">
        <f t="shared" si="35"/>
        <v>0</v>
      </c>
      <c r="CA142" s="209">
        <v>1</v>
      </c>
      <c r="CB142" s="209">
        <v>7</v>
      </c>
      <c r="CZ142" s="164">
        <v>0.0026</v>
      </c>
    </row>
    <row r="143" spans="1:104" ht="22.5">
      <c r="A143" s="201">
        <v>90</v>
      </c>
      <c r="B143" s="202" t="s">
        <v>4303</v>
      </c>
      <c r="C143" s="203" t="s">
        <v>4304</v>
      </c>
      <c r="D143" s="204" t="s">
        <v>173</v>
      </c>
      <c r="E143" s="205">
        <v>3</v>
      </c>
      <c r="F143" s="227"/>
      <c r="G143" s="207">
        <f t="shared" si="30"/>
        <v>0</v>
      </c>
      <c r="H143" s="208" t="s">
        <v>4102</v>
      </c>
      <c r="O143" s="200">
        <v>2</v>
      </c>
      <c r="AA143" s="164">
        <v>1</v>
      </c>
      <c r="AB143" s="164">
        <v>7</v>
      </c>
      <c r="AC143" s="164">
        <v>7</v>
      </c>
      <c r="AZ143" s="164">
        <v>2</v>
      </c>
      <c r="BA143" s="164">
        <f t="shared" si="31"/>
        <v>0</v>
      </c>
      <c r="BB143" s="164">
        <f t="shared" si="32"/>
        <v>0</v>
      </c>
      <c r="BC143" s="164">
        <f t="shared" si="33"/>
        <v>0</v>
      </c>
      <c r="BD143" s="164">
        <f t="shared" si="34"/>
        <v>0</v>
      </c>
      <c r="BE143" s="164">
        <f t="shared" si="35"/>
        <v>0</v>
      </c>
      <c r="CA143" s="209">
        <v>1</v>
      </c>
      <c r="CB143" s="209">
        <v>7</v>
      </c>
      <c r="CZ143" s="164">
        <v>0.015</v>
      </c>
    </row>
    <row r="144" spans="1:104" ht="12">
      <c r="A144" s="201">
        <v>91</v>
      </c>
      <c r="B144" s="202" t="s">
        <v>4305</v>
      </c>
      <c r="C144" s="203" t="s">
        <v>4306</v>
      </c>
      <c r="D144" s="204" t="s">
        <v>173</v>
      </c>
      <c r="E144" s="205">
        <v>3</v>
      </c>
      <c r="F144" s="227"/>
      <c r="G144" s="207">
        <f t="shared" si="30"/>
        <v>0</v>
      </c>
      <c r="H144" s="208" t="s">
        <v>4102</v>
      </c>
      <c r="O144" s="200">
        <v>2</v>
      </c>
      <c r="AA144" s="164">
        <v>1</v>
      </c>
      <c r="AB144" s="164">
        <v>7</v>
      </c>
      <c r="AC144" s="164">
        <v>7</v>
      </c>
      <c r="AZ144" s="164">
        <v>2</v>
      </c>
      <c r="BA144" s="164">
        <f t="shared" si="31"/>
        <v>0</v>
      </c>
      <c r="BB144" s="164">
        <f t="shared" si="32"/>
        <v>0</v>
      </c>
      <c r="BC144" s="164">
        <f t="shared" si="33"/>
        <v>0</v>
      </c>
      <c r="BD144" s="164">
        <f t="shared" si="34"/>
        <v>0</v>
      </c>
      <c r="BE144" s="164">
        <f t="shared" si="35"/>
        <v>0</v>
      </c>
      <c r="CA144" s="209">
        <v>1</v>
      </c>
      <c r="CB144" s="209">
        <v>7</v>
      </c>
      <c r="CZ144" s="164">
        <v>0</v>
      </c>
    </row>
    <row r="145" spans="1:104" ht="12">
      <c r="A145" s="201">
        <v>92</v>
      </c>
      <c r="B145" s="202" t="s">
        <v>4307</v>
      </c>
      <c r="C145" s="203" t="s">
        <v>4308</v>
      </c>
      <c r="D145" s="204" t="s">
        <v>173</v>
      </c>
      <c r="E145" s="205">
        <v>3</v>
      </c>
      <c r="F145" s="227"/>
      <c r="G145" s="207">
        <f t="shared" si="30"/>
        <v>0</v>
      </c>
      <c r="H145" s="208" t="s">
        <v>4102</v>
      </c>
      <c r="O145" s="200">
        <v>2</v>
      </c>
      <c r="AA145" s="164">
        <v>1</v>
      </c>
      <c r="AB145" s="164">
        <v>7</v>
      </c>
      <c r="AC145" s="164">
        <v>7</v>
      </c>
      <c r="AZ145" s="164">
        <v>2</v>
      </c>
      <c r="BA145" s="164">
        <f t="shared" si="31"/>
        <v>0</v>
      </c>
      <c r="BB145" s="164">
        <f t="shared" si="32"/>
        <v>0</v>
      </c>
      <c r="BC145" s="164">
        <f t="shared" si="33"/>
        <v>0</v>
      </c>
      <c r="BD145" s="164">
        <f t="shared" si="34"/>
        <v>0</v>
      </c>
      <c r="BE145" s="164">
        <f t="shared" si="35"/>
        <v>0</v>
      </c>
      <c r="CA145" s="209">
        <v>1</v>
      </c>
      <c r="CB145" s="209">
        <v>7</v>
      </c>
      <c r="CZ145" s="164">
        <v>0</v>
      </c>
    </row>
    <row r="146" spans="1:104" ht="12">
      <c r="A146" s="201">
        <v>93</v>
      </c>
      <c r="B146" s="202" t="s">
        <v>4309</v>
      </c>
      <c r="C146" s="203" t="s">
        <v>4310</v>
      </c>
      <c r="D146" s="204" t="s">
        <v>173</v>
      </c>
      <c r="E146" s="205">
        <v>3</v>
      </c>
      <c r="F146" s="227"/>
      <c r="G146" s="207">
        <f t="shared" si="30"/>
        <v>0</v>
      </c>
      <c r="H146" s="208" t="s">
        <v>4102</v>
      </c>
      <c r="O146" s="200">
        <v>2</v>
      </c>
      <c r="AA146" s="164">
        <v>1</v>
      </c>
      <c r="AB146" s="164">
        <v>7</v>
      </c>
      <c r="AC146" s="164">
        <v>7</v>
      </c>
      <c r="AZ146" s="164">
        <v>2</v>
      </c>
      <c r="BA146" s="164">
        <f t="shared" si="31"/>
        <v>0</v>
      </c>
      <c r="BB146" s="164">
        <f t="shared" si="32"/>
        <v>0</v>
      </c>
      <c r="BC146" s="164">
        <f t="shared" si="33"/>
        <v>0</v>
      </c>
      <c r="BD146" s="164">
        <f t="shared" si="34"/>
        <v>0</v>
      </c>
      <c r="BE146" s="164">
        <f t="shared" si="35"/>
        <v>0</v>
      </c>
      <c r="CA146" s="209">
        <v>1</v>
      </c>
      <c r="CB146" s="209">
        <v>7</v>
      </c>
      <c r="CZ146" s="164">
        <v>0</v>
      </c>
    </row>
    <row r="147" spans="1:104" ht="12">
      <c r="A147" s="201">
        <v>94</v>
      </c>
      <c r="B147" s="202" t="s">
        <v>4311</v>
      </c>
      <c r="C147" s="203" t="s">
        <v>4312</v>
      </c>
      <c r="D147" s="204" t="s">
        <v>286</v>
      </c>
      <c r="E147" s="205">
        <v>389</v>
      </c>
      <c r="F147" s="227"/>
      <c r="G147" s="207">
        <f t="shared" si="30"/>
        <v>0</v>
      </c>
      <c r="H147" s="208" t="s">
        <v>4102</v>
      </c>
      <c r="O147" s="200">
        <v>2</v>
      </c>
      <c r="AA147" s="164">
        <v>1</v>
      </c>
      <c r="AB147" s="164">
        <v>7</v>
      </c>
      <c r="AC147" s="164">
        <v>7</v>
      </c>
      <c r="AZ147" s="164">
        <v>2</v>
      </c>
      <c r="BA147" s="164">
        <f t="shared" si="31"/>
        <v>0</v>
      </c>
      <c r="BB147" s="164">
        <f t="shared" si="32"/>
        <v>0</v>
      </c>
      <c r="BC147" s="164">
        <f t="shared" si="33"/>
        <v>0</v>
      </c>
      <c r="BD147" s="164">
        <f t="shared" si="34"/>
        <v>0</v>
      </c>
      <c r="BE147" s="164">
        <f t="shared" si="35"/>
        <v>0</v>
      </c>
      <c r="CA147" s="209">
        <v>1</v>
      </c>
      <c r="CB147" s="209">
        <v>7</v>
      </c>
      <c r="CZ147" s="164">
        <v>0</v>
      </c>
    </row>
    <row r="148" spans="1:104" ht="12">
      <c r="A148" s="201">
        <v>95</v>
      </c>
      <c r="B148" s="202" t="s">
        <v>4313</v>
      </c>
      <c r="C148" s="203" t="s">
        <v>4314</v>
      </c>
      <c r="D148" s="204" t="s">
        <v>286</v>
      </c>
      <c r="E148" s="205">
        <v>6</v>
      </c>
      <c r="F148" s="227"/>
      <c r="G148" s="207">
        <f t="shared" si="30"/>
        <v>0</v>
      </c>
      <c r="H148" s="208" t="s">
        <v>4102</v>
      </c>
      <c r="O148" s="200">
        <v>2</v>
      </c>
      <c r="AA148" s="164">
        <v>1</v>
      </c>
      <c r="AB148" s="164">
        <v>7</v>
      </c>
      <c r="AC148" s="164">
        <v>7</v>
      </c>
      <c r="AZ148" s="164">
        <v>2</v>
      </c>
      <c r="BA148" s="164">
        <f t="shared" si="31"/>
        <v>0</v>
      </c>
      <c r="BB148" s="164">
        <f t="shared" si="32"/>
        <v>0</v>
      </c>
      <c r="BC148" s="164">
        <f t="shared" si="33"/>
        <v>0</v>
      </c>
      <c r="BD148" s="164">
        <f t="shared" si="34"/>
        <v>0</v>
      </c>
      <c r="BE148" s="164">
        <f t="shared" si="35"/>
        <v>0</v>
      </c>
      <c r="CA148" s="209">
        <v>1</v>
      </c>
      <c r="CB148" s="209">
        <v>7</v>
      </c>
      <c r="CZ148" s="164">
        <v>0</v>
      </c>
    </row>
    <row r="149" spans="1:104" ht="12">
      <c r="A149" s="201">
        <v>96</v>
      </c>
      <c r="B149" s="202" t="s">
        <v>4315</v>
      </c>
      <c r="C149" s="203" t="s">
        <v>4316</v>
      </c>
      <c r="D149" s="204" t="s">
        <v>286</v>
      </c>
      <c r="E149" s="205">
        <v>395</v>
      </c>
      <c r="F149" s="227"/>
      <c r="G149" s="207">
        <f t="shared" si="30"/>
        <v>0</v>
      </c>
      <c r="H149" s="208" t="s">
        <v>4102</v>
      </c>
      <c r="O149" s="200">
        <v>2</v>
      </c>
      <c r="AA149" s="164">
        <v>1</v>
      </c>
      <c r="AB149" s="164">
        <v>7</v>
      </c>
      <c r="AC149" s="164">
        <v>7</v>
      </c>
      <c r="AZ149" s="164">
        <v>2</v>
      </c>
      <c r="BA149" s="164">
        <f t="shared" si="31"/>
        <v>0</v>
      </c>
      <c r="BB149" s="164">
        <f t="shared" si="32"/>
        <v>0</v>
      </c>
      <c r="BC149" s="164">
        <f t="shared" si="33"/>
        <v>0</v>
      </c>
      <c r="BD149" s="164">
        <f t="shared" si="34"/>
        <v>0</v>
      </c>
      <c r="BE149" s="164">
        <f t="shared" si="35"/>
        <v>0</v>
      </c>
      <c r="CA149" s="209">
        <v>1</v>
      </c>
      <c r="CB149" s="209">
        <v>7</v>
      </c>
      <c r="CZ149" s="164">
        <v>1E-05</v>
      </c>
    </row>
    <row r="150" spans="1:104" ht="12">
      <c r="A150" s="201">
        <v>97</v>
      </c>
      <c r="B150" s="202" t="s">
        <v>4317</v>
      </c>
      <c r="C150" s="203" t="s">
        <v>4318</v>
      </c>
      <c r="D150" s="204" t="s">
        <v>173</v>
      </c>
      <c r="E150" s="205">
        <v>1</v>
      </c>
      <c r="F150" s="227"/>
      <c r="G150" s="207">
        <f t="shared" si="30"/>
        <v>0</v>
      </c>
      <c r="H150" s="208" t="s">
        <v>259</v>
      </c>
      <c r="O150" s="200">
        <v>2</v>
      </c>
      <c r="AA150" s="164">
        <v>12</v>
      </c>
      <c r="AB150" s="164">
        <v>0</v>
      </c>
      <c r="AC150" s="164">
        <v>76</v>
      </c>
      <c r="AZ150" s="164">
        <v>2</v>
      </c>
      <c r="BA150" s="164">
        <f t="shared" si="31"/>
        <v>0</v>
      </c>
      <c r="BB150" s="164">
        <f t="shared" si="32"/>
        <v>0</v>
      </c>
      <c r="BC150" s="164">
        <f t="shared" si="33"/>
        <v>0</v>
      </c>
      <c r="BD150" s="164">
        <f t="shared" si="34"/>
        <v>0</v>
      </c>
      <c r="BE150" s="164">
        <f t="shared" si="35"/>
        <v>0</v>
      </c>
      <c r="CA150" s="209">
        <v>12</v>
      </c>
      <c r="CB150" s="209">
        <v>0</v>
      </c>
      <c r="CZ150" s="164">
        <v>0</v>
      </c>
    </row>
    <row r="151" spans="1:104" ht="12">
      <c r="A151" s="201">
        <v>98</v>
      </c>
      <c r="B151" s="202" t="s">
        <v>4319</v>
      </c>
      <c r="C151" s="203" t="s">
        <v>4320</v>
      </c>
      <c r="D151" s="204" t="s">
        <v>173</v>
      </c>
      <c r="E151" s="205">
        <v>1</v>
      </c>
      <c r="F151" s="227"/>
      <c r="G151" s="207">
        <f t="shared" si="30"/>
        <v>0</v>
      </c>
      <c r="H151" s="208" t="s">
        <v>259</v>
      </c>
      <c r="O151" s="200">
        <v>2</v>
      </c>
      <c r="AA151" s="164">
        <v>12</v>
      </c>
      <c r="AB151" s="164">
        <v>0</v>
      </c>
      <c r="AC151" s="164">
        <v>77</v>
      </c>
      <c r="AZ151" s="164">
        <v>2</v>
      </c>
      <c r="BA151" s="164">
        <f t="shared" si="31"/>
        <v>0</v>
      </c>
      <c r="BB151" s="164">
        <f t="shared" si="32"/>
        <v>0</v>
      </c>
      <c r="BC151" s="164">
        <f t="shared" si="33"/>
        <v>0</v>
      </c>
      <c r="BD151" s="164">
        <f t="shared" si="34"/>
        <v>0</v>
      </c>
      <c r="BE151" s="164">
        <f t="shared" si="35"/>
        <v>0</v>
      </c>
      <c r="CA151" s="209">
        <v>12</v>
      </c>
      <c r="CB151" s="209">
        <v>0</v>
      </c>
      <c r="CZ151" s="164">
        <v>0</v>
      </c>
    </row>
    <row r="152" spans="1:104" ht="12">
      <c r="A152" s="201">
        <v>99</v>
      </c>
      <c r="B152" s="202" t="s">
        <v>4321</v>
      </c>
      <c r="C152" s="203" t="s">
        <v>4322</v>
      </c>
      <c r="D152" s="204" t="s">
        <v>173</v>
      </c>
      <c r="E152" s="205">
        <v>1</v>
      </c>
      <c r="F152" s="227"/>
      <c r="G152" s="207">
        <f t="shared" si="30"/>
        <v>0</v>
      </c>
      <c r="H152" s="208" t="s">
        <v>259</v>
      </c>
      <c r="O152" s="200">
        <v>2</v>
      </c>
      <c r="AA152" s="164">
        <v>12</v>
      </c>
      <c r="AB152" s="164">
        <v>0</v>
      </c>
      <c r="AC152" s="164">
        <v>89</v>
      </c>
      <c r="AZ152" s="164">
        <v>2</v>
      </c>
      <c r="BA152" s="164">
        <f t="shared" si="31"/>
        <v>0</v>
      </c>
      <c r="BB152" s="164">
        <f t="shared" si="32"/>
        <v>0</v>
      </c>
      <c r="BC152" s="164">
        <f t="shared" si="33"/>
        <v>0</v>
      </c>
      <c r="BD152" s="164">
        <f t="shared" si="34"/>
        <v>0</v>
      </c>
      <c r="BE152" s="164">
        <f t="shared" si="35"/>
        <v>0</v>
      </c>
      <c r="CA152" s="209">
        <v>12</v>
      </c>
      <c r="CB152" s="209">
        <v>0</v>
      </c>
      <c r="CZ152" s="164">
        <v>0</v>
      </c>
    </row>
    <row r="153" spans="1:104" ht="22.5">
      <c r="A153" s="201">
        <v>100</v>
      </c>
      <c r="B153" s="202" t="s">
        <v>4323</v>
      </c>
      <c r="C153" s="203" t="s">
        <v>4324</v>
      </c>
      <c r="D153" s="204" t="s">
        <v>173</v>
      </c>
      <c r="E153" s="205">
        <v>2</v>
      </c>
      <c r="F153" s="227"/>
      <c r="G153" s="207">
        <f t="shared" si="30"/>
        <v>0</v>
      </c>
      <c r="H153" s="208" t="s">
        <v>259</v>
      </c>
      <c r="O153" s="200">
        <v>2</v>
      </c>
      <c r="AA153" s="164">
        <v>12</v>
      </c>
      <c r="AB153" s="164">
        <v>0</v>
      </c>
      <c r="AC153" s="164">
        <v>123</v>
      </c>
      <c r="AZ153" s="164">
        <v>2</v>
      </c>
      <c r="BA153" s="164">
        <f t="shared" si="31"/>
        <v>0</v>
      </c>
      <c r="BB153" s="164">
        <f t="shared" si="32"/>
        <v>0</v>
      </c>
      <c r="BC153" s="164">
        <f t="shared" si="33"/>
        <v>0</v>
      </c>
      <c r="BD153" s="164">
        <f t="shared" si="34"/>
        <v>0</v>
      </c>
      <c r="BE153" s="164">
        <f t="shared" si="35"/>
        <v>0</v>
      </c>
      <c r="CA153" s="209">
        <v>12</v>
      </c>
      <c r="CB153" s="209">
        <v>0</v>
      </c>
      <c r="CZ153" s="164">
        <v>0</v>
      </c>
    </row>
    <row r="154" spans="1:104" ht="12">
      <c r="A154" s="201">
        <v>101</v>
      </c>
      <c r="B154" s="202" t="s">
        <v>4325</v>
      </c>
      <c r="C154" s="203" t="s">
        <v>4326</v>
      </c>
      <c r="D154" s="204" t="s">
        <v>143</v>
      </c>
      <c r="E154" s="205">
        <v>1.79915</v>
      </c>
      <c r="F154" s="227"/>
      <c r="G154" s="207">
        <f t="shared" si="30"/>
        <v>0</v>
      </c>
      <c r="H154" s="208" t="s">
        <v>4102</v>
      </c>
      <c r="O154" s="200">
        <v>2</v>
      </c>
      <c r="AA154" s="164">
        <v>7</v>
      </c>
      <c r="AB154" s="164">
        <v>1001</v>
      </c>
      <c r="AC154" s="164">
        <v>5</v>
      </c>
      <c r="AZ154" s="164">
        <v>2</v>
      </c>
      <c r="BA154" s="164">
        <f t="shared" si="31"/>
        <v>0</v>
      </c>
      <c r="BB154" s="164">
        <f t="shared" si="32"/>
        <v>0</v>
      </c>
      <c r="BC154" s="164">
        <f t="shared" si="33"/>
        <v>0</v>
      </c>
      <c r="BD154" s="164">
        <f t="shared" si="34"/>
        <v>0</v>
      </c>
      <c r="BE154" s="164">
        <f t="shared" si="35"/>
        <v>0</v>
      </c>
      <c r="CA154" s="209">
        <v>7</v>
      </c>
      <c r="CB154" s="209">
        <v>1001</v>
      </c>
      <c r="CZ154" s="164">
        <v>0</v>
      </c>
    </row>
    <row r="155" spans="1:57" ht="12">
      <c r="A155" s="217"/>
      <c r="B155" s="218" t="s">
        <v>4099</v>
      </c>
      <c r="C155" s="219" t="str">
        <f>CONCATENATE(B106," ",C106)</f>
        <v>722 Vnitřní vodovod</v>
      </c>
      <c r="D155" s="220"/>
      <c r="E155" s="221"/>
      <c r="F155" s="228"/>
      <c r="G155" s="223">
        <f>SUM(G106:G154)</f>
        <v>0</v>
      </c>
      <c r="H155" s="224"/>
      <c r="O155" s="200">
        <v>4</v>
      </c>
      <c r="BA155" s="225">
        <f>SUM(BA106:BA154)</f>
        <v>0</v>
      </c>
      <c r="BB155" s="225">
        <f>SUM(BB106:BB154)</f>
        <v>0</v>
      </c>
      <c r="BC155" s="225">
        <f>SUM(BC106:BC154)</f>
        <v>0</v>
      </c>
      <c r="BD155" s="225">
        <f>SUM(BD106:BD154)</f>
        <v>0</v>
      </c>
      <c r="BE155" s="225">
        <f>SUM(BE106:BE154)</f>
        <v>0</v>
      </c>
    </row>
    <row r="156" spans="1:15" ht="12">
      <c r="A156" s="191" t="s">
        <v>4081</v>
      </c>
      <c r="B156" s="192" t="s">
        <v>4327</v>
      </c>
      <c r="C156" s="193" t="s">
        <v>4328</v>
      </c>
      <c r="D156" s="194"/>
      <c r="E156" s="195"/>
      <c r="F156" s="226"/>
      <c r="G156" s="197"/>
      <c r="H156" s="198">
        <v>0</v>
      </c>
      <c r="O156" s="200">
        <v>1</v>
      </c>
    </row>
    <row r="157" spans="1:104" ht="12">
      <c r="A157" s="201">
        <v>102</v>
      </c>
      <c r="B157" s="202" t="s">
        <v>4329</v>
      </c>
      <c r="C157" s="203" t="s">
        <v>4330</v>
      </c>
      <c r="D157" s="204" t="s">
        <v>173</v>
      </c>
      <c r="E157" s="205">
        <v>10</v>
      </c>
      <c r="F157" s="227"/>
      <c r="G157" s="207">
        <f>E157*F157</f>
        <v>0</v>
      </c>
      <c r="H157" s="208" t="s">
        <v>4102</v>
      </c>
      <c r="O157" s="200">
        <v>2</v>
      </c>
      <c r="AA157" s="164">
        <v>1</v>
      </c>
      <c r="AB157" s="164">
        <v>7</v>
      </c>
      <c r="AC157" s="164">
        <v>7</v>
      </c>
      <c r="AZ157" s="164">
        <v>2</v>
      </c>
      <c r="BA157" s="164">
        <f>IF(AZ157=1,G157,0)</f>
        <v>0</v>
      </c>
      <c r="BB157" s="164">
        <f>IF(AZ157=2,G157,0)</f>
        <v>0</v>
      </c>
      <c r="BC157" s="164">
        <f>IF(AZ157=3,G157,0)</f>
        <v>0</v>
      </c>
      <c r="BD157" s="164">
        <f>IF(AZ157=4,G157,0)</f>
        <v>0</v>
      </c>
      <c r="BE157" s="164">
        <f>IF(AZ157=5,G157,0)</f>
        <v>0</v>
      </c>
      <c r="CA157" s="209">
        <v>1</v>
      </c>
      <c r="CB157" s="209">
        <v>7</v>
      </c>
      <c r="CZ157" s="164">
        <v>0.00089</v>
      </c>
    </row>
    <row r="158" spans="1:104" ht="12">
      <c r="A158" s="201">
        <v>103</v>
      </c>
      <c r="B158" s="202" t="s">
        <v>4331</v>
      </c>
      <c r="C158" s="203" t="s">
        <v>4332</v>
      </c>
      <c r="D158" s="204" t="s">
        <v>173</v>
      </c>
      <c r="E158" s="205">
        <v>13</v>
      </c>
      <c r="F158" s="227"/>
      <c r="G158" s="207">
        <f>E158*F158</f>
        <v>0</v>
      </c>
      <c r="H158" s="208" t="s">
        <v>4102</v>
      </c>
      <c r="O158" s="200">
        <v>2</v>
      </c>
      <c r="AA158" s="164">
        <v>1</v>
      </c>
      <c r="AB158" s="164">
        <v>7</v>
      </c>
      <c r="AC158" s="164">
        <v>7</v>
      </c>
      <c r="AZ158" s="164">
        <v>2</v>
      </c>
      <c r="BA158" s="164">
        <f>IF(AZ158=1,G158,0)</f>
        <v>0</v>
      </c>
      <c r="BB158" s="164">
        <f>IF(AZ158=2,G158,0)</f>
        <v>0</v>
      </c>
      <c r="BC158" s="164">
        <f>IF(AZ158=3,G158,0)</f>
        <v>0</v>
      </c>
      <c r="BD158" s="164">
        <f>IF(AZ158=4,G158,0)</f>
        <v>0</v>
      </c>
      <c r="BE158" s="164">
        <f>IF(AZ158=5,G158,0)</f>
        <v>0</v>
      </c>
      <c r="CA158" s="209">
        <v>1</v>
      </c>
      <c r="CB158" s="209">
        <v>7</v>
      </c>
      <c r="CZ158" s="164">
        <v>0</v>
      </c>
    </row>
    <row r="159" spans="1:15" ht="12">
      <c r="A159" s="210"/>
      <c r="B159" s="211"/>
      <c r="C159" s="766" t="s">
        <v>4333</v>
      </c>
      <c r="D159" s="767"/>
      <c r="E159" s="212">
        <v>10</v>
      </c>
      <c r="F159" s="213"/>
      <c r="G159" s="214"/>
      <c r="H159" s="215">
        <v>0</v>
      </c>
      <c r="M159" s="216" t="s">
        <v>4333</v>
      </c>
      <c r="O159" s="200"/>
    </row>
    <row r="160" spans="1:15" ht="12">
      <c r="A160" s="210"/>
      <c r="B160" s="211"/>
      <c r="C160" s="766" t="s">
        <v>4334</v>
      </c>
      <c r="D160" s="767"/>
      <c r="E160" s="212">
        <v>3</v>
      </c>
      <c r="F160" s="213"/>
      <c r="G160" s="214"/>
      <c r="H160" s="215">
        <v>0</v>
      </c>
      <c r="M160" s="216" t="s">
        <v>4334</v>
      </c>
      <c r="O160" s="200"/>
    </row>
    <row r="161" spans="1:104" ht="12">
      <c r="A161" s="201">
        <v>104</v>
      </c>
      <c r="B161" s="202" t="s">
        <v>4335</v>
      </c>
      <c r="C161" s="203" t="s">
        <v>4336</v>
      </c>
      <c r="D161" s="204" t="s">
        <v>173</v>
      </c>
      <c r="E161" s="205">
        <v>4</v>
      </c>
      <c r="F161" s="227"/>
      <c r="G161" s="207">
        <f aca="true" t="shared" si="36" ref="G161:G184">E161*F161</f>
        <v>0</v>
      </c>
      <c r="H161" s="208" t="s">
        <v>4102</v>
      </c>
      <c r="O161" s="200">
        <v>2</v>
      </c>
      <c r="AA161" s="164">
        <v>1</v>
      </c>
      <c r="AB161" s="164">
        <v>7</v>
      </c>
      <c r="AC161" s="164">
        <v>7</v>
      </c>
      <c r="AZ161" s="164">
        <v>2</v>
      </c>
      <c r="BA161" s="164">
        <f aca="true" t="shared" si="37" ref="BA161:BA184">IF(AZ161=1,G161,0)</f>
        <v>0</v>
      </c>
      <c r="BB161" s="164">
        <f aca="true" t="shared" si="38" ref="BB161:BB184">IF(AZ161=2,G161,0)</f>
        <v>0</v>
      </c>
      <c r="BC161" s="164">
        <f aca="true" t="shared" si="39" ref="BC161:BC184">IF(AZ161=3,G161,0)</f>
        <v>0</v>
      </c>
      <c r="BD161" s="164">
        <f aca="true" t="shared" si="40" ref="BD161:BD184">IF(AZ161=4,G161,0)</f>
        <v>0</v>
      </c>
      <c r="BE161" s="164">
        <f aca="true" t="shared" si="41" ref="BE161:BE184">IF(AZ161=5,G161,0)</f>
        <v>0</v>
      </c>
      <c r="CA161" s="209">
        <v>1</v>
      </c>
      <c r="CB161" s="209">
        <v>7</v>
      </c>
      <c r="CZ161" s="164">
        <v>0.00392</v>
      </c>
    </row>
    <row r="162" spans="1:104" ht="12">
      <c r="A162" s="201">
        <v>105</v>
      </c>
      <c r="B162" s="202" t="s">
        <v>4337</v>
      </c>
      <c r="C162" s="203" t="s">
        <v>4338</v>
      </c>
      <c r="D162" s="204" t="s">
        <v>173</v>
      </c>
      <c r="E162" s="205">
        <v>12</v>
      </c>
      <c r="F162" s="227"/>
      <c r="G162" s="207">
        <f t="shared" si="36"/>
        <v>0</v>
      </c>
      <c r="H162" s="208" t="s">
        <v>4102</v>
      </c>
      <c r="O162" s="200">
        <v>2</v>
      </c>
      <c r="AA162" s="164">
        <v>1</v>
      </c>
      <c r="AB162" s="164">
        <v>7</v>
      </c>
      <c r="AC162" s="164">
        <v>7</v>
      </c>
      <c r="AZ162" s="164">
        <v>2</v>
      </c>
      <c r="BA162" s="164">
        <f t="shared" si="37"/>
        <v>0</v>
      </c>
      <c r="BB162" s="164">
        <f t="shared" si="38"/>
        <v>0</v>
      </c>
      <c r="BC162" s="164">
        <f t="shared" si="39"/>
        <v>0</v>
      </c>
      <c r="BD162" s="164">
        <f t="shared" si="40"/>
        <v>0</v>
      </c>
      <c r="BE162" s="164">
        <f t="shared" si="41"/>
        <v>0</v>
      </c>
      <c r="CA162" s="209">
        <v>1</v>
      </c>
      <c r="CB162" s="209">
        <v>7</v>
      </c>
      <c r="CZ162" s="164">
        <v>0.00141</v>
      </c>
    </row>
    <row r="163" spans="1:104" ht="12">
      <c r="A163" s="201">
        <v>106</v>
      </c>
      <c r="B163" s="202" t="s">
        <v>4339</v>
      </c>
      <c r="C163" s="203" t="s">
        <v>4340</v>
      </c>
      <c r="D163" s="204" t="s">
        <v>173</v>
      </c>
      <c r="E163" s="205">
        <v>9</v>
      </c>
      <c r="F163" s="227"/>
      <c r="G163" s="207">
        <f t="shared" si="36"/>
        <v>0</v>
      </c>
      <c r="H163" s="208" t="s">
        <v>4102</v>
      </c>
      <c r="O163" s="200">
        <v>2</v>
      </c>
      <c r="AA163" s="164">
        <v>1</v>
      </c>
      <c r="AB163" s="164">
        <v>7</v>
      </c>
      <c r="AC163" s="164">
        <v>7</v>
      </c>
      <c r="AZ163" s="164">
        <v>2</v>
      </c>
      <c r="BA163" s="164">
        <f t="shared" si="37"/>
        <v>0</v>
      </c>
      <c r="BB163" s="164">
        <f t="shared" si="38"/>
        <v>0</v>
      </c>
      <c r="BC163" s="164">
        <f t="shared" si="39"/>
        <v>0</v>
      </c>
      <c r="BD163" s="164">
        <f t="shared" si="40"/>
        <v>0</v>
      </c>
      <c r="BE163" s="164">
        <f t="shared" si="41"/>
        <v>0</v>
      </c>
      <c r="CA163" s="209">
        <v>1</v>
      </c>
      <c r="CB163" s="209">
        <v>7</v>
      </c>
      <c r="CZ163" s="164">
        <v>0.00025</v>
      </c>
    </row>
    <row r="164" spans="1:104" ht="12">
      <c r="A164" s="201">
        <v>107</v>
      </c>
      <c r="B164" s="202" t="s">
        <v>4341</v>
      </c>
      <c r="C164" s="203" t="s">
        <v>4342</v>
      </c>
      <c r="D164" s="204" t="s">
        <v>173</v>
      </c>
      <c r="E164" s="205">
        <v>9</v>
      </c>
      <c r="F164" s="227"/>
      <c r="G164" s="207">
        <f t="shared" si="36"/>
        <v>0</v>
      </c>
      <c r="H164" s="208" t="s">
        <v>4102</v>
      </c>
      <c r="O164" s="200">
        <v>2</v>
      </c>
      <c r="AA164" s="164">
        <v>1</v>
      </c>
      <c r="AB164" s="164">
        <v>7</v>
      </c>
      <c r="AC164" s="164">
        <v>7</v>
      </c>
      <c r="AZ164" s="164">
        <v>2</v>
      </c>
      <c r="BA164" s="164">
        <f t="shared" si="37"/>
        <v>0</v>
      </c>
      <c r="BB164" s="164">
        <f t="shared" si="38"/>
        <v>0</v>
      </c>
      <c r="BC164" s="164">
        <f t="shared" si="39"/>
        <v>0</v>
      </c>
      <c r="BD164" s="164">
        <f t="shared" si="40"/>
        <v>0</v>
      </c>
      <c r="BE164" s="164">
        <f t="shared" si="41"/>
        <v>0</v>
      </c>
      <c r="CA164" s="209">
        <v>1</v>
      </c>
      <c r="CB164" s="209">
        <v>7</v>
      </c>
      <c r="CZ164" s="164">
        <v>0.00072</v>
      </c>
    </row>
    <row r="165" spans="1:104" ht="12">
      <c r="A165" s="201">
        <v>108</v>
      </c>
      <c r="B165" s="202" t="s">
        <v>4343</v>
      </c>
      <c r="C165" s="203" t="s">
        <v>4344</v>
      </c>
      <c r="D165" s="204" t="s">
        <v>173</v>
      </c>
      <c r="E165" s="205">
        <v>3</v>
      </c>
      <c r="F165" s="227"/>
      <c r="G165" s="207">
        <f t="shared" si="36"/>
        <v>0</v>
      </c>
      <c r="H165" s="208" t="s">
        <v>4102</v>
      </c>
      <c r="O165" s="200">
        <v>2</v>
      </c>
      <c r="AA165" s="164">
        <v>1</v>
      </c>
      <c r="AB165" s="164">
        <v>7</v>
      </c>
      <c r="AC165" s="164">
        <v>7</v>
      </c>
      <c r="AZ165" s="164">
        <v>2</v>
      </c>
      <c r="BA165" s="164">
        <f t="shared" si="37"/>
        <v>0</v>
      </c>
      <c r="BB165" s="164">
        <f t="shared" si="38"/>
        <v>0</v>
      </c>
      <c r="BC165" s="164">
        <f t="shared" si="39"/>
        <v>0</v>
      </c>
      <c r="BD165" s="164">
        <f t="shared" si="40"/>
        <v>0</v>
      </c>
      <c r="BE165" s="164">
        <f t="shared" si="41"/>
        <v>0</v>
      </c>
      <c r="CA165" s="209">
        <v>1</v>
      </c>
      <c r="CB165" s="209">
        <v>7</v>
      </c>
      <c r="CZ165" s="164">
        <v>0.00309</v>
      </c>
    </row>
    <row r="166" spans="1:104" ht="12">
      <c r="A166" s="201">
        <v>109</v>
      </c>
      <c r="B166" s="202" t="s">
        <v>4345</v>
      </c>
      <c r="C166" s="203" t="s">
        <v>4346</v>
      </c>
      <c r="D166" s="204" t="s">
        <v>173</v>
      </c>
      <c r="E166" s="205">
        <v>59</v>
      </c>
      <c r="F166" s="227"/>
      <c r="G166" s="207">
        <f t="shared" si="36"/>
        <v>0</v>
      </c>
      <c r="H166" s="208" t="s">
        <v>4102</v>
      </c>
      <c r="O166" s="200">
        <v>2</v>
      </c>
      <c r="AA166" s="164">
        <v>1</v>
      </c>
      <c r="AB166" s="164">
        <v>7</v>
      </c>
      <c r="AC166" s="164">
        <v>7</v>
      </c>
      <c r="AZ166" s="164">
        <v>2</v>
      </c>
      <c r="BA166" s="164">
        <f t="shared" si="37"/>
        <v>0</v>
      </c>
      <c r="BB166" s="164">
        <f t="shared" si="38"/>
        <v>0</v>
      </c>
      <c r="BC166" s="164">
        <f t="shared" si="39"/>
        <v>0</v>
      </c>
      <c r="BD166" s="164">
        <f t="shared" si="40"/>
        <v>0</v>
      </c>
      <c r="BE166" s="164">
        <f t="shared" si="41"/>
        <v>0</v>
      </c>
      <c r="CA166" s="209">
        <v>1</v>
      </c>
      <c r="CB166" s="209">
        <v>7</v>
      </c>
      <c r="CZ166" s="164">
        <v>0.00024</v>
      </c>
    </row>
    <row r="167" spans="1:104" ht="22.5">
      <c r="A167" s="201">
        <v>110</v>
      </c>
      <c r="B167" s="202" t="s">
        <v>4347</v>
      </c>
      <c r="C167" s="203" t="s">
        <v>4348</v>
      </c>
      <c r="D167" s="204" t="s">
        <v>173</v>
      </c>
      <c r="E167" s="205">
        <v>21</v>
      </c>
      <c r="F167" s="227"/>
      <c r="G167" s="207">
        <f t="shared" si="36"/>
        <v>0</v>
      </c>
      <c r="H167" s="208" t="s">
        <v>4102</v>
      </c>
      <c r="O167" s="200">
        <v>2</v>
      </c>
      <c r="AA167" s="164">
        <v>1</v>
      </c>
      <c r="AB167" s="164">
        <v>7</v>
      </c>
      <c r="AC167" s="164">
        <v>7</v>
      </c>
      <c r="AZ167" s="164">
        <v>2</v>
      </c>
      <c r="BA167" s="164">
        <f t="shared" si="37"/>
        <v>0</v>
      </c>
      <c r="BB167" s="164">
        <f t="shared" si="38"/>
        <v>0</v>
      </c>
      <c r="BC167" s="164">
        <f t="shared" si="39"/>
        <v>0</v>
      </c>
      <c r="BD167" s="164">
        <f t="shared" si="40"/>
        <v>0</v>
      </c>
      <c r="BE167" s="164">
        <f t="shared" si="41"/>
        <v>0</v>
      </c>
      <c r="CA167" s="209">
        <v>1</v>
      </c>
      <c r="CB167" s="209">
        <v>7</v>
      </c>
      <c r="CZ167" s="164">
        <v>0.00085</v>
      </c>
    </row>
    <row r="168" spans="1:104" ht="12">
      <c r="A168" s="201">
        <v>111</v>
      </c>
      <c r="B168" s="202" t="s">
        <v>4349</v>
      </c>
      <c r="C168" s="203" t="s">
        <v>4350</v>
      </c>
      <c r="D168" s="204" t="s">
        <v>173</v>
      </c>
      <c r="E168" s="205">
        <v>3</v>
      </c>
      <c r="F168" s="227"/>
      <c r="G168" s="207">
        <f t="shared" si="36"/>
        <v>0</v>
      </c>
      <c r="H168" s="208" t="s">
        <v>4102</v>
      </c>
      <c r="O168" s="200">
        <v>2</v>
      </c>
      <c r="AA168" s="164">
        <v>1</v>
      </c>
      <c r="AB168" s="164">
        <v>7</v>
      </c>
      <c r="AC168" s="164">
        <v>7</v>
      </c>
      <c r="AZ168" s="164">
        <v>2</v>
      </c>
      <c r="BA168" s="164">
        <f t="shared" si="37"/>
        <v>0</v>
      </c>
      <c r="BB168" s="164">
        <f t="shared" si="38"/>
        <v>0</v>
      </c>
      <c r="BC168" s="164">
        <f t="shared" si="39"/>
        <v>0</v>
      </c>
      <c r="BD168" s="164">
        <f t="shared" si="40"/>
        <v>0</v>
      </c>
      <c r="BE168" s="164">
        <f t="shared" si="41"/>
        <v>0</v>
      </c>
      <c r="CA168" s="209">
        <v>1</v>
      </c>
      <c r="CB168" s="209">
        <v>7</v>
      </c>
      <c r="CZ168" s="164">
        <v>0.00012</v>
      </c>
    </row>
    <row r="169" spans="1:104" ht="12">
      <c r="A169" s="201">
        <v>112</v>
      </c>
      <c r="B169" s="202" t="s">
        <v>4351</v>
      </c>
      <c r="C169" s="203" t="s">
        <v>4352</v>
      </c>
      <c r="D169" s="204" t="s">
        <v>173</v>
      </c>
      <c r="E169" s="205">
        <v>2</v>
      </c>
      <c r="F169" s="227"/>
      <c r="G169" s="207">
        <f t="shared" si="36"/>
        <v>0</v>
      </c>
      <c r="H169" s="208" t="s">
        <v>4102</v>
      </c>
      <c r="O169" s="200">
        <v>2</v>
      </c>
      <c r="AA169" s="164">
        <v>1</v>
      </c>
      <c r="AB169" s="164">
        <v>7</v>
      </c>
      <c r="AC169" s="164">
        <v>7</v>
      </c>
      <c r="AZ169" s="164">
        <v>2</v>
      </c>
      <c r="BA169" s="164">
        <f t="shared" si="37"/>
        <v>0</v>
      </c>
      <c r="BB169" s="164">
        <f t="shared" si="38"/>
        <v>0</v>
      </c>
      <c r="BC169" s="164">
        <f t="shared" si="39"/>
        <v>0</v>
      </c>
      <c r="BD169" s="164">
        <f t="shared" si="40"/>
        <v>0</v>
      </c>
      <c r="BE169" s="164">
        <f t="shared" si="41"/>
        <v>0</v>
      </c>
      <c r="CA169" s="209">
        <v>1</v>
      </c>
      <c r="CB169" s="209">
        <v>7</v>
      </c>
      <c r="CZ169" s="164">
        <v>0.00013</v>
      </c>
    </row>
    <row r="170" spans="1:104" ht="22.5">
      <c r="A170" s="201">
        <v>113</v>
      </c>
      <c r="B170" s="202" t="s">
        <v>4353</v>
      </c>
      <c r="C170" s="203" t="s">
        <v>4354</v>
      </c>
      <c r="D170" s="204" t="s">
        <v>173</v>
      </c>
      <c r="E170" s="205">
        <v>1</v>
      </c>
      <c r="F170" s="227"/>
      <c r="G170" s="207">
        <f t="shared" si="36"/>
        <v>0</v>
      </c>
      <c r="H170" s="208" t="s">
        <v>4102</v>
      </c>
      <c r="O170" s="200">
        <v>2</v>
      </c>
      <c r="AA170" s="164">
        <v>1</v>
      </c>
      <c r="AB170" s="164">
        <v>7</v>
      </c>
      <c r="AC170" s="164">
        <v>7</v>
      </c>
      <c r="AZ170" s="164">
        <v>2</v>
      </c>
      <c r="BA170" s="164">
        <f t="shared" si="37"/>
        <v>0</v>
      </c>
      <c r="BB170" s="164">
        <f t="shared" si="38"/>
        <v>0</v>
      </c>
      <c r="BC170" s="164">
        <f t="shared" si="39"/>
        <v>0</v>
      </c>
      <c r="BD170" s="164">
        <f t="shared" si="40"/>
        <v>0</v>
      </c>
      <c r="BE170" s="164">
        <f t="shared" si="41"/>
        <v>0</v>
      </c>
      <c r="CA170" s="209">
        <v>1</v>
      </c>
      <c r="CB170" s="209">
        <v>7</v>
      </c>
      <c r="CZ170" s="164">
        <v>0.00028</v>
      </c>
    </row>
    <row r="171" spans="1:104" ht="22.5">
      <c r="A171" s="201">
        <v>114</v>
      </c>
      <c r="B171" s="202" t="s">
        <v>4355</v>
      </c>
      <c r="C171" s="203" t="s">
        <v>4356</v>
      </c>
      <c r="D171" s="204" t="s">
        <v>173</v>
      </c>
      <c r="E171" s="205">
        <v>1</v>
      </c>
      <c r="F171" s="227"/>
      <c r="G171" s="207">
        <f t="shared" si="36"/>
        <v>0</v>
      </c>
      <c r="H171" s="208" t="s">
        <v>4102</v>
      </c>
      <c r="O171" s="200">
        <v>2</v>
      </c>
      <c r="AA171" s="164">
        <v>1</v>
      </c>
      <c r="AB171" s="164">
        <v>7</v>
      </c>
      <c r="AC171" s="164">
        <v>7</v>
      </c>
      <c r="AZ171" s="164">
        <v>2</v>
      </c>
      <c r="BA171" s="164">
        <f t="shared" si="37"/>
        <v>0</v>
      </c>
      <c r="BB171" s="164">
        <f t="shared" si="38"/>
        <v>0</v>
      </c>
      <c r="BC171" s="164">
        <f t="shared" si="39"/>
        <v>0</v>
      </c>
      <c r="BD171" s="164">
        <f t="shared" si="40"/>
        <v>0</v>
      </c>
      <c r="BE171" s="164">
        <f t="shared" si="41"/>
        <v>0</v>
      </c>
      <c r="CA171" s="209">
        <v>1</v>
      </c>
      <c r="CB171" s="209">
        <v>7</v>
      </c>
      <c r="CZ171" s="164">
        <v>0.00107</v>
      </c>
    </row>
    <row r="172" spans="1:104" ht="22.5">
      <c r="A172" s="201">
        <v>115</v>
      </c>
      <c r="B172" s="202" t="s">
        <v>4357</v>
      </c>
      <c r="C172" s="203" t="s">
        <v>4358</v>
      </c>
      <c r="D172" s="204" t="s">
        <v>173</v>
      </c>
      <c r="E172" s="205">
        <v>2</v>
      </c>
      <c r="F172" s="227"/>
      <c r="G172" s="207">
        <f t="shared" si="36"/>
        <v>0</v>
      </c>
      <c r="H172" s="208" t="s">
        <v>4102</v>
      </c>
      <c r="O172" s="200">
        <v>2</v>
      </c>
      <c r="AA172" s="164">
        <v>1</v>
      </c>
      <c r="AB172" s="164">
        <v>7</v>
      </c>
      <c r="AC172" s="164">
        <v>7</v>
      </c>
      <c r="AZ172" s="164">
        <v>2</v>
      </c>
      <c r="BA172" s="164">
        <f t="shared" si="37"/>
        <v>0</v>
      </c>
      <c r="BB172" s="164">
        <f t="shared" si="38"/>
        <v>0</v>
      </c>
      <c r="BC172" s="164">
        <f t="shared" si="39"/>
        <v>0</v>
      </c>
      <c r="BD172" s="164">
        <f t="shared" si="40"/>
        <v>0</v>
      </c>
      <c r="BE172" s="164">
        <f t="shared" si="41"/>
        <v>0</v>
      </c>
      <c r="CA172" s="209">
        <v>1</v>
      </c>
      <c r="CB172" s="209">
        <v>7</v>
      </c>
      <c r="CZ172" s="164">
        <v>0.00033</v>
      </c>
    </row>
    <row r="173" spans="1:104" ht="12">
      <c r="A173" s="201">
        <v>116</v>
      </c>
      <c r="B173" s="202" t="s">
        <v>4359</v>
      </c>
      <c r="C173" s="203" t="s">
        <v>4360</v>
      </c>
      <c r="D173" s="204" t="s">
        <v>173</v>
      </c>
      <c r="E173" s="205">
        <v>13</v>
      </c>
      <c r="F173" s="227"/>
      <c r="G173" s="207">
        <f t="shared" si="36"/>
        <v>0</v>
      </c>
      <c r="H173" s="208" t="s">
        <v>4102</v>
      </c>
      <c r="O173" s="200">
        <v>2</v>
      </c>
      <c r="AA173" s="164">
        <v>1</v>
      </c>
      <c r="AB173" s="164">
        <v>7</v>
      </c>
      <c r="AC173" s="164">
        <v>7</v>
      </c>
      <c r="AZ173" s="164">
        <v>2</v>
      </c>
      <c r="BA173" s="164">
        <f t="shared" si="37"/>
        <v>0</v>
      </c>
      <c r="BB173" s="164">
        <f t="shared" si="38"/>
        <v>0</v>
      </c>
      <c r="BC173" s="164">
        <f t="shared" si="39"/>
        <v>0</v>
      </c>
      <c r="BD173" s="164">
        <f t="shared" si="40"/>
        <v>0</v>
      </c>
      <c r="BE173" s="164">
        <f t="shared" si="41"/>
        <v>0</v>
      </c>
      <c r="CA173" s="209">
        <v>1</v>
      </c>
      <c r="CB173" s="209">
        <v>7</v>
      </c>
      <c r="CZ173" s="164">
        <v>0.0001</v>
      </c>
    </row>
    <row r="174" spans="1:104" ht="12">
      <c r="A174" s="201">
        <v>117</v>
      </c>
      <c r="B174" s="202" t="s">
        <v>4361</v>
      </c>
      <c r="C174" s="203" t="s">
        <v>4362</v>
      </c>
      <c r="D174" s="204" t="s">
        <v>173</v>
      </c>
      <c r="E174" s="205">
        <v>9</v>
      </c>
      <c r="F174" s="227"/>
      <c r="G174" s="207">
        <f t="shared" si="36"/>
        <v>0</v>
      </c>
      <c r="H174" s="208" t="s">
        <v>4102</v>
      </c>
      <c r="O174" s="200">
        <v>2</v>
      </c>
      <c r="AA174" s="164">
        <v>1</v>
      </c>
      <c r="AB174" s="164">
        <v>7</v>
      </c>
      <c r="AC174" s="164">
        <v>7</v>
      </c>
      <c r="AZ174" s="164">
        <v>2</v>
      </c>
      <c r="BA174" s="164">
        <f t="shared" si="37"/>
        <v>0</v>
      </c>
      <c r="BB174" s="164">
        <f t="shared" si="38"/>
        <v>0</v>
      </c>
      <c r="BC174" s="164">
        <f t="shared" si="39"/>
        <v>0</v>
      </c>
      <c r="BD174" s="164">
        <f t="shared" si="40"/>
        <v>0</v>
      </c>
      <c r="BE174" s="164">
        <f t="shared" si="41"/>
        <v>0</v>
      </c>
      <c r="CA174" s="209">
        <v>1</v>
      </c>
      <c r="CB174" s="209">
        <v>7</v>
      </c>
      <c r="CZ174" s="164">
        <v>0.00015</v>
      </c>
    </row>
    <row r="175" spans="1:104" ht="22.5">
      <c r="A175" s="201">
        <v>118</v>
      </c>
      <c r="B175" s="202" t="s">
        <v>4363</v>
      </c>
      <c r="C175" s="203" t="s">
        <v>4364</v>
      </c>
      <c r="D175" s="204" t="s">
        <v>173</v>
      </c>
      <c r="E175" s="205">
        <v>8</v>
      </c>
      <c r="F175" s="227"/>
      <c r="G175" s="207">
        <f t="shared" si="36"/>
        <v>0</v>
      </c>
      <c r="H175" s="208" t="s">
        <v>259</v>
      </c>
      <c r="O175" s="200">
        <v>2</v>
      </c>
      <c r="AA175" s="164">
        <v>12</v>
      </c>
      <c r="AB175" s="164">
        <v>0</v>
      </c>
      <c r="AC175" s="164">
        <v>142</v>
      </c>
      <c r="AZ175" s="164">
        <v>2</v>
      </c>
      <c r="BA175" s="164">
        <f t="shared" si="37"/>
        <v>0</v>
      </c>
      <c r="BB175" s="164">
        <f t="shared" si="38"/>
        <v>0</v>
      </c>
      <c r="BC175" s="164">
        <f t="shared" si="39"/>
        <v>0</v>
      </c>
      <c r="BD175" s="164">
        <f t="shared" si="40"/>
        <v>0</v>
      </c>
      <c r="BE175" s="164">
        <f t="shared" si="41"/>
        <v>0</v>
      </c>
      <c r="CA175" s="209">
        <v>12</v>
      </c>
      <c r="CB175" s="209">
        <v>0</v>
      </c>
      <c r="CZ175" s="164">
        <v>0</v>
      </c>
    </row>
    <row r="176" spans="1:104" ht="22.5">
      <c r="A176" s="201">
        <v>119</v>
      </c>
      <c r="B176" s="202" t="s">
        <v>4365</v>
      </c>
      <c r="C176" s="203" t="s">
        <v>4366</v>
      </c>
      <c r="D176" s="204" t="s">
        <v>173</v>
      </c>
      <c r="E176" s="205">
        <v>2</v>
      </c>
      <c r="F176" s="227"/>
      <c r="G176" s="207">
        <f t="shared" si="36"/>
        <v>0</v>
      </c>
      <c r="H176" s="208" t="s">
        <v>259</v>
      </c>
      <c r="O176" s="200">
        <v>2</v>
      </c>
      <c r="AA176" s="164">
        <v>12</v>
      </c>
      <c r="AB176" s="164">
        <v>0</v>
      </c>
      <c r="AC176" s="164">
        <v>143</v>
      </c>
      <c r="AZ176" s="164">
        <v>2</v>
      </c>
      <c r="BA176" s="164">
        <f t="shared" si="37"/>
        <v>0</v>
      </c>
      <c r="BB176" s="164">
        <f t="shared" si="38"/>
        <v>0</v>
      </c>
      <c r="BC176" s="164">
        <f t="shared" si="39"/>
        <v>0</v>
      </c>
      <c r="BD176" s="164">
        <f t="shared" si="40"/>
        <v>0</v>
      </c>
      <c r="BE176" s="164">
        <f t="shared" si="41"/>
        <v>0</v>
      </c>
      <c r="CA176" s="209">
        <v>12</v>
      </c>
      <c r="CB176" s="209">
        <v>0</v>
      </c>
      <c r="CZ176" s="164">
        <v>0</v>
      </c>
    </row>
    <row r="177" spans="1:104" ht="22.5">
      <c r="A177" s="201">
        <v>120</v>
      </c>
      <c r="B177" s="202" t="s">
        <v>4367</v>
      </c>
      <c r="C177" s="203" t="s">
        <v>4368</v>
      </c>
      <c r="D177" s="204" t="s">
        <v>173</v>
      </c>
      <c r="E177" s="205">
        <v>2</v>
      </c>
      <c r="F177" s="227"/>
      <c r="G177" s="207">
        <f t="shared" si="36"/>
        <v>0</v>
      </c>
      <c r="H177" s="208" t="s">
        <v>259</v>
      </c>
      <c r="O177" s="200">
        <v>2</v>
      </c>
      <c r="AA177" s="164">
        <v>12</v>
      </c>
      <c r="AB177" s="164">
        <v>0</v>
      </c>
      <c r="AC177" s="164">
        <v>144</v>
      </c>
      <c r="AZ177" s="164">
        <v>2</v>
      </c>
      <c r="BA177" s="164">
        <f t="shared" si="37"/>
        <v>0</v>
      </c>
      <c r="BB177" s="164">
        <f t="shared" si="38"/>
        <v>0</v>
      </c>
      <c r="BC177" s="164">
        <f t="shared" si="39"/>
        <v>0</v>
      </c>
      <c r="BD177" s="164">
        <f t="shared" si="40"/>
        <v>0</v>
      </c>
      <c r="BE177" s="164">
        <f t="shared" si="41"/>
        <v>0</v>
      </c>
      <c r="CA177" s="209">
        <v>12</v>
      </c>
      <c r="CB177" s="209">
        <v>0</v>
      </c>
      <c r="CZ177" s="164">
        <v>0</v>
      </c>
    </row>
    <row r="178" spans="1:104" ht="22.5">
      <c r="A178" s="201">
        <v>121</v>
      </c>
      <c r="B178" s="202" t="s">
        <v>4369</v>
      </c>
      <c r="C178" s="203" t="s">
        <v>4370</v>
      </c>
      <c r="D178" s="204" t="s">
        <v>173</v>
      </c>
      <c r="E178" s="205">
        <v>2</v>
      </c>
      <c r="F178" s="227"/>
      <c r="G178" s="207">
        <f t="shared" si="36"/>
        <v>0</v>
      </c>
      <c r="H178" s="208" t="s">
        <v>259</v>
      </c>
      <c r="O178" s="200">
        <v>2</v>
      </c>
      <c r="AA178" s="164">
        <v>12</v>
      </c>
      <c r="AB178" s="164">
        <v>0</v>
      </c>
      <c r="AC178" s="164">
        <v>145</v>
      </c>
      <c r="AZ178" s="164">
        <v>2</v>
      </c>
      <c r="BA178" s="164">
        <f t="shared" si="37"/>
        <v>0</v>
      </c>
      <c r="BB178" s="164">
        <f t="shared" si="38"/>
        <v>0</v>
      </c>
      <c r="BC178" s="164">
        <f t="shared" si="39"/>
        <v>0</v>
      </c>
      <c r="BD178" s="164">
        <f t="shared" si="40"/>
        <v>0</v>
      </c>
      <c r="BE178" s="164">
        <f t="shared" si="41"/>
        <v>0</v>
      </c>
      <c r="CA178" s="209">
        <v>12</v>
      </c>
      <c r="CB178" s="209">
        <v>0</v>
      </c>
      <c r="CZ178" s="164">
        <v>0</v>
      </c>
    </row>
    <row r="179" spans="1:104" ht="22.5">
      <c r="A179" s="201">
        <v>122</v>
      </c>
      <c r="B179" s="202" t="s">
        <v>4371</v>
      </c>
      <c r="C179" s="203" t="s">
        <v>4372</v>
      </c>
      <c r="D179" s="204" t="s">
        <v>173</v>
      </c>
      <c r="E179" s="205">
        <v>8</v>
      </c>
      <c r="F179" s="227"/>
      <c r="G179" s="207">
        <f t="shared" si="36"/>
        <v>0</v>
      </c>
      <c r="H179" s="208" t="s">
        <v>259</v>
      </c>
      <c r="O179" s="200">
        <v>2</v>
      </c>
      <c r="AA179" s="164">
        <v>12</v>
      </c>
      <c r="AB179" s="164">
        <v>0</v>
      </c>
      <c r="AC179" s="164">
        <v>146</v>
      </c>
      <c r="AZ179" s="164">
        <v>2</v>
      </c>
      <c r="BA179" s="164">
        <f t="shared" si="37"/>
        <v>0</v>
      </c>
      <c r="BB179" s="164">
        <f t="shared" si="38"/>
        <v>0</v>
      </c>
      <c r="BC179" s="164">
        <f t="shared" si="39"/>
        <v>0</v>
      </c>
      <c r="BD179" s="164">
        <f t="shared" si="40"/>
        <v>0</v>
      </c>
      <c r="BE179" s="164">
        <f t="shared" si="41"/>
        <v>0</v>
      </c>
      <c r="CA179" s="209">
        <v>12</v>
      </c>
      <c r="CB179" s="209">
        <v>0</v>
      </c>
      <c r="CZ179" s="164">
        <v>0</v>
      </c>
    </row>
    <row r="180" spans="1:104" ht="12">
      <c r="A180" s="201">
        <v>123</v>
      </c>
      <c r="B180" s="202" t="s">
        <v>4373</v>
      </c>
      <c r="C180" s="203" t="s">
        <v>4374</v>
      </c>
      <c r="D180" s="204" t="s">
        <v>173</v>
      </c>
      <c r="E180" s="205">
        <v>4</v>
      </c>
      <c r="F180" s="227"/>
      <c r="G180" s="207">
        <f t="shared" si="36"/>
        <v>0</v>
      </c>
      <c r="H180" s="208" t="s">
        <v>259</v>
      </c>
      <c r="O180" s="200">
        <v>2</v>
      </c>
      <c r="AA180" s="164">
        <v>12</v>
      </c>
      <c r="AB180" s="164">
        <v>0</v>
      </c>
      <c r="AC180" s="164">
        <v>147</v>
      </c>
      <c r="AZ180" s="164">
        <v>2</v>
      </c>
      <c r="BA180" s="164">
        <f t="shared" si="37"/>
        <v>0</v>
      </c>
      <c r="BB180" s="164">
        <f t="shared" si="38"/>
        <v>0</v>
      </c>
      <c r="BC180" s="164">
        <f t="shared" si="39"/>
        <v>0</v>
      </c>
      <c r="BD180" s="164">
        <f t="shared" si="40"/>
        <v>0</v>
      </c>
      <c r="BE180" s="164">
        <f t="shared" si="41"/>
        <v>0</v>
      </c>
      <c r="CA180" s="209">
        <v>12</v>
      </c>
      <c r="CB180" s="209">
        <v>0</v>
      </c>
      <c r="CZ180" s="164">
        <v>0</v>
      </c>
    </row>
    <row r="181" spans="1:104" ht="22.5">
      <c r="A181" s="201">
        <v>124</v>
      </c>
      <c r="B181" s="202" t="s">
        <v>4375</v>
      </c>
      <c r="C181" s="203" t="s">
        <v>4376</v>
      </c>
      <c r="D181" s="204" t="s">
        <v>173</v>
      </c>
      <c r="E181" s="205">
        <v>2</v>
      </c>
      <c r="F181" s="227"/>
      <c r="G181" s="207">
        <f t="shared" si="36"/>
        <v>0</v>
      </c>
      <c r="H181" s="208" t="s">
        <v>259</v>
      </c>
      <c r="O181" s="200">
        <v>2</v>
      </c>
      <c r="AA181" s="164">
        <v>12</v>
      </c>
      <c r="AB181" s="164">
        <v>0</v>
      </c>
      <c r="AC181" s="164">
        <v>148</v>
      </c>
      <c r="AZ181" s="164">
        <v>2</v>
      </c>
      <c r="BA181" s="164">
        <f t="shared" si="37"/>
        <v>0</v>
      </c>
      <c r="BB181" s="164">
        <f t="shared" si="38"/>
        <v>0</v>
      </c>
      <c r="BC181" s="164">
        <f t="shared" si="39"/>
        <v>0</v>
      </c>
      <c r="BD181" s="164">
        <f t="shared" si="40"/>
        <v>0</v>
      </c>
      <c r="BE181" s="164">
        <f t="shared" si="41"/>
        <v>0</v>
      </c>
      <c r="CA181" s="209">
        <v>12</v>
      </c>
      <c r="CB181" s="209">
        <v>0</v>
      </c>
      <c r="CZ181" s="164">
        <v>0</v>
      </c>
    </row>
    <row r="182" spans="1:104" ht="12">
      <c r="A182" s="201">
        <v>125</v>
      </c>
      <c r="B182" s="202" t="s">
        <v>4377</v>
      </c>
      <c r="C182" s="203" t="s">
        <v>4378</v>
      </c>
      <c r="D182" s="204" t="s">
        <v>173</v>
      </c>
      <c r="E182" s="205">
        <v>1</v>
      </c>
      <c r="F182" s="227"/>
      <c r="G182" s="207">
        <f t="shared" si="36"/>
        <v>0</v>
      </c>
      <c r="H182" s="208" t="s">
        <v>259</v>
      </c>
      <c r="O182" s="200">
        <v>2</v>
      </c>
      <c r="AA182" s="164">
        <v>12</v>
      </c>
      <c r="AB182" s="164">
        <v>0</v>
      </c>
      <c r="AC182" s="164">
        <v>149</v>
      </c>
      <c r="AZ182" s="164">
        <v>2</v>
      </c>
      <c r="BA182" s="164">
        <f t="shared" si="37"/>
        <v>0</v>
      </c>
      <c r="BB182" s="164">
        <f t="shared" si="38"/>
        <v>0</v>
      </c>
      <c r="BC182" s="164">
        <f t="shared" si="39"/>
        <v>0</v>
      </c>
      <c r="BD182" s="164">
        <f t="shared" si="40"/>
        <v>0</v>
      </c>
      <c r="BE182" s="164">
        <f t="shared" si="41"/>
        <v>0</v>
      </c>
      <c r="CA182" s="209">
        <v>12</v>
      </c>
      <c r="CB182" s="209">
        <v>0</v>
      </c>
      <c r="CZ182" s="164">
        <v>0</v>
      </c>
    </row>
    <row r="183" spans="1:104" ht="12">
      <c r="A183" s="201">
        <v>126</v>
      </c>
      <c r="B183" s="202" t="s">
        <v>4379</v>
      </c>
      <c r="C183" s="203" t="s">
        <v>4380</v>
      </c>
      <c r="D183" s="204" t="s">
        <v>173</v>
      </c>
      <c r="E183" s="205">
        <v>9</v>
      </c>
      <c r="F183" s="227"/>
      <c r="G183" s="207">
        <f t="shared" si="36"/>
        <v>0</v>
      </c>
      <c r="H183" s="208" t="s">
        <v>259</v>
      </c>
      <c r="O183" s="200">
        <v>2</v>
      </c>
      <c r="AA183" s="164">
        <v>12</v>
      </c>
      <c r="AB183" s="164">
        <v>0</v>
      </c>
      <c r="AC183" s="164">
        <v>150</v>
      </c>
      <c r="AZ183" s="164">
        <v>2</v>
      </c>
      <c r="BA183" s="164">
        <f t="shared" si="37"/>
        <v>0</v>
      </c>
      <c r="BB183" s="164">
        <f t="shared" si="38"/>
        <v>0</v>
      </c>
      <c r="BC183" s="164">
        <f t="shared" si="39"/>
        <v>0</v>
      </c>
      <c r="BD183" s="164">
        <f t="shared" si="40"/>
        <v>0</v>
      </c>
      <c r="BE183" s="164">
        <f t="shared" si="41"/>
        <v>0</v>
      </c>
      <c r="CA183" s="209">
        <v>12</v>
      </c>
      <c r="CB183" s="209">
        <v>0</v>
      </c>
      <c r="CZ183" s="164">
        <v>0</v>
      </c>
    </row>
    <row r="184" spans="1:104" ht="12">
      <c r="A184" s="201">
        <v>127</v>
      </c>
      <c r="B184" s="202" t="s">
        <v>4381</v>
      </c>
      <c r="C184" s="203" t="s">
        <v>4382</v>
      </c>
      <c r="D184" s="204" t="s">
        <v>143</v>
      </c>
      <c r="E184" s="205">
        <v>0.09679</v>
      </c>
      <c r="F184" s="227"/>
      <c r="G184" s="207">
        <f t="shared" si="36"/>
        <v>0</v>
      </c>
      <c r="H184" s="208" t="s">
        <v>4102</v>
      </c>
      <c r="O184" s="200">
        <v>2</v>
      </c>
      <c r="AA184" s="164">
        <v>7</v>
      </c>
      <c r="AB184" s="164">
        <v>1001</v>
      </c>
      <c r="AC184" s="164">
        <v>5</v>
      </c>
      <c r="AZ184" s="164">
        <v>2</v>
      </c>
      <c r="BA184" s="164">
        <f t="shared" si="37"/>
        <v>0</v>
      </c>
      <c r="BB184" s="164">
        <f t="shared" si="38"/>
        <v>0</v>
      </c>
      <c r="BC184" s="164">
        <f t="shared" si="39"/>
        <v>0</v>
      </c>
      <c r="BD184" s="164">
        <f t="shared" si="40"/>
        <v>0</v>
      </c>
      <c r="BE184" s="164">
        <f t="shared" si="41"/>
        <v>0</v>
      </c>
      <c r="CA184" s="209">
        <v>7</v>
      </c>
      <c r="CB184" s="209">
        <v>1001</v>
      </c>
      <c r="CZ184" s="164">
        <v>0</v>
      </c>
    </row>
    <row r="185" spans="1:57" ht="12">
      <c r="A185" s="217"/>
      <c r="B185" s="218" t="s">
        <v>4099</v>
      </c>
      <c r="C185" s="219" t="str">
        <f>CONCATENATE(B156," ",C156)</f>
        <v>725 Zařizovací předměty</v>
      </c>
      <c r="D185" s="220"/>
      <c r="E185" s="221"/>
      <c r="F185" s="228"/>
      <c r="G185" s="223">
        <f>SUM(G156:G184)</f>
        <v>0</v>
      </c>
      <c r="H185" s="224"/>
      <c r="O185" s="200">
        <v>4</v>
      </c>
      <c r="BA185" s="225">
        <f>SUM(BA156:BA184)</f>
        <v>0</v>
      </c>
      <c r="BB185" s="225">
        <f>SUM(BB156:BB184)</f>
        <v>0</v>
      </c>
      <c r="BC185" s="225">
        <f>SUM(BC156:BC184)</f>
        <v>0</v>
      </c>
      <c r="BD185" s="225">
        <f>SUM(BD156:BD184)</f>
        <v>0</v>
      </c>
      <c r="BE185" s="225">
        <f>SUM(BE156:BE184)</f>
        <v>0</v>
      </c>
    </row>
    <row r="186" spans="1:15" ht="12">
      <c r="A186" s="191" t="s">
        <v>4081</v>
      </c>
      <c r="B186" s="192" t="s">
        <v>4383</v>
      </c>
      <c r="C186" s="193" t="s">
        <v>4384</v>
      </c>
      <c r="D186" s="194"/>
      <c r="E186" s="195"/>
      <c r="F186" s="226"/>
      <c r="G186" s="197"/>
      <c r="H186" s="198">
        <v>0</v>
      </c>
      <c r="O186" s="200">
        <v>1</v>
      </c>
    </row>
    <row r="187" spans="1:104" s="714" customFormat="1" ht="12">
      <c r="A187" s="707">
        <v>128</v>
      </c>
      <c r="B187" s="708" t="s">
        <v>4385</v>
      </c>
      <c r="C187" s="709" t="s">
        <v>4386</v>
      </c>
      <c r="D187" s="710" t="s">
        <v>173</v>
      </c>
      <c r="E187" s="711">
        <v>4</v>
      </c>
      <c r="F187" s="706"/>
      <c r="G187" s="712">
        <f>E187*F187</f>
        <v>0</v>
      </c>
      <c r="H187" s="713" t="s">
        <v>4102</v>
      </c>
      <c r="O187" s="715">
        <v>2</v>
      </c>
      <c r="AA187" s="714">
        <v>1</v>
      </c>
      <c r="AB187" s="714">
        <v>7</v>
      </c>
      <c r="AC187" s="714">
        <v>7</v>
      </c>
      <c r="AZ187" s="714">
        <v>2</v>
      </c>
      <c r="BA187" s="714">
        <f>IF(AZ187=1,G187,0)</f>
        <v>0</v>
      </c>
      <c r="BB187" s="714">
        <f>IF(AZ187=2,G187,0)</f>
        <v>0</v>
      </c>
      <c r="BC187" s="714">
        <f>IF(AZ187=3,G187,0)</f>
        <v>0</v>
      </c>
      <c r="BD187" s="714">
        <f>IF(AZ187=4,G187,0)</f>
        <v>0</v>
      </c>
      <c r="BE187" s="714">
        <f>IF(AZ187=5,G187,0)</f>
        <v>0</v>
      </c>
      <c r="CA187" s="716">
        <v>1</v>
      </c>
      <c r="CB187" s="716">
        <v>7</v>
      </c>
      <c r="CZ187" s="714">
        <v>0.018</v>
      </c>
    </row>
    <row r="188" spans="1:104" ht="12">
      <c r="A188" s="201">
        <v>129</v>
      </c>
      <c r="B188" s="202" t="s">
        <v>4387</v>
      </c>
      <c r="C188" s="203" t="s">
        <v>4388</v>
      </c>
      <c r="D188" s="204" t="s">
        <v>143</v>
      </c>
      <c r="E188" s="205">
        <v>0.072</v>
      </c>
      <c r="F188" s="227"/>
      <c r="G188" s="207">
        <f>E188*F188</f>
        <v>0</v>
      </c>
      <c r="H188" s="208" t="s">
        <v>4102</v>
      </c>
      <c r="O188" s="200">
        <v>2</v>
      </c>
      <c r="AA188" s="164">
        <v>7</v>
      </c>
      <c r="AB188" s="164">
        <v>1001</v>
      </c>
      <c r="AC188" s="164">
        <v>5</v>
      </c>
      <c r="AZ188" s="164">
        <v>2</v>
      </c>
      <c r="BA188" s="164">
        <f>IF(AZ188=1,G188,0)</f>
        <v>0</v>
      </c>
      <c r="BB188" s="164">
        <f>IF(AZ188=2,G188,0)</f>
        <v>0</v>
      </c>
      <c r="BC188" s="164">
        <f>IF(AZ188=3,G188,0)</f>
        <v>0</v>
      </c>
      <c r="BD188" s="164">
        <f>IF(AZ188=4,G188,0)</f>
        <v>0</v>
      </c>
      <c r="BE188" s="164">
        <f>IF(AZ188=5,G188,0)</f>
        <v>0</v>
      </c>
      <c r="CA188" s="209">
        <v>7</v>
      </c>
      <c r="CB188" s="209">
        <v>1001</v>
      </c>
      <c r="CZ188" s="164">
        <v>0</v>
      </c>
    </row>
    <row r="189" spans="1:57" ht="12">
      <c r="A189" s="217"/>
      <c r="B189" s="218" t="s">
        <v>4099</v>
      </c>
      <c r="C189" s="219" t="str">
        <f>CONCATENATE(B186," ",C186)</f>
        <v>726 Instalační prefabrikáty</v>
      </c>
      <c r="D189" s="220"/>
      <c r="E189" s="221"/>
      <c r="F189" s="228"/>
      <c r="G189" s="223">
        <f>SUM(G186:G188)</f>
        <v>0</v>
      </c>
      <c r="H189" s="224"/>
      <c r="O189" s="200">
        <v>4</v>
      </c>
      <c r="BA189" s="225">
        <f>SUM(BA186:BA188)</f>
        <v>0</v>
      </c>
      <c r="BB189" s="225">
        <f>SUM(BB186:BB188)</f>
        <v>0</v>
      </c>
      <c r="BC189" s="225">
        <f>SUM(BC186:BC188)</f>
        <v>0</v>
      </c>
      <c r="BD189" s="225">
        <f>SUM(BD186:BD188)</f>
        <v>0</v>
      </c>
      <c r="BE189" s="225">
        <f>SUM(BE186:BE188)</f>
        <v>0</v>
      </c>
    </row>
    <row r="190" ht="12">
      <c r="E190" s="164"/>
    </row>
    <row r="191" spans="1:8" ht="12">
      <c r="A191" s="232"/>
      <c r="B191" s="233" t="s">
        <v>4079</v>
      </c>
      <c r="C191" s="234" t="s">
        <v>3</v>
      </c>
      <c r="D191" s="235"/>
      <c r="E191" s="236"/>
      <c r="F191" s="237"/>
      <c r="G191" s="238">
        <f>G22+G37+G41+G52+G55+G70+G105+G155+G185+G189</f>
        <v>0</v>
      </c>
      <c r="H191" s="239"/>
    </row>
    <row r="192" ht="12">
      <c r="E192" s="164"/>
    </row>
    <row r="193" ht="12">
      <c r="E193" s="164"/>
    </row>
    <row r="194" ht="12">
      <c r="E194" s="164"/>
    </row>
    <row r="195" ht="12">
      <c r="E195" s="164"/>
    </row>
    <row r="196" ht="12">
      <c r="E196" s="164"/>
    </row>
    <row r="197" ht="12">
      <c r="E197" s="164"/>
    </row>
    <row r="198" ht="12">
      <c r="E198" s="164"/>
    </row>
    <row r="199" ht="12">
      <c r="E199" s="164"/>
    </row>
    <row r="200" ht="12">
      <c r="E200" s="164"/>
    </row>
    <row r="201" ht="12">
      <c r="E201" s="164"/>
    </row>
    <row r="202" ht="12">
      <c r="E202" s="164"/>
    </row>
    <row r="203" ht="12">
      <c r="E203" s="164"/>
    </row>
    <row r="204" ht="12">
      <c r="E204" s="164"/>
    </row>
    <row r="205" ht="12">
      <c r="E205" s="164"/>
    </row>
    <row r="206" ht="12">
      <c r="E206" s="164"/>
    </row>
    <row r="207" ht="12">
      <c r="E207" s="164"/>
    </row>
    <row r="208" ht="12">
      <c r="E208" s="164"/>
    </row>
    <row r="209" ht="12">
      <c r="E209" s="164"/>
    </row>
    <row r="210" ht="12">
      <c r="E210" s="164"/>
    </row>
    <row r="211" ht="12">
      <c r="E211" s="164"/>
    </row>
    <row r="212" ht="12">
      <c r="E212" s="164"/>
    </row>
    <row r="213" spans="1:8" ht="12">
      <c r="A213" s="240"/>
      <c r="B213" s="240"/>
      <c r="C213" s="240"/>
      <c r="D213" s="240"/>
      <c r="E213" s="240"/>
      <c r="F213" s="241"/>
      <c r="G213" s="240"/>
      <c r="H213" s="242"/>
    </row>
    <row r="214" spans="1:8" ht="12">
      <c r="A214" s="240"/>
      <c r="B214" s="240"/>
      <c r="C214" s="240"/>
      <c r="D214" s="240"/>
      <c r="E214" s="240"/>
      <c r="F214" s="241"/>
      <c r="G214" s="240"/>
      <c r="H214" s="242"/>
    </row>
    <row r="215" spans="1:8" ht="12">
      <c r="A215" s="240"/>
      <c r="B215" s="240"/>
      <c r="C215" s="240"/>
      <c r="D215" s="240"/>
      <c r="E215" s="240"/>
      <c r="F215" s="241"/>
      <c r="G215" s="240"/>
      <c r="H215" s="242"/>
    </row>
    <row r="216" spans="1:8" ht="12">
      <c r="A216" s="240"/>
      <c r="B216" s="240"/>
      <c r="C216" s="240"/>
      <c r="D216" s="240"/>
      <c r="E216" s="240"/>
      <c r="F216" s="241"/>
      <c r="G216" s="240"/>
      <c r="H216" s="242"/>
    </row>
    <row r="217" ht="12">
      <c r="E217" s="164"/>
    </row>
    <row r="218" ht="12">
      <c r="E218" s="164"/>
    </row>
    <row r="219" ht="12">
      <c r="E219" s="164"/>
    </row>
    <row r="220" ht="12">
      <c r="E220" s="164"/>
    </row>
    <row r="221" ht="12">
      <c r="E221" s="164"/>
    </row>
    <row r="222" ht="12">
      <c r="E222" s="164"/>
    </row>
    <row r="223" ht="12">
      <c r="E223" s="164"/>
    </row>
    <row r="224" ht="12">
      <c r="E224" s="164"/>
    </row>
    <row r="225" ht="12">
      <c r="E225" s="164"/>
    </row>
    <row r="226" ht="12">
      <c r="E226" s="164"/>
    </row>
    <row r="227" ht="12">
      <c r="E227" s="164"/>
    </row>
    <row r="228" ht="12">
      <c r="E228" s="164"/>
    </row>
    <row r="229" ht="12">
      <c r="E229" s="164"/>
    </row>
    <row r="230" ht="12">
      <c r="E230" s="164"/>
    </row>
    <row r="231" ht="12">
      <c r="E231" s="164"/>
    </row>
    <row r="232" ht="12">
      <c r="E232" s="164"/>
    </row>
    <row r="233" ht="12">
      <c r="E233" s="164"/>
    </row>
    <row r="234" ht="12">
      <c r="E234" s="164"/>
    </row>
    <row r="235" ht="12">
      <c r="E235" s="164"/>
    </row>
    <row r="236" ht="12">
      <c r="E236" s="164"/>
    </row>
    <row r="237" ht="12">
      <c r="E237" s="164"/>
    </row>
    <row r="238" ht="12">
      <c r="E238" s="164"/>
    </row>
    <row r="239" ht="12">
      <c r="E239" s="164"/>
    </row>
    <row r="240" ht="12">
      <c r="E240" s="164"/>
    </row>
    <row r="241" ht="12">
      <c r="E241" s="164"/>
    </row>
    <row r="242" ht="12">
      <c r="E242" s="164"/>
    </row>
    <row r="243" ht="12">
      <c r="E243" s="164"/>
    </row>
    <row r="244" ht="12">
      <c r="E244" s="164"/>
    </row>
    <row r="245" ht="12">
      <c r="E245" s="164"/>
    </row>
    <row r="246" ht="12">
      <c r="E246" s="164"/>
    </row>
    <row r="247" ht="12">
      <c r="E247" s="164"/>
    </row>
    <row r="248" spans="1:2" ht="12">
      <c r="A248" s="243"/>
      <c r="B248" s="243"/>
    </row>
    <row r="249" spans="1:8" ht="12">
      <c r="A249" s="240"/>
      <c r="B249" s="240"/>
      <c r="C249" s="245"/>
      <c r="D249" s="245"/>
      <c r="E249" s="246"/>
      <c r="F249" s="247"/>
      <c r="G249" s="248"/>
      <c r="H249" s="249"/>
    </row>
    <row r="250" spans="1:8" ht="12">
      <c r="A250" s="250"/>
      <c r="B250" s="250"/>
      <c r="C250" s="240"/>
      <c r="D250" s="240"/>
      <c r="E250" s="251"/>
      <c r="F250" s="241"/>
      <c r="G250" s="240"/>
      <c r="H250" s="242"/>
    </row>
    <row r="251" spans="1:8" ht="12">
      <c r="A251" s="240"/>
      <c r="B251" s="240"/>
      <c r="C251" s="240"/>
      <c r="D251" s="240"/>
      <c r="E251" s="251"/>
      <c r="F251" s="241"/>
      <c r="G251" s="240"/>
      <c r="H251" s="242"/>
    </row>
    <row r="252" spans="1:8" ht="12">
      <c r="A252" s="240"/>
      <c r="B252" s="240"/>
      <c r="C252" s="240"/>
      <c r="D252" s="240"/>
      <c r="E252" s="251"/>
      <c r="F252" s="241"/>
      <c r="G252" s="240"/>
      <c r="H252" s="242"/>
    </row>
    <row r="253" spans="1:8" ht="12">
      <c r="A253" s="240"/>
      <c r="B253" s="240"/>
      <c r="C253" s="240"/>
      <c r="D253" s="240"/>
      <c r="E253" s="251"/>
      <c r="F253" s="241"/>
      <c r="G253" s="240"/>
      <c r="H253" s="242"/>
    </row>
    <row r="254" spans="1:8" ht="12">
      <c r="A254" s="240"/>
      <c r="B254" s="240"/>
      <c r="C254" s="240"/>
      <c r="D254" s="240"/>
      <c r="E254" s="251"/>
      <c r="F254" s="241"/>
      <c r="G254" s="240"/>
      <c r="H254" s="242"/>
    </row>
    <row r="255" spans="1:8" ht="12">
      <c r="A255" s="240"/>
      <c r="B255" s="240"/>
      <c r="C255" s="240"/>
      <c r="D255" s="240"/>
      <c r="E255" s="251"/>
      <c r="F255" s="241"/>
      <c r="G255" s="240"/>
      <c r="H255" s="242"/>
    </row>
    <row r="256" spans="1:8" ht="12">
      <c r="A256" s="240"/>
      <c r="B256" s="240"/>
      <c r="C256" s="240"/>
      <c r="D256" s="240"/>
      <c r="E256" s="251"/>
      <c r="F256" s="241"/>
      <c r="G256" s="240"/>
      <c r="H256" s="242"/>
    </row>
    <row r="257" spans="1:8" ht="12">
      <c r="A257" s="240"/>
      <c r="B257" s="240"/>
      <c r="C257" s="240"/>
      <c r="D257" s="240"/>
      <c r="E257" s="251"/>
      <c r="F257" s="241"/>
      <c r="G257" s="240"/>
      <c r="H257" s="242"/>
    </row>
    <row r="258" spans="1:8" ht="12">
      <c r="A258" s="240"/>
      <c r="B258" s="240"/>
      <c r="C258" s="240"/>
      <c r="D258" s="240"/>
      <c r="E258" s="251"/>
      <c r="F258" s="241"/>
      <c r="G258" s="240"/>
      <c r="H258" s="242"/>
    </row>
    <row r="259" spans="1:8" ht="12">
      <c r="A259" s="240"/>
      <c r="B259" s="240"/>
      <c r="C259" s="240"/>
      <c r="D259" s="240"/>
      <c r="E259" s="251"/>
      <c r="F259" s="241"/>
      <c r="G259" s="240"/>
      <c r="H259" s="242"/>
    </row>
    <row r="260" spans="1:8" ht="12">
      <c r="A260" s="240"/>
      <c r="B260" s="240"/>
      <c r="C260" s="240"/>
      <c r="D260" s="240"/>
      <c r="E260" s="251"/>
      <c r="F260" s="241"/>
      <c r="G260" s="240"/>
      <c r="H260" s="242"/>
    </row>
    <row r="261" spans="1:8" ht="12">
      <c r="A261" s="240"/>
      <c r="B261" s="240"/>
      <c r="C261" s="240"/>
      <c r="D261" s="240"/>
      <c r="E261" s="251"/>
      <c r="F261" s="241"/>
      <c r="G261" s="240"/>
      <c r="H261" s="242"/>
    </row>
    <row r="262" spans="1:8" ht="12">
      <c r="A262" s="240"/>
      <c r="B262" s="240"/>
      <c r="C262" s="240"/>
      <c r="D262" s="240"/>
      <c r="E262" s="251"/>
      <c r="F262" s="241"/>
      <c r="G262" s="240"/>
      <c r="H262" s="242"/>
    </row>
  </sheetData>
  <sheetProtection algorithmName="SHA-512" hashValue="m4LXYaYQVMS9s4cDIR27RF+CLHqDLsh44Pnhv8spVsjDhp/eNxLYj29pWCX0d5tEuoHmbYKsYZzppSZeKQZmkw==" saltValue="pjDSdHkB1Gbzeu2lIQryZQ==" spinCount="100000" sheet="1" objects="1" scenarios="1"/>
  <mergeCells count="38">
    <mergeCell ref="C159:D159"/>
    <mergeCell ref="C160:D160"/>
    <mergeCell ref="C67:D67"/>
    <mergeCell ref="C68:D68"/>
    <mergeCell ref="C69:D69"/>
    <mergeCell ref="C82:D82"/>
    <mergeCell ref="C83:D83"/>
    <mergeCell ref="C98:D98"/>
    <mergeCell ref="C66:D66"/>
    <mergeCell ref="C26:D26"/>
    <mergeCell ref="C34:D34"/>
    <mergeCell ref="C40:D40"/>
    <mergeCell ref="C58:D58"/>
    <mergeCell ref="C59:D59"/>
    <mergeCell ref="C60:D60"/>
    <mergeCell ref="C61:D61"/>
    <mergeCell ref="C62:D62"/>
    <mergeCell ref="C63:D63"/>
    <mergeCell ref="C64:D64"/>
    <mergeCell ref="C65:D65"/>
    <mergeCell ref="C25:D25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10:D10"/>
    <mergeCell ref="A1:G1"/>
    <mergeCell ref="A3:B3"/>
    <mergeCell ref="A4:B4"/>
    <mergeCell ref="E4:G4"/>
    <mergeCell ref="C9:D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2" r:id="rId1"/>
  <headerFooter>
    <oddFooter>&amp;CStránka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0"/>
  <sheetViews>
    <sheetView view="pageBreakPreview" zoomScale="115" zoomScaleSheetLayoutView="115" workbookViewId="0" topLeftCell="A1">
      <selection activeCell="G3" sqref="G3"/>
    </sheetView>
  </sheetViews>
  <sheetFormatPr defaultColWidth="9.140625" defaultRowHeight="12"/>
  <cols>
    <col min="1" max="1" width="5.140625" style="252" customWidth="1"/>
    <col min="2" max="2" width="14.140625" style="325" customWidth="1"/>
    <col min="3" max="3" width="59.140625" style="326" customWidth="1"/>
    <col min="4" max="4" width="6.421875" style="252" customWidth="1"/>
    <col min="5" max="5" width="9.28125" style="273" customWidth="1"/>
    <col min="6" max="6" width="9.28125" style="231" customWidth="1"/>
    <col min="7" max="7" width="13.7109375" style="231" customWidth="1"/>
    <col min="8" max="8" width="10.7109375" style="252" customWidth="1"/>
    <col min="9" max="256" width="9.28125" style="164" customWidth="1"/>
    <col min="257" max="257" width="5.140625" style="164" customWidth="1"/>
    <col min="258" max="258" width="14.140625" style="164" customWidth="1"/>
    <col min="259" max="259" width="99.00390625" style="164" customWidth="1"/>
    <col min="260" max="260" width="6.421875" style="164" customWidth="1"/>
    <col min="261" max="262" width="9.28125" style="164" customWidth="1"/>
    <col min="263" max="263" width="12.421875" style="164" customWidth="1"/>
    <col min="264" max="512" width="9.28125" style="164" customWidth="1"/>
    <col min="513" max="513" width="5.140625" style="164" customWidth="1"/>
    <col min="514" max="514" width="14.140625" style="164" customWidth="1"/>
    <col min="515" max="515" width="99.00390625" style="164" customWidth="1"/>
    <col min="516" max="516" width="6.421875" style="164" customWidth="1"/>
    <col min="517" max="518" width="9.28125" style="164" customWidth="1"/>
    <col min="519" max="519" width="12.421875" style="164" customWidth="1"/>
    <col min="520" max="768" width="9.28125" style="164" customWidth="1"/>
    <col min="769" max="769" width="5.140625" style="164" customWidth="1"/>
    <col min="770" max="770" width="14.140625" style="164" customWidth="1"/>
    <col min="771" max="771" width="99.00390625" style="164" customWidth="1"/>
    <col min="772" max="772" width="6.421875" style="164" customWidth="1"/>
    <col min="773" max="774" width="9.28125" style="164" customWidth="1"/>
    <col min="775" max="775" width="12.421875" style="164" customWidth="1"/>
    <col min="776" max="1024" width="9.28125" style="164" customWidth="1"/>
    <col min="1025" max="1025" width="5.140625" style="164" customWidth="1"/>
    <col min="1026" max="1026" width="14.140625" style="164" customWidth="1"/>
    <col min="1027" max="1027" width="99.00390625" style="164" customWidth="1"/>
    <col min="1028" max="1028" width="6.421875" style="164" customWidth="1"/>
    <col min="1029" max="1030" width="9.28125" style="164" customWidth="1"/>
    <col min="1031" max="1031" width="12.421875" style="164" customWidth="1"/>
    <col min="1032" max="1280" width="9.28125" style="164" customWidth="1"/>
    <col min="1281" max="1281" width="5.140625" style="164" customWidth="1"/>
    <col min="1282" max="1282" width="14.140625" style="164" customWidth="1"/>
    <col min="1283" max="1283" width="99.00390625" style="164" customWidth="1"/>
    <col min="1284" max="1284" width="6.421875" style="164" customWidth="1"/>
    <col min="1285" max="1286" width="9.28125" style="164" customWidth="1"/>
    <col min="1287" max="1287" width="12.421875" style="164" customWidth="1"/>
    <col min="1288" max="1536" width="9.28125" style="164" customWidth="1"/>
    <col min="1537" max="1537" width="5.140625" style="164" customWidth="1"/>
    <col min="1538" max="1538" width="14.140625" style="164" customWidth="1"/>
    <col min="1539" max="1539" width="99.00390625" style="164" customWidth="1"/>
    <col min="1540" max="1540" width="6.421875" style="164" customWidth="1"/>
    <col min="1541" max="1542" width="9.28125" style="164" customWidth="1"/>
    <col min="1543" max="1543" width="12.421875" style="164" customWidth="1"/>
    <col min="1544" max="1792" width="9.28125" style="164" customWidth="1"/>
    <col min="1793" max="1793" width="5.140625" style="164" customWidth="1"/>
    <col min="1794" max="1794" width="14.140625" style="164" customWidth="1"/>
    <col min="1795" max="1795" width="99.00390625" style="164" customWidth="1"/>
    <col min="1796" max="1796" width="6.421875" style="164" customWidth="1"/>
    <col min="1797" max="1798" width="9.28125" style="164" customWidth="1"/>
    <col min="1799" max="1799" width="12.421875" style="164" customWidth="1"/>
    <col min="1800" max="2048" width="9.28125" style="164" customWidth="1"/>
    <col min="2049" max="2049" width="5.140625" style="164" customWidth="1"/>
    <col min="2050" max="2050" width="14.140625" style="164" customWidth="1"/>
    <col min="2051" max="2051" width="99.00390625" style="164" customWidth="1"/>
    <col min="2052" max="2052" width="6.421875" style="164" customWidth="1"/>
    <col min="2053" max="2054" width="9.28125" style="164" customWidth="1"/>
    <col min="2055" max="2055" width="12.421875" style="164" customWidth="1"/>
    <col min="2056" max="2304" width="9.28125" style="164" customWidth="1"/>
    <col min="2305" max="2305" width="5.140625" style="164" customWidth="1"/>
    <col min="2306" max="2306" width="14.140625" style="164" customWidth="1"/>
    <col min="2307" max="2307" width="99.00390625" style="164" customWidth="1"/>
    <col min="2308" max="2308" width="6.421875" style="164" customWidth="1"/>
    <col min="2309" max="2310" width="9.28125" style="164" customWidth="1"/>
    <col min="2311" max="2311" width="12.421875" style="164" customWidth="1"/>
    <col min="2312" max="2560" width="9.28125" style="164" customWidth="1"/>
    <col min="2561" max="2561" width="5.140625" style="164" customWidth="1"/>
    <col min="2562" max="2562" width="14.140625" style="164" customWidth="1"/>
    <col min="2563" max="2563" width="99.00390625" style="164" customWidth="1"/>
    <col min="2564" max="2564" width="6.421875" style="164" customWidth="1"/>
    <col min="2565" max="2566" width="9.28125" style="164" customWidth="1"/>
    <col min="2567" max="2567" width="12.421875" style="164" customWidth="1"/>
    <col min="2568" max="2816" width="9.28125" style="164" customWidth="1"/>
    <col min="2817" max="2817" width="5.140625" style="164" customWidth="1"/>
    <col min="2818" max="2818" width="14.140625" style="164" customWidth="1"/>
    <col min="2819" max="2819" width="99.00390625" style="164" customWidth="1"/>
    <col min="2820" max="2820" width="6.421875" style="164" customWidth="1"/>
    <col min="2821" max="2822" width="9.28125" style="164" customWidth="1"/>
    <col min="2823" max="2823" width="12.421875" style="164" customWidth="1"/>
    <col min="2824" max="3072" width="9.28125" style="164" customWidth="1"/>
    <col min="3073" max="3073" width="5.140625" style="164" customWidth="1"/>
    <col min="3074" max="3074" width="14.140625" style="164" customWidth="1"/>
    <col min="3075" max="3075" width="99.00390625" style="164" customWidth="1"/>
    <col min="3076" max="3076" width="6.421875" style="164" customWidth="1"/>
    <col min="3077" max="3078" width="9.28125" style="164" customWidth="1"/>
    <col min="3079" max="3079" width="12.421875" style="164" customWidth="1"/>
    <col min="3080" max="3328" width="9.28125" style="164" customWidth="1"/>
    <col min="3329" max="3329" width="5.140625" style="164" customWidth="1"/>
    <col min="3330" max="3330" width="14.140625" style="164" customWidth="1"/>
    <col min="3331" max="3331" width="99.00390625" style="164" customWidth="1"/>
    <col min="3332" max="3332" width="6.421875" style="164" customWidth="1"/>
    <col min="3333" max="3334" width="9.28125" style="164" customWidth="1"/>
    <col min="3335" max="3335" width="12.421875" style="164" customWidth="1"/>
    <col min="3336" max="3584" width="9.28125" style="164" customWidth="1"/>
    <col min="3585" max="3585" width="5.140625" style="164" customWidth="1"/>
    <col min="3586" max="3586" width="14.140625" style="164" customWidth="1"/>
    <col min="3587" max="3587" width="99.00390625" style="164" customWidth="1"/>
    <col min="3588" max="3588" width="6.421875" style="164" customWidth="1"/>
    <col min="3589" max="3590" width="9.28125" style="164" customWidth="1"/>
    <col min="3591" max="3591" width="12.421875" style="164" customWidth="1"/>
    <col min="3592" max="3840" width="9.28125" style="164" customWidth="1"/>
    <col min="3841" max="3841" width="5.140625" style="164" customWidth="1"/>
    <col min="3842" max="3842" width="14.140625" style="164" customWidth="1"/>
    <col min="3843" max="3843" width="99.00390625" style="164" customWidth="1"/>
    <col min="3844" max="3844" width="6.421875" style="164" customWidth="1"/>
    <col min="3845" max="3846" width="9.28125" style="164" customWidth="1"/>
    <col min="3847" max="3847" width="12.421875" style="164" customWidth="1"/>
    <col min="3848" max="4096" width="9.28125" style="164" customWidth="1"/>
    <col min="4097" max="4097" width="5.140625" style="164" customWidth="1"/>
    <col min="4098" max="4098" width="14.140625" style="164" customWidth="1"/>
    <col min="4099" max="4099" width="99.00390625" style="164" customWidth="1"/>
    <col min="4100" max="4100" width="6.421875" style="164" customWidth="1"/>
    <col min="4101" max="4102" width="9.28125" style="164" customWidth="1"/>
    <col min="4103" max="4103" width="12.421875" style="164" customWidth="1"/>
    <col min="4104" max="4352" width="9.28125" style="164" customWidth="1"/>
    <col min="4353" max="4353" width="5.140625" style="164" customWidth="1"/>
    <col min="4354" max="4354" width="14.140625" style="164" customWidth="1"/>
    <col min="4355" max="4355" width="99.00390625" style="164" customWidth="1"/>
    <col min="4356" max="4356" width="6.421875" style="164" customWidth="1"/>
    <col min="4357" max="4358" width="9.28125" style="164" customWidth="1"/>
    <col min="4359" max="4359" width="12.421875" style="164" customWidth="1"/>
    <col min="4360" max="4608" width="9.28125" style="164" customWidth="1"/>
    <col min="4609" max="4609" width="5.140625" style="164" customWidth="1"/>
    <col min="4610" max="4610" width="14.140625" style="164" customWidth="1"/>
    <col min="4611" max="4611" width="99.00390625" style="164" customWidth="1"/>
    <col min="4612" max="4612" width="6.421875" style="164" customWidth="1"/>
    <col min="4613" max="4614" width="9.28125" style="164" customWidth="1"/>
    <col min="4615" max="4615" width="12.421875" style="164" customWidth="1"/>
    <col min="4616" max="4864" width="9.28125" style="164" customWidth="1"/>
    <col min="4865" max="4865" width="5.140625" style="164" customWidth="1"/>
    <col min="4866" max="4866" width="14.140625" style="164" customWidth="1"/>
    <col min="4867" max="4867" width="99.00390625" style="164" customWidth="1"/>
    <col min="4868" max="4868" width="6.421875" style="164" customWidth="1"/>
    <col min="4869" max="4870" width="9.28125" style="164" customWidth="1"/>
    <col min="4871" max="4871" width="12.421875" style="164" customWidth="1"/>
    <col min="4872" max="5120" width="9.28125" style="164" customWidth="1"/>
    <col min="5121" max="5121" width="5.140625" style="164" customWidth="1"/>
    <col min="5122" max="5122" width="14.140625" style="164" customWidth="1"/>
    <col min="5123" max="5123" width="99.00390625" style="164" customWidth="1"/>
    <col min="5124" max="5124" width="6.421875" style="164" customWidth="1"/>
    <col min="5125" max="5126" width="9.28125" style="164" customWidth="1"/>
    <col min="5127" max="5127" width="12.421875" style="164" customWidth="1"/>
    <col min="5128" max="5376" width="9.28125" style="164" customWidth="1"/>
    <col min="5377" max="5377" width="5.140625" style="164" customWidth="1"/>
    <col min="5378" max="5378" width="14.140625" style="164" customWidth="1"/>
    <col min="5379" max="5379" width="99.00390625" style="164" customWidth="1"/>
    <col min="5380" max="5380" width="6.421875" style="164" customWidth="1"/>
    <col min="5381" max="5382" width="9.28125" style="164" customWidth="1"/>
    <col min="5383" max="5383" width="12.421875" style="164" customWidth="1"/>
    <col min="5384" max="5632" width="9.28125" style="164" customWidth="1"/>
    <col min="5633" max="5633" width="5.140625" style="164" customWidth="1"/>
    <col min="5634" max="5634" width="14.140625" style="164" customWidth="1"/>
    <col min="5635" max="5635" width="99.00390625" style="164" customWidth="1"/>
    <col min="5636" max="5636" width="6.421875" style="164" customWidth="1"/>
    <col min="5637" max="5638" width="9.28125" style="164" customWidth="1"/>
    <col min="5639" max="5639" width="12.421875" style="164" customWidth="1"/>
    <col min="5640" max="5888" width="9.28125" style="164" customWidth="1"/>
    <col min="5889" max="5889" width="5.140625" style="164" customWidth="1"/>
    <col min="5890" max="5890" width="14.140625" style="164" customWidth="1"/>
    <col min="5891" max="5891" width="99.00390625" style="164" customWidth="1"/>
    <col min="5892" max="5892" width="6.421875" style="164" customWidth="1"/>
    <col min="5893" max="5894" width="9.28125" style="164" customWidth="1"/>
    <col min="5895" max="5895" width="12.421875" style="164" customWidth="1"/>
    <col min="5896" max="6144" width="9.28125" style="164" customWidth="1"/>
    <col min="6145" max="6145" width="5.140625" style="164" customWidth="1"/>
    <col min="6146" max="6146" width="14.140625" style="164" customWidth="1"/>
    <col min="6147" max="6147" width="99.00390625" style="164" customWidth="1"/>
    <col min="6148" max="6148" width="6.421875" style="164" customWidth="1"/>
    <col min="6149" max="6150" width="9.28125" style="164" customWidth="1"/>
    <col min="6151" max="6151" width="12.421875" style="164" customWidth="1"/>
    <col min="6152" max="6400" width="9.28125" style="164" customWidth="1"/>
    <col min="6401" max="6401" width="5.140625" style="164" customWidth="1"/>
    <col min="6402" max="6402" width="14.140625" style="164" customWidth="1"/>
    <col min="6403" max="6403" width="99.00390625" style="164" customWidth="1"/>
    <col min="6404" max="6404" width="6.421875" style="164" customWidth="1"/>
    <col min="6405" max="6406" width="9.28125" style="164" customWidth="1"/>
    <col min="6407" max="6407" width="12.421875" style="164" customWidth="1"/>
    <col min="6408" max="6656" width="9.28125" style="164" customWidth="1"/>
    <col min="6657" max="6657" width="5.140625" style="164" customWidth="1"/>
    <col min="6658" max="6658" width="14.140625" style="164" customWidth="1"/>
    <col min="6659" max="6659" width="99.00390625" style="164" customWidth="1"/>
    <col min="6660" max="6660" width="6.421875" style="164" customWidth="1"/>
    <col min="6661" max="6662" width="9.28125" style="164" customWidth="1"/>
    <col min="6663" max="6663" width="12.421875" style="164" customWidth="1"/>
    <col min="6664" max="6912" width="9.28125" style="164" customWidth="1"/>
    <col min="6913" max="6913" width="5.140625" style="164" customWidth="1"/>
    <col min="6914" max="6914" width="14.140625" style="164" customWidth="1"/>
    <col min="6915" max="6915" width="99.00390625" style="164" customWidth="1"/>
    <col min="6916" max="6916" width="6.421875" style="164" customWidth="1"/>
    <col min="6917" max="6918" width="9.28125" style="164" customWidth="1"/>
    <col min="6919" max="6919" width="12.421875" style="164" customWidth="1"/>
    <col min="6920" max="7168" width="9.28125" style="164" customWidth="1"/>
    <col min="7169" max="7169" width="5.140625" style="164" customWidth="1"/>
    <col min="7170" max="7170" width="14.140625" style="164" customWidth="1"/>
    <col min="7171" max="7171" width="99.00390625" style="164" customWidth="1"/>
    <col min="7172" max="7172" width="6.421875" style="164" customWidth="1"/>
    <col min="7173" max="7174" width="9.28125" style="164" customWidth="1"/>
    <col min="7175" max="7175" width="12.421875" style="164" customWidth="1"/>
    <col min="7176" max="7424" width="9.28125" style="164" customWidth="1"/>
    <col min="7425" max="7425" width="5.140625" style="164" customWidth="1"/>
    <col min="7426" max="7426" width="14.140625" style="164" customWidth="1"/>
    <col min="7427" max="7427" width="99.00390625" style="164" customWidth="1"/>
    <col min="7428" max="7428" width="6.421875" style="164" customWidth="1"/>
    <col min="7429" max="7430" width="9.28125" style="164" customWidth="1"/>
    <col min="7431" max="7431" width="12.421875" style="164" customWidth="1"/>
    <col min="7432" max="7680" width="9.28125" style="164" customWidth="1"/>
    <col min="7681" max="7681" width="5.140625" style="164" customWidth="1"/>
    <col min="7682" max="7682" width="14.140625" style="164" customWidth="1"/>
    <col min="7683" max="7683" width="99.00390625" style="164" customWidth="1"/>
    <col min="7684" max="7684" width="6.421875" style="164" customWidth="1"/>
    <col min="7685" max="7686" width="9.28125" style="164" customWidth="1"/>
    <col min="7687" max="7687" width="12.421875" style="164" customWidth="1"/>
    <col min="7688" max="7936" width="9.28125" style="164" customWidth="1"/>
    <col min="7937" max="7937" width="5.140625" style="164" customWidth="1"/>
    <col min="7938" max="7938" width="14.140625" style="164" customWidth="1"/>
    <col min="7939" max="7939" width="99.00390625" style="164" customWidth="1"/>
    <col min="7940" max="7940" width="6.421875" style="164" customWidth="1"/>
    <col min="7941" max="7942" width="9.28125" style="164" customWidth="1"/>
    <col min="7943" max="7943" width="12.421875" style="164" customWidth="1"/>
    <col min="7944" max="8192" width="9.28125" style="164" customWidth="1"/>
    <col min="8193" max="8193" width="5.140625" style="164" customWidth="1"/>
    <col min="8194" max="8194" width="14.140625" style="164" customWidth="1"/>
    <col min="8195" max="8195" width="99.00390625" style="164" customWidth="1"/>
    <col min="8196" max="8196" width="6.421875" style="164" customWidth="1"/>
    <col min="8197" max="8198" width="9.28125" style="164" customWidth="1"/>
    <col min="8199" max="8199" width="12.421875" style="164" customWidth="1"/>
    <col min="8200" max="8448" width="9.28125" style="164" customWidth="1"/>
    <col min="8449" max="8449" width="5.140625" style="164" customWidth="1"/>
    <col min="8450" max="8450" width="14.140625" style="164" customWidth="1"/>
    <col min="8451" max="8451" width="99.00390625" style="164" customWidth="1"/>
    <col min="8452" max="8452" width="6.421875" style="164" customWidth="1"/>
    <col min="8453" max="8454" width="9.28125" style="164" customWidth="1"/>
    <col min="8455" max="8455" width="12.421875" style="164" customWidth="1"/>
    <col min="8456" max="8704" width="9.28125" style="164" customWidth="1"/>
    <col min="8705" max="8705" width="5.140625" style="164" customWidth="1"/>
    <col min="8706" max="8706" width="14.140625" style="164" customWidth="1"/>
    <col min="8707" max="8707" width="99.00390625" style="164" customWidth="1"/>
    <col min="8708" max="8708" width="6.421875" style="164" customWidth="1"/>
    <col min="8709" max="8710" width="9.28125" style="164" customWidth="1"/>
    <col min="8711" max="8711" width="12.421875" style="164" customWidth="1"/>
    <col min="8712" max="8960" width="9.28125" style="164" customWidth="1"/>
    <col min="8961" max="8961" width="5.140625" style="164" customWidth="1"/>
    <col min="8962" max="8962" width="14.140625" style="164" customWidth="1"/>
    <col min="8963" max="8963" width="99.00390625" style="164" customWidth="1"/>
    <col min="8964" max="8964" width="6.421875" style="164" customWidth="1"/>
    <col min="8965" max="8966" width="9.28125" style="164" customWidth="1"/>
    <col min="8967" max="8967" width="12.421875" style="164" customWidth="1"/>
    <col min="8968" max="9216" width="9.28125" style="164" customWidth="1"/>
    <col min="9217" max="9217" width="5.140625" style="164" customWidth="1"/>
    <col min="9218" max="9218" width="14.140625" style="164" customWidth="1"/>
    <col min="9219" max="9219" width="99.00390625" style="164" customWidth="1"/>
    <col min="9220" max="9220" width="6.421875" style="164" customWidth="1"/>
    <col min="9221" max="9222" width="9.28125" style="164" customWidth="1"/>
    <col min="9223" max="9223" width="12.421875" style="164" customWidth="1"/>
    <col min="9224" max="9472" width="9.28125" style="164" customWidth="1"/>
    <col min="9473" max="9473" width="5.140625" style="164" customWidth="1"/>
    <col min="9474" max="9474" width="14.140625" style="164" customWidth="1"/>
    <col min="9475" max="9475" width="99.00390625" style="164" customWidth="1"/>
    <col min="9476" max="9476" width="6.421875" style="164" customWidth="1"/>
    <col min="9477" max="9478" width="9.28125" style="164" customWidth="1"/>
    <col min="9479" max="9479" width="12.421875" style="164" customWidth="1"/>
    <col min="9480" max="9728" width="9.28125" style="164" customWidth="1"/>
    <col min="9729" max="9729" width="5.140625" style="164" customWidth="1"/>
    <col min="9730" max="9730" width="14.140625" style="164" customWidth="1"/>
    <col min="9731" max="9731" width="99.00390625" style="164" customWidth="1"/>
    <col min="9732" max="9732" width="6.421875" style="164" customWidth="1"/>
    <col min="9733" max="9734" width="9.28125" style="164" customWidth="1"/>
    <col min="9735" max="9735" width="12.421875" style="164" customWidth="1"/>
    <col min="9736" max="9984" width="9.28125" style="164" customWidth="1"/>
    <col min="9985" max="9985" width="5.140625" style="164" customWidth="1"/>
    <col min="9986" max="9986" width="14.140625" style="164" customWidth="1"/>
    <col min="9987" max="9987" width="99.00390625" style="164" customWidth="1"/>
    <col min="9988" max="9988" width="6.421875" style="164" customWidth="1"/>
    <col min="9989" max="9990" width="9.28125" style="164" customWidth="1"/>
    <col min="9991" max="9991" width="12.421875" style="164" customWidth="1"/>
    <col min="9992" max="10240" width="9.28125" style="164" customWidth="1"/>
    <col min="10241" max="10241" width="5.140625" style="164" customWidth="1"/>
    <col min="10242" max="10242" width="14.140625" style="164" customWidth="1"/>
    <col min="10243" max="10243" width="99.00390625" style="164" customWidth="1"/>
    <col min="10244" max="10244" width="6.421875" style="164" customWidth="1"/>
    <col min="10245" max="10246" width="9.28125" style="164" customWidth="1"/>
    <col min="10247" max="10247" width="12.421875" style="164" customWidth="1"/>
    <col min="10248" max="10496" width="9.28125" style="164" customWidth="1"/>
    <col min="10497" max="10497" width="5.140625" style="164" customWidth="1"/>
    <col min="10498" max="10498" width="14.140625" style="164" customWidth="1"/>
    <col min="10499" max="10499" width="99.00390625" style="164" customWidth="1"/>
    <col min="10500" max="10500" width="6.421875" style="164" customWidth="1"/>
    <col min="10501" max="10502" width="9.28125" style="164" customWidth="1"/>
    <col min="10503" max="10503" width="12.421875" style="164" customWidth="1"/>
    <col min="10504" max="10752" width="9.28125" style="164" customWidth="1"/>
    <col min="10753" max="10753" width="5.140625" style="164" customWidth="1"/>
    <col min="10754" max="10754" width="14.140625" style="164" customWidth="1"/>
    <col min="10755" max="10755" width="99.00390625" style="164" customWidth="1"/>
    <col min="10756" max="10756" width="6.421875" style="164" customWidth="1"/>
    <col min="10757" max="10758" width="9.28125" style="164" customWidth="1"/>
    <col min="10759" max="10759" width="12.421875" style="164" customWidth="1"/>
    <col min="10760" max="11008" width="9.28125" style="164" customWidth="1"/>
    <col min="11009" max="11009" width="5.140625" style="164" customWidth="1"/>
    <col min="11010" max="11010" width="14.140625" style="164" customWidth="1"/>
    <col min="11011" max="11011" width="99.00390625" style="164" customWidth="1"/>
    <col min="11012" max="11012" width="6.421875" style="164" customWidth="1"/>
    <col min="11013" max="11014" width="9.28125" style="164" customWidth="1"/>
    <col min="11015" max="11015" width="12.421875" style="164" customWidth="1"/>
    <col min="11016" max="11264" width="9.28125" style="164" customWidth="1"/>
    <col min="11265" max="11265" width="5.140625" style="164" customWidth="1"/>
    <col min="11266" max="11266" width="14.140625" style="164" customWidth="1"/>
    <col min="11267" max="11267" width="99.00390625" style="164" customWidth="1"/>
    <col min="11268" max="11268" width="6.421875" style="164" customWidth="1"/>
    <col min="11269" max="11270" width="9.28125" style="164" customWidth="1"/>
    <col min="11271" max="11271" width="12.421875" style="164" customWidth="1"/>
    <col min="11272" max="11520" width="9.28125" style="164" customWidth="1"/>
    <col min="11521" max="11521" width="5.140625" style="164" customWidth="1"/>
    <col min="11522" max="11522" width="14.140625" style="164" customWidth="1"/>
    <col min="11523" max="11523" width="99.00390625" style="164" customWidth="1"/>
    <col min="11524" max="11524" width="6.421875" style="164" customWidth="1"/>
    <col min="11525" max="11526" width="9.28125" style="164" customWidth="1"/>
    <col min="11527" max="11527" width="12.421875" style="164" customWidth="1"/>
    <col min="11528" max="11776" width="9.28125" style="164" customWidth="1"/>
    <col min="11777" max="11777" width="5.140625" style="164" customWidth="1"/>
    <col min="11778" max="11778" width="14.140625" style="164" customWidth="1"/>
    <col min="11779" max="11779" width="99.00390625" style="164" customWidth="1"/>
    <col min="11780" max="11780" width="6.421875" style="164" customWidth="1"/>
    <col min="11781" max="11782" width="9.28125" style="164" customWidth="1"/>
    <col min="11783" max="11783" width="12.421875" style="164" customWidth="1"/>
    <col min="11784" max="12032" width="9.28125" style="164" customWidth="1"/>
    <col min="12033" max="12033" width="5.140625" style="164" customWidth="1"/>
    <col min="12034" max="12034" width="14.140625" style="164" customWidth="1"/>
    <col min="12035" max="12035" width="99.00390625" style="164" customWidth="1"/>
    <col min="12036" max="12036" width="6.421875" style="164" customWidth="1"/>
    <col min="12037" max="12038" width="9.28125" style="164" customWidth="1"/>
    <col min="12039" max="12039" width="12.421875" style="164" customWidth="1"/>
    <col min="12040" max="12288" width="9.28125" style="164" customWidth="1"/>
    <col min="12289" max="12289" width="5.140625" style="164" customWidth="1"/>
    <col min="12290" max="12290" width="14.140625" style="164" customWidth="1"/>
    <col min="12291" max="12291" width="99.00390625" style="164" customWidth="1"/>
    <col min="12292" max="12292" width="6.421875" style="164" customWidth="1"/>
    <col min="12293" max="12294" width="9.28125" style="164" customWidth="1"/>
    <col min="12295" max="12295" width="12.421875" style="164" customWidth="1"/>
    <col min="12296" max="12544" width="9.28125" style="164" customWidth="1"/>
    <col min="12545" max="12545" width="5.140625" style="164" customWidth="1"/>
    <col min="12546" max="12546" width="14.140625" style="164" customWidth="1"/>
    <col min="12547" max="12547" width="99.00390625" style="164" customWidth="1"/>
    <col min="12548" max="12548" width="6.421875" style="164" customWidth="1"/>
    <col min="12549" max="12550" width="9.28125" style="164" customWidth="1"/>
    <col min="12551" max="12551" width="12.421875" style="164" customWidth="1"/>
    <col min="12552" max="12800" width="9.28125" style="164" customWidth="1"/>
    <col min="12801" max="12801" width="5.140625" style="164" customWidth="1"/>
    <col min="12802" max="12802" width="14.140625" style="164" customWidth="1"/>
    <col min="12803" max="12803" width="99.00390625" style="164" customWidth="1"/>
    <col min="12804" max="12804" width="6.421875" style="164" customWidth="1"/>
    <col min="12805" max="12806" width="9.28125" style="164" customWidth="1"/>
    <col min="12807" max="12807" width="12.421875" style="164" customWidth="1"/>
    <col min="12808" max="13056" width="9.28125" style="164" customWidth="1"/>
    <col min="13057" max="13057" width="5.140625" style="164" customWidth="1"/>
    <col min="13058" max="13058" width="14.140625" style="164" customWidth="1"/>
    <col min="13059" max="13059" width="99.00390625" style="164" customWidth="1"/>
    <col min="13060" max="13060" width="6.421875" style="164" customWidth="1"/>
    <col min="13061" max="13062" width="9.28125" style="164" customWidth="1"/>
    <col min="13063" max="13063" width="12.421875" style="164" customWidth="1"/>
    <col min="13064" max="13312" width="9.28125" style="164" customWidth="1"/>
    <col min="13313" max="13313" width="5.140625" style="164" customWidth="1"/>
    <col min="13314" max="13314" width="14.140625" style="164" customWidth="1"/>
    <col min="13315" max="13315" width="99.00390625" style="164" customWidth="1"/>
    <col min="13316" max="13316" width="6.421875" style="164" customWidth="1"/>
    <col min="13317" max="13318" width="9.28125" style="164" customWidth="1"/>
    <col min="13319" max="13319" width="12.421875" style="164" customWidth="1"/>
    <col min="13320" max="13568" width="9.28125" style="164" customWidth="1"/>
    <col min="13569" max="13569" width="5.140625" style="164" customWidth="1"/>
    <col min="13570" max="13570" width="14.140625" style="164" customWidth="1"/>
    <col min="13571" max="13571" width="99.00390625" style="164" customWidth="1"/>
    <col min="13572" max="13572" width="6.421875" style="164" customWidth="1"/>
    <col min="13573" max="13574" width="9.28125" style="164" customWidth="1"/>
    <col min="13575" max="13575" width="12.421875" style="164" customWidth="1"/>
    <col min="13576" max="13824" width="9.28125" style="164" customWidth="1"/>
    <col min="13825" max="13825" width="5.140625" style="164" customWidth="1"/>
    <col min="13826" max="13826" width="14.140625" style="164" customWidth="1"/>
    <col min="13827" max="13827" width="99.00390625" style="164" customWidth="1"/>
    <col min="13828" max="13828" width="6.421875" style="164" customWidth="1"/>
    <col min="13829" max="13830" width="9.28125" style="164" customWidth="1"/>
    <col min="13831" max="13831" width="12.421875" style="164" customWidth="1"/>
    <col min="13832" max="14080" width="9.28125" style="164" customWidth="1"/>
    <col min="14081" max="14081" width="5.140625" style="164" customWidth="1"/>
    <col min="14082" max="14082" width="14.140625" style="164" customWidth="1"/>
    <col min="14083" max="14083" width="99.00390625" style="164" customWidth="1"/>
    <col min="14084" max="14084" width="6.421875" style="164" customWidth="1"/>
    <col min="14085" max="14086" width="9.28125" style="164" customWidth="1"/>
    <col min="14087" max="14087" width="12.421875" style="164" customWidth="1"/>
    <col min="14088" max="14336" width="9.28125" style="164" customWidth="1"/>
    <col min="14337" max="14337" width="5.140625" style="164" customWidth="1"/>
    <col min="14338" max="14338" width="14.140625" style="164" customWidth="1"/>
    <col min="14339" max="14339" width="99.00390625" style="164" customWidth="1"/>
    <col min="14340" max="14340" width="6.421875" style="164" customWidth="1"/>
    <col min="14341" max="14342" width="9.28125" style="164" customWidth="1"/>
    <col min="14343" max="14343" width="12.421875" style="164" customWidth="1"/>
    <col min="14344" max="14592" width="9.28125" style="164" customWidth="1"/>
    <col min="14593" max="14593" width="5.140625" style="164" customWidth="1"/>
    <col min="14594" max="14594" width="14.140625" style="164" customWidth="1"/>
    <col min="14595" max="14595" width="99.00390625" style="164" customWidth="1"/>
    <col min="14596" max="14596" width="6.421875" style="164" customWidth="1"/>
    <col min="14597" max="14598" width="9.28125" style="164" customWidth="1"/>
    <col min="14599" max="14599" width="12.421875" style="164" customWidth="1"/>
    <col min="14600" max="14848" width="9.28125" style="164" customWidth="1"/>
    <col min="14849" max="14849" width="5.140625" style="164" customWidth="1"/>
    <col min="14850" max="14850" width="14.140625" style="164" customWidth="1"/>
    <col min="14851" max="14851" width="99.00390625" style="164" customWidth="1"/>
    <col min="14852" max="14852" width="6.421875" style="164" customWidth="1"/>
    <col min="14853" max="14854" width="9.28125" style="164" customWidth="1"/>
    <col min="14855" max="14855" width="12.421875" style="164" customWidth="1"/>
    <col min="14856" max="15104" width="9.28125" style="164" customWidth="1"/>
    <col min="15105" max="15105" width="5.140625" style="164" customWidth="1"/>
    <col min="15106" max="15106" width="14.140625" style="164" customWidth="1"/>
    <col min="15107" max="15107" width="99.00390625" style="164" customWidth="1"/>
    <col min="15108" max="15108" width="6.421875" style="164" customWidth="1"/>
    <col min="15109" max="15110" width="9.28125" style="164" customWidth="1"/>
    <col min="15111" max="15111" width="12.421875" style="164" customWidth="1"/>
    <col min="15112" max="15360" width="9.28125" style="164" customWidth="1"/>
    <col min="15361" max="15361" width="5.140625" style="164" customWidth="1"/>
    <col min="15362" max="15362" width="14.140625" style="164" customWidth="1"/>
    <col min="15363" max="15363" width="99.00390625" style="164" customWidth="1"/>
    <col min="15364" max="15364" width="6.421875" style="164" customWidth="1"/>
    <col min="15365" max="15366" width="9.28125" style="164" customWidth="1"/>
    <col min="15367" max="15367" width="12.421875" style="164" customWidth="1"/>
    <col min="15368" max="15616" width="9.28125" style="164" customWidth="1"/>
    <col min="15617" max="15617" width="5.140625" style="164" customWidth="1"/>
    <col min="15618" max="15618" width="14.140625" style="164" customWidth="1"/>
    <col min="15619" max="15619" width="99.00390625" style="164" customWidth="1"/>
    <col min="15620" max="15620" width="6.421875" style="164" customWidth="1"/>
    <col min="15621" max="15622" width="9.28125" style="164" customWidth="1"/>
    <col min="15623" max="15623" width="12.421875" style="164" customWidth="1"/>
    <col min="15624" max="15872" width="9.28125" style="164" customWidth="1"/>
    <col min="15873" max="15873" width="5.140625" style="164" customWidth="1"/>
    <col min="15874" max="15874" width="14.140625" style="164" customWidth="1"/>
    <col min="15875" max="15875" width="99.00390625" style="164" customWidth="1"/>
    <col min="15876" max="15876" width="6.421875" style="164" customWidth="1"/>
    <col min="15877" max="15878" width="9.28125" style="164" customWidth="1"/>
    <col min="15879" max="15879" width="12.421875" style="164" customWidth="1"/>
    <col min="15880" max="16128" width="9.28125" style="164" customWidth="1"/>
    <col min="16129" max="16129" width="5.140625" style="164" customWidth="1"/>
    <col min="16130" max="16130" width="14.140625" style="164" customWidth="1"/>
    <col min="16131" max="16131" width="99.00390625" style="164" customWidth="1"/>
    <col min="16132" max="16132" width="6.421875" style="164" customWidth="1"/>
    <col min="16133" max="16134" width="9.28125" style="164" customWidth="1"/>
    <col min="16135" max="16135" width="12.421875" style="164" customWidth="1"/>
    <col min="16136" max="16384" width="9.28125" style="164" customWidth="1"/>
  </cols>
  <sheetData>
    <row r="1" spans="1:8" ht="15.75">
      <c r="A1" s="777" t="s">
        <v>4068</v>
      </c>
      <c r="B1" s="777"/>
      <c r="C1" s="777"/>
      <c r="D1" s="777"/>
      <c r="E1" s="777"/>
      <c r="F1" s="777"/>
      <c r="G1" s="777"/>
      <c r="H1" s="163"/>
    </row>
    <row r="2" spans="2:8" ht="13.5" thickBot="1">
      <c r="B2" s="253"/>
      <c r="C2" s="254"/>
      <c r="D2" s="255"/>
      <c r="E2" s="256"/>
      <c r="F2" s="257"/>
      <c r="G2" s="257"/>
      <c r="H2" s="255"/>
    </row>
    <row r="3" spans="1:8" ht="26.25" thickTop="1">
      <c r="A3" s="778" t="s">
        <v>4069</v>
      </c>
      <c r="B3" s="779"/>
      <c r="C3" s="258" t="s">
        <v>4070</v>
      </c>
      <c r="D3" s="259"/>
      <c r="E3" s="260"/>
      <c r="F3" s="261"/>
      <c r="G3" s="262"/>
      <c r="H3" s="263"/>
    </row>
    <row r="4" spans="1:8" ht="13.5" thickBot="1">
      <c r="A4" s="780" t="s">
        <v>4072</v>
      </c>
      <c r="B4" s="781"/>
      <c r="C4" s="264" t="s">
        <v>4389</v>
      </c>
      <c r="D4" s="265"/>
      <c r="E4" s="266"/>
      <c r="F4" s="267"/>
      <c r="G4" s="268"/>
      <c r="H4" s="269"/>
    </row>
    <row r="5" spans="1:3" ht="13.5" thickTop="1">
      <c r="A5" s="270"/>
      <c r="B5" s="271"/>
      <c r="C5" s="272"/>
    </row>
    <row r="6" spans="1:8" ht="25.5">
      <c r="A6" s="185" t="s">
        <v>4074</v>
      </c>
      <c r="B6" s="186" t="s">
        <v>4075</v>
      </c>
      <c r="C6" s="186" t="s">
        <v>4076</v>
      </c>
      <c r="D6" s="187" t="s">
        <v>112</v>
      </c>
      <c r="E6" s="188" t="s">
        <v>4077</v>
      </c>
      <c r="F6" s="188" t="s">
        <v>4078</v>
      </c>
      <c r="G6" s="189" t="s">
        <v>4079</v>
      </c>
      <c r="H6" s="190" t="s">
        <v>4080</v>
      </c>
    </row>
    <row r="7" spans="1:8" ht="12">
      <c r="A7" s="274" t="s">
        <v>4081</v>
      </c>
      <c r="B7" s="275" t="s">
        <v>2537</v>
      </c>
      <c r="C7" s="276" t="s">
        <v>2538</v>
      </c>
      <c r="D7" s="277"/>
      <c r="E7" s="278"/>
      <c r="F7" s="278"/>
      <c r="G7" s="279"/>
      <c r="H7" s="280"/>
    </row>
    <row r="8" spans="1:8" s="288" customFormat="1" ht="12">
      <c r="A8" s="281">
        <v>1</v>
      </c>
      <c r="B8" s="282" t="s">
        <v>4390</v>
      </c>
      <c r="C8" s="283" t="s">
        <v>4391</v>
      </c>
      <c r="D8" s="284" t="s">
        <v>286</v>
      </c>
      <c r="E8" s="285">
        <v>92</v>
      </c>
      <c r="F8" s="227"/>
      <c r="G8" s="286">
        <f>E8*F8</f>
        <v>0</v>
      </c>
      <c r="H8" s="287" t="s">
        <v>259</v>
      </c>
    </row>
    <row r="9" spans="1:8" s="288" customFormat="1" ht="33.75">
      <c r="A9" s="281">
        <f>1+A8</f>
        <v>2</v>
      </c>
      <c r="B9" s="282" t="s">
        <v>4392</v>
      </c>
      <c r="C9" s="289" t="s">
        <v>4393</v>
      </c>
      <c r="D9" s="284" t="s">
        <v>286</v>
      </c>
      <c r="E9" s="290">
        <v>16</v>
      </c>
      <c r="F9" s="227"/>
      <c r="G9" s="286">
        <f>E9*F9</f>
        <v>0</v>
      </c>
      <c r="H9" s="287" t="s">
        <v>259</v>
      </c>
    </row>
    <row r="10" spans="1:8" s="288" customFormat="1" ht="33.75">
      <c r="A10" s="281">
        <f aca="true" t="shared" si="0" ref="A10:A19">1+A9</f>
        <v>3</v>
      </c>
      <c r="B10" s="282" t="s">
        <v>4394</v>
      </c>
      <c r="C10" s="289" t="s">
        <v>4395</v>
      </c>
      <c r="D10" s="284" t="s">
        <v>286</v>
      </c>
      <c r="E10" s="290">
        <v>50</v>
      </c>
      <c r="F10" s="227"/>
      <c r="G10" s="286">
        <f>E10*F10</f>
        <v>0</v>
      </c>
      <c r="H10" s="287" t="s">
        <v>259</v>
      </c>
    </row>
    <row r="11" spans="1:8" s="288" customFormat="1" ht="33.75">
      <c r="A11" s="281">
        <f t="shared" si="0"/>
        <v>4</v>
      </c>
      <c r="B11" s="282" t="s">
        <v>4396</v>
      </c>
      <c r="C11" s="289" t="s">
        <v>4397</v>
      </c>
      <c r="D11" s="284" t="s">
        <v>286</v>
      </c>
      <c r="E11" s="290">
        <v>26</v>
      </c>
      <c r="F11" s="227"/>
      <c r="G11" s="286">
        <f>E11*F11</f>
        <v>0</v>
      </c>
      <c r="H11" s="287" t="s">
        <v>259</v>
      </c>
    </row>
    <row r="12" spans="1:8" s="288" customFormat="1" ht="22.5">
      <c r="A12" s="281">
        <f t="shared" si="0"/>
        <v>5</v>
      </c>
      <c r="B12" s="282" t="s">
        <v>4398</v>
      </c>
      <c r="C12" s="289" t="s">
        <v>4399</v>
      </c>
      <c r="D12" s="284" t="s">
        <v>4400</v>
      </c>
      <c r="E12" s="290">
        <v>30</v>
      </c>
      <c r="F12" s="227"/>
      <c r="G12" s="286">
        <f>E12*F12/100</f>
        <v>0</v>
      </c>
      <c r="H12" s="287" t="s">
        <v>259</v>
      </c>
    </row>
    <row r="13" spans="1:8" s="288" customFormat="1" ht="12">
      <c r="A13" s="281">
        <f t="shared" si="0"/>
        <v>6</v>
      </c>
      <c r="B13" s="282" t="s">
        <v>4401</v>
      </c>
      <c r="C13" s="283" t="s">
        <v>4402</v>
      </c>
      <c r="D13" s="284" t="s">
        <v>286</v>
      </c>
      <c r="E13" s="285">
        <v>592</v>
      </c>
      <c r="F13" s="227"/>
      <c r="G13" s="286">
        <f>E13*F13</f>
        <v>0</v>
      </c>
      <c r="H13" s="287" t="s">
        <v>259</v>
      </c>
    </row>
    <row r="14" spans="1:8" s="288" customFormat="1" ht="22.5">
      <c r="A14" s="281">
        <f t="shared" si="0"/>
        <v>7</v>
      </c>
      <c r="B14" s="282" t="s">
        <v>4403</v>
      </c>
      <c r="C14" s="289" t="s">
        <v>4404</v>
      </c>
      <c r="D14" s="284" t="s">
        <v>286</v>
      </c>
      <c r="E14" s="290">
        <v>44</v>
      </c>
      <c r="F14" s="227"/>
      <c r="G14" s="286">
        <f>E14*F14</f>
        <v>0</v>
      </c>
      <c r="H14" s="287" t="s">
        <v>259</v>
      </c>
    </row>
    <row r="15" spans="1:8" s="288" customFormat="1" ht="22.5">
      <c r="A15" s="281">
        <f t="shared" si="0"/>
        <v>8</v>
      </c>
      <c r="B15" s="282" t="s">
        <v>4405</v>
      </c>
      <c r="C15" s="289" t="s">
        <v>4406</v>
      </c>
      <c r="D15" s="284" t="s">
        <v>286</v>
      </c>
      <c r="E15" s="290">
        <v>13</v>
      </c>
      <c r="F15" s="227"/>
      <c r="G15" s="286">
        <f>E15*F15</f>
        <v>0</v>
      </c>
      <c r="H15" s="287" t="s">
        <v>259</v>
      </c>
    </row>
    <row r="16" spans="1:8" s="288" customFormat="1" ht="22.5">
      <c r="A16" s="281">
        <f t="shared" si="0"/>
        <v>9</v>
      </c>
      <c r="B16" s="282" t="s">
        <v>4407</v>
      </c>
      <c r="C16" s="289" t="s">
        <v>4408</v>
      </c>
      <c r="D16" s="284" t="s">
        <v>286</v>
      </c>
      <c r="E16" s="290">
        <v>91</v>
      </c>
      <c r="F16" s="227"/>
      <c r="G16" s="286">
        <f>E16*F16</f>
        <v>0</v>
      </c>
      <c r="H16" s="287" t="s">
        <v>259</v>
      </c>
    </row>
    <row r="17" spans="1:8" s="288" customFormat="1" ht="22.5">
      <c r="A17" s="281">
        <f t="shared" si="0"/>
        <v>10</v>
      </c>
      <c r="B17" s="282" t="s">
        <v>4409</v>
      </c>
      <c r="C17" s="283" t="s">
        <v>4410</v>
      </c>
      <c r="D17" s="284" t="s">
        <v>4400</v>
      </c>
      <c r="E17" s="291">
        <v>33</v>
      </c>
      <c r="F17" s="227"/>
      <c r="G17" s="286">
        <f>E17*F17/100</f>
        <v>0</v>
      </c>
      <c r="H17" s="287" t="s">
        <v>259</v>
      </c>
    </row>
    <row r="18" spans="1:8" s="288" customFormat="1" ht="12">
      <c r="A18" s="281">
        <f t="shared" si="0"/>
        <v>11</v>
      </c>
      <c r="B18" s="282" t="s">
        <v>4411</v>
      </c>
      <c r="C18" s="289" t="s">
        <v>4412</v>
      </c>
      <c r="D18" s="284" t="s">
        <v>173</v>
      </c>
      <c r="E18" s="285">
        <v>36</v>
      </c>
      <c r="F18" s="227"/>
      <c r="G18" s="286">
        <f>E18*F18</f>
        <v>0</v>
      </c>
      <c r="H18" s="287" t="s">
        <v>259</v>
      </c>
    </row>
    <row r="19" spans="1:8" s="288" customFormat="1" ht="12">
      <c r="A19" s="281">
        <f t="shared" si="0"/>
        <v>12</v>
      </c>
      <c r="B19" s="292">
        <v>998713102</v>
      </c>
      <c r="C19" s="289" t="s">
        <v>4413</v>
      </c>
      <c r="D19" s="284" t="s">
        <v>143</v>
      </c>
      <c r="E19" s="285">
        <v>0.2</v>
      </c>
      <c r="F19" s="227"/>
      <c r="G19" s="286">
        <f>E19*F19</f>
        <v>0</v>
      </c>
      <c r="H19" s="287" t="s">
        <v>4102</v>
      </c>
    </row>
    <row r="20" spans="1:8" ht="12">
      <c r="A20" s="293"/>
      <c r="B20" s="294" t="s">
        <v>4099</v>
      </c>
      <c r="C20" s="295" t="str">
        <f>CONCATENATE(B7," ",C7)</f>
        <v>713 Izolace tepelné</v>
      </c>
      <c r="D20" s="296"/>
      <c r="E20" s="297"/>
      <c r="F20" s="297"/>
      <c r="G20" s="298">
        <f>SUM(G7:G19)</f>
        <v>0</v>
      </c>
      <c r="H20" s="299"/>
    </row>
    <row r="21" spans="1:8" ht="12">
      <c r="A21" s="274" t="s">
        <v>4081</v>
      </c>
      <c r="B21" s="275" t="s">
        <v>4414</v>
      </c>
      <c r="C21" s="276" t="s">
        <v>4415</v>
      </c>
      <c r="D21" s="277"/>
      <c r="E21" s="278"/>
      <c r="F21" s="278"/>
      <c r="G21" s="279"/>
      <c r="H21" s="280" t="s">
        <v>4414</v>
      </c>
    </row>
    <row r="22" spans="1:8" s="303" customFormat="1" ht="22.5">
      <c r="A22" s="281">
        <f>1+A19</f>
        <v>13</v>
      </c>
      <c r="B22" s="282" t="s">
        <v>4416</v>
      </c>
      <c r="C22" s="283" t="s">
        <v>4417</v>
      </c>
      <c r="D22" s="300" t="s">
        <v>173</v>
      </c>
      <c r="E22" s="290">
        <v>1</v>
      </c>
      <c r="F22" s="227"/>
      <c r="G22" s="301">
        <f aca="true" t="shared" si="1" ref="G22:G32">E22*F22</f>
        <v>0</v>
      </c>
      <c r="H22" s="302" t="s">
        <v>259</v>
      </c>
    </row>
    <row r="23" spans="1:8" ht="12">
      <c r="A23" s="281">
        <f aca="true" t="shared" si="2" ref="A23:A32">A22+1</f>
        <v>14</v>
      </c>
      <c r="B23" s="282" t="s">
        <v>4418</v>
      </c>
      <c r="C23" s="283" t="s">
        <v>4419</v>
      </c>
      <c r="D23" s="304" t="s">
        <v>173</v>
      </c>
      <c r="E23" s="305">
        <v>2</v>
      </c>
      <c r="F23" s="227"/>
      <c r="G23" s="306">
        <f>E23*F23</f>
        <v>0</v>
      </c>
      <c r="H23" s="307" t="s">
        <v>259</v>
      </c>
    </row>
    <row r="24" spans="1:8" ht="12">
      <c r="A24" s="281">
        <f t="shared" si="2"/>
        <v>15</v>
      </c>
      <c r="B24" s="282" t="s">
        <v>4420</v>
      </c>
      <c r="C24" s="283" t="s">
        <v>4421</v>
      </c>
      <c r="D24" s="304" t="s">
        <v>173</v>
      </c>
      <c r="E24" s="305">
        <v>1</v>
      </c>
      <c r="F24" s="227"/>
      <c r="G24" s="306">
        <f>E24*F24</f>
        <v>0</v>
      </c>
      <c r="H24" s="307" t="s">
        <v>259</v>
      </c>
    </row>
    <row r="25" spans="1:8" ht="12">
      <c r="A25" s="281">
        <f t="shared" si="2"/>
        <v>16</v>
      </c>
      <c r="B25" s="308" t="s">
        <v>4422</v>
      </c>
      <c r="C25" s="309" t="s">
        <v>4423</v>
      </c>
      <c r="D25" s="304" t="s">
        <v>173</v>
      </c>
      <c r="E25" s="305">
        <v>6</v>
      </c>
      <c r="F25" s="227"/>
      <c r="G25" s="306">
        <f t="shared" si="1"/>
        <v>0</v>
      </c>
      <c r="H25" s="287" t="s">
        <v>4102</v>
      </c>
    </row>
    <row r="26" spans="1:8" ht="12">
      <c r="A26" s="281">
        <f t="shared" si="2"/>
        <v>17</v>
      </c>
      <c r="B26" s="308" t="s">
        <v>4424</v>
      </c>
      <c r="C26" s="309" t="s">
        <v>4425</v>
      </c>
      <c r="D26" s="304" t="s">
        <v>173</v>
      </c>
      <c r="E26" s="305">
        <v>6</v>
      </c>
      <c r="F26" s="227"/>
      <c r="G26" s="306">
        <f>E26*F26</f>
        <v>0</v>
      </c>
      <c r="H26" s="307" t="s">
        <v>259</v>
      </c>
    </row>
    <row r="27" spans="1:8" ht="12">
      <c r="A27" s="281">
        <f t="shared" si="2"/>
        <v>18</v>
      </c>
      <c r="B27" s="308" t="s">
        <v>4426</v>
      </c>
      <c r="C27" s="309" t="s">
        <v>4427</v>
      </c>
      <c r="D27" s="304" t="s">
        <v>173</v>
      </c>
      <c r="E27" s="305">
        <v>1</v>
      </c>
      <c r="F27" s="227"/>
      <c r="G27" s="306">
        <f>E27*F27</f>
        <v>0</v>
      </c>
      <c r="H27" s="287" t="s">
        <v>4102</v>
      </c>
    </row>
    <row r="28" spans="1:8" ht="22.5">
      <c r="A28" s="281">
        <f t="shared" si="2"/>
        <v>19</v>
      </c>
      <c r="B28" s="308" t="s">
        <v>4428</v>
      </c>
      <c r="C28" s="309" t="s">
        <v>4429</v>
      </c>
      <c r="D28" s="304" t="s">
        <v>173</v>
      </c>
      <c r="E28" s="305">
        <v>1</v>
      </c>
      <c r="F28" s="227"/>
      <c r="G28" s="306">
        <f t="shared" si="1"/>
        <v>0</v>
      </c>
      <c r="H28" s="287" t="s">
        <v>4102</v>
      </c>
    </row>
    <row r="29" spans="1:8" ht="12">
      <c r="A29" s="281">
        <f t="shared" si="2"/>
        <v>20</v>
      </c>
      <c r="B29" s="282" t="s">
        <v>4430</v>
      </c>
      <c r="C29" s="310" t="s">
        <v>4431</v>
      </c>
      <c r="D29" s="304" t="s">
        <v>173</v>
      </c>
      <c r="E29" s="305">
        <v>1</v>
      </c>
      <c r="F29" s="227"/>
      <c r="G29" s="311">
        <f t="shared" si="1"/>
        <v>0</v>
      </c>
      <c r="H29" s="307" t="s">
        <v>259</v>
      </c>
    </row>
    <row r="30" spans="1:8" ht="12">
      <c r="A30" s="281">
        <f t="shared" si="2"/>
        <v>21</v>
      </c>
      <c r="B30" s="282" t="s">
        <v>4432</v>
      </c>
      <c r="C30" s="310" t="s">
        <v>4433</v>
      </c>
      <c r="D30" s="304" t="s">
        <v>173</v>
      </c>
      <c r="E30" s="305">
        <v>1</v>
      </c>
      <c r="F30" s="227"/>
      <c r="G30" s="311">
        <f t="shared" si="1"/>
        <v>0</v>
      </c>
      <c r="H30" s="307" t="s">
        <v>259</v>
      </c>
    </row>
    <row r="31" spans="1:8" ht="22.5">
      <c r="A31" s="281">
        <f t="shared" si="2"/>
        <v>22</v>
      </c>
      <c r="B31" s="282" t="s">
        <v>4434</v>
      </c>
      <c r="C31" s="312" t="s">
        <v>4435</v>
      </c>
      <c r="D31" s="304" t="s">
        <v>173</v>
      </c>
      <c r="E31" s="305">
        <v>1</v>
      </c>
      <c r="F31" s="227"/>
      <c r="G31" s="311">
        <f>E31*F31</f>
        <v>0</v>
      </c>
      <c r="H31" s="287" t="s">
        <v>4102</v>
      </c>
    </row>
    <row r="32" spans="1:8" ht="12">
      <c r="A32" s="281">
        <f t="shared" si="2"/>
        <v>23</v>
      </c>
      <c r="B32" s="308" t="s">
        <v>4436</v>
      </c>
      <c r="C32" s="313" t="s">
        <v>4437</v>
      </c>
      <c r="D32" s="304" t="s">
        <v>143</v>
      </c>
      <c r="E32" s="305">
        <v>0.1</v>
      </c>
      <c r="F32" s="227"/>
      <c r="G32" s="311">
        <f t="shared" si="1"/>
        <v>0</v>
      </c>
      <c r="H32" s="287" t="s">
        <v>4102</v>
      </c>
    </row>
    <row r="33" spans="1:8" ht="12">
      <c r="A33" s="293"/>
      <c r="B33" s="294" t="s">
        <v>4099</v>
      </c>
      <c r="C33" s="295" t="str">
        <f>CONCATENATE(B21," ",C21)</f>
        <v>732 Strojovny</v>
      </c>
      <c r="D33" s="296"/>
      <c r="E33" s="297"/>
      <c r="F33" s="297"/>
      <c r="G33" s="298">
        <f>SUM(G21:G32)</f>
        <v>0</v>
      </c>
      <c r="H33" s="299"/>
    </row>
    <row r="34" spans="1:8" ht="12">
      <c r="A34" s="274" t="s">
        <v>4081</v>
      </c>
      <c r="B34" s="275" t="s">
        <v>4438</v>
      </c>
      <c r="C34" s="276" t="s">
        <v>4439</v>
      </c>
      <c r="D34" s="277"/>
      <c r="E34" s="278"/>
      <c r="F34" s="278"/>
      <c r="G34" s="279"/>
      <c r="H34" s="280"/>
    </row>
    <row r="35" spans="1:8" s="314" customFormat="1" ht="12">
      <c r="A35" s="281">
        <f>1+A32</f>
        <v>24</v>
      </c>
      <c r="B35" s="292" t="s">
        <v>4440</v>
      </c>
      <c r="C35" s="289" t="s">
        <v>4441</v>
      </c>
      <c r="D35" s="300" t="s">
        <v>286</v>
      </c>
      <c r="E35" s="290">
        <v>16</v>
      </c>
      <c r="F35" s="227"/>
      <c r="G35" s="301">
        <f aca="true" t="shared" si="3" ref="G35:G42">E35*F35</f>
        <v>0</v>
      </c>
      <c r="H35" s="287" t="s">
        <v>4102</v>
      </c>
    </row>
    <row r="36" spans="1:8" s="314" customFormat="1" ht="12">
      <c r="A36" s="281">
        <f aca="true" t="shared" si="4" ref="A36:A44">A35+1</f>
        <v>25</v>
      </c>
      <c r="B36" s="292" t="s">
        <v>4442</v>
      </c>
      <c r="C36" s="289" t="s">
        <v>4443</v>
      </c>
      <c r="D36" s="300" t="s">
        <v>286</v>
      </c>
      <c r="E36" s="290">
        <v>50</v>
      </c>
      <c r="F36" s="227"/>
      <c r="G36" s="301">
        <f>E36*F36</f>
        <v>0</v>
      </c>
      <c r="H36" s="287" t="s">
        <v>4102</v>
      </c>
    </row>
    <row r="37" spans="1:8" s="314" customFormat="1" ht="12">
      <c r="A37" s="281">
        <f t="shared" si="4"/>
        <v>26</v>
      </c>
      <c r="B37" s="292" t="s">
        <v>4444</v>
      </c>
      <c r="C37" s="289" t="s">
        <v>4445</v>
      </c>
      <c r="D37" s="300" t="s">
        <v>286</v>
      </c>
      <c r="E37" s="290">
        <v>26</v>
      </c>
      <c r="F37" s="227"/>
      <c r="G37" s="301">
        <f>E37*F37</f>
        <v>0</v>
      </c>
      <c r="H37" s="287" t="s">
        <v>4102</v>
      </c>
    </row>
    <row r="38" spans="1:8" s="314" customFormat="1" ht="12">
      <c r="A38" s="281">
        <f t="shared" si="4"/>
        <v>27</v>
      </c>
      <c r="B38" s="292" t="s">
        <v>4446</v>
      </c>
      <c r="C38" s="289" t="s">
        <v>4447</v>
      </c>
      <c r="D38" s="300" t="s">
        <v>286</v>
      </c>
      <c r="E38" s="290">
        <v>44</v>
      </c>
      <c r="F38" s="227"/>
      <c r="G38" s="301">
        <f>E38*F38</f>
        <v>0</v>
      </c>
      <c r="H38" s="287" t="s">
        <v>4102</v>
      </c>
    </row>
    <row r="39" spans="1:8" s="314" customFormat="1" ht="12">
      <c r="A39" s="281">
        <f t="shared" si="4"/>
        <v>28</v>
      </c>
      <c r="B39" s="292" t="s">
        <v>4448</v>
      </c>
      <c r="C39" s="289" t="s">
        <v>4449</v>
      </c>
      <c r="D39" s="300" t="s">
        <v>286</v>
      </c>
      <c r="E39" s="290">
        <v>71</v>
      </c>
      <c r="F39" s="227"/>
      <c r="G39" s="301">
        <f t="shared" si="3"/>
        <v>0</v>
      </c>
      <c r="H39" s="287" t="s">
        <v>4102</v>
      </c>
    </row>
    <row r="40" spans="1:8" s="314" customFormat="1" ht="12">
      <c r="A40" s="281">
        <f t="shared" si="4"/>
        <v>29</v>
      </c>
      <c r="B40" s="292" t="s">
        <v>4450</v>
      </c>
      <c r="C40" s="289" t="s">
        <v>4451</v>
      </c>
      <c r="D40" s="300" t="s">
        <v>286</v>
      </c>
      <c r="E40" s="290">
        <v>33</v>
      </c>
      <c r="F40" s="227"/>
      <c r="G40" s="301">
        <f t="shared" si="3"/>
        <v>0</v>
      </c>
      <c r="H40" s="287" t="s">
        <v>4102</v>
      </c>
    </row>
    <row r="41" spans="1:8" s="314" customFormat="1" ht="12">
      <c r="A41" s="281">
        <f t="shared" si="4"/>
        <v>30</v>
      </c>
      <c r="B41" s="292" t="s">
        <v>4452</v>
      </c>
      <c r="C41" s="289" t="s">
        <v>4453</v>
      </c>
      <c r="D41" s="300" t="s">
        <v>286</v>
      </c>
      <c r="E41" s="290">
        <v>136</v>
      </c>
      <c r="F41" s="227"/>
      <c r="G41" s="301">
        <f t="shared" si="3"/>
        <v>0</v>
      </c>
      <c r="H41" s="287" t="s">
        <v>4102</v>
      </c>
    </row>
    <row r="42" spans="1:8" s="314" customFormat="1" ht="12">
      <c r="A42" s="281">
        <f t="shared" si="4"/>
        <v>31</v>
      </c>
      <c r="B42" s="292" t="s">
        <v>4454</v>
      </c>
      <c r="C42" s="289" t="s">
        <v>4455</v>
      </c>
      <c r="D42" s="300" t="s">
        <v>286</v>
      </c>
      <c r="E42" s="290">
        <v>104</v>
      </c>
      <c r="F42" s="227"/>
      <c r="G42" s="301">
        <f t="shared" si="3"/>
        <v>0</v>
      </c>
      <c r="H42" s="287" t="s">
        <v>4102</v>
      </c>
    </row>
    <row r="43" spans="1:8" ht="12">
      <c r="A43" s="281">
        <f t="shared" si="4"/>
        <v>32</v>
      </c>
      <c r="B43" s="282" t="s">
        <v>4456</v>
      </c>
      <c r="C43" s="312" t="s">
        <v>4457</v>
      </c>
      <c r="D43" s="304" t="s">
        <v>286</v>
      </c>
      <c r="E43" s="305">
        <v>3854</v>
      </c>
      <c r="F43" s="227"/>
      <c r="G43" s="306">
        <f>E43*F43</f>
        <v>0</v>
      </c>
      <c r="H43" s="307" t="s">
        <v>259</v>
      </c>
    </row>
    <row r="44" spans="1:8" ht="12">
      <c r="A44" s="281">
        <f t="shared" si="4"/>
        <v>33</v>
      </c>
      <c r="B44" s="308" t="s">
        <v>4458</v>
      </c>
      <c r="C44" s="312" t="s">
        <v>4459</v>
      </c>
      <c r="D44" s="304" t="s">
        <v>143</v>
      </c>
      <c r="E44" s="305">
        <v>0.3</v>
      </c>
      <c r="F44" s="227"/>
      <c r="G44" s="306">
        <f>E44*F44</f>
        <v>0</v>
      </c>
      <c r="H44" s="287" t="s">
        <v>4102</v>
      </c>
    </row>
    <row r="45" spans="1:8" ht="12">
      <c r="A45" s="293"/>
      <c r="B45" s="294" t="s">
        <v>4099</v>
      </c>
      <c r="C45" s="295" t="str">
        <f>CONCATENATE(B34," ",C34)</f>
        <v>733 Rozvod potrubí</v>
      </c>
      <c r="D45" s="296"/>
      <c r="E45" s="297"/>
      <c r="F45" s="297"/>
      <c r="G45" s="298">
        <f>SUM(G34:G44)</f>
        <v>0</v>
      </c>
      <c r="H45" s="299"/>
    </row>
    <row r="46" spans="1:8" ht="12">
      <c r="A46" s="274" t="s">
        <v>4081</v>
      </c>
      <c r="B46" s="275" t="s">
        <v>4460</v>
      </c>
      <c r="C46" s="276" t="s">
        <v>4461</v>
      </c>
      <c r="D46" s="277"/>
      <c r="E46" s="278"/>
      <c r="F46" s="278"/>
      <c r="G46" s="279"/>
      <c r="H46" s="280"/>
    </row>
    <row r="47" spans="1:8" ht="12">
      <c r="A47" s="281">
        <f>A44+1</f>
        <v>34</v>
      </c>
      <c r="B47" s="282" t="s">
        <v>4462</v>
      </c>
      <c r="C47" s="289" t="s">
        <v>4463</v>
      </c>
      <c r="D47" s="300" t="s">
        <v>173</v>
      </c>
      <c r="E47" s="290">
        <v>1</v>
      </c>
      <c r="F47" s="227"/>
      <c r="G47" s="315">
        <f aca="true" t="shared" si="5" ref="G47:G74">E47*F47</f>
        <v>0</v>
      </c>
      <c r="H47" s="287" t="s">
        <v>4102</v>
      </c>
    </row>
    <row r="48" spans="1:8" ht="12">
      <c r="A48" s="281">
        <f aca="true" t="shared" si="6" ref="A48:A74">A47+1</f>
        <v>35</v>
      </c>
      <c r="B48" s="308" t="s">
        <v>4464</v>
      </c>
      <c r="C48" s="309" t="s">
        <v>4465</v>
      </c>
      <c r="D48" s="304" t="s">
        <v>173</v>
      </c>
      <c r="E48" s="305">
        <v>3</v>
      </c>
      <c r="F48" s="227"/>
      <c r="G48" s="306">
        <f t="shared" si="5"/>
        <v>0</v>
      </c>
      <c r="H48" s="287" t="s">
        <v>4102</v>
      </c>
    </row>
    <row r="49" spans="1:8" ht="12">
      <c r="A49" s="281">
        <f t="shared" si="6"/>
        <v>36</v>
      </c>
      <c r="B49" s="308" t="s">
        <v>4466</v>
      </c>
      <c r="C49" s="309" t="s">
        <v>4467</v>
      </c>
      <c r="D49" s="304" t="s">
        <v>173</v>
      </c>
      <c r="E49" s="305">
        <v>3</v>
      </c>
      <c r="F49" s="227"/>
      <c r="G49" s="306">
        <f t="shared" si="5"/>
        <v>0</v>
      </c>
      <c r="H49" s="287" t="s">
        <v>4102</v>
      </c>
    </row>
    <row r="50" spans="1:8" ht="12">
      <c r="A50" s="281">
        <f t="shared" si="6"/>
        <v>37</v>
      </c>
      <c r="B50" s="308" t="s">
        <v>4468</v>
      </c>
      <c r="C50" s="309" t="s">
        <v>4469</v>
      </c>
      <c r="D50" s="304" t="s">
        <v>173</v>
      </c>
      <c r="E50" s="305">
        <v>1</v>
      </c>
      <c r="F50" s="227"/>
      <c r="G50" s="306">
        <f>E50*F50</f>
        <v>0</v>
      </c>
      <c r="H50" s="287" t="s">
        <v>4102</v>
      </c>
    </row>
    <row r="51" spans="1:8" ht="12">
      <c r="A51" s="281">
        <f t="shared" si="6"/>
        <v>38</v>
      </c>
      <c r="B51" s="308" t="s">
        <v>4470</v>
      </c>
      <c r="C51" s="309" t="s">
        <v>4471</v>
      </c>
      <c r="D51" s="304" t="s">
        <v>173</v>
      </c>
      <c r="E51" s="305">
        <v>1</v>
      </c>
      <c r="F51" s="227"/>
      <c r="G51" s="306">
        <f>E51*F51</f>
        <v>0</v>
      </c>
      <c r="H51" s="287" t="s">
        <v>4102</v>
      </c>
    </row>
    <row r="52" spans="1:8" ht="12">
      <c r="A52" s="281">
        <f t="shared" si="6"/>
        <v>39</v>
      </c>
      <c r="B52" s="313">
        <v>734211120</v>
      </c>
      <c r="C52" s="312" t="s">
        <v>4472</v>
      </c>
      <c r="D52" s="316" t="s">
        <v>173</v>
      </c>
      <c r="E52" s="290">
        <v>6</v>
      </c>
      <c r="F52" s="227"/>
      <c r="G52" s="301">
        <f t="shared" si="5"/>
        <v>0</v>
      </c>
      <c r="H52" s="287" t="s">
        <v>4102</v>
      </c>
    </row>
    <row r="53" spans="1:8" ht="12">
      <c r="A53" s="281">
        <f t="shared" si="6"/>
        <v>40</v>
      </c>
      <c r="B53" s="313">
        <v>734291123</v>
      </c>
      <c r="C53" s="312" t="s">
        <v>4473</v>
      </c>
      <c r="D53" s="316" t="s">
        <v>173</v>
      </c>
      <c r="E53" s="290">
        <v>14</v>
      </c>
      <c r="F53" s="227"/>
      <c r="G53" s="301">
        <f t="shared" si="5"/>
        <v>0</v>
      </c>
      <c r="H53" s="287" t="s">
        <v>4102</v>
      </c>
    </row>
    <row r="54" spans="1:8" ht="12">
      <c r="A54" s="281">
        <f t="shared" si="6"/>
        <v>41</v>
      </c>
      <c r="B54" s="282" t="s">
        <v>4474</v>
      </c>
      <c r="C54" s="312" t="s">
        <v>4475</v>
      </c>
      <c r="D54" s="316" t="s">
        <v>173</v>
      </c>
      <c r="E54" s="290">
        <v>1</v>
      </c>
      <c r="F54" s="227"/>
      <c r="G54" s="301">
        <f t="shared" si="5"/>
        <v>0</v>
      </c>
      <c r="H54" s="287" t="s">
        <v>4102</v>
      </c>
    </row>
    <row r="55" spans="1:8" ht="12">
      <c r="A55" s="281">
        <f t="shared" si="6"/>
        <v>42</v>
      </c>
      <c r="B55" s="282" t="s">
        <v>4476</v>
      </c>
      <c r="C55" s="312" t="s">
        <v>4477</v>
      </c>
      <c r="D55" s="316" t="s">
        <v>173</v>
      </c>
      <c r="E55" s="290">
        <v>1</v>
      </c>
      <c r="F55" s="227"/>
      <c r="G55" s="301">
        <f t="shared" si="5"/>
        <v>0</v>
      </c>
      <c r="H55" s="287" t="s">
        <v>4102</v>
      </c>
    </row>
    <row r="56" spans="1:8" ht="12">
      <c r="A56" s="281">
        <f t="shared" si="6"/>
        <v>43</v>
      </c>
      <c r="B56" s="282" t="s">
        <v>4478</v>
      </c>
      <c r="C56" s="312" t="s">
        <v>4479</v>
      </c>
      <c r="D56" s="316" t="s">
        <v>173</v>
      </c>
      <c r="E56" s="290">
        <v>1</v>
      </c>
      <c r="F56" s="227"/>
      <c r="G56" s="301">
        <f t="shared" si="5"/>
        <v>0</v>
      </c>
      <c r="H56" s="287" t="s">
        <v>4102</v>
      </c>
    </row>
    <row r="57" spans="1:8" ht="12">
      <c r="A57" s="281">
        <f t="shared" si="6"/>
        <v>44</v>
      </c>
      <c r="B57" s="282" t="s">
        <v>4480</v>
      </c>
      <c r="C57" s="312" t="s">
        <v>4481</v>
      </c>
      <c r="D57" s="316" t="s">
        <v>173</v>
      </c>
      <c r="E57" s="290">
        <v>1</v>
      </c>
      <c r="F57" s="227"/>
      <c r="G57" s="301">
        <f t="shared" si="5"/>
        <v>0</v>
      </c>
      <c r="H57" s="287" t="s">
        <v>4102</v>
      </c>
    </row>
    <row r="58" spans="1:8" ht="12">
      <c r="A58" s="281">
        <f t="shared" si="6"/>
        <v>45</v>
      </c>
      <c r="B58" s="282" t="s">
        <v>4482</v>
      </c>
      <c r="C58" s="312" t="s">
        <v>4483</v>
      </c>
      <c r="D58" s="316" t="s">
        <v>173</v>
      </c>
      <c r="E58" s="290">
        <v>1</v>
      </c>
      <c r="F58" s="227"/>
      <c r="G58" s="301">
        <f t="shared" si="5"/>
        <v>0</v>
      </c>
      <c r="H58" s="287" t="s">
        <v>4102</v>
      </c>
    </row>
    <row r="59" spans="1:8" ht="12">
      <c r="A59" s="281">
        <f t="shared" si="6"/>
        <v>46</v>
      </c>
      <c r="B59" s="282" t="s">
        <v>4484</v>
      </c>
      <c r="C59" s="312" t="s">
        <v>4485</v>
      </c>
      <c r="D59" s="316" t="s">
        <v>173</v>
      </c>
      <c r="E59" s="290">
        <v>1</v>
      </c>
      <c r="F59" s="227"/>
      <c r="G59" s="301">
        <f t="shared" si="5"/>
        <v>0</v>
      </c>
      <c r="H59" s="287" t="s">
        <v>4102</v>
      </c>
    </row>
    <row r="60" spans="1:8" ht="12">
      <c r="A60" s="281">
        <f t="shared" si="6"/>
        <v>47</v>
      </c>
      <c r="B60" s="282" t="s">
        <v>4486</v>
      </c>
      <c r="C60" s="312" t="s">
        <v>4487</v>
      </c>
      <c r="D60" s="316" t="s">
        <v>173</v>
      </c>
      <c r="E60" s="290">
        <v>6</v>
      </c>
      <c r="F60" s="227"/>
      <c r="G60" s="301">
        <f t="shared" si="5"/>
        <v>0</v>
      </c>
      <c r="H60" s="287" t="s">
        <v>4102</v>
      </c>
    </row>
    <row r="61" spans="1:8" ht="12">
      <c r="A61" s="281">
        <f t="shared" si="6"/>
        <v>48</v>
      </c>
      <c r="B61" s="282" t="s">
        <v>4488</v>
      </c>
      <c r="C61" s="312" t="s">
        <v>4489</v>
      </c>
      <c r="D61" s="316" t="s">
        <v>173</v>
      </c>
      <c r="E61" s="290">
        <v>1</v>
      </c>
      <c r="F61" s="227"/>
      <c r="G61" s="301">
        <f t="shared" si="5"/>
        <v>0</v>
      </c>
      <c r="H61" s="287" t="s">
        <v>4102</v>
      </c>
    </row>
    <row r="62" spans="1:8" ht="12">
      <c r="A62" s="281">
        <f t="shared" si="6"/>
        <v>49</v>
      </c>
      <c r="B62" s="282" t="s">
        <v>4490</v>
      </c>
      <c r="C62" s="312" t="s">
        <v>4491</v>
      </c>
      <c r="D62" s="316" t="s">
        <v>173</v>
      </c>
      <c r="E62" s="290">
        <v>2</v>
      </c>
      <c r="F62" s="227"/>
      <c r="G62" s="301">
        <f t="shared" si="5"/>
        <v>0</v>
      </c>
      <c r="H62" s="287" t="s">
        <v>4102</v>
      </c>
    </row>
    <row r="63" spans="1:8" ht="12">
      <c r="A63" s="281">
        <f t="shared" si="6"/>
        <v>50</v>
      </c>
      <c r="B63" s="282" t="s">
        <v>4492</v>
      </c>
      <c r="C63" s="312" t="s">
        <v>4493</v>
      </c>
      <c r="D63" s="316" t="s">
        <v>173</v>
      </c>
      <c r="E63" s="290">
        <v>4</v>
      </c>
      <c r="F63" s="227"/>
      <c r="G63" s="301">
        <f t="shared" si="5"/>
        <v>0</v>
      </c>
      <c r="H63" s="287" t="s">
        <v>4102</v>
      </c>
    </row>
    <row r="64" spans="1:8" ht="12">
      <c r="A64" s="281">
        <f t="shared" si="6"/>
        <v>51</v>
      </c>
      <c r="B64" s="292" t="s">
        <v>4494</v>
      </c>
      <c r="C64" s="289" t="s">
        <v>4495</v>
      </c>
      <c r="D64" s="284" t="s">
        <v>173</v>
      </c>
      <c r="E64" s="285">
        <v>1</v>
      </c>
      <c r="F64" s="227"/>
      <c r="G64" s="286">
        <f t="shared" si="5"/>
        <v>0</v>
      </c>
      <c r="H64" s="287" t="s">
        <v>259</v>
      </c>
    </row>
    <row r="65" spans="1:8" ht="12">
      <c r="A65" s="281">
        <f t="shared" si="6"/>
        <v>52</v>
      </c>
      <c r="B65" s="292" t="s">
        <v>4496</v>
      </c>
      <c r="C65" s="289" t="s">
        <v>4497</v>
      </c>
      <c r="D65" s="284" t="s">
        <v>173</v>
      </c>
      <c r="E65" s="285">
        <v>3</v>
      </c>
      <c r="F65" s="227"/>
      <c r="G65" s="286">
        <f t="shared" si="5"/>
        <v>0</v>
      </c>
      <c r="H65" s="287" t="s">
        <v>259</v>
      </c>
    </row>
    <row r="66" spans="1:8" ht="12">
      <c r="A66" s="281">
        <f t="shared" si="6"/>
        <v>53</v>
      </c>
      <c r="B66" s="292" t="s">
        <v>4498</v>
      </c>
      <c r="C66" s="289" t="s">
        <v>4499</v>
      </c>
      <c r="D66" s="284" t="s">
        <v>173</v>
      </c>
      <c r="E66" s="285">
        <v>3</v>
      </c>
      <c r="F66" s="227"/>
      <c r="G66" s="286">
        <f t="shared" si="5"/>
        <v>0</v>
      </c>
      <c r="H66" s="287" t="s">
        <v>259</v>
      </c>
    </row>
    <row r="67" spans="1:8" ht="12">
      <c r="A67" s="281">
        <f t="shared" si="6"/>
        <v>54</v>
      </c>
      <c r="B67" s="292" t="s">
        <v>4500</v>
      </c>
      <c r="C67" s="289" t="s">
        <v>4501</v>
      </c>
      <c r="D67" s="284" t="s">
        <v>173</v>
      </c>
      <c r="E67" s="285">
        <v>1</v>
      </c>
      <c r="F67" s="227"/>
      <c r="G67" s="286">
        <f>E67*F67</f>
        <v>0</v>
      </c>
      <c r="H67" s="287" t="s">
        <v>259</v>
      </c>
    </row>
    <row r="68" spans="1:8" ht="12">
      <c r="A68" s="281">
        <f t="shared" si="6"/>
        <v>55</v>
      </c>
      <c r="B68" s="292" t="s">
        <v>4502</v>
      </c>
      <c r="C68" s="289" t="s">
        <v>4503</v>
      </c>
      <c r="D68" s="284" t="s">
        <v>173</v>
      </c>
      <c r="E68" s="285">
        <v>1</v>
      </c>
      <c r="F68" s="227"/>
      <c r="G68" s="286">
        <f t="shared" si="5"/>
        <v>0</v>
      </c>
      <c r="H68" s="287" t="s">
        <v>259</v>
      </c>
    </row>
    <row r="69" spans="1:8" ht="12">
      <c r="A69" s="281">
        <f t="shared" si="6"/>
        <v>56</v>
      </c>
      <c r="B69" s="292" t="s">
        <v>4504</v>
      </c>
      <c r="C69" s="289" t="s">
        <v>4505</v>
      </c>
      <c r="D69" s="284" t="s">
        <v>173</v>
      </c>
      <c r="E69" s="285">
        <v>1</v>
      </c>
      <c r="F69" s="227"/>
      <c r="G69" s="286">
        <f t="shared" si="5"/>
        <v>0</v>
      </c>
      <c r="H69" s="287" t="s">
        <v>4102</v>
      </c>
    </row>
    <row r="70" spans="1:8" ht="22.5">
      <c r="A70" s="281">
        <f t="shared" si="6"/>
        <v>57</v>
      </c>
      <c r="B70" s="282" t="s">
        <v>4506</v>
      </c>
      <c r="C70" s="312" t="s">
        <v>4507</v>
      </c>
      <c r="D70" s="316" t="s">
        <v>173</v>
      </c>
      <c r="E70" s="290">
        <v>2</v>
      </c>
      <c r="F70" s="227"/>
      <c r="G70" s="301">
        <f>E70*F70</f>
        <v>0</v>
      </c>
      <c r="H70" s="287" t="s">
        <v>4102</v>
      </c>
    </row>
    <row r="71" spans="1:8" ht="12">
      <c r="A71" s="281">
        <f t="shared" si="6"/>
        <v>58</v>
      </c>
      <c r="B71" s="282" t="s">
        <v>4508</v>
      </c>
      <c r="C71" s="312" t="s">
        <v>4509</v>
      </c>
      <c r="D71" s="316" t="s">
        <v>173</v>
      </c>
      <c r="E71" s="290">
        <v>4</v>
      </c>
      <c r="F71" s="227"/>
      <c r="G71" s="301">
        <f t="shared" si="5"/>
        <v>0</v>
      </c>
      <c r="H71" s="287" t="s">
        <v>4102</v>
      </c>
    </row>
    <row r="72" spans="1:8" ht="12">
      <c r="A72" s="281">
        <f t="shared" si="6"/>
        <v>59</v>
      </c>
      <c r="B72" s="313">
        <v>734421102</v>
      </c>
      <c r="C72" s="312" t="s">
        <v>4510</v>
      </c>
      <c r="D72" s="316" t="s">
        <v>173</v>
      </c>
      <c r="E72" s="290">
        <v>2</v>
      </c>
      <c r="F72" s="227"/>
      <c r="G72" s="301">
        <f>E72*F72</f>
        <v>0</v>
      </c>
      <c r="H72" s="287" t="s">
        <v>4102</v>
      </c>
    </row>
    <row r="73" spans="1:8" ht="22.5">
      <c r="A73" s="281">
        <f t="shared" si="6"/>
        <v>60</v>
      </c>
      <c r="B73" s="308" t="s">
        <v>4511</v>
      </c>
      <c r="C73" s="309" t="s">
        <v>4512</v>
      </c>
      <c r="D73" s="304" t="s">
        <v>173</v>
      </c>
      <c r="E73" s="305">
        <v>2</v>
      </c>
      <c r="F73" s="227"/>
      <c r="G73" s="306">
        <f t="shared" si="5"/>
        <v>0</v>
      </c>
      <c r="H73" s="287" t="s">
        <v>4102</v>
      </c>
    </row>
    <row r="74" spans="1:8" s="231" customFormat="1" ht="12">
      <c r="A74" s="281">
        <f t="shared" si="6"/>
        <v>61</v>
      </c>
      <c r="B74" s="282" t="s">
        <v>4513</v>
      </c>
      <c r="C74" s="289" t="s">
        <v>4514</v>
      </c>
      <c r="D74" s="284" t="s">
        <v>143</v>
      </c>
      <c r="E74" s="285">
        <v>0.05</v>
      </c>
      <c r="F74" s="227"/>
      <c r="G74" s="286">
        <f t="shared" si="5"/>
        <v>0</v>
      </c>
      <c r="H74" s="287" t="s">
        <v>4102</v>
      </c>
    </row>
    <row r="75" spans="1:8" ht="12">
      <c r="A75" s="293"/>
      <c r="B75" s="294" t="s">
        <v>4099</v>
      </c>
      <c r="C75" s="295" t="str">
        <f>CONCATENATE(B46," ",C46)</f>
        <v>734 Armatury</v>
      </c>
      <c r="D75" s="296"/>
      <c r="E75" s="297"/>
      <c r="F75" s="297"/>
      <c r="G75" s="298">
        <f>SUM(G46:G74)</f>
        <v>0</v>
      </c>
      <c r="H75" s="299"/>
    </row>
    <row r="76" spans="1:8" s="231" customFormat="1" ht="12">
      <c r="A76" s="274" t="s">
        <v>4081</v>
      </c>
      <c r="B76" s="275" t="s">
        <v>4515</v>
      </c>
      <c r="C76" s="276" t="s">
        <v>4516</v>
      </c>
      <c r="D76" s="317"/>
      <c r="E76" s="318"/>
      <c r="F76" s="318"/>
      <c r="G76" s="319"/>
      <c r="H76" s="320"/>
    </row>
    <row r="77" spans="1:8" s="314" customFormat="1" ht="33.75">
      <c r="A77" s="281">
        <f>A74+1</f>
        <v>62</v>
      </c>
      <c r="B77" s="313" t="s">
        <v>4517</v>
      </c>
      <c r="C77" s="312" t="s">
        <v>4518</v>
      </c>
      <c r="D77" s="316" t="s">
        <v>286</v>
      </c>
      <c r="E77" s="290">
        <v>3614</v>
      </c>
      <c r="F77" s="227"/>
      <c r="G77" s="301">
        <f aca="true" t="shared" si="7" ref="G77:G99">E77*F77</f>
        <v>0</v>
      </c>
      <c r="H77" s="302" t="s">
        <v>259</v>
      </c>
    </row>
    <row r="78" spans="1:8" s="231" customFormat="1" ht="22.5">
      <c r="A78" s="281">
        <f aca="true" t="shared" si="8" ref="A78:A99">A77+1</f>
        <v>63</v>
      </c>
      <c r="B78" s="313">
        <v>1012</v>
      </c>
      <c r="C78" s="312" t="s">
        <v>4519</v>
      </c>
      <c r="D78" s="316" t="s">
        <v>286</v>
      </c>
      <c r="E78" s="290">
        <v>14</v>
      </c>
      <c r="F78" s="227"/>
      <c r="G78" s="301">
        <f t="shared" si="7"/>
        <v>0</v>
      </c>
      <c r="H78" s="302" t="s">
        <v>259</v>
      </c>
    </row>
    <row r="79" spans="1:8" s="231" customFormat="1" ht="33.75">
      <c r="A79" s="281">
        <f t="shared" si="8"/>
        <v>64</v>
      </c>
      <c r="B79" s="313">
        <v>1823</v>
      </c>
      <c r="C79" s="312" t="s">
        <v>4520</v>
      </c>
      <c r="D79" s="316" t="s">
        <v>286</v>
      </c>
      <c r="E79" s="290">
        <v>348</v>
      </c>
      <c r="F79" s="227"/>
      <c r="G79" s="301">
        <f t="shared" si="7"/>
        <v>0</v>
      </c>
      <c r="H79" s="302" t="s">
        <v>259</v>
      </c>
    </row>
    <row r="80" spans="1:8" s="231" customFormat="1" ht="67.5">
      <c r="A80" s="281">
        <f t="shared" si="8"/>
        <v>65</v>
      </c>
      <c r="B80" s="313" t="s">
        <v>4521</v>
      </c>
      <c r="C80" s="312" t="s">
        <v>4522</v>
      </c>
      <c r="D80" s="316" t="s">
        <v>173</v>
      </c>
      <c r="E80" s="290">
        <v>3</v>
      </c>
      <c r="F80" s="227"/>
      <c r="G80" s="301">
        <f t="shared" si="7"/>
        <v>0</v>
      </c>
      <c r="H80" s="302" t="s">
        <v>259</v>
      </c>
    </row>
    <row r="81" spans="1:8" s="231" customFormat="1" ht="67.5">
      <c r="A81" s="281">
        <f t="shared" si="8"/>
        <v>66</v>
      </c>
      <c r="B81" s="313" t="s">
        <v>4523</v>
      </c>
      <c r="C81" s="312" t="s">
        <v>4524</v>
      </c>
      <c r="D81" s="316" t="s">
        <v>173</v>
      </c>
      <c r="E81" s="290">
        <v>2</v>
      </c>
      <c r="F81" s="227"/>
      <c r="G81" s="301">
        <f t="shared" si="7"/>
        <v>0</v>
      </c>
      <c r="H81" s="302" t="s">
        <v>259</v>
      </c>
    </row>
    <row r="82" spans="1:8" s="231" customFormat="1" ht="67.5">
      <c r="A82" s="281">
        <f t="shared" si="8"/>
        <v>67</v>
      </c>
      <c r="B82" s="313" t="s">
        <v>4525</v>
      </c>
      <c r="C82" s="312" t="s">
        <v>4526</v>
      </c>
      <c r="D82" s="316" t="s">
        <v>173</v>
      </c>
      <c r="E82" s="290">
        <v>1</v>
      </c>
      <c r="F82" s="227"/>
      <c r="G82" s="301">
        <f t="shared" si="7"/>
        <v>0</v>
      </c>
      <c r="H82" s="302" t="s">
        <v>259</v>
      </c>
    </row>
    <row r="83" spans="1:8" s="231" customFormat="1" ht="56.25">
      <c r="A83" s="281">
        <f t="shared" si="8"/>
        <v>68</v>
      </c>
      <c r="B83" s="313">
        <v>20010</v>
      </c>
      <c r="C83" s="312" t="s">
        <v>4527</v>
      </c>
      <c r="D83" s="316" t="s">
        <v>173</v>
      </c>
      <c r="E83" s="290">
        <v>5</v>
      </c>
      <c r="F83" s="227"/>
      <c r="G83" s="301">
        <f t="shared" si="7"/>
        <v>0</v>
      </c>
      <c r="H83" s="302" t="s">
        <v>259</v>
      </c>
    </row>
    <row r="84" spans="1:8" s="231" customFormat="1" ht="45">
      <c r="A84" s="281">
        <f t="shared" si="8"/>
        <v>69</v>
      </c>
      <c r="B84" s="313">
        <v>20010</v>
      </c>
      <c r="C84" s="312" t="s">
        <v>4528</v>
      </c>
      <c r="D84" s="316" t="s">
        <v>173</v>
      </c>
      <c r="E84" s="290">
        <v>1</v>
      </c>
      <c r="F84" s="227"/>
      <c r="G84" s="301">
        <f t="shared" si="7"/>
        <v>0</v>
      </c>
      <c r="H84" s="302" t="s">
        <v>259</v>
      </c>
    </row>
    <row r="85" spans="1:8" s="231" customFormat="1" ht="33.75">
      <c r="A85" s="281">
        <f t="shared" si="8"/>
        <v>70</v>
      </c>
      <c r="B85" s="313" t="s">
        <v>4529</v>
      </c>
      <c r="C85" s="312" t="s">
        <v>4530</v>
      </c>
      <c r="D85" s="316" t="s">
        <v>173</v>
      </c>
      <c r="E85" s="290">
        <v>82</v>
      </c>
      <c r="F85" s="227"/>
      <c r="G85" s="301">
        <f t="shared" si="7"/>
        <v>0</v>
      </c>
      <c r="H85" s="302" t="s">
        <v>259</v>
      </c>
    </row>
    <row r="86" spans="1:8" s="231" customFormat="1" ht="12">
      <c r="A86" s="281">
        <f t="shared" si="8"/>
        <v>71</v>
      </c>
      <c r="B86" s="313">
        <v>1732</v>
      </c>
      <c r="C86" s="312" t="s">
        <v>4531</v>
      </c>
      <c r="D86" s="316" t="s">
        <v>173</v>
      </c>
      <c r="E86" s="290">
        <v>12</v>
      </c>
      <c r="F86" s="227"/>
      <c r="G86" s="301">
        <f t="shared" si="7"/>
        <v>0</v>
      </c>
      <c r="H86" s="302" t="s">
        <v>259</v>
      </c>
    </row>
    <row r="87" spans="1:8" s="231" customFormat="1" ht="90">
      <c r="A87" s="281">
        <f t="shared" si="8"/>
        <v>72</v>
      </c>
      <c r="B87" s="313">
        <v>10123</v>
      </c>
      <c r="C87" s="312" t="s">
        <v>4532</v>
      </c>
      <c r="D87" s="316" t="s">
        <v>180</v>
      </c>
      <c r="E87" s="290">
        <v>670</v>
      </c>
      <c r="F87" s="227"/>
      <c r="G87" s="301">
        <f t="shared" si="7"/>
        <v>0</v>
      </c>
      <c r="H87" s="302" t="s">
        <v>259</v>
      </c>
    </row>
    <row r="88" spans="1:8" s="231" customFormat="1" ht="56.25">
      <c r="A88" s="281">
        <f t="shared" si="8"/>
        <v>73</v>
      </c>
      <c r="B88" s="313" t="s">
        <v>4533</v>
      </c>
      <c r="C88" s="312" t="s">
        <v>4534</v>
      </c>
      <c r="D88" s="316" t="s">
        <v>180</v>
      </c>
      <c r="E88" s="290">
        <v>10</v>
      </c>
      <c r="F88" s="227"/>
      <c r="G88" s="301">
        <f t="shared" si="7"/>
        <v>0</v>
      </c>
      <c r="H88" s="302" t="s">
        <v>259</v>
      </c>
    </row>
    <row r="89" spans="1:8" s="231" customFormat="1" ht="22.5">
      <c r="A89" s="281">
        <f t="shared" si="8"/>
        <v>74</v>
      </c>
      <c r="B89" s="313" t="s">
        <v>4535</v>
      </c>
      <c r="C89" s="312" t="s">
        <v>4536</v>
      </c>
      <c r="D89" s="316" t="s">
        <v>173</v>
      </c>
      <c r="E89" s="290">
        <v>120</v>
      </c>
      <c r="F89" s="227"/>
      <c r="G89" s="301">
        <f t="shared" si="7"/>
        <v>0</v>
      </c>
      <c r="H89" s="302" t="s">
        <v>259</v>
      </c>
    </row>
    <row r="90" spans="1:8" s="231" customFormat="1" ht="22.5">
      <c r="A90" s="281">
        <f t="shared" si="8"/>
        <v>75</v>
      </c>
      <c r="B90" s="313" t="s">
        <v>4537</v>
      </c>
      <c r="C90" s="312" t="s">
        <v>4538</v>
      </c>
      <c r="D90" s="316" t="s">
        <v>180</v>
      </c>
      <c r="E90" s="290">
        <v>10</v>
      </c>
      <c r="F90" s="227"/>
      <c r="G90" s="301">
        <f t="shared" si="7"/>
        <v>0</v>
      </c>
      <c r="H90" s="302" t="s">
        <v>259</v>
      </c>
    </row>
    <row r="91" spans="1:8" s="231" customFormat="1" ht="45">
      <c r="A91" s="281">
        <f t="shared" si="8"/>
        <v>76</v>
      </c>
      <c r="B91" s="313" t="s">
        <v>4539</v>
      </c>
      <c r="C91" s="312" t="s">
        <v>4540</v>
      </c>
      <c r="D91" s="316" t="s">
        <v>286</v>
      </c>
      <c r="E91" s="290">
        <v>820</v>
      </c>
      <c r="F91" s="227"/>
      <c r="G91" s="301">
        <f t="shared" si="7"/>
        <v>0</v>
      </c>
      <c r="H91" s="302" t="s">
        <v>259</v>
      </c>
    </row>
    <row r="92" spans="1:8" s="231" customFormat="1" ht="22.5">
      <c r="A92" s="281">
        <f t="shared" si="8"/>
        <v>77</v>
      </c>
      <c r="B92" s="313" t="s">
        <v>4541</v>
      </c>
      <c r="C92" s="312" t="s">
        <v>4542</v>
      </c>
      <c r="D92" s="316" t="s">
        <v>286</v>
      </c>
      <c r="E92" s="290">
        <v>70</v>
      </c>
      <c r="F92" s="227"/>
      <c r="G92" s="301">
        <f t="shared" si="7"/>
        <v>0</v>
      </c>
      <c r="H92" s="302" t="s">
        <v>259</v>
      </c>
    </row>
    <row r="93" spans="1:8" s="231" customFormat="1" ht="22.5">
      <c r="A93" s="281">
        <f t="shared" si="8"/>
        <v>78</v>
      </c>
      <c r="B93" s="313" t="s">
        <v>4543</v>
      </c>
      <c r="C93" s="312" t="s">
        <v>4544</v>
      </c>
      <c r="D93" s="316" t="s">
        <v>242</v>
      </c>
      <c r="E93" s="290">
        <v>116</v>
      </c>
      <c r="F93" s="227"/>
      <c r="G93" s="301">
        <f t="shared" si="7"/>
        <v>0</v>
      </c>
      <c r="H93" s="302" t="s">
        <v>259</v>
      </c>
    </row>
    <row r="94" spans="1:8" s="231" customFormat="1" ht="56.25">
      <c r="A94" s="281">
        <f t="shared" si="8"/>
        <v>79</v>
      </c>
      <c r="B94" s="313" t="s">
        <v>4545</v>
      </c>
      <c r="C94" s="312" t="s">
        <v>4546</v>
      </c>
      <c r="D94" s="316" t="s">
        <v>173</v>
      </c>
      <c r="E94" s="290">
        <v>6</v>
      </c>
      <c r="F94" s="227"/>
      <c r="G94" s="301">
        <f t="shared" si="7"/>
        <v>0</v>
      </c>
      <c r="H94" s="302" t="s">
        <v>259</v>
      </c>
    </row>
    <row r="95" spans="1:8" s="231" customFormat="1" ht="45">
      <c r="A95" s="281">
        <f t="shared" si="8"/>
        <v>80</v>
      </c>
      <c r="B95" s="313" t="s">
        <v>4547</v>
      </c>
      <c r="C95" s="312" t="s">
        <v>4548</v>
      </c>
      <c r="D95" s="316" t="s">
        <v>173</v>
      </c>
      <c r="E95" s="290">
        <v>1</v>
      </c>
      <c r="F95" s="227"/>
      <c r="G95" s="301">
        <f t="shared" si="7"/>
        <v>0</v>
      </c>
      <c r="H95" s="302" t="s">
        <v>259</v>
      </c>
    </row>
    <row r="96" spans="1:8" s="231" customFormat="1" ht="45">
      <c r="A96" s="281">
        <f t="shared" si="8"/>
        <v>81</v>
      </c>
      <c r="B96" s="313" t="s">
        <v>4549</v>
      </c>
      <c r="C96" s="312" t="s">
        <v>4550</v>
      </c>
      <c r="D96" s="316" t="s">
        <v>173</v>
      </c>
      <c r="E96" s="290">
        <v>41</v>
      </c>
      <c r="F96" s="227"/>
      <c r="G96" s="301">
        <f>E96*F96</f>
        <v>0</v>
      </c>
      <c r="H96" s="302" t="s">
        <v>259</v>
      </c>
    </row>
    <row r="97" spans="1:8" s="231" customFormat="1" ht="123.75">
      <c r="A97" s="281">
        <f t="shared" si="8"/>
        <v>82</v>
      </c>
      <c r="B97" s="313" t="s">
        <v>4551</v>
      </c>
      <c r="C97" s="312" t="s">
        <v>4552</v>
      </c>
      <c r="D97" s="316" t="s">
        <v>173</v>
      </c>
      <c r="E97" s="290">
        <v>30</v>
      </c>
      <c r="F97" s="227"/>
      <c r="G97" s="301">
        <f>E97*F97</f>
        <v>0</v>
      </c>
      <c r="H97" s="302" t="s">
        <v>259</v>
      </c>
    </row>
    <row r="98" spans="1:8" s="231" customFormat="1" ht="12">
      <c r="A98" s="281">
        <f t="shared" si="8"/>
        <v>83</v>
      </c>
      <c r="B98" s="313" t="s">
        <v>4553</v>
      </c>
      <c r="C98" s="312" t="s">
        <v>4554</v>
      </c>
      <c r="D98" s="316" t="s">
        <v>180</v>
      </c>
      <c r="E98" s="290">
        <v>679</v>
      </c>
      <c r="F98" s="227"/>
      <c r="G98" s="301">
        <f t="shared" si="7"/>
        <v>0</v>
      </c>
      <c r="H98" s="302" t="s">
        <v>259</v>
      </c>
    </row>
    <row r="99" spans="1:8" s="231" customFormat="1" ht="12">
      <c r="A99" s="281">
        <f t="shared" si="8"/>
        <v>84</v>
      </c>
      <c r="B99" s="313" t="s">
        <v>4555</v>
      </c>
      <c r="C99" s="312" t="s">
        <v>4556</v>
      </c>
      <c r="D99" s="316" t="s">
        <v>143</v>
      </c>
      <c r="E99" s="290">
        <v>1.1</v>
      </c>
      <c r="F99" s="227"/>
      <c r="G99" s="301">
        <f t="shared" si="7"/>
        <v>0</v>
      </c>
      <c r="H99" s="287" t="s">
        <v>4102</v>
      </c>
    </row>
    <row r="100" spans="1:8" s="231" customFormat="1" ht="12">
      <c r="A100" s="321"/>
      <c r="B100" s="294" t="s">
        <v>4099</v>
      </c>
      <c r="C100" s="295" t="str">
        <f>CONCATENATE(B76," ",C76)</f>
        <v>736 Podlahové vytápění</v>
      </c>
      <c r="D100" s="322"/>
      <c r="E100" s="323"/>
      <c r="F100" s="323"/>
      <c r="G100" s="298">
        <f>SUM(G76:G99)</f>
        <v>0</v>
      </c>
      <c r="H100" s="299"/>
    </row>
    <row r="101" spans="1:8" ht="12">
      <c r="A101" s="274" t="s">
        <v>4081</v>
      </c>
      <c r="B101" s="275" t="s">
        <v>3013</v>
      </c>
      <c r="C101" s="276" t="s">
        <v>3014</v>
      </c>
      <c r="D101" s="277"/>
      <c r="E101" s="278"/>
      <c r="F101" s="278"/>
      <c r="G101" s="279"/>
      <c r="H101" s="280"/>
    </row>
    <row r="102" spans="1:12" ht="33.75">
      <c r="A102" s="281">
        <f>A99+1</f>
        <v>85</v>
      </c>
      <c r="B102" s="292" t="s">
        <v>4557</v>
      </c>
      <c r="C102" s="312" t="s">
        <v>4558</v>
      </c>
      <c r="D102" s="284" t="s">
        <v>173</v>
      </c>
      <c r="E102" s="285">
        <v>34</v>
      </c>
      <c r="F102" s="227"/>
      <c r="G102" s="315">
        <f aca="true" t="shared" si="9" ref="G102:G109">E102*F102</f>
        <v>0</v>
      </c>
      <c r="H102" s="302" t="s">
        <v>259</v>
      </c>
      <c r="L102" s="324"/>
    </row>
    <row r="103" spans="1:12" ht="33.75">
      <c r="A103" s="281">
        <f aca="true" t="shared" si="10" ref="A103:A109">A102+1</f>
        <v>86</v>
      </c>
      <c r="B103" s="292" t="s">
        <v>4559</v>
      </c>
      <c r="C103" s="312" t="s">
        <v>4560</v>
      </c>
      <c r="D103" s="284" t="s">
        <v>173</v>
      </c>
      <c r="E103" s="285">
        <v>22</v>
      </c>
      <c r="F103" s="227"/>
      <c r="G103" s="315">
        <f t="shared" si="9"/>
        <v>0</v>
      </c>
      <c r="H103" s="302" t="s">
        <v>259</v>
      </c>
      <c r="L103" s="324"/>
    </row>
    <row r="104" spans="1:12" ht="33.75">
      <c r="A104" s="281">
        <f t="shared" si="10"/>
        <v>87</v>
      </c>
      <c r="B104" s="292" t="s">
        <v>4561</v>
      </c>
      <c r="C104" s="312" t="s">
        <v>4562</v>
      </c>
      <c r="D104" s="284" t="s">
        <v>173</v>
      </c>
      <c r="E104" s="285">
        <v>6</v>
      </c>
      <c r="F104" s="227"/>
      <c r="G104" s="315">
        <f t="shared" si="9"/>
        <v>0</v>
      </c>
      <c r="H104" s="302" t="s">
        <v>259</v>
      </c>
      <c r="L104" s="324"/>
    </row>
    <row r="105" spans="1:12" ht="33.75">
      <c r="A105" s="281">
        <f t="shared" si="10"/>
        <v>88</v>
      </c>
      <c r="B105" s="292" t="s">
        <v>4563</v>
      </c>
      <c r="C105" s="312" t="s">
        <v>4564</v>
      </c>
      <c r="D105" s="284" t="s">
        <v>173</v>
      </c>
      <c r="E105" s="285">
        <v>14</v>
      </c>
      <c r="F105" s="227"/>
      <c r="G105" s="315">
        <f t="shared" si="9"/>
        <v>0</v>
      </c>
      <c r="H105" s="302" t="s">
        <v>259</v>
      </c>
      <c r="L105" s="324"/>
    </row>
    <row r="106" spans="1:8" ht="12">
      <c r="A106" s="281">
        <f t="shared" si="10"/>
        <v>89</v>
      </c>
      <c r="B106" s="282" t="s">
        <v>4565</v>
      </c>
      <c r="C106" s="312" t="s">
        <v>4566</v>
      </c>
      <c r="D106" s="304" t="s">
        <v>242</v>
      </c>
      <c r="E106" s="305">
        <v>100</v>
      </c>
      <c r="F106" s="227"/>
      <c r="G106" s="306">
        <f t="shared" si="9"/>
        <v>0</v>
      </c>
      <c r="H106" s="307" t="s">
        <v>259</v>
      </c>
    </row>
    <row r="107" spans="1:8" ht="12">
      <c r="A107" s="281">
        <f t="shared" si="10"/>
        <v>90</v>
      </c>
      <c r="B107" s="308" t="s">
        <v>4567</v>
      </c>
      <c r="C107" s="309" t="s">
        <v>4568</v>
      </c>
      <c r="D107" s="304" t="s">
        <v>242</v>
      </c>
      <c r="E107" s="305">
        <v>100</v>
      </c>
      <c r="F107" s="227"/>
      <c r="G107" s="306">
        <f t="shared" si="9"/>
        <v>0</v>
      </c>
      <c r="H107" s="287" t="s">
        <v>4102</v>
      </c>
    </row>
    <row r="108" spans="1:8" ht="12">
      <c r="A108" s="281">
        <f t="shared" si="10"/>
        <v>91</v>
      </c>
      <c r="B108" s="308" t="s">
        <v>3329</v>
      </c>
      <c r="C108" s="309" t="s">
        <v>4569</v>
      </c>
      <c r="D108" s="304" t="s">
        <v>242</v>
      </c>
      <c r="E108" s="305">
        <v>50</v>
      </c>
      <c r="F108" s="227"/>
      <c r="G108" s="306">
        <f t="shared" si="9"/>
        <v>0</v>
      </c>
      <c r="H108" s="287" t="s">
        <v>4102</v>
      </c>
    </row>
    <row r="109" spans="1:8" ht="22.5">
      <c r="A109" s="281">
        <f t="shared" si="10"/>
        <v>92</v>
      </c>
      <c r="B109" s="308" t="s">
        <v>3382</v>
      </c>
      <c r="C109" s="309" t="s">
        <v>4570</v>
      </c>
      <c r="D109" s="304" t="s">
        <v>143</v>
      </c>
      <c r="E109" s="305">
        <v>0.3</v>
      </c>
      <c r="F109" s="227"/>
      <c r="G109" s="306">
        <f t="shared" si="9"/>
        <v>0</v>
      </c>
      <c r="H109" s="287" t="s">
        <v>4102</v>
      </c>
    </row>
    <row r="110" spans="1:8" ht="12">
      <c r="A110" s="293"/>
      <c r="B110" s="294" t="s">
        <v>4099</v>
      </c>
      <c r="C110" s="295" t="str">
        <f>CONCATENATE(B101," ",C101)</f>
        <v>767 Konstrukce zámečnické</v>
      </c>
      <c r="D110" s="296"/>
      <c r="E110" s="297"/>
      <c r="F110" s="297"/>
      <c r="G110" s="298">
        <f>SUM(G101:G109)</f>
        <v>0</v>
      </c>
      <c r="H110" s="299"/>
    </row>
    <row r="111" spans="1:8" ht="12">
      <c r="A111" s="274" t="s">
        <v>4081</v>
      </c>
      <c r="B111" s="275" t="s">
        <v>3627</v>
      </c>
      <c r="C111" s="276" t="s">
        <v>4571</v>
      </c>
      <c r="D111" s="277"/>
      <c r="E111" s="278"/>
      <c r="F111" s="278"/>
      <c r="G111" s="279"/>
      <c r="H111" s="280"/>
    </row>
    <row r="112" spans="1:8" ht="22.5">
      <c r="A112" s="281">
        <f>1+A109</f>
        <v>93</v>
      </c>
      <c r="B112" s="308" t="s">
        <v>4572</v>
      </c>
      <c r="C112" s="312" t="s">
        <v>4573</v>
      </c>
      <c r="D112" s="304" t="s">
        <v>180</v>
      </c>
      <c r="E112" s="305">
        <v>5</v>
      </c>
      <c r="F112" s="227"/>
      <c r="G112" s="306">
        <f>E112*F112</f>
        <v>0</v>
      </c>
      <c r="H112" s="287" t="s">
        <v>4102</v>
      </c>
    </row>
    <row r="113" spans="1:8" ht="12">
      <c r="A113" s="281">
        <f>A112+1</f>
        <v>94</v>
      </c>
      <c r="B113" s="308" t="s">
        <v>4574</v>
      </c>
      <c r="C113" s="312" t="s">
        <v>4575</v>
      </c>
      <c r="D113" s="304" t="s">
        <v>180</v>
      </c>
      <c r="E113" s="305">
        <v>5</v>
      </c>
      <c r="F113" s="227"/>
      <c r="G113" s="306">
        <f>E113*F113</f>
        <v>0</v>
      </c>
      <c r="H113" s="287" t="s">
        <v>4102</v>
      </c>
    </row>
    <row r="114" spans="1:8" ht="12">
      <c r="A114" s="293"/>
      <c r="B114" s="294" t="s">
        <v>4099</v>
      </c>
      <c r="C114" s="295" t="str">
        <f>CONCATENATE(B111," ",C111)</f>
        <v>783 Nátěry</v>
      </c>
      <c r="D114" s="296"/>
      <c r="E114" s="297"/>
      <c r="F114" s="297"/>
      <c r="G114" s="298">
        <f>SUM(G111:G113)</f>
        <v>0</v>
      </c>
      <c r="H114" s="299"/>
    </row>
    <row r="115" spans="1:8" ht="12">
      <c r="A115" s="274" t="s">
        <v>4081</v>
      </c>
      <c r="B115" s="275" t="s">
        <v>95</v>
      </c>
      <c r="C115" s="276" t="s">
        <v>96</v>
      </c>
      <c r="D115" s="277"/>
      <c r="E115" s="278"/>
      <c r="F115" s="278"/>
      <c r="G115" s="279"/>
      <c r="H115" s="280"/>
    </row>
    <row r="116" spans="1:8" ht="12">
      <c r="A116" s="281">
        <f>1+A113</f>
        <v>95</v>
      </c>
      <c r="B116" s="308" t="s">
        <v>4576</v>
      </c>
      <c r="C116" s="312" t="s">
        <v>3833</v>
      </c>
      <c r="D116" s="304" t="s">
        <v>173</v>
      </c>
      <c r="E116" s="305">
        <v>1</v>
      </c>
      <c r="F116" s="227"/>
      <c r="G116" s="306">
        <f>E116*F116</f>
        <v>0</v>
      </c>
      <c r="H116" s="307" t="s">
        <v>259</v>
      </c>
    </row>
    <row r="117" spans="1:8" ht="12">
      <c r="A117" s="321"/>
      <c r="B117" s="294" t="s">
        <v>4099</v>
      </c>
      <c r="C117" s="295" t="s">
        <v>3833</v>
      </c>
      <c r="D117" s="322"/>
      <c r="E117" s="323"/>
      <c r="F117" s="323"/>
      <c r="G117" s="298">
        <f>SUM(G115:G116)</f>
        <v>0</v>
      </c>
      <c r="H117" s="299"/>
    </row>
    <row r="118" spans="1:8" ht="12">
      <c r="A118" s="274" t="s">
        <v>4081</v>
      </c>
      <c r="B118" s="275" t="s">
        <v>3901</v>
      </c>
      <c r="C118" s="276" t="s">
        <v>158</v>
      </c>
      <c r="D118" s="277"/>
      <c r="E118" s="278"/>
      <c r="F118" s="278"/>
      <c r="G118" s="279"/>
      <c r="H118" s="280"/>
    </row>
    <row r="119" spans="1:8" ht="12">
      <c r="A119" s="281">
        <f>1+A116</f>
        <v>96</v>
      </c>
      <c r="B119" s="308" t="s">
        <v>4577</v>
      </c>
      <c r="C119" s="312" t="s">
        <v>4578</v>
      </c>
      <c r="D119" s="304" t="s">
        <v>173</v>
      </c>
      <c r="E119" s="305">
        <v>1</v>
      </c>
      <c r="F119" s="227"/>
      <c r="G119" s="306">
        <f>E119*F119</f>
        <v>0</v>
      </c>
      <c r="H119" s="307" t="s">
        <v>259</v>
      </c>
    </row>
    <row r="120" spans="1:8" ht="22.5">
      <c r="A120" s="281">
        <f>A119+1</f>
        <v>97</v>
      </c>
      <c r="B120" s="308" t="s">
        <v>4579</v>
      </c>
      <c r="C120" s="312" t="s">
        <v>4580</v>
      </c>
      <c r="D120" s="304" t="s">
        <v>173</v>
      </c>
      <c r="E120" s="305">
        <v>1</v>
      </c>
      <c r="F120" s="227"/>
      <c r="G120" s="306">
        <f>E120*F120</f>
        <v>0</v>
      </c>
      <c r="H120" s="307" t="s">
        <v>259</v>
      </c>
    </row>
    <row r="121" spans="1:8" s="314" customFormat="1" ht="12">
      <c r="A121" s="281">
        <f>A120+1</f>
        <v>98</v>
      </c>
      <c r="B121" s="308" t="s">
        <v>4581</v>
      </c>
      <c r="C121" s="312" t="s">
        <v>4582</v>
      </c>
      <c r="D121" s="304" t="s">
        <v>286</v>
      </c>
      <c r="E121" s="305">
        <v>3854</v>
      </c>
      <c r="F121" s="227"/>
      <c r="G121" s="301">
        <f>E121*F121</f>
        <v>0</v>
      </c>
      <c r="H121" s="307" t="s">
        <v>259</v>
      </c>
    </row>
    <row r="122" spans="1:8" ht="12">
      <c r="A122" s="281">
        <f>A121+1</f>
        <v>99</v>
      </c>
      <c r="B122" s="308" t="s">
        <v>4583</v>
      </c>
      <c r="C122" s="312" t="s">
        <v>4584</v>
      </c>
      <c r="D122" s="304" t="s">
        <v>682</v>
      </c>
      <c r="E122" s="305">
        <v>40</v>
      </c>
      <c r="F122" s="227"/>
      <c r="G122" s="306">
        <f>E122*F122</f>
        <v>0</v>
      </c>
      <c r="H122" s="307" t="s">
        <v>259</v>
      </c>
    </row>
    <row r="123" spans="1:8" ht="12">
      <c r="A123" s="321"/>
      <c r="B123" s="294" t="s">
        <v>4099</v>
      </c>
      <c r="C123" s="295" t="str">
        <f>CONCATENATE(B118," ",C118)</f>
        <v>OST Ostatní náklady</v>
      </c>
      <c r="D123" s="322"/>
      <c r="E123" s="323"/>
      <c r="F123" s="323"/>
      <c r="G123" s="298">
        <f>SUM(G118:G122)</f>
        <v>0</v>
      </c>
      <c r="H123" s="299"/>
    </row>
    <row r="124" spans="1:8" ht="12">
      <c r="A124" s="164"/>
      <c r="B124" s="164"/>
      <c r="C124" s="164"/>
      <c r="D124" s="164"/>
      <c r="E124" s="164"/>
      <c r="G124" s="164"/>
      <c r="H124" s="163"/>
    </row>
    <row r="125" spans="1:8" ht="12">
      <c r="A125" s="232"/>
      <c r="B125" s="233" t="s">
        <v>4079</v>
      </c>
      <c r="C125" s="234" t="s">
        <v>3</v>
      </c>
      <c r="D125" s="235"/>
      <c r="E125" s="236"/>
      <c r="F125" s="237"/>
      <c r="G125" s="238">
        <f>G20+G33+G45+G75+G100+G110+G114+G117+G123</f>
        <v>0</v>
      </c>
      <c r="H125" s="239"/>
    </row>
    <row r="126" ht="12">
      <c r="E126" s="231"/>
    </row>
    <row r="127" ht="12">
      <c r="E127" s="231"/>
    </row>
    <row r="128" ht="12">
      <c r="E128" s="231"/>
    </row>
    <row r="129" ht="12">
      <c r="E129" s="231"/>
    </row>
    <row r="130" ht="12">
      <c r="E130" s="231"/>
    </row>
    <row r="131" ht="12">
      <c r="E131" s="231"/>
    </row>
    <row r="132" ht="12">
      <c r="E132" s="231"/>
    </row>
    <row r="133" ht="12">
      <c r="E133" s="231"/>
    </row>
    <row r="134" ht="12">
      <c r="E134" s="231"/>
    </row>
    <row r="135" ht="12">
      <c r="E135" s="231"/>
    </row>
    <row r="136" ht="12">
      <c r="E136" s="231"/>
    </row>
    <row r="137" ht="12">
      <c r="E137" s="231"/>
    </row>
    <row r="138" ht="12">
      <c r="E138" s="231"/>
    </row>
    <row r="139" ht="12">
      <c r="E139" s="231"/>
    </row>
    <row r="140" ht="12">
      <c r="E140" s="231"/>
    </row>
    <row r="141" ht="12">
      <c r="E141" s="231"/>
    </row>
    <row r="142" ht="12">
      <c r="E142" s="231"/>
    </row>
    <row r="143" ht="12">
      <c r="E143" s="231"/>
    </row>
    <row r="144" ht="12">
      <c r="E144" s="231"/>
    </row>
    <row r="145" ht="12">
      <c r="E145" s="231"/>
    </row>
    <row r="146" ht="12">
      <c r="E146" s="231"/>
    </row>
    <row r="147" spans="1:8" ht="12">
      <c r="A147" s="327"/>
      <c r="B147" s="328"/>
      <c r="C147" s="329"/>
      <c r="D147" s="327"/>
      <c r="E147" s="241"/>
      <c r="F147" s="241"/>
      <c r="G147" s="241"/>
      <c r="H147" s="327"/>
    </row>
    <row r="148" spans="1:8" ht="12">
      <c r="A148" s="327"/>
      <c r="B148" s="328"/>
      <c r="C148" s="329"/>
      <c r="D148" s="327"/>
      <c r="E148" s="241"/>
      <c r="F148" s="241"/>
      <c r="G148" s="241"/>
      <c r="H148" s="327"/>
    </row>
    <row r="149" spans="1:8" ht="12">
      <c r="A149" s="327"/>
      <c r="B149" s="328"/>
      <c r="C149" s="329"/>
      <c r="D149" s="327"/>
      <c r="E149" s="241"/>
      <c r="F149" s="241"/>
      <c r="G149" s="241"/>
      <c r="H149" s="327"/>
    </row>
    <row r="150" spans="1:8" ht="12">
      <c r="A150" s="327"/>
      <c r="B150" s="328"/>
      <c r="C150" s="329"/>
      <c r="D150" s="327"/>
      <c r="E150" s="241"/>
      <c r="F150" s="241"/>
      <c r="G150" s="241"/>
      <c r="H150" s="327"/>
    </row>
    <row r="151" ht="12">
      <c r="E151" s="231"/>
    </row>
    <row r="152" ht="12">
      <c r="E152" s="231"/>
    </row>
    <row r="153" ht="12">
      <c r="E153" s="231"/>
    </row>
    <row r="154" ht="12">
      <c r="E154" s="231"/>
    </row>
    <row r="155" ht="12">
      <c r="E155" s="231"/>
    </row>
    <row r="156" ht="12">
      <c r="E156" s="231"/>
    </row>
    <row r="157" ht="12">
      <c r="E157" s="231"/>
    </row>
    <row r="158" ht="12">
      <c r="E158" s="231"/>
    </row>
    <row r="159" ht="12">
      <c r="E159" s="231"/>
    </row>
    <row r="160" ht="12">
      <c r="E160" s="231"/>
    </row>
    <row r="161" ht="12">
      <c r="E161" s="231"/>
    </row>
    <row r="162" ht="12">
      <c r="E162" s="231"/>
    </row>
    <row r="163" ht="12">
      <c r="E163" s="231"/>
    </row>
    <row r="164" ht="12">
      <c r="E164" s="231"/>
    </row>
    <row r="165" ht="12">
      <c r="E165" s="231"/>
    </row>
    <row r="166" ht="12">
      <c r="E166" s="231"/>
    </row>
    <row r="167" ht="12">
      <c r="E167" s="231"/>
    </row>
    <row r="168" ht="12">
      <c r="E168" s="231"/>
    </row>
    <row r="169" ht="12">
      <c r="E169" s="231"/>
    </row>
    <row r="170" ht="12">
      <c r="E170" s="231"/>
    </row>
    <row r="171" ht="12">
      <c r="E171" s="231"/>
    </row>
    <row r="172" ht="12">
      <c r="E172" s="231"/>
    </row>
    <row r="173" ht="12">
      <c r="E173" s="231"/>
    </row>
    <row r="174" ht="12">
      <c r="E174" s="231"/>
    </row>
    <row r="175" ht="12">
      <c r="E175" s="231"/>
    </row>
    <row r="176" spans="1:2" ht="12">
      <c r="A176" s="330"/>
      <c r="B176" s="331"/>
    </row>
    <row r="177" spans="1:8" ht="12">
      <c r="A177" s="327"/>
      <c r="B177" s="328"/>
      <c r="C177" s="332"/>
      <c r="D177" s="333"/>
      <c r="E177" s="334"/>
      <c r="F177" s="247"/>
      <c r="G177" s="335"/>
      <c r="H177" s="336"/>
    </row>
    <row r="178" spans="1:8" ht="12">
      <c r="A178" s="337"/>
      <c r="B178" s="338"/>
      <c r="C178" s="329"/>
      <c r="D178" s="327"/>
      <c r="E178" s="339"/>
      <c r="F178" s="241"/>
      <c r="G178" s="241"/>
      <c r="H178" s="327"/>
    </row>
    <row r="179" spans="1:8" ht="12">
      <c r="A179" s="327"/>
      <c r="B179" s="328"/>
      <c r="C179" s="329"/>
      <c r="D179" s="327"/>
      <c r="E179" s="339"/>
      <c r="F179" s="241"/>
      <c r="G179" s="241"/>
      <c r="H179" s="327"/>
    </row>
    <row r="180" spans="1:8" ht="12">
      <c r="A180" s="327"/>
      <c r="B180" s="328"/>
      <c r="C180" s="329"/>
      <c r="D180" s="327"/>
      <c r="E180" s="339"/>
      <c r="F180" s="241"/>
      <c r="G180" s="241"/>
      <c r="H180" s="327"/>
    </row>
    <row r="181" spans="1:8" ht="12">
      <c r="A181" s="327"/>
      <c r="B181" s="328"/>
      <c r="C181" s="329"/>
      <c r="D181" s="327"/>
      <c r="E181" s="339"/>
      <c r="F181" s="241"/>
      <c r="G181" s="241"/>
      <c r="H181" s="327"/>
    </row>
    <row r="182" spans="1:8" ht="12">
      <c r="A182" s="327"/>
      <c r="B182" s="328"/>
      <c r="C182" s="329"/>
      <c r="D182" s="327"/>
      <c r="E182" s="339"/>
      <c r="F182" s="241"/>
      <c r="G182" s="241"/>
      <c r="H182" s="327"/>
    </row>
    <row r="183" spans="1:8" ht="12">
      <c r="A183" s="327"/>
      <c r="B183" s="328"/>
      <c r="C183" s="329"/>
      <c r="D183" s="327"/>
      <c r="E183" s="339"/>
      <c r="F183" s="241"/>
      <c r="G183" s="241"/>
      <c r="H183" s="327"/>
    </row>
    <row r="184" spans="1:8" ht="12">
      <c r="A184" s="327"/>
      <c r="B184" s="328"/>
      <c r="C184" s="329"/>
      <c r="D184" s="327"/>
      <c r="E184" s="339"/>
      <c r="F184" s="241"/>
      <c r="G184" s="241"/>
      <c r="H184" s="327"/>
    </row>
    <row r="185" spans="1:8" ht="12">
      <c r="A185" s="327"/>
      <c r="B185" s="328"/>
      <c r="C185" s="329"/>
      <c r="D185" s="327"/>
      <c r="E185" s="339"/>
      <c r="F185" s="241"/>
      <c r="G185" s="241"/>
      <c r="H185" s="327"/>
    </row>
    <row r="186" spans="1:8" ht="12">
      <c r="A186" s="327"/>
      <c r="B186" s="328"/>
      <c r="C186" s="329"/>
      <c r="D186" s="327"/>
      <c r="E186" s="339"/>
      <c r="F186" s="241"/>
      <c r="G186" s="241"/>
      <c r="H186" s="327"/>
    </row>
    <row r="187" spans="1:8" ht="12">
      <c r="A187" s="327"/>
      <c r="B187" s="328"/>
      <c r="C187" s="329"/>
      <c r="D187" s="327"/>
      <c r="E187" s="339"/>
      <c r="F187" s="241"/>
      <c r="G187" s="241"/>
      <c r="H187" s="327"/>
    </row>
    <row r="188" spans="1:8" ht="12">
      <c r="A188" s="327"/>
      <c r="B188" s="328"/>
      <c r="C188" s="329"/>
      <c r="D188" s="327"/>
      <c r="E188" s="339"/>
      <c r="F188" s="241"/>
      <c r="G188" s="241"/>
      <c r="H188" s="327"/>
    </row>
    <row r="189" spans="1:8" ht="12">
      <c r="A189" s="327"/>
      <c r="B189" s="328"/>
      <c r="C189" s="329"/>
      <c r="D189" s="327"/>
      <c r="E189" s="339"/>
      <c r="F189" s="241"/>
      <c r="G189" s="241"/>
      <c r="H189" s="327"/>
    </row>
    <row r="190" spans="1:8" ht="12">
      <c r="A190" s="327"/>
      <c r="B190" s="328"/>
      <c r="C190" s="329"/>
      <c r="D190" s="327"/>
      <c r="E190" s="339"/>
      <c r="F190" s="241"/>
      <c r="G190" s="241"/>
      <c r="H190" s="327"/>
    </row>
  </sheetData>
  <sheetProtection algorithmName="SHA-512" hashValue="waPu0oQNBpvrCyDrFQi0nNouri/lF/YfS/gTtxa2vmXEwBBFGfPviV8xp7fLwzbfIHroCcx5US1qBxZyeim9HQ==" saltValue="4lRX9GJR5RxORl0MlZXVqA==" spinCount="100000" sheet="1" objects="1" scenarios="1"/>
  <mergeCells count="3">
    <mergeCell ref="A1:G1"/>
    <mergeCell ref="A3:B3"/>
    <mergeCell ref="A4:B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2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Jirka-PC\Jirka</dc:creator>
  <cp:keywords/>
  <dc:description/>
  <cp:lastModifiedBy>Jarošová Hana Bc.</cp:lastModifiedBy>
  <dcterms:created xsi:type="dcterms:W3CDTF">2020-12-17T10:41:20Z</dcterms:created>
  <dcterms:modified xsi:type="dcterms:W3CDTF">2021-01-22T12:36:54Z</dcterms:modified>
  <cp:category/>
  <cp:version/>
  <cp:contentType/>
  <cp:contentStatus/>
</cp:coreProperties>
</file>