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001_SO 001.1" sheetId="2" r:id="rId2"/>
    <sheet name="SO 001_SO 001.2" sheetId="3" r:id="rId3"/>
    <sheet name="SO 101_SO 101.1" sheetId="4" r:id="rId4"/>
    <sheet name="SO 101_SO 101.2" sheetId="5" r:id="rId5"/>
    <sheet name="SO 101_SO 101.3" sheetId="6" r:id="rId6"/>
    <sheet name="SO 101_SO 101.4" sheetId="7" r:id="rId7"/>
    <sheet name="SO 101_SO 101.5" sheetId="8" r:id="rId8"/>
    <sheet name="SO 101_SO 101.6" sheetId="9" r:id="rId9"/>
    <sheet name="SO 101_SO 101.7" sheetId="10" r:id="rId10"/>
    <sheet name="SO 101_SO 101.8" sheetId="11" r:id="rId11"/>
    <sheet name="SO 101_SO 101.9" sheetId="12" r:id="rId12"/>
    <sheet name="SO 102" sheetId="13" r:id="rId13"/>
    <sheet name="SO 201" sheetId="14" r:id="rId14"/>
    <sheet name="SO 202" sheetId="15" r:id="rId15"/>
    <sheet name="SO 203" sheetId="16" r:id="rId16"/>
    <sheet name="SO 301" sheetId="17" r:id="rId17"/>
  </sheets>
  <definedNames/>
  <calcPr fullCalcOnLoad="1"/>
</workbook>
</file>

<file path=xl/sharedStrings.xml><?xml version="1.0" encoding="utf-8"?>
<sst xmlns="http://schemas.openxmlformats.org/spreadsheetml/2006/main" count="8210" uniqueCount="1557">
  <si>
    <t>Firma: OPTIMA, spol. s r. o.</t>
  </si>
  <si>
    <t>Soupis objektů s DPH</t>
  </si>
  <si>
    <t>Stavba: II/337 UPR - MODERNIZACE SILNICE II/337 SEČ-TŘEMOŠNICE (KŘIŽOVATKA S III/33741)</t>
  </si>
  <si>
    <t>Varianta: ZŘ - Základní řešení</t>
  </si>
  <si>
    <t>Odbytová cena:</t>
  </si>
  <si>
    <t>OC+DPH:</t>
  </si>
  <si>
    <t>Objekt</t>
  </si>
  <si>
    <t>Popis</t>
  </si>
  <si>
    <t>OC</t>
  </si>
  <si>
    <t>DPH</t>
  </si>
  <si>
    <t>OC+DPH</t>
  </si>
  <si>
    <t>ASPE10</t>
  </si>
  <si>
    <t>S</t>
  </si>
  <si>
    <t>Příloha k formuláři pro ocenění nabídky</t>
  </si>
  <si>
    <t xml:space="preserve">Stavba: </t>
  </si>
  <si>
    <t>II/337 UPR</t>
  </si>
  <si>
    <t>MODERNIZACE SILNICE II/337 SEČ-TŘEMOŠNICE (KŘIŽOVATKA S III/33741)</t>
  </si>
  <si>
    <t>O</t>
  </si>
  <si>
    <t>Objekt:</t>
  </si>
  <si>
    <t>SO 001</t>
  </si>
  <si>
    <t>VŠEOBECNÉ POLOŽKY</t>
  </si>
  <si>
    <t>O1</t>
  </si>
  <si>
    <t>Rozpočet:</t>
  </si>
  <si>
    <t>0,00</t>
  </si>
  <si>
    <t>15,00</t>
  </si>
  <si>
    <t>21,00</t>
  </si>
  <si>
    <t>3</t>
  </si>
  <si>
    <t>2</t>
  </si>
  <si>
    <t>SO 001.1</t>
  </si>
  <si>
    <t>VŠEOBECNÉ POLOŽKY - Vedlejší způsobilé výdaje</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</si>
  <si>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</si>
  <si>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</si>
  <si>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</si>
  <si>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</si>
  <si>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</si>
  <si>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</si>
  <si>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</si>
  <si>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</si>
  <si>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</si>
  <si>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</si>
  <si>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</si>
  <si>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</si>
  <si>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</si>
  <si>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</si>
  <si>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</si>
  <si>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</si>
  <si>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</si>
  <si>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</si>
  <si>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</si>
  <si>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</si>
  <si>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02620</t>
  </si>
  <si>
    <t/>
  </si>
  <si>
    <t>ZKOUŠENÍ KONSTRUKCÍ A PRACÍ NEZÁVISLOU ZKUŠEBNOU</t>
  </si>
  <si>
    <t>KČ</t>
  </si>
  <si>
    <t>PP</t>
  </si>
  <si>
    <t>Provedení zkoušek (zajištění všech testů potřebných pro zjištění kvality zemin náspů, výkopů), včetně dalších zkoušek požadovaných objednatelem. Nezahrnují nákl.na povinné průkazní zkoušky.</t>
  </si>
  <si>
    <t>VV</t>
  </si>
  <si>
    <t>1=1,000 [A]</t>
  </si>
  <si>
    <t>TS</t>
  </si>
  <si>
    <t>zahrnuje veškeré náklady spojené s objednatelem požadovanými zkouškami</t>
  </si>
  <si>
    <t>02710</t>
  </si>
  <si>
    <t>POMOC PRÁCE ZŘÍZ NEBO ZAJIŠŤ OBJÍŽĎKY A PŘÍSTUP CESTY</t>
  </si>
  <si>
    <t>KPL</t>
  </si>
  <si>
    <t>zajištění vydání všech potřebných rozhodnutí a stanovení pro přechodnou úpravu provozu na pozemních komunikací.</t>
  </si>
  <si>
    <t>zahrnuje veškeré náklady spojené s objednatelem požadovanými zařízeními</t>
  </si>
  <si>
    <t>02720</t>
  </si>
  <si>
    <t>POMOC PRÁCE ZŘÍZ NEBO ZAJIŠŤ REGULACI A OCHRANU DOPRAVY</t>
  </si>
  <si>
    <t>Pasportizace přilehlých objektů a objízdných tras. Specifikace dle SOD.</t>
  </si>
  <si>
    <t>02730</t>
  </si>
  <si>
    <t>POMOC PRÁCE ZŘÍZ NEBO ZAJIŠŤ OCHRANU INŽENÝRSKÝCH SÍTÍ</t>
  </si>
  <si>
    <t>Zajištění obnovy vyjádření a vytyčení veškerých stávajících inženýrských sítí (včetně úhrady za vytyčení), odpovědnost za jejich neporušení během výstavby a zpětné předání jejich správcům</t>
  </si>
  <si>
    <t>02811</t>
  </si>
  <si>
    <t>PRŮZKUMNÉ PRÁCE GEOTECHNICKÉ NA POVRCHU</t>
  </si>
  <si>
    <t>urceni zajistěni skalniho masivu pro a po odtěžení</t>
  </si>
  <si>
    <t>zahrnuje veškeré náklady spojené s objednatelem požadovanými pracemi</t>
  </si>
  <si>
    <t>02911</t>
  </si>
  <si>
    <t>OSTATNÍ POŽADAVKY - GEODETICKÉ ZAMĚŘENÍ</t>
  </si>
  <si>
    <t>Zaměření skutečného provedení- veškerá geodetická zaměření před stavbou, v průběhu provádění a po dokončení</t>
  </si>
  <si>
    <t>30=30,000 [A]</t>
  </si>
  <si>
    <t>7</t>
  </si>
  <si>
    <t>02930</t>
  </si>
  <si>
    <t>OSTATNÍ POŽADAVKY - UMĚLECKÁ DÍLA</t>
  </si>
  <si>
    <t>KUS</t>
  </si>
  <si>
    <t>Pamětní deska - místo realizace projektu bude nejpozději k datu převzetí dokončené stavby objednatelem osazeno 1ks pamětní desky o rozměrech 0,3*0,4m dle pravidel IROP, provedení z odolného materiálu zajišťující životnost desky a písma min.5 let. Zahrnuje dodávku, osazení a montáž - 1ks</t>
  </si>
  <si>
    <t>zahrnuje veškeré náklady spojené s objednatelem požadovanými pracemi a díly</t>
  </si>
  <si>
    <t>8</t>
  </si>
  <si>
    <t>02940</t>
  </si>
  <si>
    <t>OSTATNÍ POŽADAVKY - VYPRACOVÁNÍ DOKUMENTACE</t>
  </si>
  <si>
    <t>Dokumentace skutečného provedení stavby (DSPS), součástí dokladů při předání dokončeného díla budou rovněž veškeré atesty, prohlášení o shodě, certifikáty na použité materiály a výrobky a protokoly o výsledcích zkoušek.  
Dle specifikace ve smlouvě o dílo.</t>
  </si>
  <si>
    <t>02943</t>
  </si>
  <si>
    <t>OSTATNÍ POŽADAVKY - VYPRACOVÁNÍ RDS</t>
  </si>
  <si>
    <t>- RDS komunikace 
- RDS propustků 
- 3d model recyklace 
- RDS skalní masiv</t>
  </si>
  <si>
    <t>02945</t>
  </si>
  <si>
    <t>OSTAT POŽADAVKY - GEOMETRICKÝ PLÁN</t>
  </si>
  <si>
    <t>Vypracování geometrického plánu (GP) dokončené stavby  
Pozn.:GP bude mít náležitosti stanovené zvlaštními předpisy, zejména  Vyhláškou č. 26/2007 Sb., bude ověřen oprávněným zeměměřiským inženýrem a bude potvrzen příslušným katastrálním úřadem. GP bude způsobilý k majetkovému vypořádání. GP musí být před dokončeným vyhotovením předány objednateli k odsouhlasení.  
Dle specifikace ve smlouvě o dílo.</t>
  </si>
  <si>
    <t>8.23*50000=411500,-Kč 
0.5=0,500 [A]</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</si>
  <si>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</si>
  <si>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11</t>
  </si>
  <si>
    <t>02946</t>
  </si>
  <si>
    <t>OSTAT POŽADAVKY - FOTODOKUMENTACE</t>
  </si>
  <si>
    <t>Prúůběžné provedení fotodokumentace během provádění stavby, po dokončení předat na CD, dle specifikace v SOD.</t>
  </si>
  <si>
    <t>položka zahrnuje: 
- fotodokumentaci zadavatelem požadovaného děje a konstrukcí v požadovaných časových intervalech 
- zadavatelem specifikované výstupy (fotografie v papírovém a digitálním formátu) v požadovaném počtu</t>
  </si>
  <si>
    <t>12</t>
  </si>
  <si>
    <t>02990</t>
  </si>
  <si>
    <t>OSTATNÍ POŽADAVKY - INFORMAČNÍ TABULE</t>
  </si>
  <si>
    <t>Billboard IROP - místo realizace bude po dobu realizace stavby osazeno velkoplošným billboardem o rozměrech 5,1*2,4m dle pravidel publicity IROP po schválení objednatelem, formou proníjmu od dodavatele vč.projednání umístění, montáže a demontáže - 1ks</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</si>
  <si>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</si>
  <si>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13</t>
  </si>
  <si>
    <t>03720</t>
  </si>
  <si>
    <t>POMOC PRÁCE ZAJIŠŤ NEBO ZŘÍZ REGULACI A OCHRANU DOPRAVY</t>
  </si>
  <si>
    <t>zajištění požadavků vyplývajích z požadavků BOZP po dobu staveništních prací, včetně zajištění pohybu chodců.</t>
  </si>
  <si>
    <t>zahrnuje objednatelem povolené náklady na požadovaná zařízení zhotovitele</t>
  </si>
  <si>
    <t>SO 001.2</t>
  </si>
  <si>
    <t>VŠEOBECNÉ POLOŽKY - Nezpůsobilé výdaje</t>
  </si>
  <si>
    <t>01400</t>
  </si>
  <si>
    <t>POPLATKY - BANKOVNÍ ZÁRUKA</t>
  </si>
  <si>
    <t>zahrnuje jinde neuvedené poplatky související s výstavbou</t>
  </si>
  <si>
    <t>03100</t>
  </si>
  <si>
    <t>ZAŘÍZENÍ STAVENIŠTĚ - ZŘÍZENÍ, PROVOZ, DEMONTÁŽ</t>
  </si>
  <si>
    <t>Příprava zařízení staveniště, provoz a jeho odstranění, včetně případního zajištění přístupu na staveniště pro provádění prací mimo trvalý zábor stavby dle potřeb zhotovitele.</t>
  </si>
  <si>
    <t>zahrnuje objednatelem povolené náklady na pořízení (event. pronájem), provozování, udržování a likvidaci zhotovitelova zařízení</t>
  </si>
  <si>
    <t>SO 101</t>
  </si>
  <si>
    <t>SILNICE II/337</t>
  </si>
  <si>
    <t>SO 101.1</t>
  </si>
  <si>
    <t>SILNICE II/337 - Hlavní způsobilé výdaje</t>
  </si>
  <si>
    <t>014101</t>
  </si>
  <si>
    <t>POPLATKY ZA SKLÁDKU</t>
  </si>
  <si>
    <t>T</t>
  </si>
  <si>
    <t>beton, suť</t>
  </si>
  <si>
    <t>viz. položky  
11352 0.23t/m 0.23*1435=330,050 [B]</t>
  </si>
  <si>
    <t>zahrnuje veškeré poplatky provozovateli skládky související s uložením odpadu na skládce.</t>
  </si>
  <si>
    <t>014102</t>
  </si>
  <si>
    <t>neznečištěná zemina a kamenivo stavebním odpadem</t>
  </si>
  <si>
    <t>viz. položky 
113328   544.735*2=1 089,470 [A] 
122738.p 3356.8*2=6 713,600 [B] 
123738 ra  11042.42*2=22 084,840 [C] 
123738 rs  12176.05*2=24 352,100 [D] 
126838   2178.52*2=4 357,040 [E] 
12924   6260*0.2*2=2 504,000 [F] 
13273    648.2*2=1 296,400 [G] 
Celkem: A+B+C+D+E+F+G=62 397,450 [H]</t>
  </si>
  <si>
    <t>Zemní práce</t>
  </si>
  <si>
    <t>11030</t>
  </si>
  <si>
    <t>VŠEOBECNÉ VYKLIZENÍ LESNÍCH PLOCH</t>
  </si>
  <si>
    <t>M2</t>
  </si>
  <si>
    <t>Za účasti a souhlasu AOPK ČR správa CHKO Železné hory!</t>
  </si>
  <si>
    <t>km 1.360-1.700 L 
140+208.2+123.4+219.9+218.7=910,200 [A]</t>
  </si>
  <si>
    <t>zahrnuje odstranění všech překážek pro uskutečnění stavby</t>
  </si>
  <si>
    <t>11120</t>
  </si>
  <si>
    <t>ODSTRANĚNÍ KŘOVIN</t>
  </si>
  <si>
    <t>nálet a křoviny podél komunikace, předpoklad</t>
  </si>
  <si>
    <t>výkop: 11507/4-120*0.6=2 804,750 [B]</t>
  </si>
  <si>
    <t>odstranění křovin a stromů do průměru 100 mm 
doprava dřevin bez ohledu na vzdálenost 
spálení na hromadách nebo štěpkování</t>
  </si>
  <si>
    <t>11130</t>
  </si>
  <si>
    <t>SEJMUTÍ DRNU</t>
  </si>
  <si>
    <t>zpětné použití pro ohumusování</t>
  </si>
  <si>
    <t>násyp: 15565=15 565,000 [A] 
výkop: 11507=11 507,000 [B] 
Celkem: A+B=27 072,000 [C]</t>
  </si>
  <si>
    <t>včetně vodorovné dopravy  a uložení na skládku</t>
  </si>
  <si>
    <t>113138</t>
  </si>
  <si>
    <t>ODSTRANĚNÍ KRYTU ZPEVNĚNÝCH PLOCH S ASFALT POJIVEM, ODVOZ DO 20KM</t>
  </si>
  <si>
    <t>M3</t>
  </si>
  <si>
    <t>včetně poplatku za skládku</t>
  </si>
  <si>
    <t>Ostrůvky: 
odstranění živice: 16.5 m2 
16.5*0.15=2,475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</si>
  <si>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</si>
  <si>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113328</t>
  </si>
  <si>
    <t>ODSTRAN PODKL ZPEVNĚNÝCH PLOCH Z KAMENIVA NESTMEL, ODVOZ DO 20KM</t>
  </si>
  <si>
    <t>Sanace v intravilanu odhad 10%, včetně dopravy na skládku</t>
  </si>
  <si>
    <t>měřeno ze situace 
Extravilán km 0,852-1.680 dl.828m 
5991.4=5 991,400 [C] 
Starý Dvůr km 2,808-3.188 dl.380m 
2671.4=2 671,400 [E] 
Kraskov(-minus mosty) km 4,470-4.977 dl.507m 
3517.7-108.9-109.46-137.7=3 161,640 [G] 
Intravilán-Seč km 7,337-8,232 dl.895m 
6333.4=6 333,400 [J] 
Celkem: (C+E+G+J)*0.1*0.3=544,735 [K]</t>
  </si>
  <si>
    <t>11352</t>
  </si>
  <si>
    <t>ODSTRANĚNÍ CHODNÍKOVÝCH OBRUBNÍKŮ BETONOVÝCH</t>
  </si>
  <si>
    <t>M</t>
  </si>
  <si>
    <t>km 2.220 L ostrůvky 
24=24,000 [A] 
km 4.530-4.960 L 
135+43+33+179=390,000 [B] 
km 4.980-5.105 P 
56+62=118,000 [C] 
km 7.340-8.232 L 
205+92.5+334+97+48.5=777,000 [D] 
km 7.530-8.232 P 
26+8+3+22+67=126,000 [E] 
Celkem: A+B+C+D+E=1 435,000 [F]</t>
  </si>
  <si>
    <t>11360</t>
  </si>
  <si>
    <t>ROZRYTÍ VOZOVKY</t>
  </si>
  <si>
    <t>pro recyklaci na místě za studena</t>
  </si>
  <si>
    <t>měřeno ze situace+ rozšíření dle vzorových listů 
Napojení ZÚ  dl.19m 
153.8+0.275*2*19=164,250 [A]  
Recyklace km 0,000-0,852 dl.852m 
5840.6+0.275*2*852=6 309,200 [B] 
Recyklace km 1,680-2,790 dl.1110m 
7556.7+0.275*2*1110=8 167,200 [D] 
Recyklace km 3,188-4,470 dl.1282m 
8451.2+0.275*2*1282=9 156,300 [F] 
Recyklace km 5,105-7,337 dl.2232m 
14986.4+0.275*2*2232=16 214,000 [I] 
Celkem: A+B+D+F+I=40 010,950 [J]</t>
  </si>
  <si>
    <t>zahrnuje potřebné mechanizmy a odklizení přebytečného materiálu</t>
  </si>
  <si>
    <t>11372</t>
  </si>
  <si>
    <t>FRÉZOVÁNÍ ZPEVNĚNÝCH PLOCH ASFALTOVÝCH</t>
  </si>
  <si>
    <t>odvoz na skládku SÚS v Třemošnici - bez poplatku</t>
  </si>
  <si>
    <t>měřeno ze situace: 
stávající kryt komunikace: 47130.2*0,09+5749.2*0.12=4 931,622 [A] 
frézování křižovatek: (521+388,8+93,4+352,8+109,2+119.1+58.7+180,4+28,7+10.6+23,1+23.1+11.9+67,9+29.7+35.5+20.2+36,2+70.9+109.9+88,9)*0.09=214,200 [B] 
pro nároží křižovatek z dl. kostek: (149.9+31.4+24.4)*0.14=28,798 [C] 
Celkem: A+B+C=5 174,620 [D]</t>
  </si>
  <si>
    <t>Sanace v intravilanu odhad 10%, odvoz na skládku SÚS v Třemošnici - bez poplatku  
frézování podkladní vrstvy</t>
  </si>
  <si>
    <t>měřeno ze situace 
Starý Dvůr km 2,808-3.188 dl.380m 
2671.4*0.1=267,140 [E] 
Kraskov(-minus mosty) km 4,470-4.977 dl.507m 
(3517.7-108.9-109.46-137.7)*0.1=316,164 [G] 
Celkem: (E+G)*0.05=29,165 [H]</t>
  </si>
  <si>
    <t>122738</t>
  </si>
  <si>
    <t>p</t>
  </si>
  <si>
    <t>ODKOPÁVKY A PROKOPÁVKY OBECNÉ TŘ. I, ODVOZ DO 20KM</t>
  </si>
  <si>
    <t>odkop pro příkopy a zemní těleso, provedení zazubení, včetně dopravy na skládku</t>
  </si>
  <si>
    <t>dle příčných řezů: 167.84*20=3 356,800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</si>
  <si>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</si>
  <si>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123738</t>
  </si>
  <si>
    <t>ra</t>
  </si>
  <si>
    <t>ODKOP PRO SPOD STAVBU SILNIC A ŽELEZNIC TŘ. I, ODVOZ DO 20KM</t>
  </si>
  <si>
    <t>včetně dopravy na skládku, rozšíření vozovky - odkop na zemní plán</t>
  </si>
  <si>
    <t>km 0.180-0.320 P dl. 140 m 119 m2 
km 0.467-0.695 L dl. 28 m 14 m2 
km 0.475-0.635 P dl. 160 m 85 m2 
km 0.610-0.690 L dl. 80 m 39 m2 
km 0.665-0.710 P dl. 45 m 23 m2 
km 0.740-0.810 L dl. 70 m 35 m2 
km 0.848-0.865 L dl. 17 m 9 m2 
km 0.900-0.925 L dl. 25 m 11.5 m2 
km 1.035-1.060 L dl. 25 m 14 m2 
km 1.065-1.090 P dl. 25 m 12 m2 
km 1.343-1.417 L dl. 74 m 57 m2 
km 1.350-1.405 P dl. 55 m 49.5 m2 
km 1.415-1.480 P dl. 65 m 30 m2 
km 1.440-1.474 L dl. 34 m 20 m2 
km 1.492-1.520 L dl. 28 m 14.5 m2 
km 1.580-1.640 L dl. 60 m 34.5 m2 
km 1.607-1.632 P dl. 25 m 28 m2 
km 1.720-1.780 L dl. 60 m 29 m2 
km 1.710-2.210 P dl. 500 m 250 m2 
km 2.120-2.197 L dl. 77 m 70 m2 
km 2.247-2.420 L dl. 173 m 99 m2 
km 2.363-2.540 P dl. 177 m 89 m2 
km 2.510-2.773 L dl. 263 m 153.5 m2 
km 2.620-2.773 P dl. 153 m 105 m2 
km 2.829-3.010 P dl. 181 m 90.5 m2 
km 2.840-2.926 L dl. 86 m 42.5 m2 
km 3.040-3.080 L dl. 40 m 19.5 m2 
km 3.040-3.120 P dl. 80 m 57.5 m2 
km 3.120-3.140 L dl. 20 m 20.5 m2 
km 3.160-3.590 P dl. 430 m 216 m2 
km 3.190-3.520 L dl. 330 m 164 m2 
km 3.614-4.340 L dl. 726 m 378 m2 
km 3.617-3.940 P dl. 323 m 161.5 m2 
km 4.000-4.315 P dl. 315 m 319 m2 
km 4.385-4.425 L dl. 40 m 40.5 m2 
km 4.420-4.470 P dl. 50 m 27 m2 
km 4.485-4.575 L dl. 90 m 44.5 m2 
km 4.560-4.605 P dl. 45 m 23 m2 
km 4.672-4.707 P dl. 22 m 24 m2 
km 4.679-4.709 L dl. 19 m 17 m2 
km 4.860-4.955 P dl. 95 m 48 m2 
km 5.105-6.010 L dl. 905 m 531 m2 
km 5.105-6.005 P dl. 900 m 499.5 m2 
km 6.090-7.337 L dl. 1247 m 802 m2 
km 6.134-6.283 P dl. 149 m 75 m2 
km 6.321-7.478 P dl. 1157 m 698.5 m2 
km 0.300-0.467 L dl. 167 m 84m2 
km 0.495-0.610 L dl. 115 m 56m2 
km 0.690-0.740 L dl. 50 m 25m2 
km 0.810-0.825 L dl. 15 m 8m2 
km 1.700-1.720 L dl. 20 m 10m2 
km 1.780-2.120 L dl. 340 m 170m2 
km 3.590-3.614 L dl. 24 m 8m2 
km 2.420-2.510 L dl. 90 m 45m2 
km 4.425-4.470 L dl. 45 m 23m2 
km 0.055-0.950 P dl. 40 m 20m2 
km 0.120-0.180 P dl. 60 m 30m2 
km 0.820-0.855 P dl. 35 m 16m2 
km 3.010-3.040 P dl. 30 m 15m2 
km 3.940-4.000 P dl. 60 m 30m2 
km 4.315-4.360 P dl. 45 m 23m2 
km 1.045-1.075 P dl. 30 m 40 m2 
km 1.165-1.195 P dl. 30 m 49 m2 
km 1.410-1.430 P dl. 20 m 30 m2 
km 1.702-1.735 P dl. 33 m 38 m2 
Seč 
km 7.584-8.030 P dl. 446 m 263 m2 
km 7.990-9.071 L dl. 81 m 87.5 m2 
km 8.065-8.078 P dl. 13 m 13 m2 
km 8.215-8.232 L dl. 17 m 25 m2 
km 8.227-8.232 P dl. 5 m 23.5 m2 
(119+14+85+39+23+35+9+11.5+14+12+57+49.5+30+20+14.5+34.5+28+29+250+70+99+89+153.5+105+90.5+42.5+19.5+57.5+20.5+216+164+378+161.5+319+40.5+319+40.5+27+44.5+23+2+17+48+531+499.5+802+75+698.5+263+87.5+13+25+23.5+84+56+25+8+10+170+8+45+23+20+30+16+15+30+23+40+49+30+38)*0.45=3 221,550 [A] 
(140+28+160+80+45+70+17+25+25+25+74+55+65+34+28+60+25+60+500+77+173+177+263+153+181+86+40+80+20+430+330+726+323+315+40+50+90+45+22+19+95+905+900+1247+149+1157+167+115+50+15+20+340+24+90+45+40+60+35+30+60+45+30+30+20+33)*1.5*0.45=7 329,150 [B] 
pro bus záliv: (125.3+16.4)*0.45=63,765 [C] 
pro odpočívky: (70.8+233.1)*0.45=136,755 [D] 
Kraskov kompl. kce km 4.977-5.105 dl.128m 
832*0.35=291,200 [E] 
Celkem: A+B+C+D+E=11 042,420 [F]</t>
  </si>
  <si>
    <t>14</t>
  </si>
  <si>
    <t>rs</t>
  </si>
  <si>
    <t>včetně dopravy na skládku, pro sanaci aktivní zóny, v případě neúnosnosti zemní pláně v úsecích rozšíření vozovky, pouze se souhlasem objednavatele</t>
  </si>
  <si>
    <t>km 0.180-0.320 P dl. 140 m 119 m2 
km 0.467-0.695 L dl. 28 m 14 m2 
km 0.475-0.635 P dl. 160 m 85 m2 
km 0.610-0.690 L dl. 80 m 39 m2 
km 0.665-0.710 P dl. 45 m 23 m2 
km 0.740-0.810 L dl. 70 m 35 m2 
km 0.848-0.865 L dl. 17 m 9 m2 
km 0.900-0.925 L dl. 25 m 11.5 m2 
km 1.035-1.060 L dl. 25 m 14 m2 
km 1.065-1.090 P dl. 25 m 12 m2 
km 1.343-1.417 L dl. 74 m 57 m2 
km 1.350-1.405 P dl. 55 m 49.5 m2 
km 1.415-1.480 P dl. 65 m 30 m2 
km 1.440-1.474 L dl. 34 m 20 m2 
km 1.492-1.520 L dl. 28 m 14.5 m2 
km 1.580-1.640 L dl. 60 m 34.5 m2 
km 1.607-1.632 P dl. 25 m 28 m2 
km 1.720-1.780 L dl. 60 m 29 m2 
km 1.710-2.210 P dl. 500 m 250 m2 
km 2.120-2.197 L dl. 77 m 70 m2 
km 2.247-2.420 L dl. 173 m 99 m2 
km 2.363-2.540 P dl. 177 m 89 m2 
km 2.510-2.773 L dl. 263 m 153.5 m2 
km 2.620-2.773 P dl. 153 m 105 m2 
km 2.829-3.010 P dl. 181 m 90.5 m2 
km 2.840-2.926 L dl. 86 m 42.5 m2 
km 3.040-3.080 L dl. 40 m 19.5 m2 
km 3.040-3.120 P dl. 80 m 57.5 m2 
km 3.120-3.140 L dl. 20 m 20.5 m2 
km 3.160-3.590 P dl. 430 m 216 m2 
km 3.190-3.520 L dl. 330 m 164 m2 
km 3.614-4.340 L dl. 726 m 378 m2 
km 3.617-3.940 P dl. 323 m 161.5 m2 
km 4.000-4.315 P dl. 315 m 319 m2 
km 4.385-4.425 L dl. 40 m 40.5 m2 
km 4.420-4.470 P dl. 50 m 27 m2 
km 4.485-4.575 L dl. 90 m 44.5 m2 
km 4.560-4.605 P dl. 45 m 23 m2 
km 4.672-4.707 P dl. 22 m 24 m2 
km 4.679-4.709 L dl. 19 m 17 m2 
km 4.860-4.955 P dl. 95 m 48 m2 
km 5.105-6.010 L dl. 905 m 531 m2 
km 5.105-6.005 P dl. 900 m 499.5 m2 
km 6.090-7.337 L dl. 1247 m 802 m2 
km 6.134-6.283 P dl. 149 m 75 m2 
km 6.321-7.478 P dl. 1157 m 698.5 m2 
km 0.300-0.467 L dl. 167 m 84m2 
km 0.495-0.610 L dl. 115 m 56m2 
km 0.690-0.740 L dl. 50 m 25m2 
km 0.810-0.825 L dl. 15 m 8m2 
km 1.700-1.720 L dl. 20 m 10m2 
km 1.780-2.120 L dl. 340 m 170m2 
km 3.590-3.614 L dl. 24 m 8m2 
km 2.420-2.510 L dl. 90 m 45m2 
km 4.425-4.470 L dl. 45 m 23m2 
km 0.055-0.950 P dl. 40 m 20m2 
km 0.120-0.180 P dl. 60 m 30m2 
km 0.820-0.855 P dl. 35 m 16m2 
km 3.010-3.040 P dl. 30 m 15m2 
km 3.940-4.000 P dl. 60 m 30m2 
km 4.315-4.360 P dl. 45 m 23m2 
Seč 
km 7.584-8.030 P dl. 446 m 263 m2 
km 7.990-9.071 L dl. 81 m 87.5 m2 
km 8.065-8.078 P dl. 13 m 13 m2 
km 8.215-8.232 L dl. 17 m 25 m2 
km 8.227-8.232 P dl. 5 m 23.5 m2 
(119+14+85+39+23+35+9+11.5+14+12+57+49.5+30+20+14.5+34.5+28+29+250+70+99+89+153.5+105+90.5+42.5+19.5+57.5+20.5+216+164+378+161.5+319+40.5+319+40.5+27+44.5+23+2+17+48+531+499.5+802+75+698.5+263+87.5+13+25+23.5+84+56+25+8+10+170+8+45+23+20+30+16+15+30+23)*0.5=3 501,000 [A] 
(140+28+160+80+45+70+17+25+25+25+74+55+65+34+28+60+25+60+500+77+173+177+263+153+181+86+40+80+20+430+330+726+323+315+40+50+90+45+22+19+95+905+900+1247+149+1157+167+115+50+15+20+340+24+90+45+40+60+35+30+60+45)*1.5*0.5=8 036,250 [B] 
pro bus záliv: (125.3+16.4)*0.5=70,850 [C] 
pro odpočívky: (70.8+233.1)*0.5=151,950 [D] 
Kraskov kompl. kce km 4.977-5.105 dl.128m 
832*0.5=416,000 [H] 
Celkem: A+B+C+D+H=12 176,050 [I]</t>
  </si>
  <si>
    <t>15</t>
  </si>
  <si>
    <t>125738</t>
  </si>
  <si>
    <t>VYKOPÁVKY ZE ZEMNÍKŮ A SKLÁDEK TŘ. I, ODVOZ DO 20KM</t>
  </si>
  <si>
    <t>zemina s příměsí humusu - nákup</t>
  </si>
  <si>
    <t>na svahy zpevněné geotextílií: 
km 1.730-1.790  L dl.57m 
4.5*57=256,500 [A] 
km 1.607-1.632 P dl. 25m 
2*25=50,000 [B] 
km 3.766-3.856 L dl. 90m 
3*90=270,000 [C] 
km 3.746-3.831 P  dl. 85m 
2.5*85=212,500 [D]   
km 5.295-5.436 L dl. 150m  
3*150=450,000 [E] 
km 1.045-1.075 P dl. 30 m 
2*30=60,000 [F] 
km 1.165-1.195 P dl. 30 m 
2*30=60,000 [G] 
km 1.410-1.430 P dl. 20 m 
2*20=40,000 [H] 
km 1.702-1.735 P dl. 33 m 
2*33=66,000 [I] 
Celkem: (A+B+C+D+E+F+G+H+I)*0.1=146,500 [J]</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</si>
  <si>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</si>
  <si>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16</t>
  </si>
  <si>
    <t>126838</t>
  </si>
  <si>
    <t>ZŘÍZENÍ STUPŇŮ V PODLOŽÍ NÁSYPŮ TŘ. II, ODVOZ DO 20KM</t>
  </si>
  <si>
    <t>včetně dopravy na skládku, pro vyztužený svah</t>
  </si>
  <si>
    <t>km 1.607-1.632 P dl. 25m 
5.47*25=136,750 [A] 
km 3.766-3.856 L dl. 90m 
20.34/4*90=457,650 [B] 
km 3.746-3.831 P  dl. 85m 
15.11/4*85=321,088 [C]   
km 5.295-5.436 L dl. 150m 
36/7*150=771,429 [D] 
km 1.045-1.075 P dl. 30 m 
3.5*30=105,000 [E] 
km 1.165-1.195 P dl. 30 m 
3.5*30=105,000 [F] 
km 1.410-1.430 P dl. 20 m 
5.5*20=110,000 [G] 
km 1.702-1.735 P dl. 33 m 
5.2*33=171,600 [H] 
Celkem: A+B+C+D+E+F+G+H=2 178,517 [I]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</si>
  <si>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eventuelně nutné druhotné rozpojení odstřelené horniny 
- ruční vykopávky, odstranění kořenů a napadávek 
- pažení, vzepření a rozepření vč. přepažování (vyjma štětových stěn)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</si>
  <si>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t>
  </si>
  <si>
    <t>12924</t>
  </si>
  <si>
    <t>ČIŠTĚNÍ KRAJNIC OD NÁNOSU TL. DO 200MM</t>
  </si>
  <si>
    <t>odstranění stávající krajnice v šířce 0.5m</t>
  </si>
  <si>
    <t>Vlevo: (850+1180+1440+2240)*0.5=2 855,000 [A] 
Vpravo: (660+935+2885+2330)*0.5=3 405,000 [B] 
Celkem: A+B=6 260,000 [C]</t>
  </si>
  <si>
    <t>- vodorovná a svislá doprava, přemístění, přeložení, manipulace s výkopkem a uložení na skládku (bez poplatku)</t>
  </si>
  <si>
    <t>18</t>
  </si>
  <si>
    <t>13273</t>
  </si>
  <si>
    <t>HLOUBENÍ RÝH ŠÍŘ DO 2M PAŽ I NEPAŽ TŘ. I</t>
  </si>
  <si>
    <t>přípojky vpusti 
(2+2+2+3+22+10+9*4)*1.0*2.2=169,400 [A] 
(13+4+3+4+2+4+4+4+4+4+4+4+2+1+1+4+2+4+2+3+11+10+4+5+4+4+18)*1.0*2.2=283,800 [B] 
km cca 4.706P (17+21.5)*1.2*2.5=115,500 [C] 
km cca 8.020P (24+2.5)*1.2*2.5=79,500 [D] 
Celkem: A+B+C+D=648,200 [E]</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</si>
  <si>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</si>
  <si>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19</t>
  </si>
  <si>
    <t>17120</t>
  </si>
  <si>
    <t>ULOŽENÍ SYPANINY DO NÁSYPŮ A NA SKLÁDKY BEZ ZHUTNĚNÍ</t>
  </si>
  <si>
    <t>viz. položky 
122738.p 3356.8=3 356,800 [B] 
123738 ra  11042.42=11 042,420 [C] 
123738 rs  12176.05=12 176,050 [D] 
126838   2178.52=2 178,520 [E] 
12924   6260*0.2=1 252,000 [F] 
13273    648.2=648,200 [G] 
Celkem: B+C+D+E+F+G=30 653,990 [H]</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</si>
  <si>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</si>
  <si>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20</t>
  </si>
  <si>
    <t>17180</t>
  </si>
  <si>
    <t>ULOŽENÍ SYPANINY DO NÁSYPŮ Z NAKUPOVANÝCH MATERIÁLŮ</t>
  </si>
  <si>
    <t>pro násyp v místě rozšíření</t>
  </si>
  <si>
    <t>dle příčných řezů: 
251.18*20=5 023,600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</si>
  <si>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</si>
  <si>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21</t>
  </si>
  <si>
    <t>17380</t>
  </si>
  <si>
    <t>ZEMNÍ KRAJNICE A DOSYPÁVKY Z NAKUPOVANÝCH MATERIÁLŮ</t>
  </si>
  <si>
    <t>MIN. PODMÍNEČNĚ VHODNÝ (ČSN 73 6133)</t>
  </si>
  <si>
    <t>Vlevo: 0.12*(850+1180+1440+2240)=685,200 [A] 
Vpravo: 0.12*(660+935+2885+2330)=817,200 [B] 
Celkem: A+B=1 502,400 [C]</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</si>
  <si>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</si>
  <si>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22</t>
  </si>
  <si>
    <t>17581</t>
  </si>
  <si>
    <t>OBSYP POTRUBÍ A OBJEKTŮ Z NAKUPOVANÝCH MATERIÁLŮ</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</si>
  <si>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</si>
  <si>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23</t>
  </si>
  <si>
    <t>17980</t>
  </si>
  <si>
    <t>NÁSYPY Z ARMOVANÝCH ZEMIN Z NAKUPOVANÝCH MATERÁLŮ</t>
  </si>
  <si>
    <t>dle příčných řezů</t>
  </si>
  <si>
    <t>pro vyztužený svah: 
km 1.607-1.632 P dl. 25m 
5.84*25=146,000 [A] 
km 3.766-3.856 L dl. 90m 
4.07*90+2.46*50=489,300 [B] 
km 3.746-3.831 P  dl. 85m 
3.94*85=334,900 [C]  
km 5.295-5.436 L dl. 150m 
4.12*150+2.47*90=840,300 [D] 
km 1.045-1.075 P dl. 30 m 
3.8*30=114,000 [E] 
km 1.165-1.195 P dl. 30 m 
3.8*30=114,000 [F] 
km 1.410-1.430 P dl. 20 m 
5.9*20=118,000 [G] 
km 1.702-1.735 P dl. 33 m 
5.9*33=194,700 [H] 
Celkem: A+B+C+D+E+F+G+H=2 351,200 [I]</t>
  </si>
  <si>
    <t>Položka zahrnuje:  
- kompletní provedení zemní konstrukce vč.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nezahrnuje armovací sítě  
- odvedení nebo obvedení vody v okolí úložiště a v úložišti  
- veškeré pomocné konstrukce umožňující provedení zemní konstrukce (příjezdy, sjezdy, nájezdy, lešení, podpěrné konstrukce, přemostění, zpevněné plochy, zakrytí a pod.)  
- nezahrnuje armovací sítě</t>
  </si>
  <si>
    <t>24</t>
  </si>
  <si>
    <t>18090</t>
  </si>
  <si>
    <t>VŠEOBECNÉ ÚPRAVY OSTATNÍCH PLOCH</t>
  </si>
  <si>
    <t>úpravy povrchů svahů před hydroosetím</t>
  </si>
  <si>
    <t>Všeobecné úpravy musí zahrnovat úpravu území po uskutečnění stavby, tak jak je požadováno v zadávací dokumentaci s výjimkou těch prací, pro které jsou uvedeny samostatné položky.</t>
  </si>
  <si>
    <t>25</t>
  </si>
  <si>
    <t>18110</t>
  </si>
  <si>
    <t>ÚPRAVA PLÁNĚ SE ZHUTNĚNÍM V HORNINĚ TŘ. I</t>
  </si>
  <si>
    <t>rozšíření vozovky + rozšíření dle vzorových listů 
km 0.180-0.320 P dl. 140 m 119 m2 
km 0.467-0.695 L dl. 28 m 14 m2 
km 0.475-0.635 P dl. 160 m 85 m2 
km 0.610-0.690 L dl. 80 m 39 m2 
km 0.665-0.710 P dl. 45 m 23 m2 
km 0.740-0.810 L dl. 70 m 35 m2 
km 0.848-0.865 L dl. 17 m 9 m2 
km 0.900-0.925 L dl. 25 m 11.5 m2 
km 1.035-1.060 L dl. 25 m 14 m2 
km 1.065-1.090 P dl. 25 m 12 m2 
km 1.343-1.417 L dl. 74 m 57 m2 
km 1.350-1.405 P dl. 55 m 49.5 m2 
km 1.415-1.480 P dl. 65 m 30 m2 
km 1.440-1.474 L dl. 34 m 20 m2 
km 1.492-1.520 L dl. 28 m 14.5 m2 
km 1.580-1.640 L dl. 60 m 34.5 m2 
km 1.607-1.632 P dl. 25 m 28 m2 
km 1.720-1.780 L dl. 60 m 29 m2 
km 1.710-2.210 P dl. 500 m 250 m2 
km 2.120-2.197 L dl. 77 m 70 m2 
km 2.247-2.420 L dl. 173 m 99 m2 
km 2.363-2.540 P dl. 177 m 89 m2 
km 2.510-2.773 L dl. 263 m 153.5 m2 
km 2.620-2.773 P dl. 153 m 105 m2 
km 2.829-3.010 P dl. 181 m 90.5 m2 
km 2.840-2.926 L dl. 86 m 42.5 m2 
km 3.040-3.080 L dl. 40 m 19.5 m2 
km 3.040-3.120 P dl. 80 m 57.5 m2 
km 3.120-3.140 L dl. 20 m 20.5 m2 
km 3.160-3.590 P dl. 430 m 216 m2 
km 3.190-3.520 L dl. 330 m 164 m2 
km 3.614-4.340 L dl. 726 m 378 m2 
km 3.617-3.940 P dl. 323 m 161.5 m2 
km 4.000-4.315 P dl. 315 m 319 m2 
km 4.385-4.425 L dl. 40 m 40.5 m2 
km 4.420-4.470 P dl. 50 m 27 m2 
km 4.485-4.575 L dl. 90 m 44.5 m2 
km 4.560-4.605 P dl. 45 m 23 m2 
km 4.672-4.707 P dl. 22 m 24 m2 
km 4.679-4.709 L dl. 19 m 17 m2 
km 4.860-4.955 P dl. 95 m 48 m2 
km 5.105-6.010 L dl. 905 m 531 m2 
km 5.105-6.005 P dl. 900 m 499.5 m2 
km 6.090-7.337 L dl. 1247 m 802 m2 
km 6.134-6.283 P dl. 149 m 75 m2 
km 6.321-7.478 P dl. 1157 m 698.5 m2 
km 0.300-0.467 L dl. 167 m 84m2 
km 0.495-0.610 L dl. 115 m 56m2 
km 0.690-0.740 L dl. 50 m 25m2 
km 0.810-0.825 L dl. 15 m 8m2 
km 1.700-1.720 L dl. 20 m 10m2 
km 1.780-2.120 L dl. 340 m 170m2 
km 3.590-3.614 L dl. 24 m 8m2 
km 2.420-2.510 L dl. 90 m 45m2 
km 4.425-4.470 L dl. 45 m 23m2 
km 0.055-0.950 P dl. 40 m 20m2 
km 0.120-0.180 P dl. 60 m 30m2 
km 0.820-0.855 P dl. 35 m 16m2 
km 3.010-3.040 P dl. 30 m 15m2 
km 3.940-4.000 P dl. 60 m 30m2 
km 4.315-4.360 P dl. 45 m 23m2 
km 1.045-1.075 P dl. 30 m 40 m2 
km 1.165-1.195 P dl. 30 m 49 m2 
km 1.410-1.430 P dl. 20 m 30 m2 
km 1.702-1.735 P dl. 33 m 38 m2 
Seč 
km 7.584-8.030 P dl. 446 m 263 m2 
km 7.990-9.071 L dl. 81 m 87.5 m2 
km 8.065-8.078 P dl. 13 m 13 m2 
km 8.215-8.232 L dl. 17 m 25 m2 
km 8.227-8.232 P dl. 5 m 23.5 m2 
pro bus záliv: (125.3+16.4)=141,700 [A] 
(29+250+70+99+89+153.5+105+90.5+42.5+19.5+20.5+216+164+378+161.5+319+40.5+319+40.5+27+44.5+23+2+17+48+531+499.5+802+75+698.5+263+87.5+13+25+23.5+84+56+25+8+10+170+8+45+23+20+30+16+15+30+23+40+49+30+38)=6 506,500 [B] 
(140+28+160+80+45+70+17+25+25+25+74+55+65+34+28+60+25+60+500+77+173+177+263+153+181+86+40+80+20+430+330+726+323+315+40+50+90+45+22+19+95+905+900+1247+149+1157+167+115+50+15+20+340+24+90+45+40+60+35+30+60+45+30+30+20+33)*1.5=16 287,000 [C] 
pro odpočívky: (70.8+233.1)=303,900 [D] 
Kraskov kompl. kce km 4.977-5.105 dl.128m 
832=832,000 [E] 
Celkem: A+B+C+D+E=24 071,100 [F]</t>
  </si>
  <si>
    <t>položka zahrnuje úpravu pláně včetně vyrovnání výškových rozdílů. Míru zhutnění určuje projekt.</t>
  </si>
  <si>
    <t>26</t>
  </si>
  <si>
    <t>18221</t>
  </si>
  <si>
    <t>ROZPROSTŘENÍ ORNICE VE SVAHU V TL DO 0,10M</t>
  </si>
  <si>
    <t>na svahy zpevněné geotextílií: 
km 1.730-1.790  L dl.57m 
4.5*57=256,500 [A] 
km 1.607-1.632 P dl. 25m 
2*25=50,000 [B] 
km 3.766-3.856 L dl. 90m 
3*90=270,000 [C] 
km 3.746-3.831 P  dl. 85m 
2.5*85=212,500 [D]   
km 5.295-5.436 L dl. 150m  
3*150=450,000 [E] 
km 1.045-1.075 P dl. 30 m 
2*30=60,000 [F] 
km 1.165-1.195 P dl. 30 m 
2*30=60,000 [G] 
km 1.410-1.430 P dl. 20 m 
2*20=40,000 [H] 
km 1.702-1.735 P dl. 33 m 
2*33=66,000 [I] 
Celkem: (A+B+C+D+E+F+G+H+I)=1 465,000 [J]</t>
  </si>
  <si>
    <t>položka zahrnuje: 
nutné přemístění ornice z dočasných skládek vzdálených do 50m 
rozprostření ornice v předepsané tloušťce ve svahu přes 1:5</t>
  </si>
  <si>
    <t>27</t>
  </si>
  <si>
    <t>n</t>
  </si>
  <si>
    <t>položka zahrnuje:  
nutné přemístění ornice z dočasných skládek vzdálených do 50m  
rozprostření ornice v předepsané tloušťce ve svahu přes 1:5</t>
  </si>
  <si>
    <t>28</t>
  </si>
  <si>
    <t>18242</t>
  </si>
  <si>
    <t>ZALOŽENÍ TRÁVNÍKU HYDROOSEVEM NA ORNICI</t>
  </si>
  <si>
    <t>Zahrnuje dodání předepsané travní směsi, hydroosev na ornici, zalévání, první pokosení, to vše bez ohledu na sklon terénu</t>
  </si>
  <si>
    <t>29</t>
  </si>
  <si>
    <t>18243</t>
  </si>
  <si>
    <t>ZALOŽENÍ TRÁVNÍKU HYDROOSEVEM NA HLUŠINU</t>
  </si>
  <si>
    <t>Zahrnuje dodání předepsané travní směsi, hydroosev na hlušinu, zalévání, první pokosení, to vše bez ohledu na sklon terénu</t>
  </si>
  <si>
    <t>Základy</t>
  </si>
  <si>
    <t>30</t>
  </si>
  <si>
    <t>21197</t>
  </si>
  <si>
    <t>OPLÁŠTĚNÍ ODVODŇOVACÍCH ŽEBER Z GEOTEXTILIE</t>
  </si>
  <si>
    <t>geotextilie do trativodu v š. 1.5m</t>
  </si>
  <si>
    <t>(110+928.5+89+95+102+60+123+423+206+180+72+213+66+168+83+188+309+117+134+97)*1.5=5 645,250 [A]</t>
  </si>
  <si>
    <t>položka zahrnuje dodávku předepsané geotextilie, mimostaveništní a vnitrostaveništní dopravu a její uložení včetně potřebných přesahů (nezapočítávají se do výměry)</t>
  </si>
  <si>
    <t>31</t>
  </si>
  <si>
    <t>212635</t>
  </si>
  <si>
    <t>TRATIVODY KOMPL Z TRUB Z PLAST HM DN DO 150MM, RÝHA TŘ I</t>
  </si>
  <si>
    <t>lože z ŠD při sklonu &gt;1%, při sklonu &lt;1% lože z podkladního betonu</t>
  </si>
  <si>
    <t>110+928.5+89+95+102+60+123+423+206+180+72+213+66+168+83+188+309+117+134+97=3 763,500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</si>
  <si>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</si>
  <si>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32</t>
  </si>
  <si>
    <t>289971</t>
  </si>
  <si>
    <t>OPLÁŠTĚNÍ (ZPEVNĚNÍ) Z GEOTEXTILIE</t>
  </si>
  <si>
    <t>PROTIEROZNÍ GEOTEXTÍLIE - JUTOVÁ, zpevnění svahu</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</si>
  <si>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</si>
  <si>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33</t>
  </si>
  <si>
    <t>289972</t>
  </si>
  <si>
    <t>OPLÁŠTĚNÍ (ZPEVNĚNÍ) Z GEOMŘÍŽOVIN</t>
  </si>
  <si>
    <t>+20% na přesahy (napojení geomřížovin), pro vyztužený svah</t>
  </si>
  <si>
    <t>km 1.607-1.632 P dl. 25m 
(6*25)*3=450,000 [A] 
km 3.766-3.856 L dl. 90m 
5.5*90*2+6*50=1 290,000 [B] 
km 3.746-3.831 P  dl. 85m 
(4.5*85)*2 =765,000 [C] 
km 5.295-5.436 L dl. 150m  
5.5*150*2+6*90=2 190,000 [D] 
km 1.045-1.075 P dl. 30 m 
5.5*30*2+6*30=510,000 [E] 
km 1.165-1.195 P dl. 30 m 
5.5*30*2+6*30=510,000 [F] 
km 1.410-1.430 P dl. 20 m 
5.5*20*2+6*20*2=460,000 [G] 
km 1.702-1.735 P dl. 33 m 
5.5*33*2+6*33*2=759,000 [H] 
Celkem: A+B+C+D+E+F+G+H=6 934,000 [I]</t>
  </si>
  <si>
    <t>Položka zahrnuje: 
- dodávku předepsané geomřížoviny 
- úpravu, očištění a ochranu podkladu 
- přichycení k podkladu, případně zatížení 
- úpravy spojů a zajištění okrajů 
- úpravy pro odvodnění 
- nutné přesahy 
- mimostaveništní a vnitrostaveništní dopravu</t>
  </si>
  <si>
    <t>Vodorovné konstrukce</t>
  </si>
  <si>
    <t>34</t>
  </si>
  <si>
    <t>45131</t>
  </si>
  <si>
    <t>PODKL A VÝPLŇ VRSTVY Z PROST BET</t>
  </si>
  <si>
    <t>zpevnění svahu v Seči v km cca 7.650P</t>
  </si>
  <si>
    <t>250.1*1.5*0.1=37,515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</si>
  <si>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</si>
  <si>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35</t>
  </si>
  <si>
    <t>461313</t>
  </si>
  <si>
    <t>PATKY Z PROSTÉHO BETONU C16/20</t>
  </si>
  <si>
    <t>zpevnění svahu v Seči v km cca 7.650P, zajistovaci prah</t>
  </si>
  <si>
    <t>0.5*0.5*81=20,250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</si>
  <si>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</si>
  <si>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36</t>
  </si>
  <si>
    <t>465512</t>
  </si>
  <si>
    <t>DLAŽBY Z LOMOVÉHO KAMENE NA MC</t>
  </si>
  <si>
    <t>250.1*1.5*0.2=75,030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</si>
  <si>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</si>
  <si>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Komunikace</t>
  </si>
  <si>
    <t>37</t>
  </si>
  <si>
    <t>561101</t>
  </si>
  <si>
    <t>PODKLADNÍ BETON TŘ. I</t>
  </si>
  <si>
    <t>nároží křižovatek, pod dlažební kostky:  
(149.9+31.4+24.4)*0.2=41,140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</si>
  <si>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</si>
  <si>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38</t>
  </si>
  <si>
    <t>562131</t>
  </si>
  <si>
    <t>r</t>
  </si>
  <si>
    <t>VOZOVKOVÉ VRSTVY Z MATERIÁLŮ STABIL CEMENTEM TŘ I TL DO 150MM</t>
  </si>
  <si>
    <t>SC C3/4  0/32, rozšíření vozovky mimo recyklaci</t>
  </si>
  <si>
    <t>měřeno ze situace+ rozšíření dle vzorových listů 
Extravilan 
km 0.848-0.865 L dl. 17 m 9 m2 
km 0.900-0.925 L dl. 25 m 11.5 m2 
km 1.035-1.060 L dl. 25 m 14 m2 
km 1.065-1.090 P dl. 25 m 12 m2 
km 1.343-1.417 L dl. 74 m 57 m2 
km 1.350-1.405 P dl. 55 m 49.5 m2 
km 1.415-1.480 P dl. 65 m 30 m2 
km 1.440-1.474 L dl. 34 m 20 m2 
km 1.492-1.520 L dl. 28 m 14.5 m2 
km 1.580-1.640 L dl. 60 m 34.5 m2 
km 1.607-1.632 P dl. 25 m 28 m2 
9+11.5+14+12+57+49.5+30+20+14.5+34.5+28+(17+25+25+25+74+55+65+34+28+60+25)*0.275=399,075 [A] 
Stary dvur 
km 2.829-3.010 P dl. 181 m 90.5 m2 
km 2.840-2.926 L dl. 86 m 42.5 m2 
km 3.040-3.080 L dl. 40 m 19.5 m2 
km 3.040-3.120 P dl. 80 m 57.5 m2 
km 3.120-3.140 L dl. 20 m 20.5 m2 
90.5+42.5+19.5+57.5+20.5+(181+86+40+80+20)*0.275=342,425 [B] 
Kraskov 
km 4.485-4.575 L dl. 90 m 44.5 m2 
km 4.560-4.605 P dl. 45 m 23 m2 
km 4.672-4.707 P dl. 22 m 24 m2 
km 4.679-4.709 L dl. 19 m 17 m2 
km 4.860-4.955 P dl. 95 m 48 m2 
44.5+23+24+17+48+(90+45+95)*0.275=219,750 [C] 
Seč 
km 7.584-8.030 P dl. 446 m 263 m2 
km 7.990-9.071 L dl. 81 m 87.5 m2 
km 8.065-8.078 P dl. 13 m 13 m2 
km 8.215-8.232 L dl. 17 m 25 m2 
km 8.227-8.232 P dl. 5 m 23.5 m2 
263+87.5+13+25+23.5=412,000 [D] 
Záliv BUS: 125.3+16.4=141,700 [E] 
Odpočivky: 70.8+233.1=303,900 [F] 
Kraskov kompl. kce km 4.977-5.105 dl.128m 
832=832,000 [H] 
km 1.045-1.075 P dl. 30 m 40 m2 
km 1.165-1.195 P dl. 30 m 49 m2 
km 1.410-1.430 P dl. 20 m 30 m2 
40+49+30+(30+30+20)*0.275=141,000 [I] 
Celkem: A+B+C+D+E+F+H+I=2 791,850 [J]</t>
  </si>
  <si>
    <t>39</t>
  </si>
  <si>
    <t>Sanace mimo recyklaci, odhad 10%</t>
  </si>
  <si>
    <t>měřeno ze situace 
Extravilán km 0,852-1.680 dl.828m 
5991.4=5 991,400 [C] 
Starý Dvůr km 2,808-3.188 dl.380m 
2671.4=2 671,400 [E] 
Kraskov(-minus mosty) km 4,470-4.977 dl.507m 
3517.7-108.9-109.46-137.7=3 161,640 [G] 
Intravilán-Seč km 7,337-8,232 dl.895m 
6333.4=6 333,400 [J] 
Celkem: (C+E+G+J)*0.1=1 815,784 [K]</t>
  </si>
  <si>
    <t>40</t>
  </si>
  <si>
    <t>56330</t>
  </si>
  <si>
    <t>VOZOVKOVÉ VRSTVY ZE ŠTĚRKODRTI</t>
  </si>
  <si>
    <t>ŠD 0/125, pro sanaci aktivní zóny v rozšíření vozovky v případě neúnosné zemní  
pláně, pouze se souhlasem objednavatele</t>
  </si>
  <si>
    <t>měřeno ze situace+ rozšíření dle vzorových listů 
km 0.180-0.320 P dl. 140 m 119 m2 
km 0.467-0.695 L dl. 28 m 14 m2 
km 0.475-0.635 P dl. 160 m 85 m2 
km 0.610-0.690 L dl. 80 m 39 m2 
km 0.665-0.710 P dl. 45 m 23 m2 
km 0.740-0.810 L dl. 70 m 35 m2 
km 0.848-0.865 L dl. 17 m 9 m2 
km 0.900-0.925 L dl. 25 m 11.5 m2 
km 1.035-1.060 L dl. 25 m 14 m2 
km 1.065-1.090 P dl. 25 m 12 m2 
km 1.343-1.417 L dl. 74 m 57 m2 
km 1.350-1.405 P dl. 55 m 49.5 m2 
km 1.415-1.480 P dl. 65 m 30 m2 
km 1.440-1.474 L dl. 34 m 20 m2 
km 1.492-1.520 L dl. 28 m 14.5 m2 
km 1.580-1.640 L dl. 60 m 34.5 m2 
km 1.607-1.632 P dl. 25 m 28 m2 
km 1.720-1.780 L dl. 60 m 29 m2 
km 1.710-2.210 P dl. 500 m 250 m2 
km 2.120-2.197 L dl. 77 m 70 m2 
km 2.247-2.420 L dl. 173 m 99 m2 
km 2.363-2.540 P dl. 177 m 89 m2 
km 2.510-2.773 L dl. 263 m 153.5 m2 
km 2.620-2.773 P dl. 153 m 105 m2 
km 2.829-3.010 P dl. 181 m 90.5 m2 
km 2.840-2.926 L dl. 86 m 42.5 m2 
km 3.040-3.080 L dl. 40 m 19.5 m2 
km 3.040-3.120 P dl. 80 m 57.5 m2 
km 3.120-3.140 L dl. 20 m 20.5 m2 
km 3.160-3.590 P dl. 430 m 216 m2 
km 3.190-3.520 L dl. 330 m 164 m2 
km 3.614-4.340 L dl. 726 m 378 m2 
km 3.617-3.940 P dl. 323 m 161.5 m2 
km 4.000-4.315 P dl. 315 m 319 m2 
km 4.385-4.425 L dl. 40 m 40.5 m2 
km 4.420-4.470 P dl. 50 m 27 m2 
km 4.485-4.575 L dl. 90 m 44.5 m2 
km 4.560-4.605 P dl. 45 m 23 m2 
km 4.672-4.707 P dl. 22 m 24 m2 
km 4.679-4.709 L dl. 19 m 17 m2 
km 4.860-4.955 P dl. 95 m 48 m2 
km 5.105-6.010 L dl. 905 m 531 m2 
km 5.105-6.005 P dl. 900 m 499.5 m2 
km 6.090-7.337 L dl. 1247 m 802 m2 
km 6.134-6.283 P dl. 149 m 75 m2 
km 6.321-7.478 P dl. 1157 m 698.5 m2 
km 0.300-0.467 L dl. 167 m 84m2 
km 0.495-0.610 L dl. 115 m 56m2 
km 0.690-0.740 L dl. 50 m 25m2 
km 0.810-0.825 L dl. 15 m 8m2 
km 1.700-1.720 L dl. 20 m 10m2 
km 1.780-2.120 L dl. 340 m 170m2 
km 3.590-3.614 L dl. 24 m 8m2 
km 2.420-2.510 L dl. 90 m 45m2 
km 4.425-4.470 L dl. 45 m 23m2 
km 0.055-0.950 P dl. 40 m 20m2 
km 0.120-0.180 P dl. 60 m 30m2 
km 0.820-0.855 P dl. 35 m 16m2 
km 3.010-3.040 P dl. 30 m 15m2 
km 3.940-4.000 P dl. 60 m 30m2 
km 4.315-4.360 P dl. 45 m 23m2 
Seč 
km 7.584-8.030 P dl. 446 m 263 m2 
km 7.990-9.071 L dl. 81 m 87.5 m2 
km 8.065-8.078 P dl. 13 m 13 m2 
km 8.215-8.232 L dl. 17 m 25 m2 
km 8.227-8.232 P dl. 5 m 23.5 m2 
(119+14+85+39+23+35+9+11.5+14+12+57+49.5+30+20+14.5+34.5+28+29+250+70+99+89+153.5+105+90.5+42.5+19.5+20.5+216+164+378+161.5+319+40.5+319+40.5+27+44.5+23+2+17+48+531+499.5+802+75+698.5+263+87.5+13+25+23.5+84+56+25+8+10+170+8+45+23+20+30+16+15+30+23)=6 944,500 [A] 
(140+28+160+80+45+70+17+25+25+25+74+55+65+34+28+60+25+60+500+77+173+177+263+153+181+86+40+80+20+430+330+726+323+315+40+50+90+45+22+19+95+905+900+1247+149+1157+167+115+50+15+20+340+24+90+45+40+60+35+30+60)*1.5=16 050,000 [B] 
pro bus záliv: (125.3+16.4)=141,700 [C] 
pro odpočívky: (70.8+233.1)=303,900 [D] 
Kraskov kompl. kce km 4.977-5.105 dl.128m 
832+0.15*2*128=870,400 [H] 
Celkem: (A+B+C+D+H)*0.5=12 155,250 [I]</t>
  </si>
  <si>
    <t>- dodání kameniva předepsané kvality a zrnitosti 
- rozprostření a zhutnění vrstvy v předepsané tloušťce 
- zřízení vrstvy bez rozlišení šířky, pokládání vrstvy po etapách 
- nezahrnuje postřiky, nátěry</t>
  </si>
  <si>
    <t>41</t>
  </si>
  <si>
    <t>56331</t>
  </si>
  <si>
    <t>rec</t>
  </si>
  <si>
    <t>VOZOVKOVÉ VRSTVY ZE ŠTĚRKODRTI TL. DO 50MM</t>
  </si>
  <si>
    <t>Doplnění vrstvy ŠD pro recyklaci na místě za studena dle průkazních zkoušek v tl.  
50mm, zvýšení nivelety</t>
  </si>
  <si>
    <t>měřeno ze situace+ rozšíření dle vzorových listů 
Napojení ZÚ- (Rec) dl.19m 
153.8+0.275*2*19=164,250 [A]   
Recyklace km 0,000-0,852 dl.852m 
5840.6+0.275*2*852=6 309,200 [B] 
Recyklace km 1,680-2,790 dl.1110m 
7556.7+0.275*2*1110=8 167,200 [D] 
Recyklace km 3,188-4,470 dl.1282m 
8451.2+0.275*2*1282=9 156,300 [F] 
Recyklace km 5,105-7,337 dl.2232m 
14986.4+0.275*2*2232=16 214,000 [I] 
Celkem: A+B+D+F+I=40 010,950 [J]</t>
  </si>
  <si>
    <t>42</t>
  </si>
  <si>
    <t>56333</t>
  </si>
  <si>
    <t>VOZOVKOVÉ VRSTVY ZE ŠTĚRKODRTI TL. DO 150MM</t>
  </si>
  <si>
    <t>spodní podkladní vrstva v rozšíření vozovky</t>
  </si>
  <si>
    <t>měřeno ze situace+ rozšíření dle vzorových listů 
km 0.180-0.320 P dl. 140 m 119 m2 
km 0.467-0.695 L dl. 28 m 14 m2 
km 0.475-0.635 P dl. 160 m 85 m2 
km 0.610-0.690 L dl. 80 m 39 m2 
km 0.665-0.710 P dl. 45 m 23 m2 
km 0.740-0.810 L dl. 70 m 35 m2 
km 0.848-0.865 L dl. 17 m 9 m2 
km 0.900-0.925 L dl. 25 m 11.5 m2 
km 1.035-1.060 L dl. 25 m 14 m2 
km 1.065-1.090 P dl. 25 m 12 m2 
km 1.343-1.417 L dl. 74 m 57 m2 
km 1.350-1.405 P dl. 55 m 49.5 m2 
km 1.415-1.480 P dl. 65 m 30 m2 
km 1.440-1.474 L dl. 34 m 20 m2 
km 1.492-1.520 L dl. 28 m 14.5 m2 
km 1.580-1.640 L dl. 60 m 34.5 m2 
km 1.607-1.632 P dl. 25 m 28 m2 
km 1.720-1.780 L dl. 60 m 29 m2 
km 1.710-2.210 P dl. 500 m 250 m2 
km 2.120-2.197 L dl. 77 m 70 m2 
km 2.247-2.420 L dl. 173 m 99 m2 
km 2.363-2.540 P dl. 177 m 89 m2 
km 2.510-2.773 L dl. 263 m 153.5 m2 
km 2.620-2.773 P dl. 153 m 105 m2 
km 2.829-3.010 P dl. 181 m 90.5 m2 
km 2.840-2.926 L dl. 86 m 42.5 m2 
km 3.040-3.080 L dl. 40 m 19.5 m2 
km 3.040-3.120 P dl. 80 m 57.5 m2 
km 3.120-3.140 L dl. 20 m 20.5 m2 
km 3.160-3.590 P dl. 430 m 216 m2 
km 3.190-3.520 L dl. 330 m 164 m2 
km 3.614-4.340 L dl. 726 m 378 m2 
km 3.617-3.940 P dl. 323 m 161.5 m2 
km 4.000-4.315 P dl. 315 m 319 m2 
km 4.385-4.425 L dl. 40 m 40.5 m2 
km 4.420-4.470 P dl. 50 m 27 m2 
km 4.485-4.575 L dl. 90 m 44.5 m2 
km 4.560-4.605 P dl. 45 m 23 m2 
km 4.672-4.707 P dl. 22 m 24 m2 
km 4.679-4.709 L dl. 19 m 17 m2 
km 4.860-4.955 P dl. 95 m 48 m2 
km 5.105-6.010 L dl. 905 m 531 m2 
km 5.105-6.005 P dl. 900 m 499.5 m2 
km 6.090-7.337 L dl. 1247 m 802 m2 
km 6.134-6.283 P dl. 149 m 75 m2 
km 6.321-7.478 P dl. 1157 m 698.5 m2 
km 0.300-0.467 L dl. 167 m 84m2 
km 0.495-0.610 L dl. 115 m 56m2 
km 0.690-0.740 L dl. 50 m 25m2 
km 0.810-0.825 L dl. 15 m 8m2 
km 1.700-1.720 L dl. 20 m 10m2 
km 1.780-2.120 L dl. 340 m 170m2 
km 3.590-3.614 L dl. 24 m 8m2 
km 2.420-2.510 L dl. 90 m 45m2 
km 4.425-4.470 L dl. 45 m 23m2 
km 0.055-0.950 P dl. 40 m 20m2 
km 0.120-0.180 P dl. 60 m 30m2 
km 0.820-0.855 P dl. 35 m 16m2 
km 3.010-3.040 P dl. 30 m 15m2 
km 3.940-4.000 P dl. 60 m 30m2 
km 4.315-4.360 P dl. 45 m 23m2 
km 1.045-1.075 P dl. 30 m 40 m2 
km 1.165-1.195 P dl. 30 m 49 m2 
km 1.410-1.430 P dl. 20 m 30 m2 
km 1.702-1.735 P dl. 33 m 38 m2 
Seč 
km 7.584-8.030 P dl. 446 m 263 m2 
km 7.990-9.071 L dl. 81 m 87.5 m2 
km 8.065-8.078 P dl. 13 m 13 m2 
km 8.215-8.232 L dl. 17 m 25 m2 
km 8.227-8.232 P dl. 5 m 23.5 m2 
(119+14+85+39+23+35+9+11.5+14+12+57+49.5+30+20+14.5+34.5+28+29+250+70+99+89+153.5+105+90.5+42.5+19.5+20.5+216+164+378+161.5+319+40.5+319+40.5+27+44.5+23+2+17+48+531+499.5+802+75+698.5+263+87.5+13+25+23.5+84+56+25+8+10+170+8+45+23+20+30+16+15+30+23+40+49+30+38)=7 101,500 [A] 
(140+28+160+80+45+70+17+25+25+25+74+55+65+34+28+60+25+60+500+77+173+177+263+153+181+86+40+80+20+430+330+726+323+315+40+50+90+45+22+19+95+905+900+1247+149+1157+167+115+50+15+20+340+24+90+45+40+60+35+30+60+45+30+30+20+33)*1.5=16 287,000 [B] 
pro bus záliv: (125.3+16.4)=141,700 [C] 
pro odpočívky: (70.8+233.1)=303,900 [D] 
Kraskov kompl. kce km 4.977-5.105 dl.128m 
832+0.15*2*128=870,400 [H] 
Celkem: A+B+C+D+H=24 704,500 [I]</t>
  </si>
  <si>
    <t>43</t>
  </si>
  <si>
    <t>Doplnění vrstvy ŠD pro recyklaci na místě za studena dle průkazních zkoušek, v rozšíření vozovky</t>
  </si>
  <si>
    <t>Recyklace 
km 0.180-0.320 P dl. 140 m 119 m2 
km 0.467-0.695 L dl. 28 m 14 m2 
km 0.475-0.635 P dl. 160 m 85 m2 
km 0.610-0.690 L dl. 80 m 39 m2 
km 0.665-0.710 P dl. 45 m 23 m2 
km 0.740-0.810 L dl. 70 m 35 m2 
119+14+85+39+23+35=315,000 [A] 
(140+28+160+80+45+70)*0.275=143,825 [B] 
Recyklace 
km 1.720-1.780 L dl. 60 m 29 m2 
km 1.710-2.210 P dl. 500 m 250 m2 
km 2.120-2.197 L dl. 77 m 70 m2 
km 2.247-2.420 L dl. 173 m 99 m2 
km 2.363-2.540 P dl. 177 m 89 m2 
km 2.510-2.773 L dl. 263 m 153.5 m2 
km 2.620-2.773 P dl. 153 m 105 m2 
29+250+70+99+89+153.5+105=795,500 [C] 
(60+500+77+173+177+263+153)*0.275=385,825 [D] 
Recyklace 
km 3.160-3.590 P dl. 430 m 216 m2 
km 3.190-3.520 L dl. 330 m 164 m2 
km 3.614-4.340 L dl. 726 m 378 m2 
km 3.617-3.940 P dl. 323 m 161.5 m2 
km 4.000-4.315 P dl. 315 m 319 m2 
km 4.385-4.425 L dl. 40 m 40.5 m2 
km 4.420-4.470 P dl. 50 m 27 m2 
216+164+378+161.5+319+40.5+319+40.5+27=1 665,500 [E] 
(430+330+726+323+315+40+50)*0.275=608,850 [F] 
Recyklace 
km 5.105-6.010 L dl. 905 m 531 m2 
km 5.105-6.005 P dl. 900 m 499.5 m2 
km 6.090-7.337 L dl. 1247 m 802 m2 
km 6.134-6.283 P dl. 149 m 75 m2 
km 6.321-7.478 P dl. 1157 m 698.5m2 
531+499.5+802+75+698.5=2 606,000 [G] 
(905+900+1247+149+1157)*0.275=1 198,450 [H] 
km 0.300-0.467 L dl. 167 m 84m2 
km 0.495-0.610 L dl. 115 m 56m2 
km 0.690-0.740 L dl. 50 m 25m2 
km 0.810-0.825 L dl. 15 m 8m2 
km 1.700-1.720 L dl. 20 m 10m2 
km 1.780-2.120 L dl. 340 m 170m2 
km 3.590-3.614 L dl. 24 m 8m2 
km 2.420-2.510 L dl. 90 m 45m2 
km 4.425-4.470 L dl. 45 m 23m2 
km 0.055-0.950 P dl. 40 m 20m2 
km 0.120-0.180 P dl. 60 m 30m2 
km 0.820-0.855 P dl. 35 m 16m2 
km 3.010-3.040 P dl. 30 m 15m2 
km 3.940-4.000 P dl. 60 m 30m2 
km 4.315-4.360 P dl. 45 m 23m2 
km 1.702-1.735 P dl. 33 m 38 m2 
(167+115+50+15+20+340+24+90+45+40+60+35+30+60+45+33)*0.275=321,475 [I] 
84+56+25+8+10+170+8+45+23+20+30+16+15+30+23+38=601,000 [J] 
Celkem: A+B+C+D+E+F+G+H+I+J=8 641,425 [K]</t>
  </si>
  <si>
    <t>44</t>
  </si>
  <si>
    <t>Sanace mimo recyklaci, odhad 10%, spodní podkladní vrstva</t>
  </si>
  <si>
    <t>45</t>
  </si>
  <si>
    <t>567534</t>
  </si>
  <si>
    <t>VRST PRO OBNOVU A OPR RECYK ZA STUD CEM A ASF EM TL DO 150MM</t>
  </si>
  <si>
    <t>dle TP 208</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</si>
  <si>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</si>
  <si>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46</t>
  </si>
  <si>
    <t>56962</t>
  </si>
  <si>
    <t>ZPEVNĚNÍ KRAJNIC Z RECYKLOVANÉHO MATERIÁLU TL DO 100MM</t>
  </si>
  <si>
    <t>Vlevo: (850+1180+1440+2240)*0.75=4 282,500 [A] 
Vpravo: (660+935+2885+2330)*0.75=5 107,500 [B] 
Rozšíření pro svodidla: 
Km 0.805-0.845 L dl. 40*0.75=30,000 [C] 
km 0.780-1.715 P dl. 961*0.75=720,750 [D] 
km 2.600-2.635 L dl. 37*0.75=27,750 [E] 
km 2.600-2.650 P  dl. 50*0.75=37,500 [F] 
km 3.766-3.856 L dl. 90*0.75=67,500 [G] 
km 3.746-3.831 P  dl. 85*0.75=63,750 [H] 
km 4.447-4.507 L+P dl. 2*60*0.75=90,000 [I] 
km 5.295-5.436 L dl. 150*0.75=112,500 [J] 
km 5.768-5.818 L+P  dl. 2*50*0.75=75,000 [K] 
Celkem: A+B+C+D+E+F+G+H+I+J+K=10 614,750 [L]</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</si>
  <si>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</si>
  <si>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47</t>
  </si>
  <si>
    <t>572123</t>
  </si>
  <si>
    <t>INFILTRAČNÍ POSTŘIK Z EMULZE DO 1,0KG/M2</t>
  </si>
  <si>
    <t>na stabilizaci cementem</t>
  </si>
  <si>
    <t>měřeno ze situace+ rozšíření dle vzorových listů 
Extravilan 
km 0.848-0.865 L dl. 17 m 9 m2 
km 0.900-0.925 L dl. 25 m 11.5 m2 
km 1.035-1.060 L dl. 25 m 14 m2 
km 1.065-1.090 P dl. 25 m 12 m2 
km 1.343-1.417 L dl. 74 m 57 m2 
km 1.350-1.405 P dl. 55 m 49.5 m2 
km 1.415-1.480 P dl. 65 m 30 m2 
km 1.440-1.474 L dl. 34 m 20 m2 
km 1.492-1.520 L dl. 28 m 14.5 m2 
km 1.580-1.640 L dl. 60 m 34.5 m2 
km 1.607-1.632 P dl. 25 m 28 m2 
9+11.5+14+12+57+49.5+30+20+14.5+34.5+28+(17+25+25+25+74+55+65+34+28+60+25)*0.275=399,075 [A] 
Stary dvur 
km 2.829-3.010 P dl. 181 m 90.5 m2 
km 2.840-2.926 L dl. 86 m 42.5 m2 
km 3.040-3.080 L dl. 40 m 19.5 m2 
km 3.040-3.120 P dl. 80 m 57.5 m2 
km 3.120-3.140 L dl. 20 m 20.5 m2 
90.5+42.5+19.5+57.5+20.5+(181+86+40+80+20)*0.275=342,425 [B] 
Kraskov 
km 4.485-4.575 L dl. 90 m 44.5 m2 
km 4.560-4.605 P dl. 45 m 23 m2 
km 4.672-4.707 P dl. 22 m 24 m2 
km 4.679-4.709 L dl. 19 m 17 m2 
km 4.860-4.955 P dl. 95 m 48 m2 
44.5+23+24+17+48+(90+45+95)*0.275=219,750 [C] 
Seč 
km 7.584-8.030 P dl. 446 m 263 m2 
km 7.990-9.071 L dl. 81 m 87.5 m2 
km 8.065-8.078 P dl. 13 m 13 m2 
km 8.215-8.232 L dl. 17 m 25 m2 
km 8.227-8.232 P dl. 5 m 23.5 m2 
263+87.5+13+25+23.5=412,000 [D] 
Záliv BUS: 125.3+16.4=141,700 [E] 
Odpočivky: 70.8+233.1=303,900 [F] 
Kraskov kompl. kce km 4.977-5.105 dl.128m 
832=832,000 [H] 
Celkem: A+B+C+D+E+F+H=2 650,850 [I]</t>
  </si>
  <si>
    <t>- dodání všech předepsaných materiálů pro postřiky v předepsaném množství 
- provedení dle předepsaného technologického předpisu 
- zřízení vrstvy bez rozlišení šířky, pokládání vrstvy po etapách 
- úpravu napojení, ukončení</t>
  </si>
  <si>
    <t>48</t>
  </si>
  <si>
    <t>49</t>
  </si>
  <si>
    <t>572214</t>
  </si>
  <si>
    <t>a</t>
  </si>
  <si>
    <t>SPOJOVACÍ POSTŘIK Z MODIFIK EMULZE DO 0,5KG/M2</t>
  </si>
  <si>
    <t>na ACL</t>
  </si>
  <si>
    <t>měřeno ze situace+ rozšíření dle vzorových listů 
Napojení ZÚ- (Rec) dl.19m 
153.8+0.05*2*19=155,700 [A]   
Recyklace km 0,000-0,852 dl.852m 
5840.6+0.05*2*852=5 925,800 [B] 
Extravilán km 0,852-1.680 dl.828m 
5991.4+0.05*2*828=6 074,200 [C] 
Recyklace km 1,680-2,790 dl.1110m 
7556.7+0.05*2*1110=7 667,700 [D] 
Starý Dvůr km 2,808-3.188 dl.380m 
2671.4+0.05*2*380=2 709,400 [E] 
Recyklace km 3,188-4,470 dl.1282m 
8451.2+0.05*2*1282=8 579,400 [F] 
Kraskov(-minus mosty) km 4,470-4.977 dl.507m 
(3517.7-108.9-109.46-137.7)+0.05*507=3 186,990 [G] 
Kraskov kompl. kce km 4.977-5.105 dl.128m 
832+0.05*2*128=844,800 [H] 
Recyklace km 5,105-7,337 dl.2232m 
14986.4+0.05*2*2232=15 209,600 [I] 
Intravilán-Seč km 7,337-8,232 dl.895m 
6333.4=6 333,400 [J] 
Záliv BUS: 125.3+16.4=141,700 [K] 
Odpočivky: 70.8+233.1=303,900 [L] 
Křižovatky: 521+388,8+93,4+352,8+109,2+119.1+58.7+180,4+28,7+10.6+23,1+23.1+11.9+67,9+29.7+35.5+20.2+36,2+70.9+109.9+88,9=2 380,000 [M] 
Celkem: A+B+C+D+E+F+G+H+I+J+K+L+M=59 512,590 [N]</t>
  </si>
  <si>
    <t>50</t>
  </si>
  <si>
    <t>b</t>
  </si>
  <si>
    <t>na ACP</t>
  </si>
  <si>
    <t>měřeno ze situace+ rozšíření dle vzorových listů 
Napojení ZÚ- (Rec) dl.19m 
153.8+0.15*2*19=159,500 [A]   
Recyklace km 0,000-0,852 dl.852m 
5840.6+0.15*2*852=6 096,200 [B] 
Extravilán km 0,852-1.680 dl.828m 
5991.4+0.15*2*828=6 239,800 [C] 
Recyklace km 1,680-2,790 dl.1110m 
7556.7+0.15*2*1110=7 889,700 [D] 
Starý Dvůr km 2,808-3.188 dl.380m 
2671.4+0.15*2*380=2 785,400 [E] 
Recyklace km 3,188-4,470 dl.1282m 
8451.2+0.15*2*1282=8 835,800 [F] 
Kraskov(-minus mosty) km 4,470-4.977 dl.507m 
(3517.7-108.9-109.46-137.7)+0.15*507=3 237,690 [G] 
Kraskov kompl. kce km 4.977-5.105 dl.128m 
832=832,000 [H] 
Recyklace km 5,105-7,337 dl.2232m 
14986.4+0.15*2*2232=15 656,000 [I] 
Intravilán-Seč km 7,337-8,232 dl.895m 
6333.4=6 333,400 [J] 
Záliv BUS: 125.3+16.4=141,700 [K] 
Odpočivky: 70.8+233.1=303,900 [L] 
Křižovatky: 521+388,8+93,4+352,8+109,2+119.1+58.7+180,4+28,7+10.6+23,1+23.1+11.9+67,9+29.7+35.5+20.2+36,2+70.9+109.9+88,9=2 380,000 [M] 
Celkem: A+B+C+D+E+F+G+H+I+J+K+L+M=60 891,090 [N]</t>
  </si>
  <si>
    <t>51</t>
  </si>
  <si>
    <t>572224</t>
  </si>
  <si>
    <t>SPOJOVACÍ POSTŘIK Z MODIFIK EMULZE DO 1,0KG/M2</t>
  </si>
  <si>
    <t>na emulzní nátěr v úsecích recyklace na místě za studena</t>
  </si>
  <si>
    <t>52</t>
  </si>
  <si>
    <t>Sanace v intravilanu odhad 10%, +25% na přesahy, dle TP 115</t>
  </si>
  <si>
    <t>2x (na ACP a pod geomřížovinu) 
Starý Dvůr km 2,808-3.188 dl.380m 
2671.4=2 671,400 [E] 
Kraskov(-minus mosty) km 4,470-4.977 dl.507m 
3517.7-108.9-109.46-137.7=3 161,640 [G] 
Celkem: (E+G)*0.1*1.25*2=1 458,260 [H]</t>
  </si>
  <si>
    <t>53</t>
  </si>
  <si>
    <t>572413</t>
  </si>
  <si>
    <t>JEDNOVRSTVÝ NÁTĚR Z EMULZE DO 0,5KG/M2 S PODRCENÍM</t>
  </si>
  <si>
    <t>na plochu recyklace na místě za studena, dle diagnostiky</t>
  </si>
  <si>
    <t>- dodání všech předepsaných materiálů pro nátěry v předepsaném množství 
- provedení dle předepsaného technologického předpisu 
- zřízení vrstvy bez rozlišení šířky, pokládání vrstvy po etapách 
- úpravu napojení, ukončení</t>
  </si>
  <si>
    <t>54</t>
  </si>
  <si>
    <t>57475</t>
  </si>
  <si>
    <t>VOZOVKOVÉ VÝZTUŽNÉ VRSTVY Z GEOMŘÍŽOVINY</t>
  </si>
  <si>
    <t>měřeno ze situace 
Starý Dvůr km 2,808-3.188 dl.380m 
2671.4=2 671,400 [E] 
Kraskov(-minus mosty) km 4,470-4.977 dl.507m 
3517.7-108.9-109.46-137.7=3 161,640 [G] 
Celkem: (E+G)*0.1*1.25=729,130 [H]</t>
  </si>
  <si>
    <t>- dodání geomříže v požadované kvalitě a v množství včetně přesahů (přesahy započteny v jednotkové ceně) 
- očištění podkladu 
- pokládka geomříže dle předepsaného technologického předpisu</t>
  </si>
  <si>
    <t>55</t>
  </si>
  <si>
    <t>574B34</t>
  </si>
  <si>
    <t>ASFALTOVÝ BETON PRO OBRUSNÉ VRSTVY MODIFIK ACO 11+, 11S TL. 40MM</t>
  </si>
  <si>
    <t>měřeno ze situace 
Napojení ZÚ- (Rec) dl.19m 
153.8=153,800 [A]   
Recyklace km 0,000-0,852 dl.852m 
5840.6=5 840,600 [B] 
Extravilán km 0,852-1.680 dl.828m 
5991.4=5 991,400 [C] 
Recyklace km 1,680-2,790 dl.1110m 
7556.7=7 556,700 [D] 
Starý Dvůr km 2,808-3.188 dl.380m 
2671.4=2 671,400 [E] 
Recyklace km 3,188-4,470 dl.1282m 
8451.2=8 451,200 [F] 
Kraskov(-minus mosty) km 4,470-4.977 dl.507m 
3517.7-108.9-109.46-137.7=3 161,640 [G] 
Kraskov kompl. kce km 4.977-5.105 dl.128m 
832=832,000 [H] 
Recyklace km 5,105-7,337 dl.2232m 
14986.4=14 986,400 [I] 
Intravilán-Seč km 7,337-8,232 dl.895m 
6333.4=6 333,400 [J] 
Záliv BUS: 125.3+16.4=141,700 [K] 
Odpočivky: 70.8+233.1=303,900 [L] 
Křižovatky: 521+388,8+93,4+352,8+109,2+119.1+58.7+180,4+28,7+10.6+23,1+23.1+11.9+67,9+29.7+35.5+20.2+36,2+70.9+109.9+88,9=2 380,000 [M] 
Celkem: A+B+C+D+E+F+G+H+I+J+K+L+M=58 804,140 [N]</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</si>
  <si>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</si>
  <si>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56</t>
  </si>
  <si>
    <t>574D56</t>
  </si>
  <si>
    <t>ASFALTOVÝ BETON PRO LOŽNÍ VRSTVY MODIFIK ACL 16+, 16S TL. 60MM</t>
  </si>
  <si>
    <t>CRmB</t>
  </si>
  <si>
    <t>měřeno ze situace+ rozšíření dle vzorových listů 
Napojení ZÚ- (Rec) dl.19m 
153.8+0.05*2*19=155,700 [A]   
Recyklace km 0,000-0,852 dl.852m 
5840.6+0.05*2*852=5 925,800 [B] 
Extravilán km 0,852-1.680 dl.828m 
5991.4+0.05*2*828=6 074,200 [C] 
Recyklace km 1,680-2,790 dl.1110m 
7556.7+0.05*2*1110=7 667,700 [D] 
Starý Dvůr km 2,808-3.188 dl.380m 
2671.4+0.05*2*380=2 709,400 [E] 
Recyklace km 3,188-4,470 dl.1282m 
8451.2+0.05*2*1282=8 579,400 [F] 
Kraskov(-minus mosty) km 4,470-4.977 dl.507m 
(3517.7-108.9-109.46-137.7)+0.05*507=3 186,990 [G] 
Kraskov kompl. kce km 4.977-5.105 dl.128m 
832=832,000 [H] 
Recyklace km 5,105-7,337 dl.2232m 
14986.4+0.05*2*2232=15 209,600 [I] 
Intravilán-Seč km 7,337-8,232 dl.895m 
6333.4=6 333,400 [J] 
Záliv BUS: 125.3+16.4=141,700 [K] 
Odpočivky: 70.8+233.1=303,900 [L] 
Křižovatky: 521+388,8+93,4+352,8+109,2+119.1+58.7+180,4+28,7+10.6+23,1+23.1+11.9+67,9+29.7+35.5+20.2+36,2+70.9+109.9+88,9=2 380,000 [M] 
Celkem: A+B+C+D+E+F+G+H+I+J+K+L+M=59 499,790 [N]</t>
  </si>
  <si>
    <t>57</t>
  </si>
  <si>
    <t>574F46</t>
  </si>
  <si>
    <t>ASFALTOVÝ BETON PRO PODKLADNÍ VRSTVY MODIFIK ACP 16+, 16S TL. 50MM</t>
  </si>
  <si>
    <t>měřeno ze situace+ rozšíření dle vzorových listů 
Napojení ZÚ- (Rec) dl.19m 
153.8+0.15*2*19=159,500 [A]   
Recyklace km 0,000-0,852 dl.852m 
5840.6+0.15*2*852=6 096,200 [B] 
Extravilán km 0,852-1.680 dl.828m 
5991.4+0.15*2*828=6 239,800 [C] 
Recyklace km 1,680-2,790 dl.1110m 
7556.7+0.15*2*1110=7 889,700 [D] 
Recyklace km 3,188-4,470 dl.1282m 
8451.2+0.15*2*1282=8 835,800 [F] 
Kraskov kompl. kce km 4.977-5.105 dl.128m 
832=832,000 [H] 
Recyklace km 5,105-7,337 dl.2232m 
14986.4+0.15*2*2232=15 656,000 [I] 
Intravilán-Seč km 7,337-8,232 dl.895m 
6333.4=6 333,400 [J] 
Záliv BUS: 125.3+16.4=141,700 [K] 
Odpočivky: 70.8+233.1=303,900 [L] 
Křižovatky: 521+388,8+93,4+352,8+109,2+119.1+58.7+180,4+28,7+10.6+23,1+23.1+11.9+67,9+29.7+35.5+20.2+36,2+70.9+109.9+88,9=2 380,000 [M] 
Celkem: A+B+C+D+F+H+I+J+K+L+M=54 868,000 [N]</t>
  </si>
  <si>
    <t>58</t>
  </si>
  <si>
    <t>Rozšíření vozovky, intravilan</t>
  </si>
  <si>
    <t>měřeno ze situace+ rozšíření dle vzorových listů 
Stary dvur 
km 2.829-3.010 P dl. 181 m 90.5 m2 
km 2.840-2.926 L dl. 86 m 42.5 m2 
km 3.040-3.080 L dl. 40 m 19.5 m2 
km 3.040-3.120 P dl. 80 m 57.5 m2 
km 3.120-3.140 L dl. 20 m 20.5 m2 
90.5+42.5+19.5+57.5+20.5+(181+86+40+80+20)*0.15=291,550 [A] 
Kraskov 
km 4.485-4.575 L dl. 90 m 44.5 m2 
km 4.560-4.605 P dl. 45 m 23 m2 
km 4.672-4.707 P dl. 22 m 24 m2 
km 4.679-4.709 L dl. 19 m 17 m2 
km 4.860-4.955 P dl. 95 m 48 m2 
44.5+23+24+17+48+(90+45+95)*0.15=191,000 [B] 
Záliv BUS: 125.3+16.4=141,700 [C] 
Odpočivky: 70.8+233.1=303,900 [D] 
Celkem: A+B+C+D=928,150 [E]</t>
  </si>
  <si>
    <t>59</t>
  </si>
  <si>
    <t>Sanace v intravilanu odhad 10%</t>
  </si>
  <si>
    <t>měřeno ze situace 
Starý Dvůr km 2,808-3.188 dl.380m 
2671.4=2 671,400 [E] 
Kraskov(-minus mosty) km 4,470-4.977 dl.507m 
3517.7-108.9-109.46-137.7=3 161,640 [G] 
Celkem: (E+G)*0.1=583,304 [H]</t>
  </si>
  <si>
    <t>60</t>
  </si>
  <si>
    <t>58222</t>
  </si>
  <si>
    <t>DLÁŽDĚNÉ KRYTY Z DROBNÝCH KOSTEK DO LOŽE Z MC</t>
  </si>
  <si>
    <t>nároží křižovatek: 149.9+31.4+24.4+17.5=223,200 [A] 
dvojradek z kostek: (113+64+90.5)*0.25=66,875 [B] 
Celkem: A+B=290,075 [C]</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</si>
  <si>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</si>
  <si>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61</t>
  </si>
  <si>
    <t>582311</t>
  </si>
  <si>
    <t>DLÁŽDĚNÉ KRYTY Z MOZAIK KOSTEK JEDNOBAREVNÝCH DO LOŽE Z KAMENIVA</t>
  </si>
  <si>
    <t>ostruvek Seč</t>
  </si>
  <si>
    <t>8.8=8,800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</si>
  <si>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</si>
  <si>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62</t>
  </si>
  <si>
    <t>58241</t>
  </si>
  <si>
    <t>DLÁŽDĚNÉ KRYTY Z KAMEN DESEK DO LOŽE Z KAMENIVA</t>
  </si>
  <si>
    <t>ostruvek Seč, koordinovat s revitalizaci naměstí.  
Hladká kolem prvků pro nevidomé</t>
  </si>
  <si>
    <t>2=2,000 [A]</t>
  </si>
  <si>
    <t>63</t>
  </si>
  <si>
    <t>582611</t>
  </si>
  <si>
    <t>KRYTY Z BETON DLAŽDIC SE ZÁMKEM ŠEDÝCH TL 60MM DO LOŽE Z KAM</t>
  </si>
  <si>
    <t>Ostruvky: 10.8+18.7=29,500 [A]</t>
  </si>
  <si>
    <t>64</t>
  </si>
  <si>
    <t>58271</t>
  </si>
  <si>
    <t>DLÁŽDĚNÉ KRYTY Z DESEK Z KONGLOMER KAMENE DO LOŽE Z KAMENIVA</t>
  </si>
  <si>
    <t>ostruvek Seč, koordinovat s revitalizaci naměstí. Dlažba pro nevidomé</t>
  </si>
  <si>
    <t>3.2=3,200 [A]</t>
  </si>
  <si>
    <t>Potrubí</t>
  </si>
  <si>
    <t>65</t>
  </si>
  <si>
    <t>87434</t>
  </si>
  <si>
    <t>POTRUBÍ Z TRUB PLASTOVÝCH ODPADNÍCH DN DO 200MM</t>
  </si>
  <si>
    <t>přípojky vpusti  
2+2+2+3+22+10+9*4=77,000 [A] 
13+4+3+4+2+4+4+4+4+4+4+4+2+1+1+4+2+4+2+3+11+10+4+5+4+4+18+4=133,000 [B] 
Celkem: A+B=210,000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</si>
  <si>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</si>
  <si>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66</t>
  </si>
  <si>
    <t>87444</t>
  </si>
  <si>
    <t>POTRUBÍ Z TRUB PLASTOVÝCH ODPADNÍCH DN DO 250MM</t>
  </si>
  <si>
    <t>km cca 4.706P 17+21.5=38,500 [A] 
km cca 8.020P 24+2.5=26,500 [B] 
Celkem: A+B=65,000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</si>
  <si>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</si>
  <si>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67</t>
  </si>
  <si>
    <t>894158</t>
  </si>
  <si>
    <t>ŠACHTY KANALIZAČNÍ Z BETON DÍLCŮ NA POTRUBÍ DN DO 600MM</t>
  </si>
  <si>
    <t>1+1+1=3,000 [A]</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</si>
  <si>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</si>
  <si>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68</t>
  </si>
  <si>
    <t>89536</t>
  </si>
  <si>
    <t>DRENÁŽNÍ VÝUSŤ Z PROST BETONU</t>
  </si>
  <si>
    <t>vyústění trativodu</t>
  </si>
  <si>
    <t>11+2=13,000 [A]</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</si>
  <si>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</si>
  <si>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69</t>
  </si>
  <si>
    <t>89712</t>
  </si>
  <si>
    <t>VPUSŤ KANALIZAČNÍ ULIČNÍ KOMPLETNÍ Z BETONOVÝCH DÍLCŮ</t>
  </si>
  <si>
    <t>1+14+2+16+12+2+1=48,000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</si>
  <si>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</si>
  <si>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Ostatní konstrukce a práce</t>
  </si>
  <si>
    <t>70</t>
  </si>
  <si>
    <t>9111A1</t>
  </si>
  <si>
    <t>ZÁBRADLÍ SILNIČNÍ S VODOR MADLY - DODÁVKA A MONTÁŽ</t>
  </si>
  <si>
    <t>KM 7.587-7.668 P 11*5=55,000 [B]</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</si>
  <si>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</si>
  <si>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71</t>
  </si>
  <si>
    <t>9113A1</t>
  </si>
  <si>
    <t>SVODIDLO OCEL SILNIČ JEDNOSTR, ÚROVEŇ ZADRŽ N1, N2 - DODÁVKA A MONTÁŽ</t>
  </si>
  <si>
    <t>km 2.600-2.635 L dl. 37m N2 
km 2.600-2.650 P  dl. 50m N2 
km 3.766-3.856 L dl. 90m N2 
km 3.746-3.831 P  dl. 85m N2 
km 5.295-5.436 L dl. 150m N2 
km 5.768-5.818 L+P  dl. 2x50m N2 
37+50+90+85+150+50+50=512,000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</si>
  <si>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</si>
  <si>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72</t>
  </si>
  <si>
    <t>9113A3</t>
  </si>
  <si>
    <t>SVODIDLO OCEL SILNIČ JEDNOSTR, ÚROVEŇ ZADRŽ N1, N2 - DEMONTÁŽ S PŘESUNEM</t>
  </si>
  <si>
    <t>179.5+478+253.5+11=922,000 [A]</t>
  </si>
  <si>
    <t>položka zahrnuje: 
- demontáž a odstranění zařízení 
- jeho odvoz na předepsané místo</t>
  </si>
  <si>
    <t>73</t>
  </si>
  <si>
    <t>9117C1</t>
  </si>
  <si>
    <t>SVOD OCEL ZÁBRADEL ÚROVEŇ ZADRŽ H2 - DODÁVKA A MONTÁŽ</t>
  </si>
  <si>
    <t>km 4.447-4.507 L+P dl. 2x60m H2 
60+60=120,000 [A]</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</si>
  <si>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</si>
  <si>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74</t>
  </si>
  <si>
    <t>911GA</t>
  </si>
  <si>
    <t>SVODIDLO DŘEVOOCELOVÉ, ÚROVEŇ ZADRŽ N2</t>
  </si>
  <si>
    <t>km 0.805-0.845 L dl. 40m 
km 0.780-1.715 P dl. 961m 
40+961=1 001,000 [A]</t>
  </si>
  <si>
    <t>položka zahrnuje: 
- kompletní dodávku všech dílů dřevoocelového svodidla s předepsanou povrchovou úpravou kovových částí a impregnačních nátěrů dřevěných částí,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nezahrnuje odrazky nebo retroreflexní fólie</t>
  </si>
  <si>
    <t>75</t>
  </si>
  <si>
    <t>91228</t>
  </si>
  <si>
    <t>SMĚROVÉ SLOUPKY Z PLAST HMOT VČETNĚ ODRAZNÉHO PÁSKU</t>
  </si>
  <si>
    <t>Z11a,b 247+292=539,000 [A] 
Z11g 22=22,000 [B] 
Celkem: A+B=561,000 [C]</t>
  </si>
  <si>
    <t>položka zahrnuje: 
- dodání a osazení sloupku včetně nutných zemních prací 
- vnitrostaveništní a mimostaveništní doprava 
- odrazky plastové nebo z retroreflexní fólie</t>
  </si>
  <si>
    <t>76</t>
  </si>
  <si>
    <t>91257</t>
  </si>
  <si>
    <t>ODRAŽEČE PROTI ZVĚŘI</t>
  </si>
  <si>
    <t>247+292=539,000 [A]</t>
  </si>
  <si>
    <t>položka zahrnuje dodání a montáž odražeče včetně připevňovacích dílů</t>
  </si>
  <si>
    <t>77</t>
  </si>
  <si>
    <t>91267</t>
  </si>
  <si>
    <t>ODRAZKY NA SVODIDLA</t>
  </si>
  <si>
    <t>80+20=100,000 [A]</t>
  </si>
  <si>
    <t>- kompletní dodávka se všemi pomocnými a doplňujícími pracemi a součástmi</t>
  </si>
  <si>
    <t>78</t>
  </si>
  <si>
    <t>91297</t>
  </si>
  <si>
    <t>DOPRAVNÍ ZRCADLO</t>
  </si>
  <si>
    <t>včetně odstranění stávajícího zrcadla</t>
  </si>
  <si>
    <t>položka zahrnuje: 
- dodání a osazení zrcadla včetně nutných zemních prací 
- předepsaná povrchová úprava 
- vnitrostaveništní a mimostaveništní doprava 
- odrazky plastové nebo z retroreflexní fólie.</t>
  </si>
  <si>
    <t>79</t>
  </si>
  <si>
    <t>914131</t>
  </si>
  <si>
    <t>DOPRAVNÍ ZNAČKY ZÁKLADNÍ VELIKOSTI OCELOVÉ FÓLIE TŘ 2 - DODÁVKA A MONTÁŽ</t>
  </si>
  <si>
    <t>A2a – 3 ks, A2b -1 ks, A8 – 1 ks, A12b – 2 ks, C4a – 6 ks, C4c – 1 ks, P1 – 7 ks, P2 – 20 ks, P4 – 18 ks, P6 – 3 ks, IP5 – 1 ks, IP11b – 1 ks, IS3a – 5 ks, IS3b – 10 ks, IS3c – 6 ks, IS4b – 1 ks, IS5 – 1 ks, IS16d – 6 ks, IS19b – 8 ks, IS19c – 5 ks, IS21c – 2 ks, IS24a – 2 ks, IS24b – 2 ks, IJ4b – 10 ks, IJ7 – 3 ks, IZ4a – 6 ks, IZ4b – 6 ks, E2b – 38 ks, E4 – 4 ks, E6 – 1 ks, E7b – 2 ks, Z3 (1 šipka) – 19 ks, Z3 (3 šipky) – 4 ks  
3+1+1+2+7+6+1+20+18+3+1+1+5+10+6+1+1+6+8+5+2+2+2+10+3+6+6+38+4+1+2+19+4=205,000 [A]</t>
  </si>
  <si>
    <t>položka zahrnuje: 
- dodávku a montáž značek v požadovaném provedení</t>
  </si>
  <si>
    <t>80</t>
  </si>
  <si>
    <t>914133</t>
  </si>
  <si>
    <t>DOPRAVNÍ ZNAČKY ZÁKLADNÍ VELIKOSTI OCELOVÉ FÓLIE TŘ 2 - DEMONTÁŽ</t>
  </si>
  <si>
    <t>odvoz na skládku SUS</t>
  </si>
  <si>
    <t>stávající dopravní značky  
Zrušené 
2+2+1+1+2+3+3+3+2+2+2+2+2+2+2+2+1+2+2+2+2+2+2+2+2+2+1+1+1+3+1+3+1+1+1=65,000 [A] 
Odstranění obnovené 
2+3+3+1+1+1+1+1+1+2+2+1+2+5+1+2+1+1+5+2+1+1+2+1+2+3+4+2+1+1+5+2+2+3+1+1+1+1+1+2+1+1+1+2+1+2+1+1+1+1+2+1+1+1+2+1+1+1+1+1+2+1+1+1+1+2+1+1+1+1+1+2+1+1+1+2+1+1+2+1+1+1+1+7+1=135,000 [B] 
Celkem: A+B=200,000 [C]</t>
  </si>
  <si>
    <t>Položka zahrnuje odstranění, demontáž a odklizení materiálu s odvozem na předepsané místo</t>
  </si>
  <si>
    <t>81</t>
  </si>
  <si>
    <t>914431</t>
  </si>
  <si>
    <t>DOPRAVNÍ ZNAČKY 100X150CM OCELOVÉ FÓLIE TŘ 2 - DODÁVKA A MONTÁŽ</t>
  </si>
  <si>
    <t>IP22 – 1=1,000 [A]</t>
  </si>
  <si>
    <t>82</t>
  </si>
  <si>
    <t>914433</t>
  </si>
  <si>
    <t>DOPRAVNÍ ZNAČKY 100X150CM OCELOVÉ FÓLIE TŘ 2 - DEMONTÁŽ</t>
  </si>
  <si>
    <t>Zrušené velkoplošné 
1+1=2,000 [A] 
Odstranění obnovené velkoplošné – 1=1,000 [B] 
Celkem: A+B=3,000 [C]</t>
  </si>
  <si>
    <t>83</t>
  </si>
  <si>
    <t>914521</t>
  </si>
  <si>
    <t>DOPRAV ZNAČ VELKOPLOŠ OCEL LAMELY FÓLIE TŘ 2 - DOD A MONT</t>
  </si>
  <si>
    <t>IS9a – 3*2=6,000 [A]</t>
  </si>
  <si>
    <t>84</t>
  </si>
  <si>
    <t>914523</t>
  </si>
  <si>
    <t>DOPRAV ZNAČ VELKOPLOŠ OCEL LAMELY FÓLIE TŘ 2 - DEMONTÁŽ</t>
  </si>
  <si>
    <t>2*3=6,000 [A]</t>
  </si>
  <si>
    <t>85</t>
  </si>
  <si>
    <t>915111</t>
  </si>
  <si>
    <t>VODOROVNÉ DOPRAVNÍ ZNAČENÍ BARVOU HLADKÉ - DODÁVKA A POKLÁDKA</t>
  </si>
  <si>
    <t>V11a (BUS) čáry 
9*0,125*37,2=41,850 [A]</t>
  </si>
  <si>
    <t>položka zahrnuje: 
- dodání a pokládku nátěrového materiálu (měří se pouze natíraná plocha) 
- předznačení a reflexní úpravu</t>
  </si>
  <si>
    <t>86</t>
  </si>
  <si>
    <t>915221</t>
  </si>
  <si>
    <t>VODOR DOPRAV ZNAČ PLASTEM STRUKTURÁLNÍ NEHLUČNÉ - DOD A POKLÁDKA</t>
  </si>
  <si>
    <t>V1a  (0,125)     0,125*(10+1754+31+144+188+122+402+380+196+27+28+170+46+1236+1016+204+78+235+151+65)=810,375 [A] 
V1a  (0,125) ohraničení V13a  0,125*(98+45+27+14+21+26+19+68+43+44+21+8+17+30+28+12-19)=62,750 [B] 
V2b (3/1,5/0,125)  0,125*(29+200+43+200+23+45+31+240+45+28+19+32+12+37+15+14+11+27+31+22)*2/3=92,000 [C] 
V2b (1,5/1,5/0,25) 0,25*(43+46+25+49+31+26+36+18+8+12+11+37+15+20+7+7+16+8+8+25+10+25+30+12+18+32)*1/2=71,875 [D] 
V3 (3/1,5/0,125+plná) 0,125*(100+100+100+100+100+100)*(1+2/3)=125,000 [E] 
V5 (0,50) 0,50*3,25=1,625 [F] 
V7  0,5*(3,0*9+2,0+1,5)=15,250 [G] 
V13a (0,5/0,5) (3,0+13,0+20,0+3,0-13)*1/2=13,000 [H] 
V13a (0,5/1,0) (150,0+39,0+32,0+69,0+83,0+5,0+19,0)*1/3=132,333 [I] 
Celkem: A+B+C+D+E+F+G+H+I=1 324,208 [J]</t>
  </si>
  <si>
    <t>87</t>
  </si>
  <si>
    <t>915231</t>
  </si>
  <si>
    <t>VODOR DOPRAV ZNAČ PLASTEM PROFIL ZVUČÍCÍ - DOD A POKLÁDKA</t>
  </si>
  <si>
    <t>V4 (0,25) 
0,25*(2207+2171+12+554+530+189+781+117+1470+1015+310+23+174+2376+50+1240+1155+197+83+311+417+153+75+87+17+44+63)=3 955,250 [A] 
V4 (0,5/0,5/0,25) 
0,25*(25+17,5+10+17)*1/2=8,688 [B] 
Celkem: A+B=3 963,938 [C]</t>
  </si>
  <si>
    <t>88</t>
  </si>
  <si>
    <t>915401</t>
  </si>
  <si>
    <t>VODOROVNÉ DOPRAVNÍ ZNAČENÍ BETON PREFABRIK - DODÁVKA A POKLÁDKA</t>
  </si>
  <si>
    <t>PŘÍDLAŽBA 500*250*100</t>
  </si>
  <si>
    <t>km 0.853 00-1.698 50 dl.173+554+59=791m 
km 7.346-7.549 L dl. 205m 
km 7.560-7.650 L dl. 80m 
km 7.577-7.716 P dl. 141m 
km 7.655-7.990 L dl. 334m 
km 7.716-7.894 P dl. 179m 
km 7.894- 8.080 P dl. 206m 
km 8.100-8.143 P dl. 44.5m 
km 8.080-8.182 L dl. 113m 
km 8.157-8.232 P dl. 90.5m 
km 8.190-8.232 L dl. 47.5m 
ostrůvky: 27.5+25.5+28m 
791*0.5+(205+80+141+334+179+206+44.5+113+90.5+47.5+27.5+25.5+28)*0.25=775,875 [A]</t>
  </si>
  <si>
    <t>zahrnuje dodávku betonových prefabrikátů a jejich osazení do předepsaného lože</t>
  </si>
  <si>
    <t>89</t>
  </si>
  <si>
    <t>915402</t>
  </si>
  <si>
    <t>VODOR DOPRAV ZNAČ BETON PREFABRIK - ODSTRANĚNÍ</t>
  </si>
  <si>
    <t>ZÚ 65*0,25=16,250 [A]</t>
  </si>
  <si>
    <t>zahrnuje odstranění a odklizení vybouraného materiálu s odvozem na skládku</t>
  </si>
  <si>
    <t>90</t>
  </si>
  <si>
    <t>91551</t>
  </si>
  <si>
    <t>VODOROVNÉ DOPRAVNÍ ZNAČENÍ - PŘEDEM PŘIPRAVENÉ SYMBOLY</t>
  </si>
  <si>
    <t>V9a (směrové šipky) 
2+1+2+3=8,000 [A] 
V9b (předběžné šipky) 
30=30,000 [B] 
Celkem: A+B=38,000 [C]</t>
  </si>
  <si>
    <t>položka zahrnuje: 
- dodání a pokládku předepsaného symbolu 
- zahrnuje předznačení a reflexní úpravu</t>
  </si>
  <si>
    <t>91</t>
  </si>
  <si>
    <t>91552</t>
  </si>
  <si>
    <t>VODOR DOPRAV ZNAČ - PÍSMENA</t>
  </si>
  <si>
    <t>nápis BUS V11a:  9*6=54,000 [A]</t>
  </si>
  <si>
    <t>položka zahrnuje: 
- dodání a pokládku nátěrového materiálu 
- předznačení a reflexní úpravu</t>
  </si>
  <si>
    <t>92</t>
  </si>
  <si>
    <t>915621</t>
  </si>
  <si>
    <t>VODOR DOPRAV ZNAČ - KNOFLÍKY TRVALÉ ZAPUŠTĚNÉ - DOD A POKLÁD</t>
  </si>
  <si>
    <t>v extravilánu po 9m dle TP133</t>
  </si>
  <si>
    <t>(130+890+700+1070+72+320+1320+2110)/9=735 
735=735,000 [A]</t>
  </si>
  <si>
    <t>zahrnuje dodávku a osazení knoflíků předepsaným způsobem</t>
  </si>
  <si>
    <t>93</t>
  </si>
  <si>
    <t>915641</t>
  </si>
  <si>
    <t>VODOR DOPRAV ZNAČ - KNOFLÍKY SKLENĚNÉ OBRUBNÍKOVÉ - DOD A POKLÁD</t>
  </si>
  <si>
    <t>obrubníkové odrazky do předvrtaného otvoru v obrubě ostruvků, včetně předvrtání, bíle barvy, dle TP217</t>
  </si>
  <si>
    <t>odrazky po 0.5m  
(12.5+12+24+14.5+9)/0.5=144,000 [A]</t>
  </si>
  <si>
    <t>94</t>
  </si>
  <si>
    <t>917223</t>
  </si>
  <si>
    <t>SILNIČNÍ A CHODNÍKOVÉ OBRUBY Z BETONOVÝCH OBRUBNÍKŮ ŠÍŘ 100MM</t>
  </si>
  <si>
    <t>OBRUBA 1000*100*200</t>
  </si>
  <si>
    <t>km 4.973-5.103 L dl. 130m 
km 7.577-7.716 P dl. 140.5m 
130+140.5=270,500 [A]</t>
  </si>
  <si>
    <t>Položka zahrnuje: 
dodání a pokládku betonových obrubníků o rozměrech předepsaných zadávací dokumentací 
betonové lože i boční betonovou opěrku.</t>
  </si>
  <si>
    <t>95</t>
  </si>
  <si>
    <t>917224</t>
  </si>
  <si>
    <t>SILNIČNÍ A CHODNÍKOVÉ OBRUBY Z BETONOVÝCH OBRUBNÍKŮ ŠÍŘ 150MM</t>
  </si>
  <si>
    <t>včetně náběhových pro sjezdy</t>
  </si>
  <si>
    <t>km 0.853 00-1.698 50 dl.173+554+59=786m 
km 2.870-2.965 50 L dl.95.5m 
km 3.050-3.080 L dl. 30m 
km 3.030-3.059 P dl. 29m 
km 4.532-4.665 L dl. 134.5m 
km 4.674-4.715 L dl. 31m 
km 4.655-4.764 P dl. 87m 
km 4.735-4.955 L dl. 212m 
km 4.980-5.004 P dl. 119m 
km 7.346-7.549 L dl. 205m 
km 7.532-7.559 P dl. 12.5m 
km 7.560-7.650 L dl. 78.5m 
km 7.655-7.990 L dl. 334m 
km 7.716-7.894 P dl. 179m 
km 7.894- 8.080 P dl. 153m 
km 8.100-8.143 P dl. 47m 
km 8.080-8.182 L dl. 113m 
km 8.190-8.232 L dl. 47.5m 
ostrůvek Seč dl. 6m 
786+95.5+30+29+134.5+31+87+212+119+205+12.5+78.5+334+179+153+47+113+47.5+6=2 699,500 [A]</t>
  </si>
  <si>
    <t>96</t>
  </si>
  <si>
    <t>917425</t>
  </si>
  <si>
    <t>CHODNÍKOVÉ OBRUBY Z KAMENNÝCH OBRUBNÍKŮ ŠÍŘ 200MM</t>
  </si>
  <si>
    <t>82.5+64+82.5+6=235,000 [A]</t>
  </si>
  <si>
    <t>Položka zahrnuje:  
dodání a pokládku kamenných obrubníků o rozměrech předepsaných zadávací dokumentací  
betonové lože i boční betonovou opěrku.</t>
  </si>
  <si>
    <t>97</t>
  </si>
  <si>
    <t>917426</t>
  </si>
  <si>
    <t>CHODNÍKOVÉ OBRUBY Z KAMENNÝCH OBRUBNÍKŮ ŠÍŘ 250MM</t>
  </si>
  <si>
    <t>KAM. OBRUBA 1000*250*300</t>
  </si>
  <si>
    <t>ostruvky: 
24.5+24+23.5=72,000 [A] 
Seč km 8.157-8.232 P dl. 82.5m 
82.5=82,500 [B] 
Celkem: A+B=154,500 [C]</t>
  </si>
  <si>
    <t>Položka zahrnuje: 
dodání a pokládku kamenných obrubníků o rozměrech předepsaných zadávací dokumentací 
betonové lože i boční betonovou opěrku.</t>
  </si>
  <si>
    <t>98</t>
  </si>
  <si>
    <t>919111</t>
  </si>
  <si>
    <t>ŘEZÁNÍ ASFALTOVÉHO KRYTU VOZOVEK TL DO 50MM</t>
  </si>
  <si>
    <t>Řezání + zálivka 
17+18,3+17+7,9+11,2+6,6+6,5+9,2+9,9+9,2+5,4+4,4+14,2+11,7+13,2+13,2+5,8+8,0+28,9+7,6+6,0+12,0+4,3+5,1+4,5+3,7+8,5+12,9+10,0+53,5=345,700 [A] 
Pracovní spáry   20*6,5=130,000 [B] 
Celkem: A+B=475,700 [C]</t>
  </si>
  <si>
    <t>položka zahrnuje řezání vozovkové vrstvy v předepsané tloušťce, včetně spotřeby vody</t>
  </si>
  <si>
    <t>99</t>
  </si>
  <si>
    <t>931324</t>
  </si>
  <si>
    <t>TĚSNĚNÍ DILATAČ SPAR ASF ZÁLIVKOU MODIFIK PRŮŘ DO 400MM2</t>
  </si>
  <si>
    <t>položka zahrnuje dodávku a osazení předepsaného materiálu, očištění ploch spáry před úpravou, očištění okolí spáry po úpravě 
nezahrnuje těsnící profil</t>
  </si>
  <si>
    <t>100</t>
  </si>
  <si>
    <t>935212</t>
  </si>
  <si>
    <t>PŘÍKOPOVÉ ŽLABY Z BETON TVÁRNIC ŠÍŘ DO 600MM DO BETONU TL 100MM</t>
  </si>
  <si>
    <t>žlab 33-55  
km 1.730-1.790  L dl.57m 
žlabovky 60 
km 0.851-0.891 L dl.39.5m 
km 1.603-1.640  L dl.38 m 
57+39.5+38=134,500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</si>
  <si>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</si>
  <si>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101</t>
  </si>
  <si>
    <t>93818</t>
  </si>
  <si>
    <t>OČIŠTĚNÍ ASFALT VOZOVEK ZAMETENÍM</t>
  </si>
  <si>
    <t>měřeno ze situace 
Extravilán km 0,852-1.680 dl.828m 
5991.4=5 991,400 [C] 
Starý Dvůr km 2,808-3.188 dl.380m 
2671.4=2 671,400 [E] 
Kraskov(-minus mosty) km 4,470-4.977 dl.507m 
3517.7-108.9-109.46-137.7=3 161,640 [G] 
Intravilán-Seč km 7,337-8,232 dl.895m 
6333.4=6 333,400 [J] 
Křižovatky: 521+388,8+93,4+352,8+109,2+119.1+58.7+180,4+28,7+10.6+23,1+23.1+11.9+67,9+29.7+35.5+20.2+36,2+70.9+109.9+88,9=2 380,000 [K] 
Celkem: C+E+G+J+K=20 537,840 [L]</t>
  </si>
  <si>
    <t>položka zahrnuje očištění předepsaným způsobem včetně odklizení vzniklého odpadu</t>
  </si>
  <si>
    <t>102</t>
  </si>
  <si>
    <t>96687</t>
  </si>
  <si>
    <t>VYBOURÁNÍ ULIČNÍCH VPUSTÍ KOMPLETNÍCH</t>
  </si>
  <si>
    <t>14+16=30,000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</si>
  <si>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</si>
  <si>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101.2</t>
  </si>
  <si>
    <t>PROPUSTKY- Hlavní způsobilé výdaje</t>
  </si>
  <si>
    <t>966168 34.236*2.4=82,166 [A]</t>
  </si>
  <si>
    <t>viz. položky 
132738 103.75*2=207,500 [A] 
122738 995.84*2=1 991,680 [B] 
Celkem: A+B=2 199,180 [C]</t>
  </si>
  <si>
    <t>Položka obsahuje veškeré poplatky provozovateli skládky související s uložením odpadu na skládce.</t>
  </si>
  <si>
    <t>11523</t>
  </si>
  <si>
    <t>PŘEVEDENÍ VODY POTRUBÍM DN 300 NEBO ŽLABY R.O. DO 1,0M</t>
  </si>
  <si>
    <t>km 5.458 DN600 dl. 11.5m rekonstrukce, šikmá čela 
provizorní převedení DN 300 dl. 15=15,000 [A] 
km 5.575 DN800 dl. 12.5m rekonstrukce, kolmá  žb. čela + zábradlí 
provizorní převedení DN 300 dl. 15=15,000 [B] 
Celkem: A+B=30,000 [C]</t>
  </si>
  <si>
    <t>Položka převedení vody na povrchu zahrnuje zřízení, udržování a odstranění příslušného zařízení. Převedení vody se uvádí buď průměrem potrubí (DN) nebo délkou rozvinutého obvodu žlabu (r.o.).</t>
  </si>
  <si>
    <t>11525</t>
  </si>
  <si>
    <t>PŘEVEDENÍ VODY POTRUBÍM DN 600 NEBO ŽLABY R.O. DO 2,0M</t>
  </si>
  <si>
    <t>km 2.189 1.0x1.0m dl. 13.0m rekonstrukce, kolmá čela+zábradlí 
provizorní převedení dn600 17=17,000 [A] 
km 6.474 DN1200 dl. 10.0m rekonstrukce, kolmá čela + zábradlí 
provizorní převedení DN 600 dl. 15=15,000 [B] 
Celkem: A+B=32,000 [C]</t>
  </si>
  <si>
    <t>km -0.015  DN600 dl. 14.0m rekonstrukce, vtok-šikmé čelo, zaústění do šachty 
odkop 2.5*1.2*14=42,000 [A] 
km 0.670 DN600 dl. 14.0m rekonstrukce, vtoková jímka, šikmé čelo 
odkop 2.5*1.71*14=59,850 [B] 
km 2.189 1.0x1.0m dl. 13.0m rekonstrukce, kolmá čela+zábradlí 
odkop 5.22*2.2*13=149,292 [C] 
výkop základy+ křídla: 4.96*5+4.76*5=48,600 [N] 
km 2.515 DN800 dl. 12.5m rekonstrukce, šikmá čela 
odkop 3*1.86*12.5=69,750 [D] 
km 2.625 2.0x1.0m dl. 10.5m pročištění, nová kolmá čela + zábradlí 
odkop 6.21*8+6.25*8=99,680 [E] 
km 3.157 DN600 dl. 22.0m rekonstrukce, vtoková jímka, šikmé čelo 
odkop 2.0*1.54*22=67,760 [F] 
km 5.360 DN600 dl. -m pročištění, nová kolmá kamenná čela 
odkop 0.82*2.6+0.5*2.6+2.16*0.5*2+1.11*0.5*2=6,702 [G] 
km 5.458 DN600 dl. 11.5m rekonstrukce, šikmá čela 
odkop  2.0*1.33*11.5=30,590 [H] 
km 5.575 DN800 dl. 12.5m rekonstrukce, kolmá  žb. čela + zábradlí 
odkop 4*2.91*12.5=145,500 [I] 
km 5.793 2xDN800 dl. 11.5m pročištění, kolmá čela + zábradlí 
odkop 5.3*3+4.2*4=32,700 [J] 
km 5.984 DN600 dl. 11.6m rekonstrukce,  šikmá čela 
odkop  2.0*1.37*9=24,660 [K] 
km 6.474 DN1200 dl. 10.0m rekonstrukce, kolmá čela + zábradlí 
odkop 4*2.42*10=96,800 [L] 
km 7.160 DN600 dl. 10.0m rekonstrukce, vtoková a výtoková jímka 
odkop 4*2.50*12.2=122,000 [M] 
Celkem: A+B+C+N+D+E+F+G+H+I+J+K+L+M=995,884 [O]</t>
  </si>
  <si>
    <t>12940</t>
  </si>
  <si>
    <t>ČIŠTĚNÍ RÁMOVÝCH A KLENBOVÝCH PROPUSTŮ OD NÁNOSŮ</t>
  </si>
  <si>
    <t>km 2.625 2.0*1.0*10.5=21,000 [A]</t>
  </si>
  <si>
    <t>129958</t>
  </si>
  <si>
    <t>ČIŠTĚNÍ POTRUBÍ DN DO 600MM</t>
  </si>
  <si>
    <t>km cca 5.360 odhad: 15=15,000 [A]</t>
  </si>
  <si>
    <t>12996</t>
  </si>
  <si>
    <t>ČIŠTĚNÍ POTRUBÍ DN DO 800MM</t>
  </si>
  <si>
    <t>km 5.793 11.5*2=23,000 [A]</t>
  </si>
  <si>
    <t>129971</t>
  </si>
  <si>
    <t>ČIŠTĚNÍ POTRUBÍ DN DO 1000MM</t>
  </si>
  <si>
    <t>km 3.660 a km 3.786 
13+15=28,000 [A]</t>
  </si>
  <si>
    <t>132738</t>
  </si>
  <si>
    <t>HLOUBENÍ RÝH ŠÍŘ DO 2M PAŽ I NEPAŽ TŘ. I, ODVOZ DO 20KM</t>
  </si>
  <si>
    <t>HV 13*12*0.5*1=78,000 [A] 
DV 51.5*0.5*1=25,750 [B] 
Celkem: A+B=103,750 [C]</t>
  </si>
  <si>
    <t>viz. položky 
132738 103.75=103,750 [A] 
122738 995.84=995,840 [B] 
Celkem: A+B=1 099,590 [C]</t>
  </si>
  <si>
    <t>17481</t>
  </si>
  <si>
    <t>ZÁSYP JAM A RÝH Z NAKUPOVANÝCH MATERIÁLŮ</t>
  </si>
  <si>
    <t>HV 13*12*0.5*0.5=39,000 [A] 
DV 51.5*0.5*0.5=12,875 [B] 
km 0.670 DN600 dl. 14.0m rekonstrukce, vtoková jímka, šikmé čelo 
zásyp 2.41*2.5=6,025 [C] 
km 2.189 1.0x1.0m dl. 13.0m rekonstrukce, kolmá čela+zábradlí 
zásyp zakladu a propustku: 3.3*5+7.2*12.6=107,220 [D] 
km 2.625 2.0x1.0m dl. 10.5m pročištění, nová kolmá čela + zábradlí 
zásyp 3.49*8=27,920 [E] 
km 3.157 DN600 dl. 22.0m rekonstrukce, vtoková jímka, šikmé čelo 
zásyp 2.8*4=11,200 [F] 
km 5.360 DN600 dl. -m pročištění, nová kolmá kamenná čela 
zásyp  křídel 0.82*2.6+0.5*2.6+2.16*0.5*2+1.11*0.5*2=6,702 [G] 
km 5.575 DN800 dl. 12.5m rekonstrukce, kolmá  žb. čela + zábradlí 
zásyp 14.95*4=59,800 [H] 
km 5.793 2xDN800 dl. 11.5m pročištění, kolmá čela + zábradlí 
zásyp 2.37*4+1.8*4=16,680 [I] 
km 6.474 DN1200 dl. 10.0m rekonstrukce, kolmá čela + zábradlí 
zásyp 3.41*4=13,640 [J] 
km 7.160 DN600 dl. 10.0m rekonstrukce, vtoková a výtoková jímka 
zásyp 10.46*4=41,840 [K] 
Celkem: A+B+C+D+E+F+G+H+I+J+K=342,902 [L]</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</si>
  <si>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</si>
  <si>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HV 13*12*0.5*0.5=39,000 [A] 
DV 51.5*0.5*0.5=12,875 [B] 
odkop minus obetonování minus zásyp 947,284-122,817-342,902=481,565 [C] 
Celkem: A+B+C=533,440 [D]</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</si>
  <si>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</si>
  <si>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km 2.189 1.0x1.0m dl. 13.0m  
drenáž 2*13=26,000 [A] 
km 5.793 2xDN800 dl. 11.5m 
Drenáž dn150 10+9=19,000 [B] 
Celkem: A+B=45,000 [C]</t>
  </si>
  <si>
    <t>451384</t>
  </si>
  <si>
    <t>PODKL VRSTVY ZE ŽELEZOBET DO C25/30 VČET VÝZTUŽE</t>
  </si>
  <si>
    <t>km 2.189 1.0x1.0m dl. 13.0m rekonstrukce 
podkladní beton 0.7*13=9,100 [A] 
betonová deska 0.61*1.4=0,854 [B] 
Celkem: A+B=9,954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</si>
  <si>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nátěry zabraňující soudržnost betonu a bednění  
- výplň, těsnění a tmelení spar a spojů  
- opatření povrchů betonu izolací proti zemní vlhkosti v částech, kde přijdou do styku se zeminou nebo kamenivem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úpravy výztuže pro osazení doplňkových konstrukcí  
- veškerá opatření pro zajištění soudržnosti výztuže a betonu  
- povrchovou antikorozní úpravu výztuže  
- separaci výztuže</t>
  </si>
  <si>
    <t>45152</t>
  </si>
  <si>
    <t>PODKLADNÍ A VÝPLŇOVÉ VRSTVY Z KAMENIVA DRCENÉHO</t>
  </si>
  <si>
    <t>km -0.015  DN600 dl. 14.0m rekonstrukce,  
1.2*0.1*13.1=1,572 [A] 
km 0.670 DN600 dl. 14.0m rekonstrukce,  
1.2*0.1*12.9=1,548 [B] 
km 2.515 DN800 dl. 12.5m rekonstrukce,  
1.6*0.1*10.5=1,680 [C] 
km 3.157 DN600 dl. 22.0m rekonstrukce,  
1.2*0.1*21.1=2,532 [D] 
km 5.458 DN600 dl. 11.5m rekonstrukce,  
1.2*0.1*10.5=1,260 [E] 
km 5.575 DN800 dl. 12.5m rekonstrukce,  
1.6*0.1*11.7=1,872 [F] 
km 5.984 DN600 dl. 11.6m rekonstrukce,   
1.2*0.1*9.8=1,176 [G] 
km 6.474 DN1200 dl. 10.0m rekonstrukce,  
1.8*0.1*9.2=1,656 [H] 
km 7.160 DN600 dl. 10.0m rekonstrukce,  
 1.2*0.1*9.4=1,128 [I] 
Celkem: A+B+C+D+E+F+G+H+I=14,424 [J]</t>
  </si>
  <si>
    <t>položka zahrnuje dodávku předepsaného kameniva, mimostaveništní a vnitrostaveništní dopravu a jeho uložení 
není-li v zadávací dokumentaci uvedeno jinak, jedná se o nakupovaný materiál</t>
  </si>
  <si>
    <t>ZAJIŠTOVACÍ PRÁH</t>
  </si>
  <si>
    <t>HV  0.4*0.5*1*13=2,600 [A] 
km -0.015  DN600 dl. 14.0m rekonstrukce 
zajištovací práh 0.4*0.5*2=0,400 [B] 
km 0.670 DN600 dl. 14.0m rekonstrukce 
zajištovací práh 0.4*0.5*2=0,400 [C] 
km 2.189 1.0x1.0m dl. 13.0m rekonstrukce 
zajištovací práh 0.3*0.5*2=0,300 [D] 
km 2.515 DN800 dl. 12.5m rekonstrukce 
zajištovací práh 0.4*0.5*2*2=0,800 [E] 
km 2.625 2.0x1.0m dl. 10.5m pročištění 
zajištovací práh 0.4*0.5*3=0,600 [F] 
km 3.157 DN600 dl. 22.0m rekonstrukce 
zajištovací práh 0.4*0.5*2=0,400 [G] 
km 5.458 DN600 dl. 11.5m rekonstrukce 
zajištovací práh 0.4*0.5*2=0,400 [H] 
km 5.984 DN600 dl. 11.6m rekonstrukce 
zajištovací práh 0.4*0.5*2*2=0,800 [I] 
Celkem: A+B+C+D+E+F+G+H+I=6,700 [J]</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</si>
  <si>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</si>
  <si>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46251</t>
  </si>
  <si>
    <t>ZÁHOZ Z LOMOVÉHO KAMENE</t>
  </si>
  <si>
    <t>km 5.575 DN800 dl. 12.5m rekonstrukce 
zpevnění záhozem: lom. kam. včetně spárování  
3*2*1.25=7,500 [A]</t>
  </si>
  <si>
    <t>položka zahrnuje: 
- dodávku a zához lomového kamene předepsané frakce včetně mimostaveništní a vnitrostaveništní dopravy 
není-li v zadávací dokumentaci uvedeno jinak, jedná se o nakupovaný materiál</t>
  </si>
  <si>
    <t>km -0.015  DN600 dl. 14.0m rekonstrukce, vtok-šikmé čelo, zaústění do šachty 
zpevnění svahů vtoku (1.6*2.8)*0.3=1,344 [A] 
km 0.670 DN600 dl. 14.0m rekonstrukce, vtoková jímka, šikmé čelo 
zpevnění svahů vtoku a výtoku (6.8+9.3)*0.3=4,830 [B] 
km 2.189 1.0x1.0m dl. 13.0m rekonstrukce, kolmá čela+zábradlí 
lomový kámen do bet: (9.7+10)*0.3=5,910 [C] 
km 2.515 DN800 dl. 12.5m rekonstrukce, šikmá čela 
zpevnění svahů vtoku a výtoku (2.8*3+2.8*2.9)*0.3=4,956 [D] 
km 2.625 2.0x1.0m dl. 10.5m pročištění, nová kolmá čela + zábradlí 
lomový kámen do bet: (10.6+7.5)*0.3=5,430 [E] 
km 3.157 DN600 dl. 22.0m rekonstrukce, vtoková jímka, šikmé čelo 
okolo jímky lomový kámen do bet: (8+2.8*2)*0.3=4,080 [F] 
km 5.458 DN600 dl. 11.5m rekonstrukce, šikmá čela 
zpevnění svahů vtoku a výtoku (9.7+11.5)*0.3=6,360 [G] 
km 5.575 DN800 dl. 12.5m rekonstrukce, kolmá  žb. čela + zábradlí 
lom kámen do betonu 1*2*0.3=0,600 [H] 
km 5.793 2xDN800 dl. 11.5m pročištění, kolmá čela + zábradlí 
zpevnění lom kam do bet. (8.3+3.9)*0.3=3,660 [I] 
km 5.984 DN600 dl. 11.6m rekonstrukce,  šikmá čela 
zpevnění svahů vtoku a výtoku (13.7)*0.3=4,110 [J] 
km 6.474 DN1200 dl. 10.0m rekonstrukce, kolmá čela + zábradlí 
lom kámen do betonu 3.6*0.3=1,080 [K] 
km 7.160 DN600 dl. 10.0m rekonstrukce, vtoková a výtoková jímka 
zpevnění lom kam do bet. (6.2+6.7)*0.3=3,870 [L] 
Celkem: A+B+C+D+E+F+G+H+I+J+K+L=46,230 [M]</t>
  </si>
  <si>
    <t>467513</t>
  </si>
  <si>
    <t>BALVANITÝ SKLUZ Z LOMOVÉHO KAMENE</t>
  </si>
  <si>
    <t>km 2.515 DN800 dl. 12.5m rekonstrukce, šikmá čela 
vývařiště -lomový kámen vyspárováno 2.18*4.3=9,374 [A]</t>
  </si>
  <si>
    <t>Položka zahrnuje dodávku lomového kamene předepsané frakce a jeho uložení do předepsaného tvaru včetně mimostaveništní a vnitrostaveništní dopravy 
není-li v zadávací dokumentaci uvedeno jinak, jedná se o nakupovaný materiál 
- nezahrnuje podkladní vrstvy skluzu, vykazují se položkami SD 45</t>
  </si>
  <si>
    <t>km 3.157 DN600 dl. 22.0m 72.6 m2 
72.6=72,600 [A] 
HV 13*12*0.5=78,000 [B] 
Celkem: A+B=150,600 [C]</t>
  </si>
  <si>
    <t>spodní konstrukční vrstva</t>
  </si>
  <si>
    <t>km -0.015 DN600 dl. 14.0m 30.7 m2 
km 0.670 DN600 dl. 14.0m 28.9 m2 
km 2.189 1.0x1.0m dl. 13.0m 51.6 m2 
km 2.515 DN800 dl. 12.5m 22 m2 
km 3.157 DN600 dl. 22.0m 72.6 m2 
km 5.458 DN600 dl. 11.5m 22.2 m2 
km 5.575 DN800 dl. 12.5m 22 m2 
km 5.984 DN600 dl. 11.6m 22 m2 
km 6.474 DN1200 dl. 10.0m 28.6 m2 
km 7.160 DN600 dl. 10.0m 22 m2 
30.7+28.9+51.6+22+72.6+22.2+22+22+28.6+22=322,600 [A] 
HV 13*12*0.5=78,000 [B] 
Celkem: A+B=400,600 [C]</t>
  </si>
  <si>
    <t>Úpravy povrchů, podlahy, výplně otvorů</t>
  </si>
  <si>
    <t>626113</t>
  </si>
  <si>
    <t>REPROFILACE PODHLEDŮ, SVISLÝCH PLOCH SANAČNÍ MALTOU JEDNOVRST TL 30MM</t>
  </si>
  <si>
    <t>(15+11.5*2+10+13+15)*0.5=38,000 [A] 
2.4*10.5+0.7*10.5*2=39,900 [B] 
Celkem: A+B=77,900 [C]</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</si>
  <si>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</si>
  <si>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62631</t>
  </si>
  <si>
    <t>SPOJOVACÍ MŮSTEK MEZI STARÝM A NOVÝM BETONEM</t>
  </si>
  <si>
    <t>62641</t>
  </si>
  <si>
    <t>SJEDNOCUJÍCÍ STĚRKA JEMNOU MALTOU TL CCA 2MM</t>
  </si>
  <si>
    <t>km 3.157 DN600 dl. 22.0m rekonstrukce, vtoková jímka, šikmé čelo 
PVC DN200 DL. 1.25=1,250 [A]</t>
  </si>
  <si>
    <t>87445</t>
  </si>
  <si>
    <t>POTRUBÍ Z TRUB PLASTOVÝCH ODPADNÍCH DN DO 300MM</t>
  </si>
  <si>
    <t>pro horské vpusti</t>
  </si>
  <si>
    <t>13*12=156,000 [A]</t>
  </si>
  <si>
    <t>87446</t>
  </si>
  <si>
    <t>POTRUBÍ Z TRUB PLASTOVÝCH ODPADNÍCH DN DO 400MM</t>
  </si>
  <si>
    <t>km 5.000L</t>
  </si>
  <si>
    <t>51.5=51,500 [A]</t>
  </si>
  <si>
    <t>89722</t>
  </si>
  <si>
    <t>VPUSŤ KANALIZAČNÍ HORSKÁ KOMPLETNÍ Z BETON DÍLCŮ</t>
  </si>
  <si>
    <t>šikmá 2ks  
rovná 11ks</t>
  </si>
  <si>
    <t>13=13,000 [A]</t>
  </si>
  <si>
    <t>89738</t>
  </si>
  <si>
    <t>VPUSŤ DVORNÍ Z PLASTŮ</t>
  </si>
  <si>
    <t>km cca 5.000 a 5.020</t>
  </si>
  <si>
    <t>položka zahrnuje: 
dodávku a osazení předepsaného dílce včetně mříže 
předepsané podkladní konstrukce</t>
  </si>
  <si>
    <t>899121</t>
  </si>
  <si>
    <t>MŘÍŽE OCELOVÉ SAMOSTATNÉ</t>
  </si>
  <si>
    <t>pro vtokové jímky</t>
  </si>
  <si>
    <t>5=5,000 [A]</t>
  </si>
  <si>
    <t>Položka zahrnuje dodávku a osazení předepsané mříže včetně rámu</t>
  </si>
  <si>
    <t>899574</t>
  </si>
  <si>
    <t>OBETONOVÁNÍ POTRUBÍ ZE ŽELEZOBETONU DO C25/30 (B30) VČETNĚ VÝZTUŽE</t>
  </si>
  <si>
    <t>KARI síť 150/150/6</t>
  </si>
  <si>
    <t>km -0.015  DN600 dl. 14.0m rekonstrukce,  
1.2*1.2*13.1-3.14*0.4*0.4*13.1=12,283 [A] 
km 0.670 DN600 dl. 14.0m rekonstrukce,  
1.2*1.2*12.9-3.14*0.4*0.4*12.9=12,095 [B] 
km 2.515 DN800 dl. 12.5m rekonstrukce,  
1.6*1.6*10.5-3.14*0.53*0.53*10.5=17,619 [C] 
km 3.157 DN600 dl. 22.0m rekonstrukce,  
1.2*1.2*21.1-3.14*0.4*0.4*21.1=19,783 [D] 
km 5.458 DN600 dl. 11.5m rekonstrukce 
1.2*1.2*10.5-3.14*0.4*0.4*10.5=9,845 [E] 
km 5.575 DN800 dl. 12.5m rekonstrukce,  
1.6*1.6*11.7-3.14*0.53*0.53*11.7=19,632 [F] 
km 5.984 DN600 dl. 11.6m rekonstrukce,   
1.2*1.2*9.8-3.14*0.4*0.4*9.8=9,188 [G] 
km 6.474 DN1200 dl. 10.0m rekonstrukce 
1.8*1.8*9.2-3.14*0.75*0.75*9.2=13,559 [H] 
km 7.160 DN600 dl. 10.0m rekonstrukce 
 1.2*1.2*9.4-3.14*0.4*0.4*9.4=8,813 [I] 
Celkem: A+B+C+D+E+F+G+H+I=122,817 [J]</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</si>
  <si>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</si>
  <si>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4*4+7.5*2+5*2+2.5*2=46,000 [A]</t>
  </si>
  <si>
    <t>9111A3</t>
  </si>
  <si>
    <t>ZÁBRADLÍ SILNIČNÍ S VODOR MADLY - DEMONTÁŽ S PŘESUNEM</t>
  </si>
  <si>
    <t>km 2.189 1.0x1.0m dl. 13.0m rekonstrukce, kolmá čela+zábradlí 
odstranění zábradlí 6+6=12,000 [A] 
km 2.515 DN800 dl. 12.5m rekonstrukce, šikmá čela 
odstranění zábradlí 6+6=12,000 [B] 
km 2.625 2.0x1.0m dl. 10.5m pročištění, nová kolmá čela + zábradlí 
odstranění zábradlí 6.7+5.8=12,500 [C] 
Celkem: A+B+C=36,500 [D]</t>
  </si>
  <si>
    <t>918115</t>
  </si>
  <si>
    <t>ČELA PROPUSTU Z BETONU DO C 30/37</t>
  </si>
  <si>
    <t>km 2.190 1.0x1.0m dl. 13.0m 
0.8*1.5*5*2+(5*1.6-1.4*1.4)*0.4*2+0.3*0.5*5*2=18,332 [A] 
km 2.625 2.4x0.7m dl. 10.5m  
0.8*2*5*2+(14.2-2.6*2.5)*0.5+(15.4-2.6*2.5)*0.5+0.3*0.6*8+0.3*1.3*8=28,860 [B] 
Celkem: A+B=47,192 [C]</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</si>
  <si>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</si>
  <si>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9181E5</t>
  </si>
  <si>
    <t>ČELA PROPUSTU Z TRUB DN DO 800MM Z BETONU DO C 30/37</t>
  </si>
  <si>
    <t>km 5.575 DN800 
2=2,000 [A] 
km 5.793 2xDN800 
2*2=4,000 [B] 
Celkem: A+B=6,000 [C]</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</si>
  <si>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</si>
  <si>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9181G5</t>
  </si>
  <si>
    <t>ČELA PROPUSTU Z TRUB DN DO 1200MM Z BETONU DO C 30/37</t>
  </si>
  <si>
    <t>km 6.474 DN1200 dl. 10.0m 
2=2,000 [A]</t>
  </si>
  <si>
    <t>9182D</t>
  </si>
  <si>
    <t>VTOKOVÉ JÍMKY BETONOVÉ VČETNĚ DLAŽBY PROPUSTU Z TRUB DN DO 600MM</t>
  </si>
  <si>
    <t>km 0.670 DN600 dl. 12.5m rekonstrukce, vtoková jímka 
km 3.157 DN600 dl. 22.0m rekonstrukce, vtoková jímka 
km 7.160 DN600 dl. 9.0m rekonstrukce, vtoková a výtoková jímka 
1+1+2=4,000 [A]</t>
  </si>
  <si>
    <t>Položka zahrnuje:  
- dodání čerstvého betonu (betonové směsi) požadované kvality, jeho uložení do požadovaného tvaru při jakékoliv hustotě výztuže, konzistenci čerstvého betonu a způsobu hutnění, ošetření a ochranu betonu,  
- dodání a osazení výztuže,  
- dlažbu dna z lomového kamene, případně dokumentací předepsaný kamenný obklad stěn,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mříž a zábradlí.</t>
  </si>
  <si>
    <t>918358</t>
  </si>
  <si>
    <t>PROPUSTY Z TRUB DN 600MM</t>
  </si>
  <si>
    <t>km -0.015 DN600 dl. 14.0m 
km 0.670 DN600 dl. 14m  
km 3.157 DN600 dl. 22.0m  
km 5.458 DN600 dl. 11.5  
km 7.160 DN600 dl. 10.0m  
km 5.984 DN600 dl. 11.6m  
14+14+22+11.5+10+11.6=83,100 [A]</t>
  </si>
  <si>
    <t>Položka zahrnuje: 
- dodání a položení potrubí z trub z dokumentací předepsaného materiálu a předepsaného průměru 
- případné úpravy trub (zkrácení, šikmé seříznutí) 
Nezahrnuje podkladní vrstvy a obetonování.</t>
  </si>
  <si>
    <t>91836</t>
  </si>
  <si>
    <t>PROPUSTY Z TRUB DN 800MM</t>
  </si>
  <si>
    <t>km 5.575 DN800 
km 2.515 DN800 
12.5+12.5=25,000 [A]</t>
  </si>
  <si>
    <t>918372</t>
  </si>
  <si>
    <t>PROPUSTY Z TRUB DN 1200MM</t>
  </si>
  <si>
    <t>km 6.474 DN1200 
10=10,000 [A]</t>
  </si>
  <si>
    <t>91841</t>
  </si>
  <si>
    <t>PROPUSTY RÁMOVÉ 100/100</t>
  </si>
  <si>
    <t>1.0*1.0</t>
  </si>
  <si>
    <t>Položka zahrnuje: 
- dodání a položení prefabrikovaných rámů z dokumentací předepsaných rozměrů 
- případné úpravy rámů 
Nezahrnuje podkladní vrstvy, vyrovnávací a spádový beton uvnitř rámů a na jejich povrchu, izolaci.</t>
  </si>
  <si>
    <t>9185A2</t>
  </si>
  <si>
    <t>ČELA KAMENNÁ PROPUSTU Z TRUB DN DO 300MM</t>
  </si>
  <si>
    <t>Položka zahrnuje:  
zdivo z lomového kamen na MC ve tvaru, předepsaným zadávací dokumentací  
vyspárování zdiva MC  
římsu ze železobetonu včetně výztuže, pokud je předepsaná zadávací dokumentací  
Nezahrnuje zábradlí</t>
  </si>
  <si>
    <t>9185D2</t>
  </si>
  <si>
    <t>ČELA KAMENNÁ PROPUSTU Z TRUB DN DO 600MM</t>
  </si>
  <si>
    <t>šikmá čela</t>
  </si>
  <si>
    <t>km -0.015 DN600 dl. 14.0m rekonstrukce, vtok-šikmé čelo 
km 0.670 DN600 dl. 14.0m rekonstrukce, vtoková jímka, šikmé čelo 
km 3.157 DN600 dl. 22.0m rekonstrukce, vtoková jímka, šikmé čelo 
km 5.458 DN600 dl. 11.5m rekonstrukce, šikmá čela 
km 5.984 DN600 dl. 11.6m rekonstrukce,  šikmá čela 
1+1+1+2+2+2=9,000 [A]</t>
  </si>
  <si>
    <t>kolmá čela</t>
  </si>
  <si>
    <t>km 5.360 DN600 dl. -m pročištění, nová kolmá kamenná čela 
2=2,000 [A]</t>
  </si>
  <si>
    <t>9185F2</t>
  </si>
  <si>
    <t>ČELA KAMENNÁ PROPUSTU Z TRUB DN DO 1000MM</t>
  </si>
  <si>
    <t>km 3.660 DN1000 dl. 13.0m pročištění, šikmá čela 
km 3.786 DN1000 dl. 15.0m pročištění, šikmá čela 
2+2=4,000 [A]</t>
  </si>
  <si>
    <t>96613</t>
  </si>
  <si>
    <t>BOURÁNÍ KONSTRUKCÍ Z KAMENE NA MC</t>
  </si>
  <si>
    <t>zpětné použití kamene</t>
  </si>
  <si>
    <t>km 5.360 DN600 dl. -m pročištění, nová kolmá kamenná čela 
bourání čela z kamene   2.6*0.5*2.4+0.4*2.0*2.6+2.13*0.4*2=6,904 [A] 
1.9*0.5*2.6+1.5*1.4*2.6+1.11*0.4*2=8,818 [B] 
km 5.458 DN600 dl. 11.5m rekonstrukce, šikmá čela 
demolice kamenných čel 1.5*1.5*0.6*2=2,700 [C] 
km 5.575 DN800 dl. 12.5m rekonstrukce, kolmá  žb. čela + zábradlí 
demolice kamenných čel 2.5*3*0.4+2.5*2*0.4/2*2=5,000 [D] 
Celkem: A+B+C+D=23,422 [E]</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</si>
  <si>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</si>
  <si>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966138</t>
  </si>
  <si>
    <t>BOURÁNÍ KONSTRUKCÍ Z KAMENE NA MC S ODVOZEM DO 20KM</t>
  </si>
  <si>
    <t>km 2.189 1.0x1.0m dl. 13.0m rekonstrukce, kolmá čela+zábradlí 
demolice kamenných čel 0.4*4.1*2.2*2=7,216 [A]</t>
  </si>
  <si>
    <t>966168</t>
  </si>
  <si>
    <t>BOURÁNÍ KONSTRUKCÍ ZE ŽELEZOBETONU S ODVOZEM DO 20KM</t>
  </si>
  <si>
    <t>km 2.515 DN800 dl. 12.5m rekonstrukce, šikmá čela 
demolice žb čel 0.45*6.3*0.8*2=4,536 [A] 
km 5.793 2xDN800 dl. 11.5m pročištění, kolmá čela + zábradlí 
demolice bet. čel 3*0.5*4+8*0.5*2+3.2*0.5*4+3.6*0.5*2=24,000 [B] 
km 6.474 DN1200 dl. 10.0m rekonstrukce, kolmá čela + zábradlí 
demolice betonových čel 3.8*0.3*2.6+3.8*0.4*1.8=5,700 [C] 
Celkem: A+B+C=34,236 [D]</t>
  </si>
  <si>
    <t>966358</t>
  </si>
  <si>
    <t>BOURÁNÍ PROPUSTŮ Z TRUB DN DO 600MM</t>
  </si>
  <si>
    <t>km -0.015 DN600 dl. 14.0m  
km 0.670 DN600 dl. 12.5m  
km 3.160 DN600 dl. 22.0m  
km 5.460 DN600 dl. 11.0m  
km 7.160 DN600 dl. 9.0m  
km 5.984 DN600 dl. 10.0m  
14+12.5+22+8.5+11+9+10=87,000 [A]</t>
  </si>
  <si>
    <t>položka zahrnuje: 
- odstranění trub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</si>
  <si>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96636</t>
  </si>
  <si>
    <t>BOURÁNÍ PROPUSTŮ Z TRUB DN DO 800MM</t>
  </si>
  <si>
    <t>km 5.575 DN800 dl. 11.0m 
km 2.515 DN800 dl. 12.5m 
11+12.5=23,500 [A]</t>
  </si>
  <si>
    <t>966372</t>
  </si>
  <si>
    <t>BOURÁNÍ PROPUSTŮ Z TRUB DN DO 1200MM</t>
  </si>
  <si>
    <t>km 6.474 DN1200 dl. 10.0m 
10=10,000 [A]</t>
  </si>
  <si>
    <t>96641</t>
  </si>
  <si>
    <t>BOURÁNÍ PROPUSTŮ A KANÁLŮ Z PREFABRIK RÁMŮ SVĚTLOSTI 200/100</t>
  </si>
  <si>
    <t>km 2.190 dl. 13.0m 
13=13,000 [A]</t>
  </si>
  <si>
    <t>položka zahrnuje: 
- odstranění rámů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</si>
  <si>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SO 101.3</t>
  </si>
  <si>
    <t>ZABEZPEČENÍ SKALNÍHO MASIVU - Hlavní způsobilé výdaje</t>
  </si>
  <si>
    <t>viz. položky 
122738 730.2*2.5=1 825,500 [A] 
122838 864*2.5=2 160,000 [B] 
122938 439.8*2.5=1 099,500 [C] 
131838 10.188*2.5=25,470 [D] 
Celkem: A+B+C+D=5 110,470 [E]</t>
  </si>
  <si>
    <t>odtěžení skalního masivu pro rozšíření vozovky, včetně odtěžení balvanů hrozících sesuv na vozovku  
- předpoklad</t>
  </si>
  <si>
    <t>km 1.360-1.420 L dl. 60m (14.5*30+7.2*30)*0.2=130,200 [A] 
km 1.420-1.480 L dl. 60m (16.7*30+8.3*30)*0.8=600,000 [B] 
Celkem: A+B=730,200 [C]</t>
  </si>
  <si>
    <t>122838</t>
  </si>
  <si>
    <t>ODKOPÁVKY A PROKOPÁVKY OBECNÉ TŘ. II, ODVOZ DO 20KM</t>
  </si>
  <si>
    <t>km 1.360-1.420 L dl. 60m (14.5*30+7.2*30)*0.8=520,800 [A] 
km 1.420-1.480 L dl. 60m (16.7*30+8.3*30)*0.2=150,000 [B] 
km 1.560-1.610 L dl. 50m 13.7*30*0.2=82,200 [C] 
km 1.645-1.675 L dl. 30m 7.4*30*0.5=111,000 [D] 
Celkem: A+B+C+D=864,000 [E]</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</si>
  <si>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</si>
  <si>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122938</t>
  </si>
  <si>
    <t>ODKOPÁVKY A PROKOPÁVKY OBECNÉ TŘ. III, ODVOZ DO 20KM</t>
  </si>
  <si>
    <t>km 1.560-1.610 L dl. 50m 13.7*30*0.8=328,800 [A] 
km 1.645-1.675 L dl. 30m 7.4*30*0.5=111,000 [B] 
Celkem: A+B=439,800 [C]</t>
  </si>
  <si>
    <t>131838</t>
  </si>
  <si>
    <t>HLOUBENÍ JAM ZAPAŽ I NEPAŽ TŘ. II, ODVOZ DO 20KM</t>
  </si>
  <si>
    <t>pro záchytný plot</t>
  </si>
  <si>
    <t>0.6*0.6*0.5*(16+14)=5,400 [A] 
0.6*0.6*0.7*19=4,788 [B] 
Celkem: A+B=10,188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</si>
  <si>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</si>
  <si>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viz. položky 
122738 730.2=730,200 [A] 
122838 864=864,000 [B] 
122938 439.8=439,800 [C] 
131938 10.188=10,188 [D] 
Celkem: A+B+C+D=2 044,188 [E]</t>
  </si>
  <si>
    <t>18030</t>
  </si>
  <si>
    <t>VŠEOBECNÉ ÚPRAVY LESNÍCH PLOCH</t>
  </si>
  <si>
    <t>odhad, úpravy po provedení sítí a záchytných plotů  
Za účasti a souhlasu AOPK ČR správa CHKO Železné hory!</t>
  </si>
  <si>
    <t>500=500,000 [A]</t>
  </si>
  <si>
    <t>289941</t>
  </si>
  <si>
    <t>ZPEVNĚNÍ SKALNÍCH PLOCH Z OCELOVÝCH SÍTÍ HOROLEZECKÝM ZPŮSOBEM</t>
  </si>
  <si>
    <t>-samozavrtávací injektážní tyče dl. 1.0m v rastru 2.0 m x 2.0 m (kotevní prvky se zainjektují cementovou směsí) 
-vysokopevnostní ocelové sítě 
Jednotlivé pásy budou pak vzájemně spojeny c-kroužky. Všechny použité prvky budou mít antikorozní úpravu.  
Skutečné rozmístění sítě určí geotechnik přímo na stavbě dle daných geologických podmínek.</t>
  </si>
  <si>
    <t>km 1.360-1.480L 500+750=1 250,000 [A] 
km 1.560-1.610 L 350*2+1500=2 200,000 [B] 
km 1.645-1.675 L 200=200,000 [C] 
Celkem: A+B+C=3 650,000 [D]</t>
  </si>
  <si>
    <t>Položka zahrnuje: 
- dodávku předepsaných sítí 
- úpravu, očištění a ochranu podkladu 
- ukotvení sítě na skalní stěně horolezci 
- vrty pro kotvy 
- dodání a osazení kotev předepsané délky v předepsaném rastru 
- nutné přesahy 
- mimostaveništní a vnitrostaveništní dopravu</t>
  </si>
  <si>
    <t>Svislé konstrukce</t>
  </si>
  <si>
    <t>31817A</t>
  </si>
  <si>
    <t>SLOUPKY ZDÍ ODDĚL A OHRAD Z DÍLCŮ KOVOVÝCH S 235</t>
  </si>
  <si>
    <t>HEB 240, pro záchytný plot, 83.2 kg/m</t>
  </si>
  <si>
    <t>dl. 2.0m - 16+14 ks 
dl. 2.7m - 19 ks 
2*(16+14)+2.7*19=111,300 [A] 
A*83.2/1000=9,260 [B]</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</si>
  <si>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druhy protikorozní ochrany a nátěry konstrukcí, 
- zvláštní spojovací prostředky, rozebíratelnost konstrukce, 
- ochranná opatření před účinky bludných proudů 
- ochranu před přepětím.</t>
  </si>
  <si>
    <t>342182</t>
  </si>
  <si>
    <t>STĚNY A PŘÍČKY VÝPLŇ A ODDĚL Z DÍLCŮ ZE DŘEVA TVRDÉHO</t>
  </si>
  <si>
    <t>kulatina průměru 200mm, pro záchytný ploty</t>
  </si>
  <si>
    <t>30*1.6*0.2+26*1.6*0.2+35*2*0.2=31,920 [A]</t>
  </si>
  <si>
    <t>- dodání dílce požadovaného tvaru a vlastností, jeho skladování, doprava a osazení do definitivní polohy, včetně komplexní technologie výroby a montáže dílců, ošetření a ochrana dílců,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dílci (úprava pohledových ploch, příp. rubových ploch, osazení měřících zařízení, zkoušení a měření dílců a pod.). 
- dílenská dokumentace, včetně technologického předpisu spojování, 
- dodání dřeva v požadované kvalitě a výroba konstrukce (vč. pomůcek,  přípravků a prostředků pro výrobu) bez ohledu na náročnost a její objem, dílenská montáž, montážní dokumentace,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stavbě, včetně montážních prostředků a pomůcek a zednických výpomocí,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(případně podlití patních desek) maltou, betonem nebo jinou speciální hmotou, vyplnění jam zeminou, 
- ošetření kotevní oblasti proti vzniku trhlin, vlivu povětrnosti a pod., 
- osazení značek, včetně jejich zaměření. 
Dokumentace pro zadání stavby může dále předepsat, že cena položky ještě obsahuje např.: 
- veškeré úpravy dřeva pro zlepšení jeho užitných vlastností (impregnace, zpevňování a pod.), 
- veškeré druhy povrchových úprav, 
- zvláštní spojové prostředky, rozebíratelnost konstrukce, 
- osazení měřících zařízení a úprav pro ně.</t>
  </si>
  <si>
    <t>461315</t>
  </si>
  <si>
    <t>PATKY Z PROSTÉHO BETONU C30/37</t>
  </si>
  <si>
    <t>pro HEB 240</t>
  </si>
  <si>
    <t>0.6*0.6*0.7*(16+14)=7,560 [A] 
0.6*0.6*0.9*19=6,156 [B] 
Celkem: A+B=13,716 [C]</t>
  </si>
  <si>
    <t>SO 101.4</t>
  </si>
  <si>
    <t>KÁCENÍ - Hlavní způsobilé výdaje</t>
  </si>
  <si>
    <t>112128</t>
  </si>
  <si>
    <t>KÁCENÍ STROMŮ D KMENE DO 0,9M, ODVOZ DO 20KM</t>
  </si>
  <si>
    <t>3+2+1+1+1=8,000 [A]</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</si>
  <si>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t>
  </si>
  <si>
    <t>112228</t>
  </si>
  <si>
    <t>ODSTRANĚNÍ PAŘEZŮ D DO 0,9M, ODVOZ DO 20KM</t>
  </si>
  <si>
    <t>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</si>
  <si>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184B23</t>
  </si>
  <si>
    <t>VYSAZOVÁNÍ STROMŮ LISTNATÝCH V KONTEJNERU OBVOD KMENE DO 12CM, PODCHOZÍ VÝŠ MIN 2,2M</t>
  </si>
  <si>
    <t>náhradní výsadba pokud bude požadovaná</t>
  </si>
  <si>
    <t>8=8,000 [A]</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</si>
  <si>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</si>
  <si>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SO 101.5</t>
  </si>
  <si>
    <t>CHODNÍKY A NASTUPIŠTĚ (stavbou vyvolané úpravy)- Vedlejší způsobilé výdaje</t>
  </si>
  <si>
    <t>viz. položky  
11351 0.04t/m 0.04*711.5=28,460 [A] 
113158 7.56*2.3=17,388 [B] 
113188 35.554*2.0=71,108 [C] 
Celkem: A+B+C=116,956 [D]</t>
  </si>
  <si>
    <t>asfaltové kry</t>
  </si>
  <si>
    <t>113138  78.56*2.4=188,544 [A]</t>
  </si>
  <si>
    <t>viz. položky 
11130  1466.5*0.15*1.9=417,953 [A] 
12273   51.75*2=103,500 [B] 
123738 163.425*2=326,850 [C] 
Celkem: A+B+C=848,303 [D]</t>
  </si>
  <si>
    <t>km 3.240-3.360, odstranění/ořez živého plotu</t>
  </si>
  <si>
    <t>120*0.6=72,000 [A]</t>
  </si>
  <si>
    <t>0.5m za obrubou 
km 4.530-5.150:  
L  (123+8+3.5+20+17+38.5+72+51+55+3)*0.5=195,500 [A] 
P  (8+11.5+4.5+51+2+1+60)*0.5=69,000 [B] 
km 7.340-8.232  
L  (6+207+5+74+334+98+40+7.5)*0.5=385,750 [C] 
P (22+60)*0.5=41,000 [D] 
Celkem: A+B+C+D=691,250 [E] 
Nastupiště: 
km cca 0.100 (Třemošnice) P 12*2.5=30,000 [F] 
km cca 4.670 (Kraskov) P 12*2=24,000 [G] 
km cca 7.560 (Seč) P  12*2.5=30,000 [I] 
Celkem: A+B+C+D+E+F+G+I=1 466,500 [J]</t>
  </si>
  <si>
    <t>km 4.530-4.980 
(161.8+55.3+39.8+137.1+138.4)*0.1=53,240 [A] 
km 7.345-7.650 L 
(150.8)*0.1=15,080 [B] 
km 7.650-7.990 L odstranění stávající konstrukce v rámci akce ČEZu 
Nastupiště: 
km cca 2.240 (Podhradí odb.) 11*2*0.1=2,200 [C] 
km cca 4.670 (Kraskov) 12*2.5*0.1*2=6,000 [D] 
km cca 7.560 (Seč) 12*1.7*0.1=2,040 [E] 
Celkem: A+B+C+D+E=78,560 [F]</t>
  </si>
  <si>
    <t>113158</t>
  </si>
  <si>
    <t>ODSTRANĚNÍ KRYTU ZPEVNĚNÝCH PLOCH Z BETONU, ODVOZ DO 20KM</t>
  </si>
  <si>
    <t>km 7.345-7.650 L 
beton 42.6*0.1=4,260 [A] 
Nastupiště: 
km cca 0.100 (Třemošnice) 
L beton 2.5*12*0.1=3,000 [B] 
km cca 7.560 (Seč)  
P beton 1.5*2*0.1=0,300 [C] 
Celkem: A+B+C=7,560 [D]</t>
  </si>
  <si>
    <t>113188</t>
  </si>
  <si>
    <t>ODSTRANĚNÍ KRYTU ZPEVNĚNÝCH PLOCH Z DLAŽDIC, ODVOZ DO 20KM</t>
  </si>
  <si>
    <t>včetně poplatku za skladku</t>
  </si>
  <si>
    <t>km 7.345-7.650 L 
dlaždice 281*0.1=28,100 [A] 
km 8.080-8.105 L 
dlaždice 27.6*0.1=2,760 [B] 
km 8.155-8.160 P 
dlaždice 32.5 *0.1=3,250 [C] 
Nastupiště: 
km cca 0.100 (Třemošnice) 3.8*3.8*0.1 =1,444 [D] 
Celkem: A+B+C+D=35,554 [E]</t>
  </si>
  <si>
    <t>11351</t>
  </si>
  <si>
    <t>ODSTRANĚNÍ ZÁHONOVÝCH OBRUBNÍKŮ</t>
  </si>
  <si>
    <t>včetně odvozu na skládku</t>
  </si>
  <si>
    <t>OBRUBA 500*50*200 
km 4.532-4.665 L dl. 18m 
km 4.674-4.715 L dl. 19m 
km 4.655-4.764 P dl. 15m 
km 4.735-4.955 L dl. 77.5m 
km 4.980-5.004 P dl. 116.5m 
km 7.346-7.549 L dl. 101m 
km 7.532-7.559 P dl. 19.5m 
km 7.560-7.650 L dl. 35.5m 
km 7.655-7.990 L dl. 294.5m 
km 8.080-8.182 L dl. 15m 
18+19+15+77.5+116.5+101+19.5+35.5+294.5+15=711,500 [A]</t>
  </si>
  <si>
    <t>Nastupiště: 
km cca 0.100 (Třemošnice)  
L: dlažba: 27=27,000 [A] 
kontrastní dlažba: 3.6=3,600 [B] 
signální pás: 1.6=1,600 [C] 
P: dlažba: 19=19,000 [D] 
kontrastní dlažba: 3.6=3,600 [E] 
signální pás: 1.4=1,400 [F] 
km cca 2.240 (Podhradí odb.)  
L: dlažba: 12*2=24,000 [G] 
kontrastní dlažba: 3.6=3,600 [H] 
signální pás: 1.6=1,600 [I] 
km cca 4.670 (Kraskov)  
L: dlažba: 22.5=22,500 [J] 
kontrastní dlažba: 3.6=3,600 [K] 
signální pás: 1.6=1,600 [L] 
P: dlažba: 19=19,000 [M] 
předláždění 23=23,000 [N] 
kontrastní dlažba: 3.6=3,600 [O] 
signální pás: 1.6=1,600 [P] 
km cca 7.560 (Seč)  
L: dlažba: 14=14,000 [Q] 
kontrastní dlažba: 3.6=3,600 [R] 
signální pás: 1.1=1,100 [S] 
P: dlažba: 23=23,000 [T] 
kontrastní dlažba: 3.6=3,600 [U] 
signální pás: 1.4=1,400 [V] 
Celkem: A+B+C+D+E+F+G+H+I+J+K+L+M+N+O+P+Q+R+S+T+U+V=207,000 [W] 
W*0.25=51,750 [X]</t>
  </si>
  <si>
    <t>km 4.530-4.980 
živice 161.8+55.3+39.8+137.1+138.4=532,400 [A] 
dlažba 22.6=22,600 [B] 
km 7.345-7.650 L 
beton 42.6=42,600 [C] 
dlaždice 281=281,000 [D] 
živice 150.8=150,800 [E] 
km 7.650-7.990 L odstranění stávající konstrukce v rámci akce ČEZu 
km 8.080-8.105 L 
dlaždice 27.6=27,600 [F] 
km 8.155-8.160 P 
dlaždice 32.5=32,500 [G] 
Celkem: (A+B+C+D+E+F+G)*0.15=163,425 [H]</t>
  </si>
  <si>
    <t>viz. položky 
12273   51.75=51,750 [B] 
123738 163.425=163,425 [C] 
Celkem: B+C=215,175 [D]</t>
  </si>
  <si>
    <t>ch</t>
  </si>
  <si>
    <t>chodníky</t>
  </si>
  <si>
    <t>km 4.560-4.955 
169+4.2+32.2+8.8+40.6+224.2=479,000 [A] 
km 4.660 P 
4.5=4,500 [B] 
km 7.345-8.102 L 
326.3+6.2+111.6+121.9+328.2+26.4=920,600 [C] 
km 8.155-8.180 P 
27.9=27,900 [D] 
Reliefní dlažba 
km 4.560-5.105 
2.8+2+1.8+1.2+1+0.8+1.4+2.4+4.4+2.4+2.4+2.4+0.8+0.9+0.9+1.0=28,600 [E] 
km 7.345-8.180 
2.4+2.4+2.4+2.4+2.4+0.8+1.2+3.2+0.9+1.0+2.4+2.4+2.4+2.4+2.4+2.4+2.4+2.4+2.8+5+2.8+2.4+2.4+2.4=56,100 [F] 
Předláždění 
km 4.980-5.105 P   
69+81.5=150,500 [G] 
km 8.102-8.108 L  
41=41,000 [H] 
Celkem: A+B+C+D+E+F+G+H=1 708,200 [I]</t>
  </si>
  <si>
    <t>nástupiště</t>
  </si>
  <si>
    <t>Nastupiště: 
km cca 0.100 (Třemošnice)  
L: dlažba: 27=27,000 [A] 
kontrastní dlažba: 3.6=3,600 [B] 
signální pás: 1.6=1,600 [C] 
P: dlažba: 19=19,000 [D] 
kontrastní dlažba: 3.6=3,600 [E] 
signální pás: 1.4=1,400 [F] 
km cca 2.240 (Podhradí odb.)  
L: dlažba: 12*2=24,000 [G] 
kontrastní dlažba: 3.6=3,600 [H] 
signální pás: 1.6=1,600 [I] 
km cca 4.670 (Kraskov)  
L: dlažba: 22.5=22,500 [J] 
kontrastní dlažba: 3.6=3,600 [K] 
signální pás: 1.6=1,600 [L] 
P: dlažba: 19=19,000 [M] 
předláždění 23=23,000 [N] 
kontrastní dlažba: 3.6=3,600 [O] 
signální pás: 1.6=1,600 [P] 
km cca 7.560 (Seč)  
L: dlažba: 14=14,000 [Q] 
kontrastní dlažba: 3.6=3,600 [R] 
signální pás: 1.1=1,100 [S] 
P: dlažba: 23=23,000 [T] 
kontrastní dlažba: 3.6=3,600 [U] 
signální pás: 1.4=1,400 [V] 
Celkem: A+B+C+D+E+F+G+H+I+J+K+L+M+N+O+P+Q+R+S+T+U+V=207,000 [W]</t>
  </si>
  <si>
    <t>18222</t>
  </si>
  <si>
    <t>ROZPROSTŘENÍ ORNICE VE SVAHU V TL DO 0,15M</t>
  </si>
  <si>
    <t>včetně dodávky vhodné zeminy pro založení travníku</t>
  </si>
  <si>
    <t>km 4.530-5.150:  
L  (123+8+3.5+20+17+38.5+72+51+55+3)*0.5=195,500 [A] 
P  (8+11.5+4.5+51+2+1+60)*0.5=69,000 [B] 
km 7.340-8.232  
L  (6+207+5+74+334+98+40+7.5)*0.5=385,750 [C] 
P (22+60)*0.5=41,000 [D] 
Celkem: A+B+C+D=691,250 [E]</t>
  </si>
  <si>
    <t>18241</t>
  </si>
  <si>
    <t>ZALOŽENÍ TRÁVNÍKU RUČNÍM VÝSEVEM</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</si>
  <si>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</si>
  <si>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</si>
  <si>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</si>
  <si>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</si>
  <si>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184A2</t>
  </si>
  <si>
    <t>VYSAZOVÁNÍ KEŘŮ LISTNATÝCH BEZ BALU VČETNĚ VÝKOPU JAMKY</t>
  </si>
  <si>
    <t>obnova živého plotu</t>
  </si>
  <si>
    <t>km 3.240-3.360 120/0.2=600,000 [A]</t>
  </si>
  <si>
    <t>Položka vysazování keřů zahrnuje i hloubení jamek (min. rozměry pro keře 30/30/30cm) s event. výměnou půdy, s hnojením anorganickým hnojivem a přídavkem organického hnojiva min. 2kg pro keře, zálivku, kůly, a pod. 
položka zahrnuje veškerý materiál, výrobky a polotovary, včetně mimostaveništní a vnitrostaveništní dopravy (rovněž přesuny), včetně naložení a složení, případně s uložením</t>
  </si>
  <si>
    <t>31831</t>
  </si>
  <si>
    <t>ZDI ODDĚLOVACÍ A OHRADNÍ Z PROST BET</t>
  </si>
  <si>
    <t>km 7.570L, výšková úprava podezdívky branky a plotu, včetně výškové úpravy branky č.p. 146</t>
  </si>
  <si>
    <t>(12+12)*0.5*0.5=6,000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</si>
  <si>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</si>
  <si>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43131</t>
  </si>
  <si>
    <t>SCHODIŠŤ KONSTR Z PROST BETONU</t>
  </si>
  <si>
    <t>schody v km 7.606P</t>
  </si>
  <si>
    <t>1.2*2.6*0.5=1,560 [A]</t>
  </si>
  <si>
    <t>561132</t>
  </si>
  <si>
    <t>PODKLADNÍ BETON TŘ. II TL. DO 150MM</t>
  </si>
  <si>
    <t>sjezdy (6*1.5)*(10+5+31)=414,000 [A]</t>
  </si>
  <si>
    <t>chodník</t>
  </si>
  <si>
    <t>km 4.560-4.955 
169+4.2+32.2+8.8+40.6+224.2=479,000 [A] 
km 4.660 P 
4.5=4,500 [B] 
km 7.345-8.102 L 
326.3+6.2+111.6+121.9+328.2+26.4=920,600 [C] 
km 8.155-8.180 P 
27.9=27,900 [D] 
Celkem: A+B+C+D=1 432,000 [E]</t>
  </si>
  <si>
    <t>Nastupiště: 
km cca 0.100 (Třemošnice)  
L: dlažba: 27=27,000 [A] 
P: dlažba: 19=19,000 [D] 
km cca 2.240 (Podhradí odb.)  
L: dlažba: 12*2=24,000 [G] 
km cca 4.670 (Kraskov)  
L: dlažba: 22.5=22,500 [J] 
P: dlažba: 19=19,000 [M] 
předláždění 23=23,000 [N] 
km cca 7.560 (Seč)  
L: dlažba: 14=14,000 [Q] 
P: dlažba: 23=23,000 [T] 
Celkem: A+D+G+J+M+N+Q+T=171,500 [U]</t>
  </si>
  <si>
    <t>582614</t>
  </si>
  <si>
    <t>KRYTY Z BETON DLAŽDIC SE ZÁMKEM BAREV TL 60MM DO LOŽE Z KAM</t>
  </si>
  <si>
    <t>Nastupiště: 
km cca 0.100 (Třemošnice)  
kontrastní dlažba: 3.6=3,600 [B] 
kontrastní dlažba: 3.6=3,600 [E] 
km cca 2.240 (Podhradí odb.)  
kontrastní dlažba: 3.6=3,600 [H] 
km cca 4.670 (Kraskov)  
kontrastní dlažba: 3.6=3,600 [K] 
kontrastní dlažba: 3.6=3,600 [O] 
km cca 7.560 (Seč)  
kontrastní dlažba: 3.6=3,600 [R] 
kontrastní dlažba: 3.6=3,600 [U] 
Celkem: B+E+H+K+O+R+U=25,200 [V]</t>
  </si>
  <si>
    <t>58261A</t>
  </si>
  <si>
    <t>KRYTY Z BETON DLAŽDIC SE ZÁMKEM BAREV RELIÉF TL 60MM DO LOŽE Z KAM</t>
  </si>
  <si>
    <t>reliefy</t>
  </si>
  <si>
    <t>Reliefní dlažba 
km 4.560-5.105 
2.8+2+1.8+1.2+1+0.8+1.4+2.4+4.4+2.4+2.4+2.4+0.8+0.9+0.9+1.0=28,600 [E] 
km 7.345-8.180 
2.4+2.4+2.4+2.4+2.4+0.8+1.2+3.2+0.9+1.0+2.4+2.4+2.4+2.4+2.4+2.4+2.4+2.4+2.8+5+2.8+2.4+2.4+2.4=56,100 [F] 
Celkem: E+F=84,700 [G]</t>
  </si>
  <si>
    <t>Nastupiště: 
km cca 0.100 (Třemošnice)  
signální pás: 1.6=1,600 [C] 
signální pás: 1.4=1,400 [F] 
km cca 2.240 (Podhradí odb.)  
signální pás: 1.6=1,600 [I] 
km cca 4.670 (Kraskov)  
signální pás: 1.6=1,600 [L] 
signální pás: 1.6=1,600 [P] 
km cca 7.560 (Seč)  
signální pás: 1.1=1,100 [S] 
signální pás: 1.4=1,400 [V] 
Celkem: C+F+I+L+P+S+V=10,300 [W]</t>
  </si>
  <si>
    <t>587206</t>
  </si>
  <si>
    <t>PŘEDLÁŽDĚNÍ KRYTU Z BETONOVÝCH DLAŽDIC SE ZÁMKEM</t>
  </si>
  <si>
    <t>km 4.980-5.105 P   
69+81.5=150,500 [A] 
km 8.102-8.108 L  
41=41,000 [B] 
Celkem: A+B=191,500 [C]</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</si>
  <si>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</si>
  <si>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Přidružená stavební výroba</t>
  </si>
  <si>
    <t>711117</t>
  </si>
  <si>
    <t>IZOLACE BĚŽNÝCH KONSTRUKCÍ PROTI ZEMNÍ VLHKOSTI Z PE FÓLIÍ</t>
  </si>
  <si>
    <t>Nopovova folie š. 0.5m podél podezdívek a budov</t>
  </si>
  <si>
    <t>(750)*0.5=375,000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</si>
  <si>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</si>
  <si>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76792</t>
  </si>
  <si>
    <t>OPLOCENÍ Z DRÁTĚNÉHO PLETIVA POTAŽENÉHO PLASTEM</t>
  </si>
  <si>
    <t>včetně sloupku a patek, obnova stávajícího plotu</t>
  </si>
  <si>
    <t>km 3.240-3.360 (včetně brán) 120*2=240,000 [A] 
km 4.980P  (15+20)*2=70,000 [B] 
Celkem: A+B=310,000 [C]</t>
  </si>
  <si>
    <t>- položka zahrnuje vedle vlastního pletiva i rámy, rošty, lišty, kování, podpěrné, závěsné, upevňovací prvky, spojovací a těsnící materiál, pomocný materiál, kompletní povrchovou úpravu. 
- součástí položky je  případně i ostnatý drát, uvažovaná plocha se pak vypočítává po horní hranu drátu.</t>
  </si>
  <si>
    <t>89921</t>
  </si>
  <si>
    <t>VÝŠKOVÁ ÚPRAVA POKLOPŮ</t>
  </si>
  <si>
    <t>odhad, veškeré poklopy a šoupata budou osazena na novou výškovou úroveň</t>
  </si>
  <si>
    <t>50=50,000 [A]</t>
  </si>
  <si>
    <t>- položka výškové úpravy zahrnuje všechny nutné práce a materiály pro zvýšení nebo snížení zařízení (včetně nutné úpravy stávajícího povrchu vozovky nebo chodníku).</t>
  </si>
  <si>
    <t>pro schody v km 7.606P  2.5*2=5,000 [A]</t>
  </si>
  <si>
    <t>914911</t>
  </si>
  <si>
    <t>SLOUPKY A STOJKY DOPRAVNÍCH ZNAČEK Z OCEL TRUBEK SE ZABETONOVÁNÍM - DODÁVKA A MONTÁŽ</t>
  </si>
  <si>
    <t>přesun tabulí a schránky v km 4.690L</t>
  </si>
  <si>
    <t>4=4,000 [A]</t>
  </si>
  <si>
    <t>položka zahrnuje:  
- sloupky a upevňovací zařízení včetně jejich osazení (betonová patka, zemní práce)</t>
  </si>
  <si>
    <t>914913</t>
  </si>
  <si>
    <t>SLOUPKY A STOJKY DZ Z OCEL TRUBEK ZABETON DEMONTÁŽ</t>
  </si>
  <si>
    <t>917211</t>
  </si>
  <si>
    <t>ZÁHONOVÉ OBRUBY Z BETONOVÝCH OBRUBNÍKŮ ŠÍŘ 50MM</t>
  </si>
  <si>
    <t>Nastupiště: 
km cca 0.100 (Třemošnice)  
L: záhonová obruba: 19=19,000 [A] 
P: záhonová obruba: 16.5=16,500 [B] 
km cca 2.240 (Podhradí odb.)  
L: záhonová obruba: 2+2+12=16,000 [C] 
km cca 4.670 (Kraskov)  
L: záhonova obruba: 12=12,000 [D] 
P: záhonová obruba: 12+2+1=15,000 [E] 
km cca 7.560 (Seč)  
L: záhonová obruba: 12=12,000 [F] 
P:záhonová obruba 2+12+1+3+1.5=19,500 [G] 
Celkem: A+B+C+D+E+F+G=110,000 [H]</t>
  </si>
  <si>
    <t>91725</t>
  </si>
  <si>
    <t>NÁSTUPIŠTNÍ OBRUBNÍKY BETONOVÉ</t>
  </si>
  <si>
    <t>na výšku +0.16m, včetně náběhů</t>
  </si>
  <si>
    <t>Nastupiště: 
km cca 0.100 (Třemošnice)  
L: obruby: 12+2+2=16,000 [A] 
P: obruby: 12+2+2=16,000 [B] 
km cca 2.240 (Podhradí odb.)  
L: obruby: 12+2+2=16,000 [C] 
km cca 4.670 (Kraskov)  
L: obruby: 12+2+2=16,000 [D] 
P: obruby: 12+2+2=16,000 [E] 
km cca 7.560 (Seč)  
L: obruby: 12+2+2=16,000 [F] 
P: obruby:  12+2+3=17,000 [G] 
Celkem: A+B+C+D+E+F+G=113,000 [H]</t>
  </si>
  <si>
    <t>966158</t>
  </si>
  <si>
    <t>BOURÁNÍ KONSTRUKCÍ Z PROST BETONU S ODVOZEM DO 20KM</t>
  </si>
  <si>
    <t>SO 101.6</t>
  </si>
  <si>
    <t>SJEZDY (stavbou vyvolané úpravy)- Vedlejší způsobilé výdaje</t>
  </si>
  <si>
    <t>viz. položky 
113328 293.7*2=587,400 [A] 
123738 114.96*2=229,920 [B] 
132738 408.6*2=817,200 [C] 
Celkem: A+B+C=1 634,520 [D]</t>
  </si>
  <si>
    <t>sjezdy</t>
  </si>
  <si>
    <t>sjezdy z recyklatu nezatrubněné 
(10,9+20+10,6+34,1+13,3+14,7+16,9+51,8+8,2+15+5,3+20.8+21,4+8,3+13,6+9,9+15,9+9,5+17,4+25+19,9+11,3+15,7+38,2+59,7+51,1+14,6+14,5+9,4+12,3+23+5,8+9.9+7.5+9.4+9.9+4.0+5.2+5.2+3.3+7.9+5.3)*0.2=137,140 [A] 
Zatrubněné sjezdy z recyklatu 
(22.9+14,1+20,1+17,8+18,4+25.6+11+15,4+11,4+33.1+8,9+26,5+15,6+27,3+16,9+27,2+15,7+11,9+13,5+10,8+27,3)*0.4=156,560 [B] 
Celkem: A+B=293,700 [C]</t>
  </si>
  <si>
    <t>frézování zpevněných sjezdů, odvoz na skládku SÚS v Třemošnici - bez poplatku</t>
  </si>
  <si>
    <t>(51,4+42,5+91,6+14.5+22.9+19,5+181,5+83,7+4,3+24,7+10,7+27,5)*0.1=57,480 [A]</t>
  </si>
  <si>
    <t>po frezování</t>
  </si>
  <si>
    <t>(51,4+42,5+91,6+14.5+22.9+19,5+181,5+83,7+4,3+24,7+10,7+27,5)*0.2=114,960 [A]</t>
  </si>
  <si>
    <t>pro zatrubněné sjezdy</t>
  </si>
  <si>
    <t>1.2*1.5*(17+8+8+8+8+8+6+10+10+10+6+6+6+12+18+8+8+8+10+8+10+8+6+6+8+12)=419,400 [A]</t>
  </si>
  <si>
    <t>viz. položky 
123738 114.96=114,960 [B] 
132738 408.6=408,600 [C] 
Celkem: B+C=523,560 [D]</t>
  </si>
  <si>
    <t>vyrovnávací vrstva</t>
  </si>
  <si>
    <t>1.2*0.2*(17+8+8+8+8+6+8+10+10+10+6+6+6+12+18+8+8+8+10+8+10+8+6+6+8+12)=55,920 [A]</t>
  </si>
  <si>
    <t>(0.4*0.5*1.2)*2*25=12,000 [A]</t>
  </si>
  <si>
    <t>56334</t>
  </si>
  <si>
    <t>VOZOVKOVÉ VRSTVY ZE ŠTĚRKODRTI TL. DO 200MM</t>
  </si>
  <si>
    <t>Zatrubněné sjezdy z recyklatu 
(22.9+14,1+20,1+17,8+18,4+25.6+11+15,4+11,4+33.1+8,9+26,5+15,6+27,3+16,9+27,2+15,7+11,9+13,5+10,8+27,3)=391,400 [B]</t>
  </si>
  <si>
    <t>56364</t>
  </si>
  <si>
    <t>VOZOVKOVÉ VRSTVY Z RECYKLOVANÉHO MATERIÁLU TL DO 200MM</t>
  </si>
  <si>
    <t>sjezdy z recyklatu nezatrubněné 
(10,9+20+10,6+34,1+13,3+14,7+16,9+51,8+8,2+15+5,3+20.8+21,4+8,3+13,6+9,9+15,9+9,5+17,4+25+19,9+11,3+15,7+38,2+59,7+51,1+14,6+14,5+9,4+12,3+23+5,8+9.9+7.5+9.4+9.9+4.0+5.2+5.2+3.3+7.9+5.3)=685,700 [A] 
Zatrubněné sjezdy z recyklatu 
(22.9+14,1+20,1+17,8+18,4+25.6+11+15,4+11,4+33.1+8,9+26,5+15,6+27,3+16,9+27,2+15,7+11,9+13,5+10,8+27,3)=391,400 [B] 
Celkem: A+B=1 077,100 [C]</t>
  </si>
  <si>
    <t>(51,4+42,5+91,6+14.5+22.9+19,5+181,5+83,7+4,3+24,7+10,7+27,5)*2=1 149,600 [A]</t>
  </si>
  <si>
    <t>(51,4+42,5+91,6+14.5+22.9+19,5+181,5+83,7+4,3+24,7+10,7+27,5)=574,800 [A]</t>
  </si>
  <si>
    <t>574F56</t>
  </si>
  <si>
    <t>ASFALTOVÝ BETON PRO PODKLADNÍ VRSTVY MODIFIK ACP 16+, 16S TL. 60MM</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</si>
  <si>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</si>
  <si>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(1.2*1.0-3.14*0.28*0.28)*(8+8+8+8+6+8+10+10+10+6+6+6+12+18+8+8+8+10+8+10+8+6+6+8+12)=206,026 [C] 
(1.2*1.1-3.14*0.4*0.4)*17=13,899 [B] 
Celkem: C+B=219,925 [D]</t>
  </si>
  <si>
    <t>918346</t>
  </si>
  <si>
    <t>PROPUSTY Z TRUB DN 400MM</t>
  </si>
  <si>
    <t>km 0.100 DN600 dl. 17m (bus nástupiště)  
km 0.160 DN400 dl. 8m 
km 0.465 DN400 dl. 8m 
km 0.720 DN400 dl. 8m 
km 0.850 DN400 dl. 8m 
km 1.700 DN400 dl. 6m 
km 1.930 DN400 dl. 8m 
km 3.140 DN400 dl. 10m 
km 3.180 DN400 dl. 10m 
km 3.280 DN400 dl. 10m 
km 3.310 DN400 dl. 6m 
km 3.370 DN400 dl. 6m 
km 3.540 DN400 dl. 6m 
km 3.560 DN400 dl. 12m 
km 3.580 DN400 dl. 18m 
km 3.845 DN400 dl. 8m 
km 3.870 DN400 dl. 8m 
km 4.045 DN400 dl. 8m 
km 4.310 DN400 dl. 10m 
km 5.215 DN400 dl. 8m 
km 5.660 DN400 dl. 10m 
km 6.100 DN400 dl. 8m 
km 6.130 DN400 dl. 6m 
km 6.210 DN400 dl. 6m 
km 6.805 DN400 dl. 8m 
km 6.990 DN400 dl. 12m 
8+8+8+8+6+8+10+10+10+6+6+6+12+18+8+8+8+10+8+10+8+6+6+8+12=216,000 [A]</t>
  </si>
  <si>
    <t>km 0.100 DN600 dl. 17.0m 
17=17,000 [A]</t>
  </si>
  <si>
    <t>9185B2</t>
  </si>
  <si>
    <t>ČELA KAMENNÁ PROPUSTU Z TRUB DN DO 400MM</t>
  </si>
  <si>
    <t>25*2=50,000 [A]</t>
  </si>
  <si>
    <t>1*2=2,000 [A]</t>
  </si>
  <si>
    <t>966345</t>
  </si>
  <si>
    <t>BOURÁNÍ PROPUSTŮ Z TRUB DN DO 300MM</t>
  </si>
  <si>
    <t>km 0.465 DN300 dl. 6m 
km 0.720 DN300 dl. 6m 
km 0.850 DN300 dl. 6m 
km 1.930 DN300 dl. 6m 
km 3.140 DN300 dl. 8.5m 
km 3.180 DN300 dl. 6m 
km 3.280 DN300 dl. 7.5m 
km 3.310 DN300 dl. 6m 
km 3.370 DN300 dl. 4m 
km 3.540 DN300 dl. 6m 
km 3.580 DN300 dl. 6m 
km 3.845 DN300 dl. 6m 
km 4.045 DN300 dl. 6m 
km 5.215 DN300 dl. 6m 
km 5.660 DN300 dl. 6m 
km 6.130 DN300 dl. 5m 
km 6.210 DN300 dl. 6m 
km 6.805 DN300 dl. 6m 
km 4.310 DN200 dl. 8m 
6+6+6+68.5+6+7.5+6+4+6+6+6+6+6+6+5+6+6=163,000 [A] 
8=8,000 [B] 
Celkem: A+B=171,000 [C]</t>
  </si>
  <si>
    <t>966346</t>
  </si>
  <si>
    <t>BOURÁNÍ PROPUSTŮ Z TRUB DN DO 400MM</t>
  </si>
  <si>
    <t>km 0.160 DN400 dl. 4m 
km 3.560 DN400 dl. 9.5m 
km 3.870 DN400 dl. 8m 
km 6.100 DN400 dl. 5m 
km 6.990 DN400 dl. 8m 
4+9.5+8+5+8=34,500 [A]</t>
  </si>
  <si>
    <t>966357</t>
  </si>
  <si>
    <t>BOURÁNÍ PROPUSTŮ Z TRUB DN DO 500MM</t>
  </si>
  <si>
    <t>17=17,000 [A]</t>
  </si>
  <si>
    <t>SO 101.7</t>
  </si>
  <si>
    <t>POMOCNÉ DOPRAVNÍ STAVBY A OPATŘENÍ - Vedlejší způsobilé výdaje</t>
  </si>
  <si>
    <t>Kompletní zajištění a zřízení objízdních tras.  
Zpracování detailního dopravně inženýrského opatření v návaznosti na detailní harmonogram prací.</t>
  </si>
  <si>
    <t>02742</t>
  </si>
  <si>
    <t>PROVIZORNÍ LÁVKY</t>
  </si>
  <si>
    <t>Provizorní lávka pro chodce po dobu výstavby most ev .č. 337-019</t>
  </si>
  <si>
    <t>šířka 1.5m, délka cca 10.0m, včetně uložení na betonové panely 
1=1,000 [A]</t>
  </si>
  <si>
    <t>odvoz na skládku SÚS v Třemošnici - bez poplatku, zesílení konstrukčních vrstev objízdné komunikace před uvedením objízdné trasy do provozu</t>
  </si>
  <si>
    <t>zesílení/zpevnění objízdné trasy: 
II/341 600+4638+6048=11 286,000 [A] 
II/340 900=900,000 [B] 
III/33780 3920=3 920,000 [C] 
III/3413 9128+5971=15 099,000 [D] 
III/33810 7602+4308=11 910,000 [E] 
Celkem: (A+B+C+D+E)*0.03=1 293,450 [F]</t>
  </si>
  <si>
    <t>zesílení konstrukčních vrstev objízdné komunikace před uvedením objízdné trasy do provozu</t>
  </si>
  <si>
    <t>zesílení/zpevnění objízdné trasy: 
pro most ev. č. 337-017 200*3.5=700,000 [A] 
pro most ev. č. 337-018  200*3.5=700,000 [B] 
pro most ev. č. 337-019  250*3.5=875,000 [C] 
II/341 600+4638+6048=11 286,000 [D] 
II/340 900=900,000 [E] 
III/33753 2835=2 835,000 [F] 
III/33754 1800=1 800,000 [G] 
III/33780 3920=3 920,000 [H] 
III/3413 9128+5971=15 099,000 [I] 
III/33810 7602+4308=11 910,000 [J] 
Celkem: A+B+C+D+E+F+G+H+I+J=50 025,000 [K]</t>
  </si>
  <si>
    <t>574A34</t>
  </si>
  <si>
    <t>ASFALTOVÝ BETON PRO OBRUSNÉ VRSTVY ACO 11+, 11S TL. 40MM</t>
  </si>
  <si>
    <t>zesílení konstrukčních vrstev objízdné komunikace před uvedením objízdné trasy do provozu z důvodu havarijního stavu objízdné trasy, dle požadavku objednavatele</t>
  </si>
  <si>
    <t>zesílení/zpevnění objízdné trasy: 
II/341 600+4638+6048=11 286,000 [A] 
II/340 900=900,000 [B] 
III/33753 2835=2 835,000 [C] 
III/33754 1800=1 800,000 [D] 
III/33780 3920=3 920,000 [E] 
III/3413 9128+5971=15 099,000 [F] 
III/33810 7602+4308=11 910,000 [G] 
Celkem: A+B+C+D+E+F+G=47 750,000 [H]</t>
  </si>
  <si>
    <t>574A43</t>
  </si>
  <si>
    <t>ASFALTOVÝ BETON PRO OBRUSNÉ VRSTVY ACO 11 TL. 50MM</t>
  </si>
  <si>
    <t>zesílení/zpevnění objízdné trasy: 
pro most ev. č. 337-017 200*3.5=700,000 [A] 
pro most ev. č. 337-018  200*3.5=700,000 [B] 
pro most ev. č. 337-019  250*3.5=875,000 [C] 
Celkem: A+B+C=2 275,000 [D]</t>
  </si>
  <si>
    <t>914132</t>
  </si>
  <si>
    <t>DOPRAVNÍ ZNAČKY ZÁKLADNÍ VELIKOSTI OCELOVÉ FÓLIE TŘ 2 - MONTÁŽ S PŘEMÍSTĚNÍM</t>
  </si>
  <si>
    <t>Přechodné DZ v úseku stavby</t>
  </si>
  <si>
    <t>Úseky stavby po polovinách vozovky km 0,000-0,860, km 2,200-3,160, km 3,160-3,620, km 3,620-4,340, km 4,550-4,985, km 4,985-5,650, km 5,650-6,280, km 6,280-7,340, km 7,340-8,230 – schéma B/6, C/5 
A10 – 40ks, A15 – 38ks, A22 – 26ks, B20a – 62ks, B21a – 46ks, B26 – 18ks, C4a – 9ks, C4b – 18ks, E3a – 18ks 
40+38+62+46+18+9+18+18=249,000 [A] 
Úseky stavby s uzavírkou km 0,860-2,200, km 4,340-4,550, km 4,660-4,740, km 4,640-4,985 – schéma B/15, C/10b 
A10 – 2ks, A15 – 2ks, B1 – 8ks, B20a – 6ks, 
2+2+8+6=18,000 [B] 
Celkem: A+B=267,000 [C]</t>
  </si>
  <si>
    <t>položka zahrnuje: 
- dopravu demontované značky z dočasné skládky 
- osazení a montáž značky na místě určeném projektem 
- nutnou opravu poškozených částí 
nezahrnuje dodávku značky</t>
  </si>
  <si>
    <t>OT</t>
  </si>
  <si>
    <t>I.etapa – uzavírka úseku silnice II/337 v km 0,860 – 2,200 – 90 dní  
II.etapa – uzavírka úseku silnice II/337 v km 4,340 – 4,985  - 240 dní  
III.etapa – uzavírka úseku silnice II/337 v km 4,640 – 4,985 – místní provoz  – 90 dní</t>
  </si>
  <si>
    <t>I.etapa:   B1 – 8ks, B24a – 1ks, B24b – 1ks, IS11b – 30ks, IS11c – 68ks, E3a – 5ks, E9 – 15ks, E13 – 4ks 
8+1+1+30+68+5+15+4=132,000 [A] 
II.etapa:   B1 – 3ks, IS11b – 11ks, IS11c – 24ks, E13 – 3ks 
3+11+24+3=41,000 [B] 
III.etapa:   B1 – 3ks, B17 – 2ks, IS11c – 13ks, E3a – 3ks 
3+13+3=19,000 [C] 
Celkem: A+B+C=192,000 [D]</t>
  </si>
  <si>
    <t>položka zahrnuje: 
- dopravu demontované značky z dočasné skládky 
- osazení a montáž značky na místě určeném projektem  
- nutnou opravu poškozených částí 
nezahrnuje dodávku značky</t>
  </si>
  <si>
    <t>914139</t>
  </si>
  <si>
    <t>DOPRAV ZNAČKY ZÁKLAD VEL OCEL FÓLIE TŘ 2 - NÁJEMNÉ</t>
  </si>
  <si>
    <t>KSDEN</t>
  </si>
  <si>
    <t>Úseky stavby po polovinách vozovky km 0,000-0,860, km 2,200-3,160, km 3,160-3,620, km 3,620-4,340, km 4,550-4,985, km 4,985-5,650, km 5,650-6,280, km 6,280-7,340, km 7,340-8,230 – schéma B/6, C/5 
A10 – 40ks, A15 – 38ks, A22 – 26ks, B20a – 62ks, B21a – 46ks, B26 – 18ks, C4a – 9ks, C4b – 18ks, E3a – 18ks 
Nájemné 30 dní   
(40+38+62+46+18+9+18+18)*30=7 470,000 [A] 
Úseky stavby s uzavírkou km 0,860-2,200, km 4,340-4,550, km 4,660-4,740, km 4,640-4,985 – schéma B/15, C/10b 
A10 – 2ks, A15 – 2ks, B1 – 8ks, B20a – 6ks, 
Nájemné 120 dní 
(2+2+8+6)*120=2 160,000 [B] 
Celkem: A+B=9 630,000 [C]</t>
  </si>
  <si>
    <t>položka zahrnuje sazbu za pronájem dopravních značek a zařízení, počet jednotek je určen jako součin počtu značek a počtu dní použití</t>
  </si>
  <si>
    <t>Nájemné 
I.etapa 90 dní:  132*90=11 880,000 [A] 
II.etapa 240 dní:  41*240=9 840,000 [B] 
III.etapa 90 dní:  21*90=1 890,000 [C] 
Celkem: A+B+C=23 610,000 [D]</t>
  </si>
  <si>
    <t>914412</t>
  </si>
  <si>
    <t>DOPRAVNÍ ZNAČKY 100X150CM OCELOVÉ - MONTÁŽ S PŘEMÍSTĚNÍM</t>
  </si>
  <si>
    <t>Úseky stavby po polovinách vozovky km 0,000-0,860, km 2,200-3,160, km 3,160-3,620, km 3,620-4,340, km 4,550-4,985, km 4,985-5,650, km 5,650-6,280, km 6,280-7,340, km 7,340-8,230 – na připojení vedlejších komunikací 
IP22 – 29ks     
29=29,000 [A]</t>
  </si>
  <si>
    <t>I.etapa – uzavírka úseku silnice II/337 v km 0,860 – 2,200 – 90 dní  
II.etapa – uzavírka úseku silnice II/337 v km 4,340 – 4,985  - 240 dní</t>
  </si>
  <si>
    <t>I.etapa:   IP22 – 13ks, IS11a – 4ks 
13+4=17,000 [A] 
II.etapa:   IP22 – 4ks, IS11a – 3ks 
4+3=7,000 [B] 
Celkem: A+B=24,000 [C]</t>
  </si>
  <si>
    <t>914413</t>
  </si>
  <si>
    <t>DOPRAVNÍ ZNAČKY 100X150CM OCELOVÉ - DEMONTÁŽ</t>
  </si>
  <si>
    <t>914419</t>
  </si>
  <si>
    <t>DOPRAV ZNAČKY 100X150CM OCEL - NÁJEMNÉ</t>
  </si>
  <si>
    <t>Úseky stavby po polovinách vozovky km 0,000-0,860, km 2,200-3,160, km 3,160-3,620, km 3,620-4,340, km 4,550-4,985, km 4,985-5,650, km 5,650-6,280, km 6,280-7,340, km 7,340-8,230 – na připojení vedlejších komunikací 
IP22 – 29ks    
Nájemné 2*30 dni  
29*30*2=1 740,000 [A]</t>
  </si>
  <si>
    <t>I.etapa 90 dní:  17*90=1 530,000 [A] 
II.etapa 240 dní:  7*240=1 680,000 [B] 
Celkem: A+B=3 210,000 [C]</t>
  </si>
  <si>
    <t>915321</t>
  </si>
  <si>
    <t>VODOR DOPRAV ZNAČ Z FÓLIE DOČAS ODSTRANITEL - DOD A POKLÁDKA</t>
  </si>
  <si>
    <t>Příčná čára u semaforu 
20*2*0,125*3,00=15,000 [A] 
Podélná čára (V1a) na sil. II/340 v Seči 
80,0*0,125=10,000 [B] 
Celkem: A+B=25,000 [C]</t>
  </si>
  <si>
    <t>položka zahrnuje: 
- dodání a pokládku předepsané fólie 
- zahrnuje předznačení</t>
  </si>
  <si>
    <t>915322</t>
  </si>
  <si>
    <t>VODOR DOPRAV ZNAČ Z FÓLIE DOČAS ODSTRANITEL - ODSTRANĚNÍ</t>
  </si>
  <si>
    <t>zahrnuje odstranění značení bez ohledu na způsob provedení (zatření, zbroušení) a odklizení vzniklé suti</t>
  </si>
  <si>
    <t>916112</t>
  </si>
  <si>
    <t>DOPRAV SVĚTLO VÝSTRAŽ SAMOSTATNÉ - MONTÁŽ S PŘESUNEM</t>
  </si>
  <si>
    <t>Úseky stavby po polovinách vozovky km 0,000-0,860, km 2,200-3,160, km 3,160-3,620, km 3,620-4,340, km 4,550-4,985, km 4,985-5,650, km 5,650-6,280, km 6,280-7,340, km 7,340-8,230 – schéma B/6, C/5 
Na značku A15  38=38,000 [A] 
Úseky stavby s uzavírkou km 4,340-4,550 
Na značku A15  2=2,000 [B] 
Celkem: A+B=40,000 [C]</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</si>
  <si>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</si>
  <si>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916113</t>
  </si>
  <si>
    <t>DOPRAV SVĚTLO VÝSTRAŽ SAMOSTATNÉ - DEMONTÁŽ</t>
  </si>
  <si>
    <t>Položka zahrnuje odstranění, demontáž a odklizení zařízení s odvozem na předepsané místo</t>
  </si>
  <si>
    <t>916119</t>
  </si>
  <si>
    <t>DOPRAV SVĚTLO VÝSTRAŽ SAMOSTATNÉ - NÁJEMNÉ</t>
  </si>
  <si>
    <t>Úseky stavby po polovinách vozovky km 0,000-0,860, km 2,200-3,160, km 3,160-3,620, km 3,620-4,340, km 4,550-4,985, km 4,985-5,650, km 5,650-6,280, km 6,280-7,340, km 7,340-8,230 – schéma B/6, C/5 
Na značku A15  38*30=1 140,000 [A] 
Úseky stavby s uzavírkou km 4,340-4,550 
Na značku A15  2*120=240,000 [B] 
Celkem: A+B=1 380,000 [C]</t>
  </si>
  <si>
    <t>položka zahrnuje sazbu za pronájem zařízení. Počet měrných jednotek se určí jako součin počtu zařízení a počtu dní použití.</t>
  </si>
  <si>
    <t>916122</t>
  </si>
  <si>
    <t>DOPRAV SVĚTLO VÝSTRAŽ SOUPRAVA 3KS - MONTÁŽ S PŘESUNEM</t>
  </si>
  <si>
    <t>Úseky stavby po polovinách vozovky km 0,000-0,860, km 2,200-3,160, km 3,160-3,620, km 3,620-4,340, km 4,550-4,985, km 4,985-5,650, km 5,650-6,280, km 6,280-7,340, km 7,340-8,230 – schéma B/6, C/5 
Na značku Z2, Z4a   27+6=33,000 [A] 
Úseky stavby s uzavírkou km 0,860-2,200, km 4,340-4,550, km 4,660-4,740, km 4,640-4,985– schéma B/15, C/10b 
Na značku Z3   8=8,000 [B] 
Celkem: A+B=41,000 [C]</t>
  </si>
  <si>
    <t>916123</t>
  </si>
  <si>
    <t>DOPRAV SVĚTLO VÝSTRAŽ SOUPRAVA 3KS - DEMONTÁŽ</t>
  </si>
  <si>
    <t>916129</t>
  </si>
  <si>
    <t>DOPRAV SVĚTLO VÝSTRAŽ SOUPRAVA 3KS - NÁJEMNÉ</t>
  </si>
  <si>
    <t>Úseky stavby po polovinách vozovky km 0,000-0,860, km 2,200-3,160, km 3,160-3,620, km 3,620-4,340, km 4,550-4,985, km 4,985-5,650, km 5,650-6,280, km 6,280-7,340, km 7,340-8,230 – schéma B/6, C/5 
Na značku Z2, Z4a   (27+6)*30=990,000 [A] 
Úseky stavby s uzavírkou km 0,860-2,200, km 4,340-4,550, km 4,660-4,740, km 4,640-4,985– schéma B/15, C/10b 
Na značku Z3   8*120=960,000 [B] 
Celkem: A+B=1 950,000 [C]</t>
  </si>
  <si>
    <t>916152</t>
  </si>
  <si>
    <t>SEMAFOROVÁ PŘENOSNÁ SOUPRAVA - MONTÁŽ S PŘESUNEM</t>
  </si>
  <si>
    <t>Úseky stavby po polovinách vozovky km 0,000-0,860, km 2,200-3,160, km 3,160-3,620, km 3,620-4,340, km 4,550-4,985, km 4,985-5,650, km 5,650-6,280, km 6,280-7,340, km 7,340-8,230 – schéma B/6, C/5 
2*9=18,000 [A] 
Úsek stavby s mostními objekty km 4,340-4,550   
1=1,000 [B] 
Celkem: A+B=19,000 [C]</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</si>
  <si>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</si>
  <si>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916153</t>
  </si>
  <si>
    <t>SEMAFOROVÁ PŘENOSNÁ SOUPRAVA - DEMONTÁŽ</t>
  </si>
  <si>
    <t>916159</t>
  </si>
  <si>
    <t>SEMAFOROVÁ PŘENOSNÁ SOUPRAVA - NÁJEMNÉ</t>
  </si>
  <si>
    <t>Úseky stavby po polovinách vozovky km 0,000-0,860, km 2,200-3,160, km 3,160-3,620, km 3,620-4,340, km 4,550-4,985, km 4,985-5,650, km 5,650-6,280, km 6,280-7,340, km 7,340-8,230 – schéma B/6, C/5 
2*9*30=540,000 [A] 
Úsek stavby s mostními objekty km 4,340-4,550   
1*120=120,000 [B] 
Celkem: A+B=660,000 [C]</t>
  </si>
  <si>
    <t>916322</t>
  </si>
  <si>
    <t>DOPRAVNÍ ZÁBRANY Z2 S FÓLIÍ TŘ 2 - MONTÁŽ S PŘESUNEM</t>
  </si>
  <si>
    <t>Úseky stavby po polovinách vozovky km 0,000-0,860, km 2,200-3,160, km 3,160-3,620, km 3,620-4,340, km 4,550-4,985, km 4,985-5,650, km 5,650-6,280, km 6,280-7,340, km 7,340-8,230 – schéma B/6, C/5 
Z2  27=27,000 [A] 
Úseky stavby s uzavírkou km 0,860-2,200, km 4,340-4,550, km 4,660-4,740, km 4,640-4,985 
Z3   8=8,000 [B] 
Celkem: A+B=35,000 [C]</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</si>
  <si>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</si>
  <si>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</si>
  <si>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</si>
  <si>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916329</t>
  </si>
  <si>
    <t>DOPRAVNÍ ZÁBRANY Z2 S FÓLIÍ TŘ 2 - NÁJEMNÉ</t>
  </si>
  <si>
    <t>Úseky stavby po polovinách vozovky km 0,000-0,860, km 2,200-3,160, km 3,160-3,620, km 3,620-4,340, km 4,550-4,985, km 4,985-5,650, km 5,650-6,280, km 6,280-7,340, km 7,340-8,230 – schéma B/6, C/5 
Z2  27*30=810,000 [A] 
Úseky stavby s uzavírkou km 0,860-2,200, km 4,340-4,550, km 4,660-4,740, km 4,640-4,985 
Z3   8*120=960,000 [B] 
Celkem: A+B=1 770,000 [C]</t>
  </si>
  <si>
    <t>916352</t>
  </si>
  <si>
    <t>SMĚROVACÍ DESKY Z4 OBOUSTR S FÓLIÍ TŘ 1 - MONTÁŽ S PŘESUNEM</t>
  </si>
  <si>
    <t>Úseky stavby po polovinách vozovky km 0,000-0,860, km 2,200-3,160, km 3,160-3,620, km 3,620-4,340, km 4,550-4,985, km 4,985-5,650, km 5,650-6,280, km 6,280-7,340, km 7,340-8,230 – schéma B/6, C/5 
Z4a  947=947,000 [A]</t>
  </si>
  <si>
    <t>916353</t>
  </si>
  <si>
    <t>SMĚROVACÍ DESKY Z4 OBOUSTR S FÓLIÍ TŘ 1 - DEMONTÁŽ</t>
  </si>
  <si>
    <t>916359</t>
  </si>
  <si>
    <t>SMĚROVACÍ DESKY Z4 OBOUSTR S FÓLIÍ TŘ 1 - NÁJEMNÉ</t>
  </si>
  <si>
    <t>Úseky stavby po polovinách vozovky km 0,000-0,860, km 2,200-3,160, km 3,160-3,620, km 3,620-4,340, km 4,550-4,985, km 4,985-5,650, km 5,650-6,280, km 6,280-7,340, km 7,340-8,230 – schéma B/6, C/5 
Z4a  947*30=28 410,000 [A]</t>
  </si>
  <si>
    <t>94890</t>
  </si>
  <si>
    <t>PODPĚRNÉ SKRUŽE - ZŘÍZENÍ A ODSTRANĚNÍ</t>
  </si>
  <si>
    <t>M3OP</t>
  </si>
  <si>
    <t>provizorní podepření mostku na objízdné trase pro realizaci mostu ev.č. 337-17</t>
  </si>
  <si>
    <t>4*6*1.5=36,000 [A]</t>
  </si>
  <si>
    <t>Položka zahrnuje dovoz, montáž, údržbu, opotřebení (nájemné), demontáž, konzervaci, odvoz.</t>
  </si>
  <si>
    <t>SO 101.8</t>
  </si>
  <si>
    <t>SILNICE II/337 - Nezpůsobilé výdaje</t>
  </si>
  <si>
    <t>viz. položky 
11130  27.7*0.15*1.9=7,895 [A] 
12273   6.925*2=13,850 [B] 
Celkem: A+B=21,745 [C]</t>
  </si>
  <si>
    <t>km cca 2.240 
P  
dlažba: 22.5=22,500 [A] 
kontrastní dlažba: 3.6=3,600 [B] 
signální pás: 1.6=1,600 [C] 
Celkem: A+B+C=27,700 [D]</t>
  </si>
  <si>
    <t>KM 2.790 50-2.808 75 (možno po 8.5.2020)  
odvoz na skládku SÚS v Třemošnici - bez poplatku</t>
  </si>
  <si>
    <t>18.25*7.5*0.04=5,475 [A]</t>
  </si>
  <si>
    <t>12273</t>
  </si>
  <si>
    <t>ODKOPÁVKY A PROKOPÁVKY OBECNÉ TŘ. I</t>
  </si>
  <si>
    <t>km cca 2.240 
P  
dlažba: 22.5=22,500 [A] 
kontrastní dlažba: 3.6=3,600 [B] 
signální pás: 1.6=1,600 [C] 
Celkem: (A+B+C)*0.25=6,925 [D]</t>
  </si>
  <si>
    <t>viz. položky 
12273   6.925=6,925 [A]</t>
  </si>
  <si>
    <t>KM 2.790 50-2.808 75 (možno po 8.5.2020)</t>
  </si>
  <si>
    <t>18.25*7.5=136,875 [A]</t>
  </si>
  <si>
    <t>km cca 2.240 
P  
dlažba: 22.5=22,500 [A]</t>
  </si>
  <si>
    <t>km cca 2.240 
P  
kontrastní dlažba: 3.6=3,600 [B]</t>
  </si>
  <si>
    <t>km cca 2.240 
P signální pás: 1.6=1,600 [C]</t>
  </si>
  <si>
    <t>km 6.3 a 7.52</t>
  </si>
  <si>
    <t>V1a  (0,125) ohraničení V13a  0,125*(19)=2,375 [A] 
V13a (0,5/0,5) (13)*1/2=6,500 [B] 
V13a (0,5/1,0) (140-42)*1/3=32,667 [C] 
Celkem: A+B+C=41,542 [D]</t>
  </si>
  <si>
    <t>km cca 2.240 
P  
záhonová obruba: 12+2.5+2.5=17,000 [A]</t>
  </si>
  <si>
    <t>km cca 2.240 
P  
obruby: 12+2+2=16,000 [A]</t>
  </si>
  <si>
    <t>93767</t>
  </si>
  <si>
    <t>MOBILIÁŘ - PŘÍSTŘEŠKY PRO ZASTÁVKY VEŘEJNÉ DOPRAVY</t>
  </si>
  <si>
    <t>PŘÍSTŘEŠEK V KM 0.080 P,včetně odstranění stávajícího přístřešku</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</si>
  <si>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</si>
  <si>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SO 101.9</t>
  </si>
  <si>
    <t>OPRAVA OBJÍZDNÉ TRASY - Nezpůsobilé výdaje</t>
  </si>
  <si>
    <t>odvoz na skládku SÚS v Třemošnici - bez poplatku  
Pouze odhad, úseky pro opravu objízdné trasy budou určeny v závislosti s aktuálním stavem vozovky po ukončení objízdné trasy a budou odsouhlaseny SÚS Pk a investorem.</t>
  </si>
  <si>
    <t>výsprava objízdné trasy: 
III/33810 (5%) 5900*6*0.05=1 770,000 [A] 
II/341 (0.5%) 10400*6.0*0.005=312,000 [B] 
II/340 (0.5%) 3900*6.5*0.005=126,750 [C] 
III/33748 (10%) 1500*6.0*0.1=900,000 [D] 
III/3413 (10%) 1687*7.0*0.1=1 180,900 [E] 
Celkem: (A+B+C+D+E)*0.03=128,690 [F]</t>
  </si>
  <si>
    <t>Pouze odhad, úseky pro opravu objízdné trasy budou určeny v závislosti s aktuálním stavem vozovky po ukončení objízdné trasy a budou odsouhlaseny SÚS Pk a investorem.</t>
  </si>
  <si>
    <t>výsprava objízdné trasy: 
III/33810 (5%) 5900*6*0.05=1 770,000 [A] 
II/341 (0.5%) 10400*6.0*0.005=312,000 [B] 
II/340 (0.5%) 3900*6.5*0.005=126,750 [C] 
III/33748 (10%) 1500*6.0*0.1=900,000 [D] 
III/3413 (10%) 1687*7.0*0.1=1 180,900 [E] 
Celkem: A+B+C+D+E=4 289,650 [F]</t>
  </si>
  <si>
    <t>SO 102</t>
  </si>
  <si>
    <t>PŘELOŽKA CHODNÍKU - SEČ - Vedlejší způsobilé výdaje</t>
  </si>
  <si>
    <t>viz. položky  
11351 0.04t/m 0.04*93=3,720 [A] 
11352 0.23t/m 0.23*93.5=21,505 [B] 
Celkem: A+B=25,225 [C]</t>
  </si>
  <si>
    <t>viz. položky 
11130  119*0.15*1.9=33,915 [A] 
12273   25,125*2=50,250 [B] 
123738 20,925*2=41,850 [C] 
Celkem: A+B+C=126,015 [D]</t>
  </si>
  <si>
    <t>119=119,000 [A]</t>
  </si>
  <si>
    <t>(93*1.5)*0.1=13,950 [A]</t>
  </si>
  <si>
    <t>93=93,000 [A]</t>
  </si>
  <si>
    <t>ODSTRANĚNÍ CHODNÍKOVÝCH A SILNIČNÍCH OBRUBNÍKŮ BETONOVÝCH</t>
  </si>
  <si>
    <t>93.5=93,500 [A]</t>
  </si>
  <si>
    <t>pro kci chodniku 1*93.5*0.25=23,375 [A] 
sjezd: 7*0.25=1,750 [B] 
Celkem: A+B=25,125 [C]</t>
  </si>
  <si>
    <t>stav. chodník: (93*1.5)*0.15=20,925 [A]</t>
  </si>
  <si>
    <t>viz. položky 
12273   25,125=25,125 [A] 
123738 20,925=20,925 [B] 
Celkem: A+B=46,050 [C]</t>
  </si>
  <si>
    <t>chodník: 119=119,000 [A] 
sjezd:  7.5=7,500 [B] 
bezbariery:  1.2+2.8+2.8=6,800 [C] 
Celkem: A+B+C=133,300 [D]</t>
  </si>
  <si>
    <t>93*0.5=46,500 [A]</t>
  </si>
  <si>
    <t>výšková úprava podezdívky branky a brány, včetně výškové úpravy branky a brány, č.p. 254</t>
  </si>
  <si>
    <t>(6+1.5)*0.5*0.5=1,875 [A]</t>
  </si>
  <si>
    <t>46531</t>
  </si>
  <si>
    <t>DLAŽBY Z PROST BETONU</t>
  </si>
  <si>
    <t>č.p. 254, plynulé napojení branky a brány (bez schodu)</t>
  </si>
  <si>
    <t>6*2*0.2=2,400 [A]</t>
  </si>
  <si>
    <t>položka zahrnuje: 
- nutné zemní práce (svahování, úpravu pláně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ztížení práce u kabelových a injektážních trubek a ostatních zařízení osazovaných do betonu,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nezahrnuje podklad pod dlažbu, vykazuje se samostatně položkami SD 45</t>
  </si>
  <si>
    <t>sjezdy 6*1.5*2=18,000 [A]</t>
  </si>
  <si>
    <t>chodník: 119+1.2=120,200 [A] 
sjezd 7.5=7,500 [B] 
Celkem: A+B=127,700 [C]</t>
  </si>
  <si>
    <t>7.5=7,500 [A]</t>
  </si>
  <si>
    <t>chodník: 119=119,000 [A]</t>
  </si>
  <si>
    <t>1.2+2.8+2.8=6,800 [A]</t>
  </si>
  <si>
    <t>58710</t>
  </si>
  <si>
    <t>VRSTVY PRO OBNOVU A OPRAVY KRYTU Z CEMENTOBETONU</t>
  </si>
  <si>
    <t>587201</t>
  </si>
  <si>
    <t>PŘEDLÁŽDĚNÍ KRYTU Z VELKÝCH KOSTEK</t>
  </si>
  <si>
    <t>č.p. 254, plynulé napojení branky a brány (bez schodu), předláždění dlažebních kostek</t>
  </si>
  <si>
    <t>6*2+(1+1)*5=22,000 [A]</t>
  </si>
  <si>
    <t>Nopovova folie š. 0.5m, č.p. 160</t>
  </si>
  <si>
    <t>(12+5)*0.5=8,500 [A]</t>
  </si>
  <si>
    <t>93+1.5+8=102,500 [A]</t>
  </si>
  <si>
    <t>včetně náběhových obrub pro sjezdy a míst umožnujících přecházení</t>
  </si>
  <si>
    <t>6*2*0.4=4,800 [A]</t>
  </si>
  <si>
    <t>SO 201</t>
  </si>
  <si>
    <t>MOST ev. č. 337-017 - Hlavní způsobilé výdaje</t>
  </si>
  <si>
    <t>viz. položky 
11130 123.3*0.15*1.9=35,141 [A] 
113328 47,850*2=95,700 [B] 
11353 15,1*0.29=4,379 [C] 
127738 218,8*2=437,600 [D] 
131738 445,028*2=890,056 [E] 
Celkem: A+B+C+D+E=1 462,876 [F]</t>
  </si>
  <si>
    <t>viz. položky 
966158 64.8*2.3=149,040 [A] 
966168 92,568*2.5=231,420 [B] 
Celkem: A+B=380,460 [C]</t>
  </si>
  <si>
    <t>Měření a přejímka základové spáry a stavební dohled</t>
  </si>
  <si>
    <t>029412</t>
  </si>
  <si>
    <t>OSTATNÍ POŽADAVKY - VYPRACOVÁNÍ MOSTNÍHO LISTU</t>
  </si>
  <si>
    <t>předání 5x v tištěné podobě</t>
  </si>
  <si>
    <t>detailní rozpracování mostu</t>
  </si>
  <si>
    <t>02953</t>
  </si>
  <si>
    <t>OSTATNÍ POŽADAVKY - HLAVNÍ MOSTNÍ PROHLÍDKA</t>
  </si>
  <si>
    <t>první hlavní prohlídka mostu, předání 5x v tištěné podobě</t>
  </si>
  <si>
    <t>položka zahrnuje :  
- úkony dle ČSN 73 6221  
- provedení hlavní mostní prohlídky oprávněnou fyzickou nebo právnickou osobou  
- vyhotovení záznamu (protokolu), který jednoznačně definuje stav mostu</t>
  </si>
  <si>
    <t>křoviny a nálet podél křídel</t>
  </si>
  <si>
    <t>5*7.5+5*6+3.8*6.7+3.7*8.2=123,300 [A]</t>
  </si>
  <si>
    <t>ODSTRAN PODKL VOZOVEK A CHODNÍKŮ Z KAMENIVA NESTMEL, ODVOZ DO 20KM</t>
  </si>
  <si>
    <t>vč. naložení, odvozu a uložení na trvalou skládku</t>
  </si>
  <si>
    <t>14.5*7.5*0.44=47,850 [A]</t>
  </si>
  <si>
    <t>11353</t>
  </si>
  <si>
    <t>ODSTRANĚNÍ CHODNÍKOVÝCH KAMENNÝCH OBRUBNÍKŮ</t>
  </si>
  <si>
    <t>podel řims, včetně odvozu a uložení na skladku</t>
  </si>
  <si>
    <t>6.5+8.6=15,100 [A]</t>
  </si>
  <si>
    <t>11513</t>
  </si>
  <si>
    <t>ČERPÁNÍ VODY DO 2000 L/MIN</t>
  </si>
  <si>
    <t>HOD</t>
  </si>
  <si>
    <t>z jímek pro opěry</t>
  </si>
  <si>
    <t>130=130,000 [A]</t>
  </si>
  <si>
    <t>Položka čerpání vody na povrchu zahrnuje i potrubí, pohotovost záložní čerpací soupravy a zřízení čerpací jímky. Součástí položky je také následná demontáž a likvidace těchto zařízení</t>
  </si>
  <si>
    <t>11526</t>
  </si>
  <si>
    <t>PŘEVEDENÍ VODY POTRUBÍM DN 800 NEBO ŽLABY R.O. DO 2,8M</t>
  </si>
  <si>
    <t>20=20,000 [A]</t>
  </si>
  <si>
    <t>127738</t>
  </si>
  <si>
    <t>VYKOPÁVKY POD VODOU TŘ I</t>
  </si>
  <si>
    <t>pro zpevnění pod mostem v korytě  
odstranění zemních hrázek  
vč. naložení, odvozu a uložení na trvalou skládku</t>
  </si>
  <si>
    <t>dno koryta 3.8*13*2=98,800 [A] 
odstranění zemních hrázek 2*40,0*1,5*1,0=120,000 [B] 
Celkem: A+B=218,800 [C]</t>
  </si>
  <si>
    <t>-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 hradící a štětové stěny dočasné (adekvátně platí ustanovení k pol. 1151,2)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t>
  </si>
  <si>
    <t>131738</t>
  </si>
  <si>
    <t>HLOUBENÍ JAM ZAPAŽ I NEPAŽ TŘ. I</t>
  </si>
  <si>
    <t>na trvalou skládku   
vč. naložení, odvozu a uložení na skládku</t>
  </si>
  <si>
    <t>výkop pro založení mostu a křídel a přechodového klínu 2*14.53*13.8=401,028 [A] 
výměna podloží 11*2*1,0+11*2*1,0=44,000 [B] 
Celkem: A+B=445,028 [C]</t>
  </si>
  <si>
    <t>-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 hradící a štětové stěny dočasné (adekvátně platí ustanovení k pol. 1151,2)  
- úpravu, ochranu a očištění dna, základové spáry, stěn a svahů  
- zhutnění podloží, případně i svahů vč. svahování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t>
  </si>
  <si>
    <t>viz. položky 
127738 218,8=218,800 [A] 
131738 445,028=445,028 [B] 
Celkem: A+B=663,828 [C]</t>
  </si>
  <si>
    <t>hutnění PS 100%</t>
  </si>
  <si>
    <t>zasyp za opěrami 2*2.38*9.25=44,030 [A] 
zasyp základů 2*11*0.7=15,400 [B] 
zasyp křídel (4*1.7*0.5)*4+(4*2.2*2)*4=84,000 [C] 
Celkem: A+B+C=143,430 [D]</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</si>
  <si>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</si>
  <si>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ochranný zásyp v přechodové oblasti mostu šířky 600mm přiléhající k rubu konstrukce - z propustného nenamrzavého materiálu - ŠDa 0/32, dle ČSN EN 13 285</t>
  </si>
  <si>
    <t>obsyp rubové drenáže potrubí  
drenážní žebro za opěrou 2*9.25*0,6*1,1=12,210 [A] 
ochranatěsnící folie 2*2*6,0*9.25*0,15=33,300 [B] 
Celkem: A+B=45,510 [C]</t>
  </si>
  <si>
    <t>Položka zahrnuje:  
- kompletní provedení zemní konstrukce vč. výběru vhodného materiálu   
- nákup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a ochrana případně zhutnění podloží a svahů  
- svahování, hutnění a uzavírání povrchů svahů  
- zřízení lavic na svazích a zásyp rýh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případné prohození nebo třídění materiálu.</t>
  </si>
  <si>
    <t>17750</t>
  </si>
  <si>
    <t>ZEMNÍ HRÁZKY ZE ZEMIN NEPROPUSTNÝCH</t>
  </si>
  <si>
    <t>pro převedení vodního toku</t>
  </si>
  <si>
    <t>2*40,0*1,5*1,0=120,000 [A]</t>
  </si>
  <si>
    <t>základová spára</t>
  </si>
  <si>
    <t>OP1 3*11=33,000 [A] 
OP2 3*11=33,000 [B] 
Celkem: A+B=66,000 [C]</t>
  </si>
  <si>
    <t>Veškeré práce jsou obsaženy v textu položky včetně vyrovnání výškových rozdílů. Míru zhutnění určuje projekt.</t>
  </si>
  <si>
    <t>Zahrnuje veškerý materiál, výrobky a polotovary, včetně mimostaveništní a vnitrostaveništní dopravy (rovněž přesuny), včetně naložení a složení, případně s uložením, první pokosení</t>
  </si>
  <si>
    <t>Zahrnuje pokosení se shrabáním, naložení shrabků na dopravní prostředek, s odvozem a se složením</t>
  </si>
  <si>
    <t>27152</t>
  </si>
  <si>
    <t>POLŠTÁŘE POD ZÁKLADY Z KAMENIVA DRCENÉHO</t>
  </si>
  <si>
    <t>OP1 11*2*1,0=22,000 [A] 
OP2 11*2*1,0=22,000 [B] 
Celkem: A+B=44,000 [C]</t>
  </si>
  <si>
    <t>272324</t>
  </si>
  <si>
    <t>ZÁKLADY ZE ŽELEZOBETONU DO C25/30</t>
  </si>
  <si>
    <t>OP1 1.56*11.05=17,238 [A] 
OP2 1.56*11.05=17,238 [B] 
rezerva na dodání nezhutněné směsi 10% 0,1*(A+B)=3,448 [C] 
Celkem: A+B+C=37,924 [D]</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</si>
  <si>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</si>
  <si>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</si>
  <si>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</si>
  <si>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37.924*0,15 t/m3=5,689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</si>
  <si>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</si>
  <si>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317325</t>
  </si>
  <si>
    <t>ŘÍMSY ZE ŽELEZOBETONU DO C30/37</t>
  </si>
  <si>
    <t>Římsa L: 0.27*10=2,700 [A] 
Římsa P: 0.64*10=6,400 [B] 
rezerva na dodání nezhutněné směsi 10% 0,1*(A+B)=0,910 [C] 
Celkem: A+B+C=10,010 [D]</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</si>
  <si>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</si>
  <si>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</si>
  <si>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t>
  </si>
  <si>
    <t>10.01*0,25 t/m3=2,503 [A]</t>
  </si>
  <si>
    <t>Popisy prací zahrnují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pol.č.74432).  
- povrchovou antikorozní úpravu výztuže,  
- separaci výztuže,  
- osazení měřících zařízení a úpravy pro ně,  
- osazení měřících skříní nebo míst pro měření bludných proudů.</t>
  </si>
  <si>
    <t>333325</t>
  </si>
  <si>
    <t>MOSTNÍ OPĚRY A KŘÍDLA ZE ŽELEZOVÉHO BETONU DO C30/37 (B37)</t>
  </si>
  <si>
    <t>OP 1 1.2*10.05=12,060 [A] 
Křídlo I. 6.12*0.4=2,448 [B] 
Křídlo II. 6.12*0.4=2,448 [C] 
OP 2 1.2*10.05=12,060 [D] 
Křídlo III. 6.36*0.4=2,544 [E] 
Křídlo IV. 6.36*0.4=2,544 [F] 
rezerva na dodání nezhutněné směsi 10% 0,1*(A+B+C+D+E+F)=3,410 [G] 
Celkem: A+B+C+D+E+F+G=37,514 [H]</t>
  </si>
  <si>
    <t>333365</t>
  </si>
  <si>
    <t>VÝZTUŽ MOSTNÍCH OPĚR A KŘÍDEL Z OCELI 10505</t>
  </si>
  <si>
    <t>37.514*0,175 t/m3=6,565 [A]</t>
  </si>
  <si>
    <t>421325</t>
  </si>
  <si>
    <t>MOSTNÍ NOSNÉ DESKOVÉ KONSTRUKCE ZE ŽELEZOBETONU C30/37</t>
  </si>
  <si>
    <t>3.39*4.5=15,255 [A] 
rezerva na dodání nezhutněné směsi 10% 0,1*A=1,526 [B] 
Celkem: A+B=16,781 [C]</t>
  </si>
  <si>
    <t>421365</t>
  </si>
  <si>
    <t>VÝZTUŽ MOSTNÍ DESKOVÉ KONSTRUKCE Z OCELI 10505</t>
  </si>
  <si>
    <t>16.781*0,25 t/m3=4,195 [A]</t>
  </si>
  <si>
    <t>43411</t>
  </si>
  <si>
    <t>SCHODIŠŤOVÉ STUPNĚ, Z DÍLCŮ BETON</t>
  </si>
  <si>
    <t>revizní schodiště dle VL4</t>
  </si>
  <si>
    <t>1*3.25*0.4*1.4=1,820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</si>
  <si>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</si>
  <si>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451312</t>
  </si>
  <si>
    <t>PODKLADNÍ A VÝPLŇOVÉ VRSTVY Z PROSTÉHO BETONU C12/15</t>
  </si>
  <si>
    <t>podkladní beton pod základy 0,2*(11.05*2*2)=8,840 [A] 
podkladní beton pod rubovou drenáž 0.3*1.16*9.25=3,219 [B] 
Celkem: A+B=12,059 [C]</t>
  </si>
  <si>
    <t>451314</t>
  </si>
  <si>
    <t>PODKLADNÍ A VÝPLŇOVÉ VRSTVY Z PROSTÉHO BETONU C25/30</t>
  </si>
  <si>
    <t>1*3.25*0.3*1.4=1,365 [A]</t>
  </si>
  <si>
    <t>451315</t>
  </si>
  <si>
    <t>PODKLADNÍ A VÝPLŇOVÉ VRSTVY Z PROSTÉHO BETONU C30/37</t>
  </si>
  <si>
    <t>C 30/37 XF3</t>
  </si>
  <si>
    <t>svah koryta 1.25*11.6*2*0.25=7,250 [A] 
opevnení svahu (7.3+7.3+6.6+3.5)*1.5*0.15=5,558 [B] 
rampové napojení (2+0.92+19.3)*0.14=3,111 [C] 
Celkem: A+B+C=15,919 [D]</t>
  </si>
  <si>
    <t>45747</t>
  </si>
  <si>
    <t>VYROVNÁVACÍ A SPÁD VRSTVY Z MALTY ZVLÁŠTNÍ (PLASTMALTA)</t>
  </si>
  <si>
    <t>v úžlabí NK</t>
  </si>
  <si>
    <t>drenážní žebro z polymerbetonu 4.5*0,15*0,04*2=0,054 [A]</t>
  </si>
  <si>
    <t>položka zahrnuje:  
- dodání zvláštní malty (plastmalty) předepsané kvality a její rozprostření v předepsané tloušťce a v předepsaném tvaru</t>
  </si>
  <si>
    <t>45852</t>
  </si>
  <si>
    <t>VÝPLŇ ZA OPĚRAMI A ZDMI Z KAMENIVA DRCENÉHO</t>
  </si>
  <si>
    <t>drenážní vrstva - přechodová oblast   
v četně hutnění</t>
  </si>
  <si>
    <t>2*9.25*1,1*0,6+2.47*9.25*2=57,905 [A]</t>
  </si>
  <si>
    <t>Popisy prací zahrnují veškerý materiál, výrobky a polotovary, včetně mimostaveništní a vnitrostaveništní dopravy (rovněž přesuny), včetně naložení a složení, případně s uložením.</t>
  </si>
  <si>
    <t>45860</t>
  </si>
  <si>
    <t>VÝPLŇ ZA OPĚRAMI A ZDMI Z MEZEROVITÉHO BETONU</t>
  </si>
  <si>
    <t>mezerovitý beton MCB10</t>
  </si>
  <si>
    <t>(1*5*0.5*9.25)*2=46,250 [A]</t>
  </si>
  <si>
    <t>položka zahrnuje: 
- dodávku mezerovitého betonu předepsané kvality a zásyp se zhutněním včetně mimostaveništní a vnitrostaveništní dopravy</t>
  </si>
  <si>
    <t>46321</t>
  </si>
  <si>
    <t>ROVNANINA Z LOMOVÉHO KAMENE</t>
  </si>
  <si>
    <t>s urovnaným lícem dno koryta hmotnost kamene 150-200 kg</t>
  </si>
  <si>
    <t>dno koryta 1.6*14.6*0.3=7,008 [A]</t>
  </si>
  <si>
    <t>položka zahrnuje:  
- dodávku a vyrovnání lomového kamene předepsané frakce do předepsaného tvaru včetně mimostaveništní a vnitrostaveništní dopravy  
není-li v zadávací dokumentaci uvedeno jinak, jedná se o nakupovaný materiál</t>
  </si>
  <si>
    <t>465115</t>
  </si>
  <si>
    <t>DLAŽBY Z DÍLCŮ BETON DO C30/37 (B37)</t>
  </si>
  <si>
    <t>tl 60 mm do betonu tl.140 mm</t>
  </si>
  <si>
    <t>rampové napojení(2+0.92+19.3)*0.06=1,333 [A] 
rezerva na prořez 20% 0,2*A=0,267 [B] 
Celkem: A+B=1,600 [C]</t>
  </si>
  <si>
    <t>položka zahrnuje:  
- nutné zemní práce (svahování, úpravu pláně a pod.)  
- dodání dílce požadovaného tvaru a vlastností, jeho skladování, doprava a osazení do definitivní polohy, včetně komplexní technologie výroby a montáže dílců, ošetření a ochrana dílců,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  
- nezahrnuje podklad pod dlažbu, vykazuje se samostatně položkami SD 45</t>
  </si>
  <si>
    <t>kámen tl. 250 mm do bet.  150 mm vč. Spárování</t>
  </si>
  <si>
    <t>svah koryta 1.25*11.6*2*0.25=7,250 [A] 
opevnení svahu za kridlama:  (7.3+7.3+6.6+3.5)*1.5*0.25=9,263 [B] 
Celkem: A+B=16,513 [C]</t>
  </si>
  <si>
    <t>- úpravu podkladu  
- zřízení spojovací vrstvy  
- zřízení lože dlažby z předepsaného materiálu  
- dodávku a uložení dlažby, ev. předlažby, do předepsaného tvaru z pohledové úpravy  
- spárování, těsnění, tmelení a vyplnění spar případně s vyklínováním  
- úprava povrchu pro odvedení srážkové vody</t>
  </si>
  <si>
    <t>467315</t>
  </si>
  <si>
    <t>STUPNĚ A PRAHY VODNÍCH KORYT Z PROSTÉHO BETONU C30/37</t>
  </si>
  <si>
    <t>6.3*0.5*0.7*2=4,410 [A]</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</si>
  <si>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</si>
  <si>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78.1=78,100 [A]</t>
  </si>
  <si>
    <t>108.9*2=217,800 [A]</t>
  </si>
  <si>
    <t>108.9=108,900 [A]</t>
  </si>
  <si>
    <t>574D46</t>
  </si>
  <si>
    <t>ASFALTOVÝ BETON PRO LOŽNÍ VRSTVY MODIFIK ACL 16+, 16S TL. 50MM</t>
  </si>
  <si>
    <t>na mostě</t>
  </si>
  <si>
    <t>108.9-78.1=30,800 [A]</t>
  </si>
  <si>
    <t>předmostí</t>
  </si>
  <si>
    <t>62592</t>
  </si>
  <si>
    <t>ÚPRAVA POVRCHU BETONOVÝCH PLOCH A KONSTRUKCÍ - STRIÁŽ</t>
  </si>
  <si>
    <t>23=23,000 [A]</t>
  </si>
  <si>
    <t>položka zahrnuje: 
- provedení předepsané úpravy</t>
  </si>
  <si>
    <t>711111</t>
  </si>
  <si>
    <t>IZOLACE BĚŽNÝCH KONSTRUKCÍ PROTI ZEMNÍ VLHKOSTI ASFALTOVÝMI NÁTĚRY</t>
  </si>
  <si>
    <t>1xpenetrační+2xasfaltový natěr</t>
  </si>
  <si>
    <t>rub opěr a křídel 2.8*9.25*2+6.36+6.11+6.12+6.40=76,790 [A] 
 lic opěr a křídel  19.35*2+1.1*10.2=49,920 [B] 
 základy 2.0*0.8*4+0.8*11*4+1.1*11.2+0.4*11*2=62,720 [C] 
 Celkem:3*(A+B+C)=568,290 [D]</t>
  </si>
  <si>
    <t>- výrobní dokumentaci (včetně technologického předpisu) zpracovanou v souladu se zadávací dokumentací  
- dodání  izolačního a těsnícího  materiálu  (nátěry, nástřiky,  pásy,  desky, fólie, rohože,  tmely, zálivky a pod.) včetně množství potřebného pro přesahy a pro prostřih, spojovací a kotvící materiál (např. dráty, trny, svary), podkladní a upevňovací materiál (např. rošty, lišty), krycí a ochranné vrstvy (oplechování, bandáže, nátěry, posyp, další pásy nebo fólie a pod.)  
Pozn.: Položky nezahrnují ochranné vrstvy nebo konstrukce, které se zařazují do jiných stavebních dílů, např. cementové mazaniny, cihelné přizdívky, obetonování, asfaltové vrstvy a pod.  
- očištění a ošetření podkladu, zadávací dokumentace může zahrnout i případné vyspravení  
- zřízení izolace jako kompletního povlaku, případně komplet. soustavy nebo systému podle příslušného  technolog. předpisu, včet. adhézního nátěru,  speciální úpravy povrchu izolované konstrukce a případné expanzní vložky  
- zřízení izolace i jednotlivých vrstev po etapách, včetně pracovních spár a spojů  
- u izolace pod římsou je zahrnuta izolační vložka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zřízení  okapních,  rohových,  koutových,  lemujících a dilatačních  plechů  (včetně  případného připevnění), jsou-li požadovány a není-li pro ně stanovena samostatná položka  
- ochrana izolace do doby zřízení definitivní ochranné vrstvy nebo konstrukce  
- úprava, očištění a ošetření prostoru kolem izolace  
- provedení požadovaných zkoušek.</t>
  </si>
  <si>
    <t>711112</t>
  </si>
  <si>
    <t>IZOLACE BĚŽNÝCH KONSTRUKCÍ PROTI ZEMNÍ VLHKOSTI ASFALTOVÝMI PÁSY</t>
  </si>
  <si>
    <t>rub opěr a křídel</t>
  </si>
  <si>
    <t>rub opěr a křídel 2.8*9.25*2+6.36+6.11+6.12+6.40=76,790 [A]</t>
  </si>
  <si>
    <t>711127</t>
  </si>
  <si>
    <t>IZOLACE BĚŽN KONSTR PROTI TLAK VODĚ Z PE FÓLIÍ</t>
  </si>
  <si>
    <t>těsnící fólie v přechodové oblasti a za rubem opěr a křídel</t>
  </si>
  <si>
    <t>2*9.25*5=92,500 [A]</t>
  </si>
  <si>
    <t>711232</t>
  </si>
  <si>
    <t>IZOLACE ZVLÁŠT KONSTR PROTI VOL STÉK VODĚ ASFALT PÁSY</t>
  </si>
  <si>
    <t>vysokotažné pásy na překrytí spojů k-ce</t>
  </si>
  <si>
    <t>rámový roh 2*9.25*0,5=9,250 [A] 
pracovní spára (10.5+2.7+2.7)*0,5+(9.25+2.7*2)*0,5=15,275 [B] 
spara mezi základem a dříkem (0.5+10.5)*0.5*2*2=22,000 [C] 
Celkem: A+B+C=46,525 [D]</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</si>
  <si>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</si>
  <si>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711442</t>
  </si>
  <si>
    <t>IZOLACE MOSTOVEK CELOPLOŠNÁ ASFALTOVÝMI PÁSY S PEČETÍCÍ VRSTVOU</t>
  </si>
  <si>
    <t>4.5*10.5=47,250 [A]</t>
  </si>
  <si>
    <t>711502</t>
  </si>
  <si>
    <t>OCHRANA IZOLACE NA POVRCHU ASFALTOVÝMI PÁSY</t>
  </si>
  <si>
    <t>pod římsou a chodník</t>
  </si>
  <si>
    <t>23+8=31,000 [A]</t>
  </si>
  <si>
    <t>711509</t>
  </si>
  <si>
    <t>OCHRANA IZOLACE NA POVRCHU TEXTILIÍ</t>
  </si>
  <si>
    <t>2. vrstva na rub opěr a křídel, ochrana těsnící fólie</t>
  </si>
  <si>
    <t>78382</t>
  </si>
  <si>
    <t>NÁTĚRY BETON KONSTR TYP S2 (OS-B)</t>
  </si>
  <si>
    <t>hydrofobní impregnační nátěr - okraj NK</t>
  </si>
  <si>
    <t>3.14*2=6,280 [A]</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</si>
  <si>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</si>
  <si>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78383</t>
  </si>
  <si>
    <t>NÁTĚRY BETON KONSTR TYP S4 (OS-C)</t>
  </si>
  <si>
    <t>hrana obrubníku</t>
  </si>
  <si>
    <t>0.15*10*2=3,000 [A]</t>
  </si>
  <si>
    <t>78385</t>
  </si>
  <si>
    <t>NÁTĚRY BETON KONSTR TYP S6 (OS-DII)</t>
  </si>
  <si>
    <t>hydrofobní impregnační nátěr - povrch říms</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</si>
  <si>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</si>
  <si>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87533</t>
  </si>
  <si>
    <t>POTRUBÍ DREN Z TRUB PLAST DN DO 150MM</t>
  </si>
  <si>
    <t>rubová drenáž opěr a křídel</t>
  </si>
  <si>
    <t>15.5*2=31,000 [A]</t>
  </si>
  <si>
    <t>- položky pro zhotovení potrubí platí bez ohledu na sklon.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 u ocelového potrubí opláštění dle dokumentace a nutné opravy opláštění při jeho poškození</t>
  </si>
  <si>
    <t>87627</t>
  </si>
  <si>
    <t>CHRÁNIČKY Z TRUB PLASTOVÝCH DN DO 100MM</t>
  </si>
  <si>
    <t>do římsy</t>
  </si>
  <si>
    <t>11=11,000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</si>
  <si>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</si>
  <si>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ZÁBRADLÍ SILNIČNÍ S VODOR MADLY - DEMONTÁŽ</t>
  </si>
  <si>
    <t>demontáž stávajícího zábradlí, vč. naložení, odvozu a uložení na skládku</t>
  </si>
  <si>
    <t>8.2*2=16,400 [A]</t>
  </si>
  <si>
    <t>položka zahrnuje:  
- demontáž a odstranění zařízení  
- jeho odvoz na předepsané místo</t>
  </si>
  <si>
    <t>9112B1</t>
  </si>
  <si>
    <t>ZÁBRADLÍ MOSTNÍ SE SVISLOU VÝPLNÍ - DODÁVKA A MONTÁŽ</t>
  </si>
  <si>
    <t>položka zahrnuje:  
dodání zábradlí včetně předepsané povrchové úpravy  
kotvení sloupků, t.j. kotevní desky, šrouby z nerez oceli, vrty a zálivku, pokud zadávací dokumentace nestanoví jinak  
případné nivelační hmoty pod kotevní desky</t>
  </si>
  <si>
    <t>8=8,000 [A] 
nápojení na JSNH4 2,0+2=4,000 [B] 
Celkem: A+B=12,000 [C]</t>
  </si>
  <si>
    <t>91355</t>
  </si>
  <si>
    <t>EVIDENČNÍ ČÍSLO MOSTU</t>
  </si>
  <si>
    <t>letopočet vlysem do betonu 2=2,000 [A] 
evidenční číslo mostu 2=2,000 [B] 
Celkem: A+B=4,000 [C]</t>
  </si>
  <si>
    <t>12.5+12.5+5+5=35,000 [A] 
schodiště: 5+5+1+1=12,000 [B] 
Celkem: A+B=47,000 [C]</t>
  </si>
  <si>
    <t>Položka zahrnuje:  
dodání a pokládku betonových obrubníků o rozměrech předepsaných zadávací dokumentací  
betonové lože i boční betonovou opěrku.</t>
  </si>
  <si>
    <t>proříznutí podél říms 10+10=20,000 [A]</t>
  </si>
  <si>
    <t>veškeré práce jsou obsaženy v textu položky</t>
  </si>
  <si>
    <t>919112</t>
  </si>
  <si>
    <t>ŘEZÁNÍ ASFALTOVÉHO KRYTU VOZOVEK TL DO 100MM</t>
  </si>
  <si>
    <t>dilatační spára mezi rámem a komunikací 2*7.5=15,000 [A]</t>
  </si>
  <si>
    <t>919141</t>
  </si>
  <si>
    <t>ŘEZÁNÍ ŽELEZOBETONOVÝCH KONSTRUKCÍ TL DO 50MM</t>
  </si>
  <si>
    <t>smršťovací spára v římse a v chodníku 1.79+3.36=5,150 [A]</t>
  </si>
  <si>
    <t>položka zahrnuje řezání železobetonových konstrukcí v předepsané tloušťce, včetně spotřeby vody</t>
  </si>
  <si>
    <t>93131</t>
  </si>
  <si>
    <t>TĚSNĚNÍ DILATAČ SPAR ASF ZÁLIVKOU</t>
  </si>
  <si>
    <t>0.1*0.025*7.5*2=0,038 [A]</t>
  </si>
  <si>
    <t>931326</t>
  </si>
  <si>
    <t>TĚSNĚNÍ DILATAČ SPAR ASF ZÁLIVKOU MODIFIK PRŮŘ DO 800MM2</t>
  </si>
  <si>
    <t>proříznutí podél obubníku 10+10=20,000 [A]</t>
  </si>
  <si>
    <t>93135</t>
  </si>
  <si>
    <t>TĚSNĚNÍ DILATAČ SPAR PRYŽ PÁSKOU NEBO KRUH PROFILEM</t>
  </si>
  <si>
    <t>dilatační spára v římsy</t>
  </si>
  <si>
    <t>dilatační spára v římse 1.79+3.36=5,150 [A]</t>
  </si>
  <si>
    <t>931383</t>
  </si>
  <si>
    <t>TĚSNĚNÍ DILATAČNÍCH SPAR SILIKONOVÝM TMELEM PRŮŘEZU DO 300MM2</t>
  </si>
  <si>
    <t>smrštovací a dilatační spára v chodníku - těsnící silikonový tmel šedý, trvale pružný , odolný proti UV záření</t>
  </si>
  <si>
    <t>smršťovací spára v římse  1.79+3.36=5,150 [A]</t>
  </si>
  <si>
    <t>položka zahrnuje dodávku a osazení předepsaného materiálu, očištění ploch spáry před úpravou, očištění okolí spáry po úpravě</t>
  </si>
  <si>
    <t>pro skluz</t>
  </si>
  <si>
    <t>5.5*1.5+1=9,250 [A]</t>
  </si>
  <si>
    <t>93639</t>
  </si>
  <si>
    <t>ZAÚSTĚNÍ SKLUZŮ (VČET DLAŽBY Z LOM KAMENE)</t>
  </si>
  <si>
    <t>Položka zahrnuje veškerý materiál, výrobky a polotovary, včetně mimostaveništní a vnitrostaveništní dopravy (rovněž přesuny), včetně naložení a složení,případně s uložením.</t>
  </si>
  <si>
    <t>93650</t>
  </si>
  <si>
    <t>DROBNÉ DOPLŇK KONSTR KOVOVÉ</t>
  </si>
  <si>
    <t>KG</t>
  </si>
  <si>
    <t>1 kotva cca 5kg</t>
  </si>
  <si>
    <t>římsové kotvy  (25+23)*5=240,000 [A]</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</si>
  <si>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</si>
  <si>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3.5*3.15*10.6=116,865 [A]</t>
  </si>
  <si>
    <t>zpětné použití</t>
  </si>
  <si>
    <t>opevnění dna 10.5*3*1.5*0.4=18,900 [A]</t>
  </si>
  <si>
    <t>vč. naložení, odvozu a uložení na skládku</t>
  </si>
  <si>
    <t>základy předpoklad 10.5*1.5*2*2=63,000 [A] 
betonové prahy 3*0.5*0.6*2=1,800 [B] 
Celkem: A+B=64,800 [C]</t>
  </si>
  <si>
    <t>římsy  (0.65*8.6+8.5*0.4)*0.5=4,495 [A] 
chodník (1.5*5.75)*0.6=5,175 [B] 
nosná konstrukce  8.75*(3.5+0.5*2)*0.5=19,688 [C] 
opěry 8.75*0.9*3*2=47,250 [D] 
křídla  předpokladáný rozměr (2.6*0.4+2.3*0.4)*3+(2.8*0.6+2.8*0.6)*3=15,960 [E] 
Celkem: A+B+C+D+E=92,568 [F]</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</si>
  <si>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</si>
  <si>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97817</t>
  </si>
  <si>
    <t>ODSTRANĚNÍ MOSTNÍ IZOLACE</t>
  </si>
  <si>
    <t>byla-li použita, vč. naložení, odvozu, uložení na skládku a skládkovného</t>
  </si>
  <si>
    <t>8.8*4.5=39,600 [A]</t>
  </si>
  <si>
    <t>- zahrnují veškerou manipulaci s vybouranou sutí a hmotami včetně uložení na skládku a poplatku za skládku,  
- zahrnují veškeré další práce plynoucí z technologického předpisu a z platných předpisů (zvláště vyhlášky č.324/1990 Sb.).</t>
  </si>
  <si>
    <t>SO 202</t>
  </si>
  <si>
    <t>MOST ev. č. 337-018 - Hlavní způsobilé výdaje</t>
  </si>
  <si>
    <t>viz. položky 
11130 8.2*0.15*1.9=2,337 [A] 
113328 28.6*2=57,200 [B] 
127738  133*2=266,000 [C] 
131738 178.1*2=356,200 [D] 
Celkem: A+B+C+D=681,737 [E]</t>
  </si>
  <si>
    <t>viz. položky 
966158 10*2.3=23,000 [A] 
966168 25.36*2.5=63,400 [B] 
Celkem: A+B=86,400 [C]</t>
  </si>
  <si>
    <t>4.5=4,500 [A]</t>
  </si>
  <si>
    <t>4.5+3.7=8,200 [A]</t>
  </si>
  <si>
    <t>(5+5)*6.5*0.44=28,600 [A]</t>
  </si>
  <si>
    <t>15=15,000 [A]</t>
  </si>
  <si>
    <t>dno koryta 2*13*0.5=13,000 [A] 
odstranění zemních hrázek 2*40,0*1,5*1,0=120,000 [B] 
Celkem: A+B=133,000 [C]</t>
  </si>
  <si>
    <t>výkop pro založení mostu a křídel a přechodového klínu 13.7*13=178,100 [A]</t>
  </si>
  <si>
    <t>viz. položky 
127738  133=133,000 [A] 
131738 178.1=178,100 [B] 
Celkem: A+B=311,100 [C]</t>
  </si>
  <si>
    <t>zasyp za opěrami (1.36*11)*2=29,920 [A] 
zasyp základu 1.56*11=17,160 [B] 
zasyp křídel (2.5*2*2)*2=20,000 [C] 
Celkem: A+B+C=67,080 [D]</t>
  </si>
  <si>
    <t>obsyp rubové drenáže potrubí  
drenážní žebro za opěrou 2*11*0,6*1,1=14,520 [A] 
ochranatěsnící folie 2*2*6,0*11*0,15=39,600 [B] 
Celkem: A+B=54,120 [C]</t>
  </si>
  <si>
    <t>2.5*11=27,500 [A]</t>
  </si>
  <si>
    <t>7.25*2*0.7=10,150 [A] 
rezerva na dodání nezhutněné směsi 10% 0,1*(A)=1,015 [B] 
Celkem: A+B=11,165 [C]</t>
  </si>
  <si>
    <t>11.165*0,15 t/m3=1,675 [A]</t>
  </si>
  <si>
    <t>Římsa P: 0.59*7.3=4,307 [A] 
rezerva na dodání nezhutněné směsi 10% 0,1*(A)=0,431 [B] 
Celkem: A+B=4,738 [C]</t>
  </si>
  <si>
    <t>4.738*0,25 t/m3=1,185 [A]</t>
  </si>
  <si>
    <t>Křídlo I. 2.2*2*0.4=1,760 [A] 
Křídlo II. 2.2*2*0.4=1,760 [B] 
Celkem: A+B=3,520 [C]</t>
  </si>
  <si>
    <t>3.52*0,2 t/m3=0,704 [A]</t>
  </si>
  <si>
    <t>podkladní beton pod základy 7.25*2*0.2=2,900 [A] 
podkladní beton pod rubovou drenáž 0.3*1.16*11=3,828 [B] 
Celkem: A+B=6,728 [C]</t>
  </si>
  <si>
    <t>opevnení svahu 5.45*0.15=0,818 [A]</t>
  </si>
  <si>
    <t>1.6*11+1.4*11=33,000 [A]</t>
  </si>
  <si>
    <t>1.13*11+0.98*11</t>
  </si>
  <si>
    <t>dno koryta 2.2*2.5*0.3=1,650 [A]</t>
  </si>
  <si>
    <t>opevnení svahu za kridlama:  5.46*0.25=1,365 [A]</t>
  </si>
  <si>
    <t>6.3*0.5*0.7=2,205 [A]</t>
  </si>
  <si>
    <t>87.6=87,600 [A]</t>
  </si>
  <si>
    <t>109.5-87.6=21,900 [A]</t>
  </si>
  <si>
    <t>rampové napojení 25.4=25,400 [A] 
rezerva na prořez 20% 0,2*A=5,080 [B] 
Celkem: A+B=30,480 [C]</t>
  </si>
  <si>
    <t>pochozí římsa</t>
  </si>
  <si>
    <t>13.1=13,100 [A]</t>
  </si>
  <si>
    <t>631385</t>
  </si>
  <si>
    <t>MAZANINA ZE ŽELEZOBETONU DO C30/37 VČET VÝZTUŽE</t>
  </si>
  <si>
    <t>0.15*2.5*11=4,125 [A]</t>
  </si>
  <si>
    <t>- dodání čerstvého betonu (betonové směsi) požadované kvality, jeho uložení do požadovaného tvaru při jakékoliv hustotě výztuže, konzistenci čerstvého betonu a způsobu hutnění, ošetření a ochranu betonu  
- dodání a uložení předepsané výztuže v předepsaném množství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</si>
  <si>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rub opěr a křídel (2*11)*2+2.5*2*2=54,000 [A] 
 křídel  2.5*2*2=10,000 [B] 
Celkem: A+B=64,000 [C]</t>
  </si>
  <si>
    <t>rub opěr a křídel (2*11)*2+2.5*2*2=54,000 [A]</t>
  </si>
  <si>
    <t>2*11*2=44,000 [A]</t>
  </si>
  <si>
    <t>spara mezi ramama (2*10)*2*0.5=20,000 [A]</t>
  </si>
  <si>
    <t>13.12=13,120 [A]</t>
  </si>
  <si>
    <t>rub opěr a křídel (2*11)*2+(2.5*2)*2=54,000 [A]</t>
  </si>
  <si>
    <t>0.15*7.3=1,095 [A]</t>
  </si>
  <si>
    <t>12*2=24,000 [A]</t>
  </si>
  <si>
    <t>899524</t>
  </si>
  <si>
    <t>OBETONOVÁNÍ POTRUBÍ Z PROSTÉHO BETONU DO C25/30</t>
  </si>
  <si>
    <t>1.5*2*0.5-3.14*0.4*0.4*0.5=1,249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</si>
  <si>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</si>
  <si>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6=6,000 [A]</t>
  </si>
  <si>
    <t>letopočet vlysem do betonu 2=2,000 [A] 
evidenční číslo mostu 2=2,000 [B] 
a+b=4,000 [C]</t>
  </si>
  <si>
    <t>3+11.5=14,500 [A]</t>
  </si>
  <si>
    <t>91842</t>
  </si>
  <si>
    <t>PROPUSTY RÁMOVÉ 200/150</t>
  </si>
  <si>
    <t>proříznutí podél obubníku 7.3=7,300 [A]</t>
  </si>
  <si>
    <t>opevnění dna 2*0.5*10=10,000 [A]</t>
  </si>
  <si>
    <t>základy předpoklad (1*0.5*10)*2=10,000 [A]</t>
  </si>
  <si>
    <t>římsy  1.6*6.7*0.5=5,360 [A] 
nosná konstrukce  10*2.5*0.5=12,500 [B] 
opěry 0.5*1.5*10=7,500 [C] 
Celkem: A+B+C=25,360 [D]</t>
  </si>
  <si>
    <t>10*2.5=25,000 [A]</t>
  </si>
  <si>
    <t>SO 203</t>
  </si>
  <si>
    <t>MOST ev. č. 337-019 - Hlavní způsobilé výdaje</t>
  </si>
  <si>
    <t>viz. položky 
11130 63.5*0.15*1.9=18,098 [A] 
113328 46.2*2=92,400 [B] 
11353 20.4*0.29=5,916 [C] 
127738  151,744*2=303,488 [D] 
131738 435,420*2=870,840 [E] 
Celkem: A+B+C+D+E=1 290,742 [F]</t>
  </si>
  <si>
    <t>viz. položky 
966158 64.8*2.3=149,040 [A] 
966168 119,310*2.5=298,275 [B] 
Celkem: A+B=447,315 [C]</t>
  </si>
  <si>
    <t>13.3+12.1+2.5=27,900 [A]</t>
  </si>
  <si>
    <t>63.5=63,500 [A]</t>
  </si>
  <si>
    <t>(7+7)*7.5*0.44=46,200 [A]</t>
  </si>
  <si>
    <t>podel rims, včetně odvozu a uložení na skladku</t>
  </si>
  <si>
    <t>9.4+11=20,400 [A]</t>
  </si>
  <si>
    <t>dno koryta 6.2*12.8*0.4=31,744 [A] 
odstranění zemních hrázek 2*40,0*1,5*1,0=120,000 [B] 
Celkem: A+B=151,744 [C]</t>
  </si>
  <si>
    <t>výkop pro založení mostu a křídel a přechodového klínu (14*12.8)*2+15.8*1.5=382,100 [A] 
výměna podloží 12.4*2*1*2+2.4*1.55=53,320 [B] 
Celkem: A+B=435,420 [C]</t>
  </si>
  <si>
    <t>viz. položky 
127738  151,744=151,744 [A] 
131738 435,420=435,420 [B] 
Celkem: A+B=587,164 [C]</t>
  </si>
  <si>
    <t>zasyp za opěrami (3.67*9.3)+4.09*9.3=72,168 [A] 
zasyp základů (2.97*9.3)*2+2.97*2.4=62,370 [B] 
zasyp křídel 8.37*2+8.84*2+12.06*2+6.82*2=72,180 [C] 
Celkem: A+B+C=206,718 [D]</t>
  </si>
  <si>
    <t>obsyp rubové drenáže potrubí  
drenážní žebro za opěrou (9.3*0.6+1.2)*2=13,560 [A] 
ochranatěsnící folie (9.3*6*0.15*2)*2=33,480 [B] 
Celkem: A+B=47,040 [C]</t>
  </si>
  <si>
    <t>(2.3*12.37)*2+2.4*1.55=60,622 [A]</t>
  </si>
  <si>
    <t>(12.4*2*2)*2+2.4*1.55=102,920 [A]</t>
  </si>
  <si>
    <t>OP1 (2.13*12.37)=26,348 [A] 
OP2 (2.13*12.37)+2.4*1.55*0.8=29,324 [B] 
rezerva na dodání nezhutněné směsi 10% 0,1*(A+B)=5,567 [C] 
Celkem: A+B+C=61,239 [D]</t>
  </si>
  <si>
    <t>61.239*0,15 t/m3=9,186 [A]</t>
  </si>
  <si>
    <t>Římsa L: 0.59*12.89=7,605 [A] 
Římsa P: 0.52*13.14=6,833 [B] 
rezerva na dodání nezhutněné směsi 10% 0,1*(A+B)=1,444 [C] 
Celkem: A+B+C=15,882 [D]</t>
  </si>
  <si>
    <t>15.882*0,25 t/m3=3,971 [A]</t>
  </si>
  <si>
    <t>OP 1 2.71*0.6*10.36=16,845 [A] 
Křídlo I. 8.21*0.5=4,105 [B] 
Křídlo II. 6.82*0.55=3,751 [C] 
OP 2 2.81*0.6*10.36=17,467 [D] 
Křídlo III. 8.77*0.5=4,385 [E] 
Křídlo IV. 12.18*0.55=6,699 [F] 
rezerva na dodání nezhutněné směsi 10% 0,1*(A+B+C+D+E+F)=5,325 [G] 
Celkem: A+B+C+D+E+F+G=58,577 [H]</t>
  </si>
  <si>
    <t>58.577*0,175 t/m3=10,251 [A]</t>
  </si>
  <si>
    <t>4.54*7.1=32,234 [A] 
rezerva na dodání nezhutněné směsi 10% 0,1*A=3,223 [B] 
Celkem: A+B=35,457 [C]</t>
  </si>
  <si>
    <t>35.457*0,25 t/m3=8,864 [A]</t>
  </si>
  <si>
    <t>1*3.5*0.4*1.4=1,960 [A]</t>
  </si>
  <si>
    <t>podkladní beton pod základy 0,2*(12.37*2*2)+2.4*1.55=13,616 [A] 
podkladní beton pod rubovou drenáž 0.3*9.3*1.2=3,348 [B] 
Celkem: A+B=16,964 [C]</t>
  </si>
  <si>
    <t>1*3.5*0.3*1.4=1,470 [A]</t>
  </si>
  <si>
    <t>svah koryta (1.86*10.8)*2*0.25=10,044 [A] 
opevnení svahu 21.7*0.15=3,255 [B] 
rampové napojení (4.35+0.82+3.6+3.24)*0.14=1,681 [C] 
Celkem: A+B+C=14,980 [D]</t>
  </si>
  <si>
    <t>drenážní žebro z polymerbetonu 7.14*0,15*0,04*2=0,086 [A]</t>
  </si>
  <si>
    <t>2*9.3*1,1*0,6+3.69*9.3*2=80,910 [A]</t>
  </si>
  <si>
    <t>3.28*9.3+4.15*9.15=68,477 [A]</t>
  </si>
  <si>
    <t>dno koryta 2.5*12.8*0.3=9,600 [A]</t>
  </si>
  <si>
    <t>tl 60 mmdo betonu tl.140 mm</t>
  </si>
  <si>
    <t>rampové napojení (15.2)*0.06=0,912 [A] 
rezerva na prořez 20% 0,2*A=0,182 [B] 
Celkem: A+B=1,094 [C]</t>
  </si>
  <si>
    <t>svah koryta (1.86*10.8)*2*0.25=10,044 [A] 
opevnení svahu za kridlama:  21.7*0.25=5,425 [B] 
Celkem: A+B=15,469 [C]</t>
  </si>
  <si>
    <t>4*0.5*0.7*2=2,800 [A]</t>
  </si>
  <si>
    <t>91.3=91,300 [A]</t>
  </si>
  <si>
    <t>137.7*2=275,400 [A]</t>
  </si>
  <si>
    <t>137.7=137,700 [A]</t>
  </si>
  <si>
    <t>rozhodnuto při realizaci  MA IV nebo ACL 16+</t>
  </si>
  <si>
    <t>137.7-91.3=46,400 [A]</t>
  </si>
  <si>
    <t>575F65</t>
  </si>
  <si>
    <t>LITÝ ASFALT MA IV (OCHRANA MOSTNÍ IZOLACE) 16 TL. 45MM MODIFIK</t>
  </si>
  <si>
    <t>26.3+28=54,300 [A]</t>
  </si>
  <si>
    <t>rub opěr a křídel (3.32+3.18)*9.3+8.21+6.82+8.77+12.18=96,430 [A] 
 lic opěr a křídel  0.6*10.36*2+(8.21+6.82+8.77+12.18)*0.5=30,422 [B] 
 základy 5.66*12.37+2.13*4+2.4*0.8*2=82,374 [C] 
 Celkem:3*(A+B+C)=627,678 [D]</t>
  </si>
  <si>
    <t>rub opěr a křídel (3.32+3.18)*9.3+8.21+6.82+8.77+12.18=96,430 [A]</t>
  </si>
  <si>
    <t>2*9.3*5=93,000 [A]</t>
  </si>
  <si>
    <t>rámový roh 2*9.3*0,5=9,300 [A] 
pracovní spára 4.53*2*0.5+4.4*2*0.5+9.3*2*0.5=18,230 [B] 
spara mezi základem a dříkem (0.5+10.3)*0.5*2*2=21,600 [C] 
Celkem: A+B+C=49,130 [D]</t>
  </si>
  <si>
    <t>7.1*10.3=73,130 [A]</t>
  </si>
  <si>
    <t>rub opěr a křídel (4.53*9.3)*2+8.21+6.82+8.77+12.18=120,238 [A]</t>
  </si>
  <si>
    <t>(0.45*7.1)*2=6,390 [A]</t>
  </si>
  <si>
    <t>0.15*(13.14+11.8)=3,741 [A]</t>
  </si>
  <si>
    <t>13.5=13,500 [A]</t>
  </si>
  <si>
    <t>10.6+10.6+1.5+12=34,700 [A]</t>
  </si>
  <si>
    <t>12.2+12.5=24,700 [A]</t>
  </si>
  <si>
    <t>91710</t>
  </si>
  <si>
    <t>OBRUBY Z BETONOVÝCH PALISÁD</t>
  </si>
  <si>
    <t>200x200*1600</t>
  </si>
  <si>
    <t>(2+4)*1.6*0.2=1,920 [A]</t>
  </si>
  <si>
    <t>Položka zahrnuje: 
dodání a pokládku betonových palisád o rozměrech předepsaných zadávací dokumentací 
betonové lože i boční betonovou opěrku.</t>
  </si>
  <si>
    <t>5.7+7.3+3+4.5=20,500 [A] 
schodiště: 5+5+1+1=12,000 [B] 
Celkem: A+B=32,500 [C]</t>
  </si>
  <si>
    <t>proříznutí podél obubníku 13.5+11.8=25,300 [A]</t>
  </si>
  <si>
    <t>dilatační spára mezi rámem a komunikací 6.5*2=13,000 [A]</t>
  </si>
  <si>
    <t>smršťovací spára v římse a v chodníku 3.2+2.95=6,150 [A]</t>
  </si>
  <si>
    <t>0.1*0.025*6.5*2=0,033 [A]</t>
  </si>
  <si>
    <t>dilatační spára v římse 3.2+2.95=6,150 [A]</t>
  </si>
  <si>
    <t>smršťovací spára v římse  3.2+2.95=6,150 [A]</t>
  </si>
  <si>
    <t>2+6=8,000 [A]</t>
  </si>
  <si>
    <t>římsové kotvy  7*5*2=70,000 [A]</t>
  </si>
  <si>
    <t>5.9*2.72*10.3=165,294 [A]</t>
  </si>
  <si>
    <t>opevnění dna 10.5*5.9*0.4=24,780 [A]</t>
  </si>
  <si>
    <t>římsy  0.8*11*0.6+0.85*11*0.6=10,890 [A] 
chodník 1.5*12.5*0.4=7,500 [B] 
nosná konstrukce 8*11*0.5=44,000 [C] 
opěry 8*0.8*3.2*2=40,960 [D] 
křídla  předpokladáný rozměr (2.6*0.4+2.3*0.4)*3+(2.8*0.6+2.8*0.6)*3=15,960 [E] 
Celkem: A+B+C+D+E=119,310 [F]</t>
  </si>
  <si>
    <t>7.1*10=71,000 [A]</t>
  </si>
  <si>
    <t>SO 301</t>
  </si>
  <si>
    <t>PŘELOŽKA VODOVODU - Vedlejší způsobilé výdaje</t>
  </si>
  <si>
    <t>00000</t>
  </si>
  <si>
    <t>Přeložka vodovodu</t>
  </si>
  <si>
    <t>rozpočet samostatně v cenové soustavě ÚRS 18-II</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</si>
</sst>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0" fillId="2" borderId="6" xfId="0" applyFill="1"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vertical="center"/>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19.5" customHeight="1">
      <c r="A3" s="1"/>
      <c r="B3" s="1"/>
      <c r="C3" s="1"/>
      <c r="D3" s="1"/>
      <c r="E3" s="1"/>
    </row>
    <row r="4" spans="1:5" ht="19.5" customHeight="1">
      <c r="A4" s="1"/>
      <c r="B4" s="3" t="s">
        <v>2</v>
      </c>
      <c r="C4" s="1"/>
      <c r="D4" s="1"/>
      <c r="E4" s="1"/>
    </row>
    <row r="5" spans="1:5" ht="12.75" customHeight="1">
      <c r="A5" s="1"/>
      <c r="B5" s="1" t="s">
        <v>3</v>
      </c>
      <c r="C5" s="1"/>
      <c r="D5" s="1"/>
      <c r="E5" s="1"/>
    </row>
    <row r="6" spans="1:5" ht="12.75" customHeight="1">
      <c r="A6" s="1"/>
      <c r="B6" s="4" t="s">
        <v>4</v>
      </c>
      <c r="C6" s="7">
        <f>SUM(C10:C25)</f>
      </c>
      <c r="D6" s="1"/>
      <c r="E6" s="1"/>
    </row>
    <row r="7" spans="1:5" ht="12.75" customHeight="1">
      <c r="A7" s="1"/>
      <c r="B7" s="4" t="s">
        <v>5</v>
      </c>
      <c r="C7" s="7">
        <f>SUM(E10:E25)</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19" t="s">
        <v>28</v>
      </c>
      <c r="B10" s="19" t="s">
        <v>29</v>
      </c>
      <c r="C10" s="20">
        <f>'SO 001_SO 001.1'!I3</f>
      </c>
      <c r="D10" s="20">
        <f>'SO 001_SO 001.1'!O2</f>
      </c>
      <c r="E10" s="20">
        <f>C10+D10</f>
      </c>
    </row>
    <row r="11" spans="1:5" ht="12.75" customHeight="1">
      <c r="A11" s="19" t="s">
        <v>112</v>
      </c>
      <c r="B11" s="19" t="s">
        <v>113</v>
      </c>
      <c r="C11" s="20">
        <f>'SO 001_SO 001.2'!I3</f>
      </c>
      <c r="D11" s="20">
        <f>'SO 001_SO 001.2'!O2</f>
      </c>
      <c r="E11" s="20">
        <f>C11+D11</f>
      </c>
    </row>
    <row r="12" spans="1:5" ht="12.75" customHeight="1">
      <c r="A12" s="19" t="s">
        <v>123</v>
      </c>
      <c r="B12" s="19" t="s">
        <v>124</v>
      </c>
      <c r="C12" s="20">
        <f>'SO 101_SO 101.1'!I3</f>
      </c>
      <c r="D12" s="20">
        <f>'SO 101_SO 101.1'!O2</f>
      </c>
      <c r="E12" s="20">
        <f>C12+D12</f>
      </c>
    </row>
    <row r="13" spans="1:5" ht="12.75" customHeight="1">
      <c r="A13" s="19" t="s">
        <v>626</v>
      </c>
      <c r="B13" s="19" t="s">
        <v>627</v>
      </c>
      <c r="C13" s="20">
        <f>'SO 101_SO 101.2'!I3</f>
      </c>
      <c r="D13" s="20">
        <f>'SO 101_SO 101.2'!O2</f>
      </c>
      <c r="E13" s="20">
        <f>C13+D13</f>
      </c>
    </row>
    <row r="14" spans="1:5" ht="12.75" customHeight="1">
      <c r="A14" s="19" t="s">
        <v>791</v>
      </c>
      <c r="B14" s="19" t="s">
        <v>792</v>
      </c>
      <c r="C14" s="20">
        <f>'SO 101_SO 101.3'!I3</f>
      </c>
      <c r="D14" s="20">
        <f>'SO 101_SO 101.3'!O2</f>
      </c>
      <c r="E14" s="20">
        <f>C14+D14</f>
      </c>
    </row>
    <row r="15" spans="1:5" ht="12.75" customHeight="1">
      <c r="A15" s="19" t="s">
        <v>833</v>
      </c>
      <c r="B15" s="19" t="s">
        <v>834</v>
      </c>
      <c r="C15" s="20">
        <f>'SO 101_SO 101.4'!I3</f>
      </c>
      <c r="D15" s="20">
        <f>'SO 101_SO 101.4'!O2</f>
      </c>
      <c r="E15" s="20">
        <f>C15+D15</f>
      </c>
    </row>
    <row r="16" spans="1:5" ht="12.75" customHeight="1">
      <c r="A16" s="19" t="s">
        <v>847</v>
      </c>
      <c r="B16" s="19" t="s">
        <v>848</v>
      </c>
      <c r="C16" s="20">
        <f>'SO 101_SO 101.5'!I3</f>
      </c>
      <c r="D16" s="20">
        <f>'SO 101_SO 101.5'!O2</f>
      </c>
      <c r="E16" s="20">
        <f>C16+D16</f>
      </c>
    </row>
    <row r="17" spans="1:5" ht="12.75" customHeight="1">
      <c r="A17" s="19" t="s">
        <v>951</v>
      </c>
      <c r="B17" s="19" t="s">
        <v>952</v>
      </c>
      <c r="C17" s="20">
        <f>'SO 101_SO 101.6'!I3</f>
      </c>
      <c r="D17" s="20">
        <f>'SO 101_SO 101.6'!O2</f>
      </c>
      <c r="E17" s="20">
        <f>C17+D17</f>
      </c>
    </row>
    <row r="18" spans="1:5" ht="12.75" customHeight="1">
      <c r="A18" s="19" t="s">
        <v>995</v>
      </c>
      <c r="B18" s="19" t="s">
        <v>996</v>
      </c>
      <c r="C18" s="20">
        <f>'SO 101_SO 101.7'!I3</f>
      </c>
      <c r="D18" s="20">
        <f>'SO 101_SO 101.7'!O2</f>
      </c>
      <c r="E18" s="20">
        <f>C18+D18</f>
      </c>
    </row>
    <row r="19" spans="1:5" ht="12.75" customHeight="1">
      <c r="A19" s="19" t="s">
        <v>1097</v>
      </c>
      <c r="B19" s="19" t="s">
        <v>1098</v>
      </c>
      <c r="C19" s="20">
        <f>'SO 101_SO 101.8'!I3</f>
      </c>
      <c r="D19" s="20">
        <f>'SO 101_SO 101.8'!O2</f>
      </c>
      <c r="E19" s="20">
        <f>C19+D19</f>
      </c>
    </row>
    <row r="20" spans="1:5" ht="12.75" customHeight="1">
      <c r="A20" s="19" t="s">
        <v>1120</v>
      </c>
      <c r="B20" s="19" t="s">
        <v>1121</v>
      </c>
      <c r="C20" s="20">
        <f>'SO 101_SO 101.9'!I3</f>
      </c>
      <c r="D20" s="20">
        <f>'SO 101_SO 101.9'!O2</f>
      </c>
      <c r="E20" s="20">
        <f>C20+D20</f>
      </c>
    </row>
    <row r="21" spans="1:5" ht="12.75" customHeight="1">
      <c r="A21" s="19" t="s">
        <v>1126</v>
      </c>
      <c r="B21" s="19" t="s">
        <v>1127</v>
      </c>
      <c r="C21" s="20">
        <f>'SO 102'!I3</f>
      </c>
      <c r="D21" s="20">
        <f>'SO 102'!O2</f>
      </c>
      <c r="E21" s="20">
        <f>C21+D21</f>
      </c>
    </row>
    <row r="22" spans="1:5" ht="12.75" customHeight="1">
      <c r="A22" s="19" t="s">
        <v>1163</v>
      </c>
      <c r="B22" s="19" t="s">
        <v>1164</v>
      </c>
      <c r="C22" s="20">
        <f>'SO 201'!I3</f>
      </c>
      <c r="D22" s="20">
        <f>'SO 201'!O2</f>
      </c>
      <c r="E22" s="20">
        <f>C22+D22</f>
      </c>
    </row>
    <row r="23" spans="1:5" ht="12.75" customHeight="1">
      <c r="A23" s="19" t="s">
        <v>1421</v>
      </c>
      <c r="B23" s="19" t="s">
        <v>1422</v>
      </c>
      <c r="C23" s="20">
        <f>'SO 202'!I3</f>
      </c>
      <c r="D23" s="20">
        <f>'SO 202'!O2</f>
      </c>
      <c r="E23" s="20">
        <f>C23+D23</f>
      </c>
    </row>
    <row r="24" spans="1:5" ht="12.75" customHeight="1">
      <c r="A24" s="19" t="s">
        <v>1479</v>
      </c>
      <c r="B24" s="19" t="s">
        <v>1480</v>
      </c>
      <c r="C24" s="20">
        <f>'SO 203'!I3</f>
      </c>
      <c r="D24" s="20">
        <f>'SO 203'!O2</f>
      </c>
      <c r="E24" s="20">
        <f>C24+D24</f>
      </c>
    </row>
    <row r="25" spans="1:5" ht="12.75" customHeight="1">
      <c r="A25" s="19" t="s">
        <v>1552</v>
      </c>
      <c r="B25" s="19" t="s">
        <v>1553</v>
      </c>
      <c r="C25" s="20">
        <f>'SO 301'!I3</f>
      </c>
      <c r="D25" s="20">
        <f>'SO 301'!O2</f>
      </c>
      <c r="E25" s="20">
        <f>C25+D25</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15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0+O9+O18+O23+O36</f>
      </c>
      <c r="P2" t="s">
        <v>26</v>
      </c>
    </row>
    <row r="3" spans="1:16" ht="15" customHeight="1">
      <c r="A3" t="s">
        <v>12</v>
      </c>
      <c r="B3" s="12" t="s">
        <v>14</v>
      </c>
      <c r="C3" s="13" t="s">
        <v>15</v>
      </c>
      <c r="D3" s="1"/>
      <c r="E3" s="14" t="s">
        <v>16</v>
      </c>
      <c r="F3" s="1"/>
      <c r="G3" s="9"/>
      <c r="H3" s="8" t="s">
        <v>995</v>
      </c>
      <c r="I3" s="38">
        <f>0+I9+I18+I23+I36</f>
      </c>
      <c r="O3" t="s">
        <v>23</v>
      </c>
      <c r="P3" t="s">
        <v>27</v>
      </c>
    </row>
    <row r="4" spans="1:16" ht="15" customHeight="1">
      <c r="A4" t="s">
        <v>17</v>
      </c>
      <c r="B4" s="12" t="s">
        <v>18</v>
      </c>
      <c r="C4" s="13" t="s">
        <v>121</v>
      </c>
      <c r="D4" s="1"/>
      <c r="E4" s="14" t="s">
        <v>122</v>
      </c>
      <c r="F4" s="1"/>
      <c r="G4" s="1"/>
      <c r="H4" s="11"/>
      <c r="I4" s="11"/>
      <c r="O4" t="s">
        <v>24</v>
      </c>
      <c r="P4" t="s">
        <v>27</v>
      </c>
    </row>
    <row r="5" spans="1:16" ht="12.75" customHeight="1">
      <c r="A5" t="s">
        <v>21</v>
      </c>
      <c r="B5" s="16" t="s">
        <v>22</v>
      </c>
      <c r="C5" s="17" t="s">
        <v>995</v>
      </c>
      <c r="D5" s="6"/>
      <c r="E5" s="18" t="s">
        <v>996</v>
      </c>
      <c r="F5" s="6"/>
      <c r="G5" s="6"/>
      <c r="H5" s="6"/>
      <c r="I5" s="6"/>
      <c r="O5" t="s">
        <v>25</v>
      </c>
      <c r="P5" t="s">
        <v>27</v>
      </c>
    </row>
    <row r="6" spans="1:9" ht="12.75" customHeight="1">
      <c r="A6" s="15" t="s">
        <v>30</v>
      </c>
      <c r="B6" s="15" t="s">
        <v>32</v>
      </c>
      <c r="C6" s="15" t="s">
        <v>34</v>
      </c>
      <c r="D6" s="15" t="s">
        <v>35</v>
      </c>
      <c r="E6" s="15" t="s">
        <v>36</v>
      </c>
      <c r="F6" s="15" t="s">
        <v>38</v>
      </c>
      <c r="G6" s="15" t="s">
        <v>40</v>
      </c>
      <c r="H6" s="15" t="s">
        <v>42</v>
      </c>
      <c r="I6" s="15"/>
    </row>
    <row r="7" spans="1:9" ht="12.75" customHeight="1">
      <c r="A7" s="15"/>
      <c r="B7" s="15"/>
      <c r="C7" s="15"/>
      <c r="D7" s="15"/>
      <c r="E7" s="15"/>
      <c r="F7" s="15"/>
      <c r="G7" s="15"/>
      <c r="H7" s="15" t="s">
        <v>43</v>
      </c>
      <c r="I7" s="15" t="s">
        <v>45</v>
      </c>
    </row>
    <row r="8" spans="1:9" ht="12.75" customHeight="1">
      <c r="A8" s="15" t="s">
        <v>31</v>
      </c>
      <c r="B8" s="15" t="s">
        <v>33</v>
      </c>
      <c r="C8" s="15" t="s">
        <v>27</v>
      </c>
      <c r="D8" s="15" t="s">
        <v>26</v>
      </c>
      <c r="E8" s="15" t="s">
        <v>37</v>
      </c>
      <c r="F8" s="15" t="s">
        <v>39</v>
      </c>
      <c r="G8" s="15" t="s">
        <v>41</v>
      </c>
      <c r="H8" s="15" t="s">
        <v>44</v>
      </c>
      <c r="I8" s="15" t="s">
        <v>46</v>
      </c>
    </row>
    <row r="9" spans="1:18" ht="12.75" customHeight="1">
      <c r="A9" s="25" t="s">
        <v>47</v>
      </c>
      <c r="B9" s="25"/>
      <c r="C9" s="26" t="s">
        <v>31</v>
      </c>
      <c r="D9" s="25"/>
      <c r="E9" s="27" t="s">
        <v>48</v>
      </c>
      <c r="F9" s="25"/>
      <c r="G9" s="25"/>
      <c r="H9" s="25"/>
      <c r="I9" s="28">
        <f>0+Q9</f>
      </c>
      <c r="O9">
        <f>0+R9</f>
      </c>
      <c r="Q9">
        <f>0+I10+I14</f>
      </c>
      <c r="R9">
        <f>0+O10+O14</f>
      </c>
    </row>
    <row r="10" spans="1:16" ht="12.75">
      <c r="A10" s="24" t="s">
        <v>49</v>
      </c>
      <c r="B10" s="29" t="s">
        <v>33</v>
      </c>
      <c r="C10" s="29" t="s">
        <v>60</v>
      </c>
      <c r="D10" s="24" t="s">
        <v>51</v>
      </c>
      <c r="E10" s="30" t="s">
        <v>61</v>
      </c>
      <c r="F10" s="31" t="s">
        <v>62</v>
      </c>
      <c r="G10" s="32">
        <v>1</v>
      </c>
      <c r="H10" s="33">
        <v>0</v>
      </c>
      <c r="I10" s="33">
        <f>ROUND(ROUND(H10,2)*ROUND(G10,3),2)</f>
      </c>
      <c r="O10">
        <f>(I10*21)/100</f>
      </c>
      <c r="P10" t="s">
        <v>27</v>
      </c>
    </row>
    <row r="11" spans="1:5" ht="38.25">
      <c r="A11" s="34" t="s">
        <v>54</v>
      </c>
      <c r="E11" s="35" t="s">
        <v>997</v>
      </c>
    </row>
    <row r="12" spans="1:5" ht="12.75">
      <c r="A12" s="36" t="s">
        <v>56</v>
      </c>
      <c r="E12" s="37" t="s">
        <v>57</v>
      </c>
    </row>
    <row r="13" spans="1:5" ht="12.75">
      <c r="A13" t="s">
        <v>58</v>
      </c>
      <c r="E13" s="35" t="s">
        <v>64</v>
      </c>
    </row>
    <row r="14" spans="1:16" ht="12.75">
      <c r="A14" s="24" t="s">
        <v>49</v>
      </c>
      <c r="B14" s="29" t="s">
        <v>27</v>
      </c>
      <c r="C14" s="29" t="s">
        <v>998</v>
      </c>
      <c r="D14" s="24" t="s">
        <v>51</v>
      </c>
      <c r="E14" s="30" t="s">
        <v>999</v>
      </c>
      <c r="F14" s="31" t="s">
        <v>137</v>
      </c>
      <c r="G14" s="32">
        <v>1</v>
      </c>
      <c r="H14" s="33">
        <v>0</v>
      </c>
      <c r="I14" s="33">
        <f>ROUND(ROUND(H14,2)*ROUND(G14,3),2)</f>
      </c>
      <c r="O14">
        <f>(I14*21)/100</f>
      </c>
      <c r="P14" t="s">
        <v>27</v>
      </c>
    </row>
    <row r="15" spans="1:5" ht="12.75">
      <c r="A15" s="34" t="s">
        <v>54</v>
      </c>
      <c r="E15" s="35" t="s">
        <v>1000</v>
      </c>
    </row>
    <row r="16" spans="1:5" ht="25.5">
      <c r="A16" s="36" t="s">
        <v>56</v>
      </c>
      <c r="E16" s="37" t="s">
        <v>1001</v>
      </c>
    </row>
    <row r="17" spans="1:5" ht="12.75">
      <c r="A17" t="s">
        <v>58</v>
      </c>
      <c r="E17" s="35" t="s">
        <v>64</v>
      </c>
    </row>
    <row r="18" spans="1:18" ht="12.75" customHeight="1">
      <c r="A18" s="6" t="s">
        <v>47</v>
      </c>
      <c r="B18" s="6"/>
      <c r="C18" s="40" t="s">
        <v>33</v>
      </c>
      <c r="D18" s="6"/>
      <c r="E18" s="27" t="s">
        <v>134</v>
      </c>
      <c r="F18" s="6"/>
      <c r="G18" s="6"/>
      <c r="H18" s="6"/>
      <c r="I18" s="41">
        <f>0+Q18</f>
      </c>
      <c r="O18">
        <f>0+R18</f>
      </c>
      <c r="Q18">
        <f>0+I19</f>
      </c>
      <c r="R18">
        <f>0+O19</f>
      </c>
    </row>
    <row r="19" spans="1:16" ht="12.75">
      <c r="A19" s="24" t="s">
        <v>49</v>
      </c>
      <c r="B19" s="29" t="s">
        <v>26</v>
      </c>
      <c r="C19" s="29" t="s">
        <v>170</v>
      </c>
      <c r="D19" s="24" t="s">
        <v>51</v>
      </c>
      <c r="E19" s="30" t="s">
        <v>171</v>
      </c>
      <c r="F19" s="31" t="s">
        <v>153</v>
      </c>
      <c r="G19" s="32">
        <v>1293.45</v>
      </c>
      <c r="H19" s="33">
        <v>0</v>
      </c>
      <c r="I19" s="33">
        <f>ROUND(ROUND(H19,2)*ROUND(G19,3),2)</f>
      </c>
      <c r="O19">
        <f>(I19*21)/100</f>
      </c>
      <c r="P19" t="s">
        <v>27</v>
      </c>
    </row>
    <row r="20" spans="1:5" ht="25.5">
      <c r="A20" s="34" t="s">
        <v>54</v>
      </c>
      <c r="E20" s="35" t="s">
        <v>1002</v>
      </c>
    </row>
    <row r="21" spans="1:5" ht="89.25">
      <c r="A21" s="36" t="s">
        <v>56</v>
      </c>
      <c r="E21" s="37" t="s">
        <v>1003</v>
      </c>
    </row>
    <row r="22" spans="1:5" ht="63.75">
      <c r="A22" t="s">
        <v>58</v>
      </c>
      <c r="E22" s="35" t="s">
        <v>156</v>
      </c>
    </row>
    <row r="23" spans="1:18" ht="12.75" customHeight="1">
      <c r="A23" s="6" t="s">
        <v>47</v>
      </c>
      <c r="B23" s="6"/>
      <c r="C23" s="40" t="s">
        <v>39</v>
      </c>
      <c r="D23" s="6"/>
      <c r="E23" s="27" t="s">
        <v>309</v>
      </c>
      <c r="F23" s="6"/>
      <c r="G23" s="6"/>
      <c r="H23" s="6"/>
      <c r="I23" s="41">
        <f>0+Q23</f>
      </c>
      <c r="O23">
        <f>0+R23</f>
      </c>
      <c r="Q23">
        <f>0+I24+I28+I32</f>
      </c>
      <c r="R23">
        <f>0+O24+O28+O32</f>
      </c>
    </row>
    <row r="24" spans="1:16" ht="12.75">
      <c r="A24" s="24" t="s">
        <v>49</v>
      </c>
      <c r="B24" s="29" t="s">
        <v>37</v>
      </c>
      <c r="C24" s="29" t="s">
        <v>374</v>
      </c>
      <c r="D24" s="24" t="s">
        <v>51</v>
      </c>
      <c r="E24" s="30" t="s">
        <v>375</v>
      </c>
      <c r="F24" s="31" t="s">
        <v>137</v>
      </c>
      <c r="G24" s="32">
        <v>50025</v>
      </c>
      <c r="H24" s="33">
        <v>0</v>
      </c>
      <c r="I24" s="33">
        <f>ROUND(ROUND(H24,2)*ROUND(G24,3),2)</f>
      </c>
      <c r="O24">
        <f>(I24*21)/100</f>
      </c>
      <c r="P24" t="s">
        <v>27</v>
      </c>
    </row>
    <row r="25" spans="1:5" ht="25.5">
      <c r="A25" s="34" t="s">
        <v>54</v>
      </c>
      <c r="E25" s="35" t="s">
        <v>1004</v>
      </c>
    </row>
    <row r="26" spans="1:5" ht="153">
      <c r="A26" s="36" t="s">
        <v>56</v>
      </c>
      <c r="E26" s="37" t="s">
        <v>1005</v>
      </c>
    </row>
    <row r="27" spans="1:5" ht="51">
      <c r="A27" t="s">
        <v>58</v>
      </c>
      <c r="E27" s="35" t="s">
        <v>361</v>
      </c>
    </row>
    <row r="28" spans="1:16" ht="12.75">
      <c r="A28" s="24" t="s">
        <v>49</v>
      </c>
      <c r="B28" s="29" t="s">
        <v>39</v>
      </c>
      <c r="C28" s="29" t="s">
        <v>1006</v>
      </c>
      <c r="D28" s="24" t="s">
        <v>51</v>
      </c>
      <c r="E28" s="30" t="s">
        <v>1007</v>
      </c>
      <c r="F28" s="31" t="s">
        <v>137</v>
      </c>
      <c r="G28" s="32">
        <v>47750</v>
      </c>
      <c r="H28" s="33">
        <v>0</v>
      </c>
      <c r="I28" s="33">
        <f>ROUND(ROUND(H28,2)*ROUND(G28,3),2)</f>
      </c>
      <c r="O28">
        <f>(I28*21)/100</f>
      </c>
      <c r="P28" t="s">
        <v>27</v>
      </c>
    </row>
    <row r="29" spans="1:5" ht="25.5">
      <c r="A29" s="34" t="s">
        <v>54</v>
      </c>
      <c r="E29" s="35" t="s">
        <v>1008</v>
      </c>
    </row>
    <row r="30" spans="1:5" ht="114.75">
      <c r="A30" s="36" t="s">
        <v>56</v>
      </c>
      <c r="E30" s="37" t="s">
        <v>1009</v>
      </c>
    </row>
    <row r="31" spans="1:5" ht="140.25">
      <c r="A31" t="s">
        <v>58</v>
      </c>
      <c r="E31" s="35" t="s">
        <v>394</v>
      </c>
    </row>
    <row r="32" spans="1:16" ht="12.75">
      <c r="A32" s="24" t="s">
        <v>49</v>
      </c>
      <c r="B32" s="29" t="s">
        <v>41</v>
      </c>
      <c r="C32" s="29" t="s">
        <v>1010</v>
      </c>
      <c r="D32" s="24" t="s">
        <v>51</v>
      </c>
      <c r="E32" s="30" t="s">
        <v>1011</v>
      </c>
      <c r="F32" s="31" t="s">
        <v>137</v>
      </c>
      <c r="G32" s="32">
        <v>2275</v>
      </c>
      <c r="H32" s="33">
        <v>0</v>
      </c>
      <c r="I32" s="33">
        <f>ROUND(ROUND(H32,2)*ROUND(G32,3),2)</f>
      </c>
      <c r="O32">
        <f>(I32*21)/100</f>
      </c>
      <c r="P32" t="s">
        <v>27</v>
      </c>
    </row>
    <row r="33" spans="1:5" ht="25.5">
      <c r="A33" s="34" t="s">
        <v>54</v>
      </c>
      <c r="E33" s="35" t="s">
        <v>1004</v>
      </c>
    </row>
    <row r="34" spans="1:5" ht="63.75">
      <c r="A34" s="36" t="s">
        <v>56</v>
      </c>
      <c r="E34" s="37" t="s">
        <v>1012</v>
      </c>
    </row>
    <row r="35" spans="1:5" ht="140.25">
      <c r="A35" t="s">
        <v>58</v>
      </c>
      <c r="E35" s="35" t="s">
        <v>394</v>
      </c>
    </row>
    <row r="36" spans="1:18" ht="12.75" customHeight="1">
      <c r="A36" s="6" t="s">
        <v>47</v>
      </c>
      <c r="B36" s="6"/>
      <c r="C36" s="40" t="s">
        <v>44</v>
      </c>
      <c r="D36" s="6"/>
      <c r="E36" s="27" t="s">
        <v>462</v>
      </c>
      <c r="F36" s="6"/>
      <c r="G36" s="6"/>
      <c r="H36" s="6"/>
      <c r="I36" s="41">
        <f>0+Q36</f>
      </c>
      <c r="O36">
        <f>0+R36</f>
      </c>
      <c r="Q36">
        <f>0+I37+I41+I45+I49+I53+I57+I61+I65+I69+I73+I77+I81+I85+I89+I93+I97+I101+I105+I109+I113+I117+I121+I125+I129+I133+I137+I141+I145+I149+I153</f>
      </c>
      <c r="R36">
        <f>0+O37+O41+O45+O49+O53+O57+O61+O65+O69+O73+O77+O81+O85+O89+O93+O97+O101+O105+O109+O113+O117+O121+O125+O129+O133+O137+O141+O145+O149+O153</f>
      </c>
    </row>
    <row r="37" spans="1:16" ht="25.5">
      <c r="A37" s="24" t="s">
        <v>49</v>
      </c>
      <c r="B37" s="29" t="s">
        <v>79</v>
      </c>
      <c r="C37" s="29" t="s">
        <v>1013</v>
      </c>
      <c r="D37" s="24" t="s">
        <v>51</v>
      </c>
      <c r="E37" s="30" t="s">
        <v>1014</v>
      </c>
      <c r="F37" s="31" t="s">
        <v>82</v>
      </c>
      <c r="G37" s="32">
        <v>267</v>
      </c>
      <c r="H37" s="33">
        <v>0</v>
      </c>
      <c r="I37" s="33">
        <f>ROUND(ROUND(H37,2)*ROUND(G37,3),2)</f>
      </c>
      <c r="O37">
        <f>(I37*21)/100</f>
      </c>
      <c r="P37" t="s">
        <v>27</v>
      </c>
    </row>
    <row r="38" spans="1:5" ht="12.75">
      <c r="A38" s="34" t="s">
        <v>54</v>
      </c>
      <c r="E38" s="35" t="s">
        <v>1015</v>
      </c>
    </row>
    <row r="39" spans="1:5" ht="140.25">
      <c r="A39" s="36" t="s">
        <v>56</v>
      </c>
      <c r="E39" s="37" t="s">
        <v>1016</v>
      </c>
    </row>
    <row r="40" spans="1:5" ht="63.75">
      <c r="A40" t="s">
        <v>58</v>
      </c>
      <c r="E40" s="35" t="s">
        <v>1017</v>
      </c>
    </row>
    <row r="41" spans="1:16" ht="25.5">
      <c r="A41" s="24" t="s">
        <v>49</v>
      </c>
      <c r="B41" s="29" t="s">
        <v>85</v>
      </c>
      <c r="C41" s="29" t="s">
        <v>1013</v>
      </c>
      <c r="D41" s="24" t="s">
        <v>1018</v>
      </c>
      <c r="E41" s="30" t="s">
        <v>1014</v>
      </c>
      <c r="F41" s="31" t="s">
        <v>82</v>
      </c>
      <c r="G41" s="32">
        <v>192</v>
      </c>
      <c r="H41" s="33">
        <v>0</v>
      </c>
      <c r="I41" s="33">
        <f>ROUND(ROUND(H41,2)*ROUND(G41,3),2)</f>
      </c>
      <c r="O41">
        <f>(I41*21)/100</f>
      </c>
      <c r="P41" t="s">
        <v>27</v>
      </c>
    </row>
    <row r="42" spans="1:5" ht="38.25">
      <c r="A42" s="34" t="s">
        <v>54</v>
      </c>
      <c r="E42" s="35" t="s">
        <v>1019</v>
      </c>
    </row>
    <row r="43" spans="1:5" ht="102">
      <c r="A43" s="36" t="s">
        <v>56</v>
      </c>
      <c r="E43" s="37" t="s">
        <v>1020</v>
      </c>
    </row>
    <row r="44" spans="1:5" ht="63.75">
      <c r="A44" t="s">
        <v>58</v>
      </c>
      <c r="E44" s="35" t="s">
        <v>1021</v>
      </c>
    </row>
    <row r="45" spans="1:16" ht="12.75">
      <c r="A45" s="24" t="s">
        <v>49</v>
      </c>
      <c r="B45" s="29" t="s">
        <v>44</v>
      </c>
      <c r="C45" s="29" t="s">
        <v>514</v>
      </c>
      <c r="D45" s="24" t="s">
        <v>51</v>
      </c>
      <c r="E45" s="30" t="s">
        <v>515</v>
      </c>
      <c r="F45" s="31" t="s">
        <v>82</v>
      </c>
      <c r="G45" s="32">
        <v>267</v>
      </c>
      <c r="H45" s="33">
        <v>0</v>
      </c>
      <c r="I45" s="33">
        <f>ROUND(ROUND(H45,2)*ROUND(G45,3),2)</f>
      </c>
      <c r="O45">
        <f>(I45*21)/100</f>
      </c>
      <c r="P45" t="s">
        <v>27</v>
      </c>
    </row>
    <row r="46" spans="1:5" ht="12.75">
      <c r="A46" s="34" t="s">
        <v>54</v>
      </c>
      <c r="E46" s="35" t="s">
        <v>1015</v>
      </c>
    </row>
    <row r="47" spans="1:5" ht="140.25">
      <c r="A47" s="36" t="s">
        <v>56</v>
      </c>
      <c r="E47" s="37" t="s">
        <v>1016</v>
      </c>
    </row>
    <row r="48" spans="1:5" ht="25.5">
      <c r="A48" t="s">
        <v>58</v>
      </c>
      <c r="E48" s="35" t="s">
        <v>518</v>
      </c>
    </row>
    <row r="49" spans="1:16" ht="12.75">
      <c r="A49" s="24" t="s">
        <v>49</v>
      </c>
      <c r="B49" s="29" t="s">
        <v>46</v>
      </c>
      <c r="C49" s="29" t="s">
        <v>514</v>
      </c>
      <c r="D49" s="24" t="s">
        <v>1018</v>
      </c>
      <c r="E49" s="30" t="s">
        <v>515</v>
      </c>
      <c r="F49" s="31" t="s">
        <v>82</v>
      </c>
      <c r="G49" s="32">
        <v>192</v>
      </c>
      <c r="H49" s="33">
        <v>0</v>
      </c>
      <c r="I49" s="33">
        <f>ROUND(ROUND(H49,2)*ROUND(G49,3),2)</f>
      </c>
      <c r="O49">
        <f>(I49*21)/100</f>
      </c>
      <c r="P49" t="s">
        <v>27</v>
      </c>
    </row>
    <row r="50" spans="1:5" ht="38.25">
      <c r="A50" s="34" t="s">
        <v>54</v>
      </c>
      <c r="E50" s="35" t="s">
        <v>1019</v>
      </c>
    </row>
    <row r="51" spans="1:5" ht="102">
      <c r="A51" s="36" t="s">
        <v>56</v>
      </c>
      <c r="E51" s="37" t="s">
        <v>1020</v>
      </c>
    </row>
    <row r="52" spans="1:5" ht="25.5">
      <c r="A52" t="s">
        <v>58</v>
      </c>
      <c r="E52" s="35" t="s">
        <v>518</v>
      </c>
    </row>
    <row r="53" spans="1:16" ht="12.75">
      <c r="A53" s="24" t="s">
        <v>49</v>
      </c>
      <c r="B53" s="29" t="s">
        <v>97</v>
      </c>
      <c r="C53" s="29" t="s">
        <v>1022</v>
      </c>
      <c r="D53" s="24" t="s">
        <v>51</v>
      </c>
      <c r="E53" s="30" t="s">
        <v>1023</v>
      </c>
      <c r="F53" s="31" t="s">
        <v>1024</v>
      </c>
      <c r="G53" s="32">
        <v>9630</v>
      </c>
      <c r="H53" s="33">
        <v>0</v>
      </c>
      <c r="I53" s="33">
        <f>ROUND(ROUND(H53,2)*ROUND(G53,3),2)</f>
      </c>
      <c r="O53">
        <f>(I53*21)/100</f>
      </c>
      <c r="P53" t="s">
        <v>27</v>
      </c>
    </row>
    <row r="54" spans="1:5" ht="12.75">
      <c r="A54" s="34" t="s">
        <v>54</v>
      </c>
      <c r="E54" s="35" t="s">
        <v>1015</v>
      </c>
    </row>
    <row r="55" spans="1:5" ht="165.75">
      <c r="A55" s="36" t="s">
        <v>56</v>
      </c>
      <c r="E55" s="37" t="s">
        <v>1025</v>
      </c>
    </row>
    <row r="56" spans="1:5" ht="25.5">
      <c r="A56" t="s">
        <v>58</v>
      </c>
      <c r="E56" s="35" t="s">
        <v>1026</v>
      </c>
    </row>
    <row r="57" spans="1:16" ht="12.75">
      <c r="A57" s="24" t="s">
        <v>49</v>
      </c>
      <c r="B57" s="29" t="s">
        <v>102</v>
      </c>
      <c r="C57" s="29" t="s">
        <v>1022</v>
      </c>
      <c r="D57" s="24" t="s">
        <v>1018</v>
      </c>
      <c r="E57" s="30" t="s">
        <v>1023</v>
      </c>
      <c r="F57" s="31" t="s">
        <v>1024</v>
      </c>
      <c r="G57" s="32">
        <v>23610</v>
      </c>
      <c r="H57" s="33">
        <v>0</v>
      </c>
      <c r="I57" s="33">
        <f>ROUND(ROUND(H57,2)*ROUND(G57,3),2)</f>
      </c>
      <c r="O57">
        <f>(I57*21)/100</f>
      </c>
      <c r="P57" t="s">
        <v>27</v>
      </c>
    </row>
    <row r="58" spans="1:5" ht="38.25">
      <c r="A58" s="34" t="s">
        <v>54</v>
      </c>
      <c r="E58" s="35" t="s">
        <v>1019</v>
      </c>
    </row>
    <row r="59" spans="1:5" ht="63.75">
      <c r="A59" s="36" t="s">
        <v>56</v>
      </c>
      <c r="E59" s="37" t="s">
        <v>1027</v>
      </c>
    </row>
    <row r="60" spans="1:5" ht="25.5">
      <c r="A60" t="s">
        <v>58</v>
      </c>
      <c r="E60" s="35" t="s">
        <v>1026</v>
      </c>
    </row>
    <row r="61" spans="1:16" ht="12.75">
      <c r="A61" s="24" t="s">
        <v>49</v>
      </c>
      <c r="B61" s="29" t="s">
        <v>107</v>
      </c>
      <c r="C61" s="29" t="s">
        <v>1028</v>
      </c>
      <c r="D61" s="24" t="s">
        <v>51</v>
      </c>
      <c r="E61" s="30" t="s">
        <v>1029</v>
      </c>
      <c r="F61" s="31" t="s">
        <v>82</v>
      </c>
      <c r="G61" s="32">
        <v>29</v>
      </c>
      <c r="H61" s="33">
        <v>0</v>
      </c>
      <c r="I61" s="33">
        <f>ROUND(ROUND(H61,2)*ROUND(G61,3),2)</f>
      </c>
      <c r="O61">
        <f>(I61*21)/100</f>
      </c>
      <c r="P61" t="s">
        <v>27</v>
      </c>
    </row>
    <row r="62" spans="1:5" ht="12.75">
      <c r="A62" s="34" t="s">
        <v>54</v>
      </c>
      <c r="E62" s="35" t="s">
        <v>1015</v>
      </c>
    </row>
    <row r="63" spans="1:5" ht="63.75">
      <c r="A63" s="36" t="s">
        <v>56</v>
      </c>
      <c r="E63" s="37" t="s">
        <v>1030</v>
      </c>
    </row>
    <row r="64" spans="1:5" ht="63.75">
      <c r="A64" t="s">
        <v>58</v>
      </c>
      <c r="E64" s="35" t="s">
        <v>1017</v>
      </c>
    </row>
    <row r="65" spans="1:16" ht="12.75">
      <c r="A65" s="24" t="s">
        <v>49</v>
      </c>
      <c r="B65" s="29" t="s">
        <v>187</v>
      </c>
      <c r="C65" s="29" t="s">
        <v>1028</v>
      </c>
      <c r="D65" s="24" t="s">
        <v>1018</v>
      </c>
      <c r="E65" s="30" t="s">
        <v>1029</v>
      </c>
      <c r="F65" s="31" t="s">
        <v>82</v>
      </c>
      <c r="G65" s="32">
        <v>24</v>
      </c>
      <c r="H65" s="33">
        <v>0</v>
      </c>
      <c r="I65" s="33">
        <f>ROUND(ROUND(H65,2)*ROUND(G65,3),2)</f>
      </c>
      <c r="O65">
        <f>(I65*21)/100</f>
      </c>
      <c r="P65" t="s">
        <v>27</v>
      </c>
    </row>
    <row r="66" spans="1:5" ht="25.5">
      <c r="A66" s="34" t="s">
        <v>54</v>
      </c>
      <c r="E66" s="35" t="s">
        <v>1031</v>
      </c>
    </row>
    <row r="67" spans="1:5" ht="63.75">
      <c r="A67" s="36" t="s">
        <v>56</v>
      </c>
      <c r="E67" s="37" t="s">
        <v>1032</v>
      </c>
    </row>
    <row r="68" spans="1:5" ht="63.75">
      <c r="A68" t="s">
        <v>58</v>
      </c>
      <c r="E68" s="35" t="s">
        <v>1021</v>
      </c>
    </row>
    <row r="69" spans="1:16" ht="12.75">
      <c r="A69" s="24" t="s">
        <v>49</v>
      </c>
      <c r="B69" s="29" t="s">
        <v>191</v>
      </c>
      <c r="C69" s="29" t="s">
        <v>1033</v>
      </c>
      <c r="D69" s="24" t="s">
        <v>51</v>
      </c>
      <c r="E69" s="30" t="s">
        <v>1034</v>
      </c>
      <c r="F69" s="31" t="s">
        <v>82</v>
      </c>
      <c r="G69" s="32">
        <v>29</v>
      </c>
      <c r="H69" s="33">
        <v>0</v>
      </c>
      <c r="I69" s="33">
        <f>ROUND(ROUND(H69,2)*ROUND(G69,3),2)</f>
      </c>
      <c r="O69">
        <f>(I69*21)/100</f>
      </c>
      <c r="P69" t="s">
        <v>27</v>
      </c>
    </row>
    <row r="70" spans="1:5" ht="12.75">
      <c r="A70" s="34" t="s">
        <v>54</v>
      </c>
      <c r="E70" s="35" t="s">
        <v>1015</v>
      </c>
    </row>
    <row r="71" spans="1:5" ht="63.75">
      <c r="A71" s="36" t="s">
        <v>56</v>
      </c>
      <c r="E71" s="37" t="s">
        <v>1030</v>
      </c>
    </row>
    <row r="72" spans="1:5" ht="25.5">
      <c r="A72" t="s">
        <v>58</v>
      </c>
      <c r="E72" s="35" t="s">
        <v>518</v>
      </c>
    </row>
    <row r="73" spans="1:16" ht="12.75">
      <c r="A73" s="24" t="s">
        <v>49</v>
      </c>
      <c r="B73" s="29" t="s">
        <v>197</v>
      </c>
      <c r="C73" s="29" t="s">
        <v>1033</v>
      </c>
      <c r="D73" s="24" t="s">
        <v>1018</v>
      </c>
      <c r="E73" s="30" t="s">
        <v>1034</v>
      </c>
      <c r="F73" s="31" t="s">
        <v>82</v>
      </c>
      <c r="G73" s="32">
        <v>24</v>
      </c>
      <c r="H73" s="33">
        <v>0</v>
      </c>
      <c r="I73" s="33">
        <f>ROUND(ROUND(H73,2)*ROUND(G73,3),2)</f>
      </c>
      <c r="O73">
        <f>(I73*21)/100</f>
      </c>
      <c r="P73" t="s">
        <v>27</v>
      </c>
    </row>
    <row r="74" spans="1:5" ht="25.5">
      <c r="A74" s="34" t="s">
        <v>54</v>
      </c>
      <c r="E74" s="35" t="s">
        <v>1031</v>
      </c>
    </row>
    <row r="75" spans="1:5" ht="63.75">
      <c r="A75" s="36" t="s">
        <v>56</v>
      </c>
      <c r="E75" s="37" t="s">
        <v>1032</v>
      </c>
    </row>
    <row r="76" spans="1:5" ht="25.5">
      <c r="A76" t="s">
        <v>58</v>
      </c>
      <c r="E76" s="35" t="s">
        <v>518</v>
      </c>
    </row>
    <row r="77" spans="1:16" ht="12.75">
      <c r="A77" s="24" t="s">
        <v>49</v>
      </c>
      <c r="B77" s="29" t="s">
        <v>203</v>
      </c>
      <c r="C77" s="29" t="s">
        <v>1035</v>
      </c>
      <c r="D77" s="24" t="s">
        <v>51</v>
      </c>
      <c r="E77" s="30" t="s">
        <v>1036</v>
      </c>
      <c r="F77" s="31" t="s">
        <v>1024</v>
      </c>
      <c r="G77" s="32">
        <v>1740</v>
      </c>
      <c r="H77" s="33">
        <v>0</v>
      </c>
      <c r="I77" s="33">
        <f>ROUND(ROUND(H77,2)*ROUND(G77,3),2)</f>
      </c>
      <c r="O77">
        <f>(I77*21)/100</f>
      </c>
      <c r="P77" t="s">
        <v>27</v>
      </c>
    </row>
    <row r="78" spans="1:5" ht="12.75">
      <c r="A78" s="34" t="s">
        <v>54</v>
      </c>
      <c r="E78" s="35" t="s">
        <v>1015</v>
      </c>
    </row>
    <row r="79" spans="1:5" ht="76.5">
      <c r="A79" s="36" t="s">
        <v>56</v>
      </c>
      <c r="E79" s="37" t="s">
        <v>1037</v>
      </c>
    </row>
    <row r="80" spans="1:5" ht="25.5">
      <c r="A80" t="s">
        <v>58</v>
      </c>
      <c r="E80" s="35" t="s">
        <v>1026</v>
      </c>
    </row>
    <row r="81" spans="1:16" ht="12.75">
      <c r="A81" s="24" t="s">
        <v>49</v>
      </c>
      <c r="B81" s="29" t="s">
        <v>209</v>
      </c>
      <c r="C81" s="29" t="s">
        <v>1035</v>
      </c>
      <c r="D81" s="24" t="s">
        <v>1018</v>
      </c>
      <c r="E81" s="30" t="s">
        <v>1036</v>
      </c>
      <c r="F81" s="31" t="s">
        <v>1024</v>
      </c>
      <c r="G81" s="32">
        <v>3210</v>
      </c>
      <c r="H81" s="33">
        <v>0</v>
      </c>
      <c r="I81" s="33">
        <f>ROUND(ROUND(H81,2)*ROUND(G81,3),2)</f>
      </c>
      <c r="O81">
        <f>(I81*21)/100</f>
      </c>
      <c r="P81" t="s">
        <v>27</v>
      </c>
    </row>
    <row r="82" spans="1:5" ht="25.5">
      <c r="A82" s="34" t="s">
        <v>54</v>
      </c>
      <c r="E82" s="35" t="s">
        <v>1031</v>
      </c>
    </row>
    <row r="83" spans="1:5" ht="38.25">
      <c r="A83" s="36" t="s">
        <v>56</v>
      </c>
      <c r="E83" s="37" t="s">
        <v>1038</v>
      </c>
    </row>
    <row r="84" spans="1:5" ht="25.5">
      <c r="A84" t="s">
        <v>58</v>
      </c>
      <c r="E84" s="35" t="s">
        <v>1026</v>
      </c>
    </row>
    <row r="85" spans="1:16" ht="12.75">
      <c r="A85" s="24" t="s">
        <v>49</v>
      </c>
      <c r="B85" s="29" t="s">
        <v>214</v>
      </c>
      <c r="C85" s="29" t="s">
        <v>1039</v>
      </c>
      <c r="D85" s="24" t="s">
        <v>51</v>
      </c>
      <c r="E85" s="30" t="s">
        <v>1040</v>
      </c>
      <c r="F85" s="31" t="s">
        <v>137</v>
      </c>
      <c r="G85" s="32">
        <v>25</v>
      </c>
      <c r="H85" s="33">
        <v>0</v>
      </c>
      <c r="I85" s="33">
        <f>ROUND(ROUND(H85,2)*ROUND(G85,3),2)</f>
      </c>
      <c r="O85">
        <f>(I85*21)/100</f>
      </c>
      <c r="P85" t="s">
        <v>27</v>
      </c>
    </row>
    <row r="86" spans="1:5" ht="12.75">
      <c r="A86" s="34" t="s">
        <v>54</v>
      </c>
      <c r="E86" s="35" t="s">
        <v>1015</v>
      </c>
    </row>
    <row r="87" spans="1:5" ht="63.75">
      <c r="A87" s="36" t="s">
        <v>56</v>
      </c>
      <c r="E87" s="37" t="s">
        <v>1041</v>
      </c>
    </row>
    <row r="88" spans="1:5" ht="38.25">
      <c r="A88" t="s">
        <v>58</v>
      </c>
      <c r="E88" s="35" t="s">
        <v>1042</v>
      </c>
    </row>
    <row r="89" spans="1:16" ht="12.75">
      <c r="A89" s="24" t="s">
        <v>49</v>
      </c>
      <c r="B89" s="29" t="s">
        <v>219</v>
      </c>
      <c r="C89" s="29" t="s">
        <v>1043</v>
      </c>
      <c r="D89" s="24" t="s">
        <v>51</v>
      </c>
      <c r="E89" s="30" t="s">
        <v>1044</v>
      </c>
      <c r="F89" s="31" t="s">
        <v>137</v>
      </c>
      <c r="G89" s="32">
        <v>25</v>
      </c>
      <c r="H89" s="33">
        <v>0</v>
      </c>
      <c r="I89" s="33">
        <f>ROUND(ROUND(H89,2)*ROUND(G89,3),2)</f>
      </c>
      <c r="O89">
        <f>(I89*21)/100</f>
      </c>
      <c r="P89" t="s">
        <v>27</v>
      </c>
    </row>
    <row r="90" spans="1:5" ht="12.75">
      <c r="A90" s="34" t="s">
        <v>54</v>
      </c>
      <c r="E90" s="35" t="s">
        <v>1015</v>
      </c>
    </row>
    <row r="91" spans="1:5" ht="63.75">
      <c r="A91" s="36" t="s">
        <v>56</v>
      </c>
      <c r="E91" s="37" t="s">
        <v>1041</v>
      </c>
    </row>
    <row r="92" spans="1:5" ht="25.5">
      <c r="A92" t="s">
        <v>58</v>
      </c>
      <c r="E92" s="35" t="s">
        <v>1045</v>
      </c>
    </row>
    <row r="93" spans="1:16" ht="12.75">
      <c r="A93" s="24" t="s">
        <v>49</v>
      </c>
      <c r="B93" s="29" t="s">
        <v>225</v>
      </c>
      <c r="C93" s="29" t="s">
        <v>1046</v>
      </c>
      <c r="D93" s="24" t="s">
        <v>51</v>
      </c>
      <c r="E93" s="30" t="s">
        <v>1047</v>
      </c>
      <c r="F93" s="31" t="s">
        <v>82</v>
      </c>
      <c r="G93" s="32">
        <v>40</v>
      </c>
      <c r="H93" s="33">
        <v>0</v>
      </c>
      <c r="I93" s="33">
        <f>ROUND(ROUND(H93,2)*ROUND(G93,3),2)</f>
      </c>
      <c r="O93">
        <f>(I93*21)/100</f>
      </c>
      <c r="P93" t="s">
        <v>27</v>
      </c>
    </row>
    <row r="94" spans="1:5" ht="12.75">
      <c r="A94" s="34" t="s">
        <v>54</v>
      </c>
      <c r="E94" s="35" t="s">
        <v>1015</v>
      </c>
    </row>
    <row r="95" spans="1:5" ht="89.25">
      <c r="A95" s="36" t="s">
        <v>56</v>
      </c>
      <c r="E95" s="37" t="s">
        <v>1048</v>
      </c>
    </row>
    <row r="96" spans="1:5" ht="76.5">
      <c r="A96" t="s">
        <v>58</v>
      </c>
      <c r="E96" s="35" t="s">
        <v>1049</v>
      </c>
    </row>
    <row r="97" spans="1:16" ht="12.75">
      <c r="A97" s="24" t="s">
        <v>49</v>
      </c>
      <c r="B97" s="29" t="s">
        <v>231</v>
      </c>
      <c r="C97" s="29" t="s">
        <v>1050</v>
      </c>
      <c r="D97" s="24" t="s">
        <v>51</v>
      </c>
      <c r="E97" s="30" t="s">
        <v>1051</v>
      </c>
      <c r="F97" s="31" t="s">
        <v>82</v>
      </c>
      <c r="G97" s="32">
        <v>40</v>
      </c>
      <c r="H97" s="33">
        <v>0</v>
      </c>
      <c r="I97" s="33">
        <f>ROUND(ROUND(H97,2)*ROUND(G97,3),2)</f>
      </c>
      <c r="O97">
        <f>(I97*21)/100</f>
      </c>
      <c r="P97" t="s">
        <v>27</v>
      </c>
    </row>
    <row r="98" spans="1:5" ht="12.75">
      <c r="A98" s="34" t="s">
        <v>54</v>
      </c>
      <c r="E98" s="35" t="s">
        <v>1015</v>
      </c>
    </row>
    <row r="99" spans="1:5" ht="89.25">
      <c r="A99" s="36" t="s">
        <v>56</v>
      </c>
      <c r="E99" s="37" t="s">
        <v>1048</v>
      </c>
    </row>
    <row r="100" spans="1:5" ht="25.5">
      <c r="A100" t="s">
        <v>58</v>
      </c>
      <c r="E100" s="35" t="s">
        <v>1052</v>
      </c>
    </row>
    <row r="101" spans="1:16" ht="12.75">
      <c r="A101" s="24" t="s">
        <v>49</v>
      </c>
      <c r="B101" s="29" t="s">
        <v>235</v>
      </c>
      <c r="C101" s="29" t="s">
        <v>1053</v>
      </c>
      <c r="D101" s="24" t="s">
        <v>51</v>
      </c>
      <c r="E101" s="30" t="s">
        <v>1054</v>
      </c>
      <c r="F101" s="31" t="s">
        <v>1024</v>
      </c>
      <c r="G101" s="32">
        <v>1380</v>
      </c>
      <c r="H101" s="33">
        <v>0</v>
      </c>
      <c r="I101" s="33">
        <f>ROUND(ROUND(H101,2)*ROUND(G101,3),2)</f>
      </c>
      <c r="O101">
        <f>(I101*21)/100</f>
      </c>
      <c r="P101" t="s">
        <v>27</v>
      </c>
    </row>
    <row r="102" spans="1:5" ht="12.75">
      <c r="A102" s="34" t="s">
        <v>54</v>
      </c>
      <c r="E102" s="35" t="s">
        <v>1015</v>
      </c>
    </row>
    <row r="103" spans="1:5" ht="89.25">
      <c r="A103" s="36" t="s">
        <v>56</v>
      </c>
      <c r="E103" s="37" t="s">
        <v>1055</v>
      </c>
    </row>
    <row r="104" spans="1:5" ht="25.5">
      <c r="A104" t="s">
        <v>58</v>
      </c>
      <c r="E104" s="35" t="s">
        <v>1056</v>
      </c>
    </row>
    <row r="105" spans="1:16" ht="12.75">
      <c r="A105" s="24" t="s">
        <v>49</v>
      </c>
      <c r="B105" s="29" t="s">
        <v>241</v>
      </c>
      <c r="C105" s="29" t="s">
        <v>1057</v>
      </c>
      <c r="D105" s="24" t="s">
        <v>51</v>
      </c>
      <c r="E105" s="30" t="s">
        <v>1058</v>
      </c>
      <c r="F105" s="31" t="s">
        <v>82</v>
      </c>
      <c r="G105" s="32">
        <v>41</v>
      </c>
      <c r="H105" s="33">
        <v>0</v>
      </c>
      <c r="I105" s="33">
        <f>ROUND(ROUND(H105,2)*ROUND(G105,3),2)</f>
      </c>
      <c r="O105">
        <f>(I105*21)/100</f>
      </c>
      <c r="P105" t="s">
        <v>27</v>
      </c>
    </row>
    <row r="106" spans="1:5" ht="12.75">
      <c r="A106" s="34" t="s">
        <v>54</v>
      </c>
      <c r="E106" s="35" t="s">
        <v>1015</v>
      </c>
    </row>
    <row r="107" spans="1:5" ht="102">
      <c r="A107" s="36" t="s">
        <v>56</v>
      </c>
      <c r="E107" s="37" t="s">
        <v>1059</v>
      </c>
    </row>
    <row r="108" spans="1:5" ht="76.5">
      <c r="A108" t="s">
        <v>58</v>
      </c>
      <c r="E108" s="35" t="s">
        <v>1049</v>
      </c>
    </row>
    <row r="109" spans="1:16" ht="12.75">
      <c r="A109" s="24" t="s">
        <v>49</v>
      </c>
      <c r="B109" s="29" t="s">
        <v>246</v>
      </c>
      <c r="C109" s="29" t="s">
        <v>1060</v>
      </c>
      <c r="D109" s="24" t="s">
        <v>51</v>
      </c>
      <c r="E109" s="30" t="s">
        <v>1061</v>
      </c>
      <c r="F109" s="31" t="s">
        <v>82</v>
      </c>
      <c r="G109" s="32">
        <v>41</v>
      </c>
      <c r="H109" s="33">
        <v>0</v>
      </c>
      <c r="I109" s="33">
        <f>ROUND(ROUND(H109,2)*ROUND(G109,3),2)</f>
      </c>
      <c r="O109">
        <f>(I109*21)/100</f>
      </c>
      <c r="P109" t="s">
        <v>27</v>
      </c>
    </row>
    <row r="110" spans="1:5" ht="12.75">
      <c r="A110" s="34" t="s">
        <v>54</v>
      </c>
      <c r="E110" s="35" t="s">
        <v>1015</v>
      </c>
    </row>
    <row r="111" spans="1:5" ht="102">
      <c r="A111" s="36" t="s">
        <v>56</v>
      </c>
      <c r="E111" s="37" t="s">
        <v>1059</v>
      </c>
    </row>
    <row r="112" spans="1:5" ht="25.5">
      <c r="A112" t="s">
        <v>58</v>
      </c>
      <c r="E112" s="35" t="s">
        <v>1052</v>
      </c>
    </row>
    <row r="113" spans="1:16" ht="12.75">
      <c r="A113" s="24" t="s">
        <v>49</v>
      </c>
      <c r="B113" s="29" t="s">
        <v>251</v>
      </c>
      <c r="C113" s="29" t="s">
        <v>1062</v>
      </c>
      <c r="D113" s="24" t="s">
        <v>51</v>
      </c>
      <c r="E113" s="30" t="s">
        <v>1063</v>
      </c>
      <c r="F113" s="31" t="s">
        <v>1024</v>
      </c>
      <c r="G113" s="32">
        <v>1950</v>
      </c>
      <c r="H113" s="33">
        <v>0</v>
      </c>
      <c r="I113" s="33">
        <f>ROUND(ROUND(H113,2)*ROUND(G113,3),2)</f>
      </c>
      <c r="O113">
        <f>(I113*21)/100</f>
      </c>
      <c r="P113" t="s">
        <v>27</v>
      </c>
    </row>
    <row r="114" spans="1:5" ht="12.75">
      <c r="A114" s="34" t="s">
        <v>54</v>
      </c>
      <c r="E114" s="35" t="s">
        <v>1015</v>
      </c>
    </row>
    <row r="115" spans="1:5" ht="102">
      <c r="A115" s="36" t="s">
        <v>56</v>
      </c>
      <c r="E115" s="37" t="s">
        <v>1064</v>
      </c>
    </row>
    <row r="116" spans="1:5" ht="25.5">
      <c r="A116" t="s">
        <v>58</v>
      </c>
      <c r="E116" s="35" t="s">
        <v>1056</v>
      </c>
    </row>
    <row r="117" spans="1:16" ht="12.75">
      <c r="A117" s="24" t="s">
        <v>49</v>
      </c>
      <c r="B117" s="29" t="s">
        <v>256</v>
      </c>
      <c r="C117" s="29" t="s">
        <v>1065</v>
      </c>
      <c r="D117" s="24" t="s">
        <v>51</v>
      </c>
      <c r="E117" s="30" t="s">
        <v>1066</v>
      </c>
      <c r="F117" s="31" t="s">
        <v>82</v>
      </c>
      <c r="G117" s="32">
        <v>19</v>
      </c>
      <c r="H117" s="33">
        <v>0</v>
      </c>
      <c r="I117" s="33">
        <f>ROUND(ROUND(H117,2)*ROUND(G117,3),2)</f>
      </c>
      <c r="O117">
        <f>(I117*21)/100</f>
      </c>
      <c r="P117" t="s">
        <v>27</v>
      </c>
    </row>
    <row r="118" spans="1:5" ht="12.75">
      <c r="A118" s="34" t="s">
        <v>54</v>
      </c>
      <c r="E118" s="35" t="s">
        <v>1015</v>
      </c>
    </row>
    <row r="119" spans="1:5" ht="89.25">
      <c r="A119" s="36" t="s">
        <v>56</v>
      </c>
      <c r="E119" s="37" t="s">
        <v>1067</v>
      </c>
    </row>
    <row r="120" spans="1:5" ht="76.5">
      <c r="A120" t="s">
        <v>58</v>
      </c>
      <c r="E120" s="35" t="s">
        <v>1068</v>
      </c>
    </row>
    <row r="121" spans="1:16" ht="12.75">
      <c r="A121" s="24" t="s">
        <v>49</v>
      </c>
      <c r="B121" s="29" t="s">
        <v>259</v>
      </c>
      <c r="C121" s="29" t="s">
        <v>1069</v>
      </c>
      <c r="D121" s="24" t="s">
        <v>51</v>
      </c>
      <c r="E121" s="30" t="s">
        <v>1070</v>
      </c>
      <c r="F121" s="31" t="s">
        <v>82</v>
      </c>
      <c r="G121" s="32">
        <v>19</v>
      </c>
      <c r="H121" s="33">
        <v>0</v>
      </c>
      <c r="I121" s="33">
        <f>ROUND(ROUND(H121,2)*ROUND(G121,3),2)</f>
      </c>
      <c r="O121">
        <f>(I121*21)/100</f>
      </c>
      <c r="P121" t="s">
        <v>27</v>
      </c>
    </row>
    <row r="122" spans="1:5" ht="12.75">
      <c r="A122" s="34" t="s">
        <v>54</v>
      </c>
      <c r="E122" s="35" t="s">
        <v>1015</v>
      </c>
    </row>
    <row r="123" spans="1:5" ht="89.25">
      <c r="A123" s="36" t="s">
        <v>56</v>
      </c>
      <c r="E123" s="37" t="s">
        <v>1067</v>
      </c>
    </row>
    <row r="124" spans="1:5" ht="25.5">
      <c r="A124" t="s">
        <v>58</v>
      </c>
      <c r="E124" s="35" t="s">
        <v>1052</v>
      </c>
    </row>
    <row r="125" spans="1:16" ht="12.75">
      <c r="A125" s="24" t="s">
        <v>49</v>
      </c>
      <c r="B125" s="29" t="s">
        <v>263</v>
      </c>
      <c r="C125" s="29" t="s">
        <v>1071</v>
      </c>
      <c r="D125" s="24" t="s">
        <v>51</v>
      </c>
      <c r="E125" s="30" t="s">
        <v>1072</v>
      </c>
      <c r="F125" s="31" t="s">
        <v>1024</v>
      </c>
      <c r="G125" s="32">
        <v>660</v>
      </c>
      <c r="H125" s="33">
        <v>0</v>
      </c>
      <c r="I125" s="33">
        <f>ROUND(ROUND(H125,2)*ROUND(G125,3),2)</f>
      </c>
      <c r="O125">
        <f>(I125*21)/100</f>
      </c>
      <c r="P125" t="s">
        <v>27</v>
      </c>
    </row>
    <row r="126" spans="1:5" ht="12.75">
      <c r="A126" s="34" t="s">
        <v>54</v>
      </c>
      <c r="E126" s="35" t="s">
        <v>1015</v>
      </c>
    </row>
    <row r="127" spans="1:5" ht="89.25">
      <c r="A127" s="36" t="s">
        <v>56</v>
      </c>
      <c r="E127" s="37" t="s">
        <v>1073</v>
      </c>
    </row>
    <row r="128" spans="1:5" ht="25.5">
      <c r="A128" t="s">
        <v>58</v>
      </c>
      <c r="E128" s="35" t="s">
        <v>1056</v>
      </c>
    </row>
    <row r="129" spans="1:16" ht="12.75">
      <c r="A129" s="24" t="s">
        <v>49</v>
      </c>
      <c r="B129" s="29" t="s">
        <v>268</v>
      </c>
      <c r="C129" s="29" t="s">
        <v>1074</v>
      </c>
      <c r="D129" s="24" t="s">
        <v>51</v>
      </c>
      <c r="E129" s="30" t="s">
        <v>1075</v>
      </c>
      <c r="F129" s="31" t="s">
        <v>82</v>
      </c>
      <c r="G129" s="32">
        <v>35</v>
      </c>
      <c r="H129" s="33">
        <v>0</v>
      </c>
      <c r="I129" s="33">
        <f>ROUND(ROUND(H129,2)*ROUND(G129,3),2)</f>
      </c>
      <c r="O129">
        <f>(I129*21)/100</f>
      </c>
      <c r="P129" t="s">
        <v>27</v>
      </c>
    </row>
    <row r="130" spans="1:5" ht="12.75">
      <c r="A130" s="34" t="s">
        <v>54</v>
      </c>
      <c r="E130" s="35" t="s">
        <v>1015</v>
      </c>
    </row>
    <row r="131" spans="1:5" ht="102">
      <c r="A131" s="36" t="s">
        <v>56</v>
      </c>
      <c r="E131" s="37" t="s">
        <v>1076</v>
      </c>
    </row>
    <row r="132" spans="1:5" ht="63.75">
      <c r="A132" t="s">
        <v>58</v>
      </c>
      <c r="E132" s="35" t="s">
        <v>1077</v>
      </c>
    </row>
    <row r="133" spans="1:16" ht="12.75">
      <c r="A133" s="24" t="s">
        <v>49</v>
      </c>
      <c r="B133" s="29" t="s">
        <v>274</v>
      </c>
      <c r="C133" s="29" t="s">
        <v>1078</v>
      </c>
      <c r="D133" s="24" t="s">
        <v>51</v>
      </c>
      <c r="E133" s="30" t="s">
        <v>1079</v>
      </c>
      <c r="F133" s="31" t="s">
        <v>82</v>
      </c>
      <c r="G133" s="32">
        <v>35</v>
      </c>
      <c r="H133" s="33">
        <v>0</v>
      </c>
      <c r="I133" s="33">
        <f>ROUND(ROUND(H133,2)*ROUND(G133,3),2)</f>
      </c>
      <c r="O133">
        <f>(I133*21)/100</f>
      </c>
      <c r="P133" t="s">
        <v>27</v>
      </c>
    </row>
    <row r="134" spans="1:5" ht="12.75">
      <c r="A134" s="34" t="s">
        <v>54</v>
      </c>
      <c r="E134" s="35" t="s">
        <v>1015</v>
      </c>
    </row>
    <row r="135" spans="1:5" ht="102">
      <c r="A135" s="36" t="s">
        <v>56</v>
      </c>
      <c r="E135" s="37" t="s">
        <v>1076</v>
      </c>
    </row>
    <row r="136" spans="1:5" ht="25.5">
      <c r="A136" t="s">
        <v>58</v>
      </c>
      <c r="E136" s="35" t="s">
        <v>1052</v>
      </c>
    </row>
    <row r="137" spans="1:16" ht="12.75">
      <c r="A137" s="24" t="s">
        <v>49</v>
      </c>
      <c r="B137" s="29" t="s">
        <v>280</v>
      </c>
      <c r="C137" s="29" t="s">
        <v>1080</v>
      </c>
      <c r="D137" s="24" t="s">
        <v>51</v>
      </c>
      <c r="E137" s="30" t="s">
        <v>1081</v>
      </c>
      <c r="F137" s="31" t="s">
        <v>1024</v>
      </c>
      <c r="G137" s="32">
        <v>1770</v>
      </c>
      <c r="H137" s="33">
        <v>0</v>
      </c>
      <c r="I137" s="33">
        <f>ROUND(ROUND(H137,2)*ROUND(G137,3),2)</f>
      </c>
      <c r="O137">
        <f>(I137*21)/100</f>
      </c>
      <c r="P137" t="s">
        <v>27</v>
      </c>
    </row>
    <row r="138" spans="1:5" ht="12.75">
      <c r="A138" s="34" t="s">
        <v>54</v>
      </c>
      <c r="E138" s="35" t="s">
        <v>1015</v>
      </c>
    </row>
    <row r="139" spans="1:5" ht="102">
      <c r="A139" s="36" t="s">
        <v>56</v>
      </c>
      <c r="E139" s="37" t="s">
        <v>1082</v>
      </c>
    </row>
    <row r="140" spans="1:5" ht="25.5">
      <c r="A140" t="s">
        <v>58</v>
      </c>
      <c r="E140" s="35" t="s">
        <v>1056</v>
      </c>
    </row>
    <row r="141" spans="1:16" ht="12.75">
      <c r="A141" s="24" t="s">
        <v>49</v>
      </c>
      <c r="B141" s="29" t="s">
        <v>285</v>
      </c>
      <c r="C141" s="29" t="s">
        <v>1083</v>
      </c>
      <c r="D141" s="24" t="s">
        <v>51</v>
      </c>
      <c r="E141" s="30" t="s">
        <v>1084</v>
      </c>
      <c r="F141" s="31" t="s">
        <v>82</v>
      </c>
      <c r="G141" s="32">
        <v>947</v>
      </c>
      <c r="H141" s="33">
        <v>0</v>
      </c>
      <c r="I141" s="33">
        <f>ROUND(ROUND(H141,2)*ROUND(G141,3),2)</f>
      </c>
      <c r="O141">
        <f>(I141*21)/100</f>
      </c>
      <c r="P141" t="s">
        <v>27</v>
      </c>
    </row>
    <row r="142" spans="1:5" ht="12.75">
      <c r="A142" s="34" t="s">
        <v>54</v>
      </c>
      <c r="E142" s="35" t="s">
        <v>1015</v>
      </c>
    </row>
    <row r="143" spans="1:5" ht="51">
      <c r="A143" s="36" t="s">
        <v>56</v>
      </c>
      <c r="E143" s="37" t="s">
        <v>1085</v>
      </c>
    </row>
    <row r="144" spans="1:5" ht="63.75">
      <c r="A144" t="s">
        <v>58</v>
      </c>
      <c r="E144" s="35" t="s">
        <v>1077</v>
      </c>
    </row>
    <row r="145" spans="1:16" ht="12.75">
      <c r="A145" s="24" t="s">
        <v>49</v>
      </c>
      <c r="B145" s="29" t="s">
        <v>292</v>
      </c>
      <c r="C145" s="29" t="s">
        <v>1086</v>
      </c>
      <c r="D145" s="24" t="s">
        <v>51</v>
      </c>
      <c r="E145" s="30" t="s">
        <v>1087</v>
      </c>
      <c r="F145" s="31" t="s">
        <v>82</v>
      </c>
      <c r="G145" s="32">
        <v>947</v>
      </c>
      <c r="H145" s="33">
        <v>0</v>
      </c>
      <c r="I145" s="33">
        <f>ROUND(ROUND(H145,2)*ROUND(G145,3),2)</f>
      </c>
      <c r="O145">
        <f>(I145*21)/100</f>
      </c>
      <c r="P145" t="s">
        <v>27</v>
      </c>
    </row>
    <row r="146" spans="1:5" ht="12.75">
      <c r="A146" s="34" t="s">
        <v>54</v>
      </c>
      <c r="E146" s="35" t="s">
        <v>1015</v>
      </c>
    </row>
    <row r="147" spans="1:5" ht="51">
      <c r="A147" s="36" t="s">
        <v>56</v>
      </c>
      <c r="E147" s="37" t="s">
        <v>1085</v>
      </c>
    </row>
    <row r="148" spans="1:5" ht="25.5">
      <c r="A148" t="s">
        <v>58</v>
      </c>
      <c r="E148" s="35" t="s">
        <v>1052</v>
      </c>
    </row>
    <row r="149" spans="1:16" ht="12.75">
      <c r="A149" s="24" t="s">
        <v>49</v>
      </c>
      <c r="B149" s="29" t="s">
        <v>298</v>
      </c>
      <c r="C149" s="29" t="s">
        <v>1088</v>
      </c>
      <c r="D149" s="24" t="s">
        <v>51</v>
      </c>
      <c r="E149" s="30" t="s">
        <v>1089</v>
      </c>
      <c r="F149" s="31" t="s">
        <v>1024</v>
      </c>
      <c r="G149" s="32">
        <v>28410</v>
      </c>
      <c r="H149" s="33">
        <v>0</v>
      </c>
      <c r="I149" s="33">
        <f>ROUND(ROUND(H149,2)*ROUND(G149,3),2)</f>
      </c>
      <c r="O149">
        <f>(I149*21)/100</f>
      </c>
      <c r="P149" t="s">
        <v>27</v>
      </c>
    </row>
    <row r="150" spans="1:5" ht="12.75">
      <c r="A150" s="34" t="s">
        <v>54</v>
      </c>
      <c r="E150" s="35" t="s">
        <v>1015</v>
      </c>
    </row>
    <row r="151" spans="1:5" ht="51">
      <c r="A151" s="36" t="s">
        <v>56</v>
      </c>
      <c r="E151" s="37" t="s">
        <v>1090</v>
      </c>
    </row>
    <row r="152" spans="1:5" ht="25.5">
      <c r="A152" t="s">
        <v>58</v>
      </c>
      <c r="E152" s="35" t="s">
        <v>1056</v>
      </c>
    </row>
    <row r="153" spans="1:16" ht="12.75">
      <c r="A153" s="24" t="s">
        <v>49</v>
      </c>
      <c r="B153" s="29" t="s">
        <v>304</v>
      </c>
      <c r="C153" s="29" t="s">
        <v>1091</v>
      </c>
      <c r="D153" s="24" t="s">
        <v>51</v>
      </c>
      <c r="E153" s="30" t="s">
        <v>1092</v>
      </c>
      <c r="F153" s="31" t="s">
        <v>1093</v>
      </c>
      <c r="G153" s="32">
        <v>36</v>
      </c>
      <c r="H153" s="33">
        <v>0</v>
      </c>
      <c r="I153" s="33">
        <f>ROUND(ROUND(H153,2)*ROUND(G153,3),2)</f>
      </c>
      <c r="O153">
        <f>(I153*21)/100</f>
      </c>
      <c r="P153" t="s">
        <v>27</v>
      </c>
    </row>
    <row r="154" spans="1:5" ht="12.75">
      <c r="A154" s="34" t="s">
        <v>54</v>
      </c>
      <c r="E154" s="35" t="s">
        <v>1094</v>
      </c>
    </row>
    <row r="155" spans="1:5" ht="12.75">
      <c r="A155" s="36" t="s">
        <v>56</v>
      </c>
      <c r="E155" s="37" t="s">
        <v>1095</v>
      </c>
    </row>
    <row r="156" spans="1:5" ht="25.5">
      <c r="A156" t="s">
        <v>58</v>
      </c>
      <c r="E156" s="35" t="s">
        <v>1096</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7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0+O9+O14+O35+O60</f>
      </c>
      <c r="P2" t="s">
        <v>26</v>
      </c>
    </row>
    <row r="3" spans="1:16" ht="15" customHeight="1">
      <c r="A3" t="s">
        <v>12</v>
      </c>
      <c r="B3" s="12" t="s">
        <v>14</v>
      </c>
      <c r="C3" s="13" t="s">
        <v>15</v>
      </c>
      <c r="D3" s="1"/>
      <c r="E3" s="14" t="s">
        <v>16</v>
      </c>
      <c r="F3" s="1"/>
      <c r="G3" s="9"/>
      <c r="H3" s="8" t="s">
        <v>1097</v>
      </c>
      <c r="I3" s="38">
        <f>0+I9+I14+I35+I60</f>
      </c>
      <c r="O3" t="s">
        <v>23</v>
      </c>
      <c r="P3" t="s">
        <v>27</v>
      </c>
    </row>
    <row r="4" spans="1:16" ht="15" customHeight="1">
      <c r="A4" t="s">
        <v>17</v>
      </c>
      <c r="B4" s="12" t="s">
        <v>18</v>
      </c>
      <c r="C4" s="13" t="s">
        <v>121</v>
      </c>
      <c r="D4" s="1"/>
      <c r="E4" s="14" t="s">
        <v>122</v>
      </c>
      <c r="F4" s="1"/>
      <c r="G4" s="1"/>
      <c r="H4" s="11"/>
      <c r="I4" s="11"/>
      <c r="O4" t="s">
        <v>24</v>
      </c>
      <c r="P4" t="s">
        <v>27</v>
      </c>
    </row>
    <row r="5" spans="1:16" ht="12.75" customHeight="1">
      <c r="A5" t="s">
        <v>21</v>
      </c>
      <c r="B5" s="16" t="s">
        <v>22</v>
      </c>
      <c r="C5" s="17" t="s">
        <v>1097</v>
      </c>
      <c r="D5" s="6"/>
      <c r="E5" s="18" t="s">
        <v>1098</v>
      </c>
      <c r="F5" s="6"/>
      <c r="G5" s="6"/>
      <c r="H5" s="6"/>
      <c r="I5" s="6"/>
      <c r="O5" t="s">
        <v>25</v>
      </c>
      <c r="P5" t="s">
        <v>27</v>
      </c>
    </row>
    <row r="6" spans="1:9" ht="12.75" customHeight="1">
      <c r="A6" s="15" t="s">
        <v>30</v>
      </c>
      <c r="B6" s="15" t="s">
        <v>32</v>
      </c>
      <c r="C6" s="15" t="s">
        <v>34</v>
      </c>
      <c r="D6" s="15" t="s">
        <v>35</v>
      </c>
      <c r="E6" s="15" t="s">
        <v>36</v>
      </c>
      <c r="F6" s="15" t="s">
        <v>38</v>
      </c>
      <c r="G6" s="15" t="s">
        <v>40</v>
      </c>
      <c r="H6" s="15" t="s">
        <v>42</v>
      </c>
      <c r="I6" s="15"/>
    </row>
    <row r="7" spans="1:9" ht="12.75" customHeight="1">
      <c r="A7" s="15"/>
      <c r="B7" s="15"/>
      <c r="C7" s="15"/>
      <c r="D7" s="15"/>
      <c r="E7" s="15"/>
      <c r="F7" s="15"/>
      <c r="G7" s="15"/>
      <c r="H7" s="15" t="s">
        <v>43</v>
      </c>
      <c r="I7" s="15" t="s">
        <v>45</v>
      </c>
    </row>
    <row r="8" spans="1:9" ht="12.75" customHeight="1">
      <c r="A8" s="15" t="s">
        <v>31</v>
      </c>
      <c r="B8" s="15" t="s">
        <v>33</v>
      </c>
      <c r="C8" s="15" t="s">
        <v>27</v>
      </c>
      <c r="D8" s="15" t="s">
        <v>26</v>
      </c>
      <c r="E8" s="15" t="s">
        <v>37</v>
      </c>
      <c r="F8" s="15" t="s">
        <v>39</v>
      </c>
      <c r="G8" s="15" t="s">
        <v>41</v>
      </c>
      <c r="H8" s="15" t="s">
        <v>44</v>
      </c>
      <c r="I8" s="15" t="s">
        <v>46</v>
      </c>
    </row>
    <row r="9" spans="1:18" ht="12.75" customHeight="1">
      <c r="A9" s="25" t="s">
        <v>47</v>
      </c>
      <c r="B9" s="25"/>
      <c r="C9" s="26" t="s">
        <v>31</v>
      </c>
      <c r="D9" s="25"/>
      <c r="E9" s="27" t="s">
        <v>48</v>
      </c>
      <c r="F9" s="25"/>
      <c r="G9" s="25"/>
      <c r="H9" s="25"/>
      <c r="I9" s="28">
        <f>0+Q9</f>
      </c>
      <c r="O9">
        <f>0+R9</f>
      </c>
      <c r="Q9">
        <f>0+I10</f>
      </c>
      <c r="R9">
        <f>0+O10</f>
      </c>
    </row>
    <row r="10" spans="1:16" ht="12.75">
      <c r="A10" s="24" t="s">
        <v>49</v>
      </c>
      <c r="B10" s="29" t="s">
        <v>33</v>
      </c>
      <c r="C10" s="29" t="s">
        <v>131</v>
      </c>
      <c r="D10" s="24" t="s">
        <v>51</v>
      </c>
      <c r="E10" s="30" t="s">
        <v>126</v>
      </c>
      <c r="F10" s="31" t="s">
        <v>127</v>
      </c>
      <c r="G10" s="32">
        <v>21.745</v>
      </c>
      <c r="H10" s="33">
        <v>0</v>
      </c>
      <c r="I10" s="33">
        <f>ROUND(ROUND(H10,2)*ROUND(G10,3),2)</f>
      </c>
      <c r="O10">
        <f>(I10*21)/100</f>
      </c>
      <c r="P10" t="s">
        <v>27</v>
      </c>
    </row>
    <row r="11" spans="1:5" ht="12.75">
      <c r="A11" s="34" t="s">
        <v>54</v>
      </c>
      <c r="E11" s="35" t="s">
        <v>132</v>
      </c>
    </row>
    <row r="12" spans="1:5" ht="51">
      <c r="A12" s="36" t="s">
        <v>56</v>
      </c>
      <c r="E12" s="37" t="s">
        <v>1099</v>
      </c>
    </row>
    <row r="13" spans="1:5" ht="25.5">
      <c r="A13" t="s">
        <v>58</v>
      </c>
      <c r="E13" s="35" t="s">
        <v>630</v>
      </c>
    </row>
    <row r="14" spans="1:18" ht="12.75" customHeight="1">
      <c r="A14" s="6" t="s">
        <v>47</v>
      </c>
      <c r="B14" s="6"/>
      <c r="C14" s="40" t="s">
        <v>33</v>
      </c>
      <c r="D14" s="6"/>
      <c r="E14" s="27" t="s">
        <v>134</v>
      </c>
      <c r="F14" s="6"/>
      <c r="G14" s="6"/>
      <c r="H14" s="6"/>
      <c r="I14" s="41">
        <f>0+Q14</f>
      </c>
      <c r="O14">
        <f>0+R14</f>
      </c>
      <c r="Q14">
        <f>0+I15+I19+I23+I27+I31</f>
      </c>
      <c r="R14">
        <f>0+O15+O19+O23+O27+O31</f>
      </c>
    </row>
    <row r="15" spans="1:16" ht="12.75">
      <c r="A15" s="24" t="s">
        <v>49</v>
      </c>
      <c r="B15" s="29" t="s">
        <v>27</v>
      </c>
      <c r="C15" s="29" t="s">
        <v>146</v>
      </c>
      <c r="D15" s="24" t="s">
        <v>51</v>
      </c>
      <c r="E15" s="30" t="s">
        <v>147</v>
      </c>
      <c r="F15" s="31" t="s">
        <v>137</v>
      </c>
      <c r="G15" s="32">
        <v>27.7</v>
      </c>
      <c r="H15" s="33">
        <v>0</v>
      </c>
      <c r="I15" s="33">
        <f>ROUND(ROUND(H15,2)*ROUND(G15,3),2)</f>
      </c>
      <c r="O15">
        <f>(I15*21)/100</f>
      </c>
      <c r="P15" t="s">
        <v>27</v>
      </c>
    </row>
    <row r="16" spans="1:5" ht="12.75">
      <c r="A16" s="34" t="s">
        <v>54</v>
      </c>
      <c r="E16" s="35" t="s">
        <v>51</v>
      </c>
    </row>
    <row r="17" spans="1:5" ht="76.5">
      <c r="A17" s="36" t="s">
        <v>56</v>
      </c>
      <c r="E17" s="37" t="s">
        <v>1100</v>
      </c>
    </row>
    <row r="18" spans="1:5" ht="12.75">
      <c r="A18" t="s">
        <v>58</v>
      </c>
      <c r="E18" s="35" t="s">
        <v>150</v>
      </c>
    </row>
    <row r="19" spans="1:16" ht="12.75">
      <c r="A19" s="24" t="s">
        <v>49</v>
      </c>
      <c r="B19" s="29" t="s">
        <v>26</v>
      </c>
      <c r="C19" s="29" t="s">
        <v>170</v>
      </c>
      <c r="D19" s="24" t="s">
        <v>51</v>
      </c>
      <c r="E19" s="30" t="s">
        <v>171</v>
      </c>
      <c r="F19" s="31" t="s">
        <v>153</v>
      </c>
      <c r="G19" s="32">
        <v>5.475</v>
      </c>
      <c r="H19" s="33">
        <v>0</v>
      </c>
      <c r="I19" s="33">
        <f>ROUND(ROUND(H19,2)*ROUND(G19,3),2)</f>
      </c>
      <c r="O19">
        <f>(I19*21)/100</f>
      </c>
      <c r="P19" t="s">
        <v>27</v>
      </c>
    </row>
    <row r="20" spans="1:5" ht="25.5">
      <c r="A20" s="34" t="s">
        <v>54</v>
      </c>
      <c r="E20" s="35" t="s">
        <v>1101</v>
      </c>
    </row>
    <row r="21" spans="1:5" ht="12.75">
      <c r="A21" s="36" t="s">
        <v>56</v>
      </c>
      <c r="E21" s="37" t="s">
        <v>1102</v>
      </c>
    </row>
    <row r="22" spans="1:5" ht="63.75">
      <c r="A22" t="s">
        <v>58</v>
      </c>
      <c r="E22" s="35" t="s">
        <v>156</v>
      </c>
    </row>
    <row r="23" spans="1:16" ht="12.75">
      <c r="A23" s="24" t="s">
        <v>49</v>
      </c>
      <c r="B23" s="29" t="s">
        <v>37</v>
      </c>
      <c r="C23" s="29" t="s">
        <v>1103</v>
      </c>
      <c r="D23" s="24" t="s">
        <v>51</v>
      </c>
      <c r="E23" s="30" t="s">
        <v>1104</v>
      </c>
      <c r="F23" s="31" t="s">
        <v>153</v>
      </c>
      <c r="G23" s="32">
        <v>6.925</v>
      </c>
      <c r="H23" s="33">
        <v>0</v>
      </c>
      <c r="I23" s="33">
        <f>ROUND(ROUND(H23,2)*ROUND(G23,3),2)</f>
      </c>
      <c r="O23">
        <f>(I23*21)/100</f>
      </c>
      <c r="P23" t="s">
        <v>27</v>
      </c>
    </row>
    <row r="24" spans="1:5" ht="12.75">
      <c r="A24" s="34" t="s">
        <v>54</v>
      </c>
      <c r="E24" s="35" t="s">
        <v>51</v>
      </c>
    </row>
    <row r="25" spans="1:5" ht="76.5">
      <c r="A25" s="36" t="s">
        <v>56</v>
      </c>
      <c r="E25" s="37" t="s">
        <v>1105</v>
      </c>
    </row>
    <row r="26" spans="1:5" ht="369.75">
      <c r="A26" t="s">
        <v>58</v>
      </c>
      <c r="E26" s="35" t="s">
        <v>181</v>
      </c>
    </row>
    <row r="27" spans="1:16" ht="12.75">
      <c r="A27" s="24" t="s">
        <v>49</v>
      </c>
      <c r="B27" s="29" t="s">
        <v>39</v>
      </c>
      <c r="C27" s="29" t="s">
        <v>215</v>
      </c>
      <c r="D27" s="24" t="s">
        <v>51</v>
      </c>
      <c r="E27" s="30" t="s">
        <v>216</v>
      </c>
      <c r="F27" s="31" t="s">
        <v>153</v>
      </c>
      <c r="G27" s="32">
        <v>6.925</v>
      </c>
      <c r="H27" s="33">
        <v>0</v>
      </c>
      <c r="I27" s="33">
        <f>ROUND(ROUND(H27,2)*ROUND(G27,3),2)</f>
      </c>
      <c r="O27">
        <f>(I27*21)/100</f>
      </c>
      <c r="P27" t="s">
        <v>27</v>
      </c>
    </row>
    <row r="28" spans="1:5" ht="12.75">
      <c r="A28" s="34" t="s">
        <v>54</v>
      </c>
      <c r="E28" s="35" t="s">
        <v>51</v>
      </c>
    </row>
    <row r="29" spans="1:5" ht="25.5">
      <c r="A29" s="36" t="s">
        <v>56</v>
      </c>
      <c r="E29" s="37" t="s">
        <v>1106</v>
      </c>
    </row>
    <row r="30" spans="1:5" ht="191.25">
      <c r="A30" t="s">
        <v>58</v>
      </c>
      <c r="E30" s="35" t="s">
        <v>218</v>
      </c>
    </row>
    <row r="31" spans="1:16" ht="12.75">
      <c r="A31" s="24" t="s">
        <v>49</v>
      </c>
      <c r="B31" s="29" t="s">
        <v>41</v>
      </c>
      <c r="C31" s="29" t="s">
        <v>247</v>
      </c>
      <c r="D31" s="24" t="s">
        <v>51</v>
      </c>
      <c r="E31" s="30" t="s">
        <v>248</v>
      </c>
      <c r="F31" s="31" t="s">
        <v>137</v>
      </c>
      <c r="G31" s="32">
        <v>27.7</v>
      </c>
      <c r="H31" s="33">
        <v>0</v>
      </c>
      <c r="I31" s="33">
        <f>ROUND(ROUND(H31,2)*ROUND(G31,3),2)</f>
      </c>
      <c r="O31">
        <f>(I31*21)/100</f>
      </c>
      <c r="P31" t="s">
        <v>27</v>
      </c>
    </row>
    <row r="32" spans="1:5" ht="12.75">
      <c r="A32" s="34" t="s">
        <v>54</v>
      </c>
      <c r="E32" s="35" t="s">
        <v>51</v>
      </c>
    </row>
    <row r="33" spans="1:5" ht="76.5">
      <c r="A33" s="36" t="s">
        <v>56</v>
      </c>
      <c r="E33" s="37" t="s">
        <v>1100</v>
      </c>
    </row>
    <row r="34" spans="1:5" ht="25.5">
      <c r="A34" t="s">
        <v>58</v>
      </c>
      <c r="E34" s="35" t="s">
        <v>250</v>
      </c>
    </row>
    <row r="35" spans="1:18" ht="12.75" customHeight="1">
      <c r="A35" s="6" t="s">
        <v>47</v>
      </c>
      <c r="B35" s="6"/>
      <c r="C35" s="40" t="s">
        <v>39</v>
      </c>
      <c r="D35" s="6"/>
      <c r="E35" s="27" t="s">
        <v>309</v>
      </c>
      <c r="F35" s="6"/>
      <c r="G35" s="6"/>
      <c r="H35" s="6"/>
      <c r="I35" s="41">
        <f>0+Q35</f>
      </c>
      <c r="O35">
        <f>0+R35</f>
      </c>
      <c r="Q35">
        <f>0+I36+I40+I44+I48+I52+I56</f>
      </c>
      <c r="R35">
        <f>0+O36+O40+O44+O48+O52+O56</f>
      </c>
    </row>
    <row r="36" spans="1:16" ht="12.75">
      <c r="A36" s="24" t="s">
        <v>49</v>
      </c>
      <c r="B36" s="29" t="s">
        <v>79</v>
      </c>
      <c r="C36" s="29" t="s">
        <v>337</v>
      </c>
      <c r="D36" s="24" t="s">
        <v>370</v>
      </c>
      <c r="E36" s="30" t="s">
        <v>338</v>
      </c>
      <c r="F36" s="31" t="s">
        <v>137</v>
      </c>
      <c r="G36" s="32">
        <v>27.7</v>
      </c>
      <c r="H36" s="33">
        <v>0</v>
      </c>
      <c r="I36" s="33">
        <f>ROUND(ROUND(H36,2)*ROUND(G36,3),2)</f>
      </c>
      <c r="O36">
        <f>(I36*21)/100</f>
      </c>
      <c r="P36" t="s">
        <v>27</v>
      </c>
    </row>
    <row r="37" spans="1:5" ht="12.75">
      <c r="A37" s="34" t="s">
        <v>54</v>
      </c>
      <c r="E37" s="35" t="s">
        <v>51</v>
      </c>
    </row>
    <row r="38" spans="1:5" ht="76.5">
      <c r="A38" s="36" t="s">
        <v>56</v>
      </c>
      <c r="E38" s="37" t="s">
        <v>1100</v>
      </c>
    </row>
    <row r="39" spans="1:5" ht="51">
      <c r="A39" t="s">
        <v>58</v>
      </c>
      <c r="E39" s="35" t="s">
        <v>329</v>
      </c>
    </row>
    <row r="40" spans="1:16" ht="12.75">
      <c r="A40" s="24" t="s">
        <v>49</v>
      </c>
      <c r="B40" s="29" t="s">
        <v>85</v>
      </c>
      <c r="C40" s="29" t="s">
        <v>364</v>
      </c>
      <c r="D40" s="24" t="s">
        <v>51</v>
      </c>
      <c r="E40" s="30" t="s">
        <v>366</v>
      </c>
      <c r="F40" s="31" t="s">
        <v>137</v>
      </c>
      <c r="G40" s="32">
        <v>136.875</v>
      </c>
      <c r="H40" s="33">
        <v>0</v>
      </c>
      <c r="I40" s="33">
        <f>ROUND(ROUND(H40,2)*ROUND(G40,3),2)</f>
      </c>
      <c r="O40">
        <f>(I40*21)/100</f>
      </c>
      <c r="P40" t="s">
        <v>27</v>
      </c>
    </row>
    <row r="41" spans="1:5" ht="12.75">
      <c r="A41" s="34" t="s">
        <v>54</v>
      </c>
      <c r="E41" s="35" t="s">
        <v>1107</v>
      </c>
    </row>
    <row r="42" spans="1:5" ht="12.75">
      <c r="A42" s="36" t="s">
        <v>56</v>
      </c>
      <c r="E42" s="37" t="s">
        <v>1108</v>
      </c>
    </row>
    <row r="43" spans="1:5" ht="51">
      <c r="A43" t="s">
        <v>58</v>
      </c>
      <c r="E43" s="35" t="s">
        <v>361</v>
      </c>
    </row>
    <row r="44" spans="1:16" ht="12.75">
      <c r="A44" s="24" t="s">
        <v>49</v>
      </c>
      <c r="B44" s="29" t="s">
        <v>44</v>
      </c>
      <c r="C44" s="29" t="s">
        <v>391</v>
      </c>
      <c r="D44" s="24" t="s">
        <v>51</v>
      </c>
      <c r="E44" s="30" t="s">
        <v>392</v>
      </c>
      <c r="F44" s="31" t="s">
        <v>137</v>
      </c>
      <c r="G44" s="32">
        <v>136.875</v>
      </c>
      <c r="H44" s="33">
        <v>0</v>
      </c>
      <c r="I44" s="33">
        <f>ROUND(ROUND(H44,2)*ROUND(G44,3),2)</f>
      </c>
      <c r="O44">
        <f>(I44*21)/100</f>
      </c>
      <c r="P44" t="s">
        <v>27</v>
      </c>
    </row>
    <row r="45" spans="1:5" ht="12.75">
      <c r="A45" s="34" t="s">
        <v>54</v>
      </c>
      <c r="E45" s="35" t="s">
        <v>1107</v>
      </c>
    </row>
    <row r="46" spans="1:5" ht="12.75">
      <c r="A46" s="36" t="s">
        <v>56</v>
      </c>
      <c r="E46" s="37" t="s">
        <v>1108</v>
      </c>
    </row>
    <row r="47" spans="1:5" ht="140.25">
      <c r="A47" t="s">
        <v>58</v>
      </c>
      <c r="E47" s="35" t="s">
        <v>394</v>
      </c>
    </row>
    <row r="48" spans="1:16" ht="12.75">
      <c r="A48" s="24" t="s">
        <v>49</v>
      </c>
      <c r="B48" s="29" t="s">
        <v>46</v>
      </c>
      <c r="C48" s="29" t="s">
        <v>427</v>
      </c>
      <c r="D48" s="24" t="s">
        <v>51</v>
      </c>
      <c r="E48" s="30" t="s">
        <v>428</v>
      </c>
      <c r="F48" s="31" t="s">
        <v>137</v>
      </c>
      <c r="G48" s="32">
        <v>22.5</v>
      </c>
      <c r="H48" s="33">
        <v>0</v>
      </c>
      <c r="I48" s="33">
        <f>ROUND(ROUND(H48,2)*ROUND(G48,3),2)</f>
      </c>
      <c r="O48">
        <f>(I48*21)/100</f>
      </c>
      <c r="P48" t="s">
        <v>27</v>
      </c>
    </row>
    <row r="49" spans="1:5" ht="12.75">
      <c r="A49" s="34" t="s">
        <v>54</v>
      </c>
      <c r="E49" s="35" t="s">
        <v>51</v>
      </c>
    </row>
    <row r="50" spans="1:5" ht="38.25">
      <c r="A50" s="36" t="s">
        <v>56</v>
      </c>
      <c r="E50" s="37" t="s">
        <v>1109</v>
      </c>
    </row>
    <row r="51" spans="1:5" ht="153">
      <c r="A51" t="s">
        <v>58</v>
      </c>
      <c r="E51" s="35" t="s">
        <v>420</v>
      </c>
    </row>
    <row r="52" spans="1:16" ht="12.75">
      <c r="A52" s="24" t="s">
        <v>49</v>
      </c>
      <c r="B52" s="29" t="s">
        <v>97</v>
      </c>
      <c r="C52" s="29" t="s">
        <v>906</v>
      </c>
      <c r="D52" s="24" t="s">
        <v>51</v>
      </c>
      <c r="E52" s="30" t="s">
        <v>907</v>
      </c>
      <c r="F52" s="31" t="s">
        <v>137</v>
      </c>
      <c r="G52" s="32">
        <v>3.6</v>
      </c>
      <c r="H52" s="33">
        <v>0</v>
      </c>
      <c r="I52" s="33">
        <f>ROUND(ROUND(H52,2)*ROUND(G52,3),2)</f>
      </c>
      <c r="O52">
        <f>(I52*21)/100</f>
      </c>
      <c r="P52" t="s">
        <v>27</v>
      </c>
    </row>
    <row r="53" spans="1:5" ht="12.75">
      <c r="A53" s="34" t="s">
        <v>54</v>
      </c>
      <c r="E53" s="35" t="s">
        <v>51</v>
      </c>
    </row>
    <row r="54" spans="1:5" ht="38.25">
      <c r="A54" s="36" t="s">
        <v>56</v>
      </c>
      <c r="E54" s="37" t="s">
        <v>1110</v>
      </c>
    </row>
    <row r="55" spans="1:5" ht="153">
      <c r="A55" t="s">
        <v>58</v>
      </c>
      <c r="E55" s="35" t="s">
        <v>420</v>
      </c>
    </row>
    <row r="56" spans="1:16" ht="25.5">
      <c r="A56" s="24" t="s">
        <v>49</v>
      </c>
      <c r="B56" s="29" t="s">
        <v>102</v>
      </c>
      <c r="C56" s="29" t="s">
        <v>909</v>
      </c>
      <c r="D56" s="24" t="s">
        <v>51</v>
      </c>
      <c r="E56" s="30" t="s">
        <v>910</v>
      </c>
      <c r="F56" s="31" t="s">
        <v>137</v>
      </c>
      <c r="G56" s="32">
        <v>1.6</v>
      </c>
      <c r="H56" s="33">
        <v>0</v>
      </c>
      <c r="I56" s="33">
        <f>ROUND(ROUND(H56,2)*ROUND(G56,3),2)</f>
      </c>
      <c r="O56">
        <f>(I56*21)/100</f>
      </c>
      <c r="P56" t="s">
        <v>27</v>
      </c>
    </row>
    <row r="57" spans="1:5" ht="12.75">
      <c r="A57" s="34" t="s">
        <v>54</v>
      </c>
      <c r="E57" s="35" t="s">
        <v>51</v>
      </c>
    </row>
    <row r="58" spans="1:5" ht="25.5">
      <c r="A58" s="36" t="s">
        <v>56</v>
      </c>
      <c r="E58" s="37" t="s">
        <v>1111</v>
      </c>
    </row>
    <row r="59" spans="1:5" ht="153">
      <c r="A59" t="s">
        <v>58</v>
      </c>
      <c r="E59" s="35" t="s">
        <v>420</v>
      </c>
    </row>
    <row r="60" spans="1:18" ht="12.75" customHeight="1">
      <c r="A60" s="6" t="s">
        <v>47</v>
      </c>
      <c r="B60" s="6"/>
      <c r="C60" s="40" t="s">
        <v>44</v>
      </c>
      <c r="D60" s="6"/>
      <c r="E60" s="27" t="s">
        <v>462</v>
      </c>
      <c r="F60" s="6"/>
      <c r="G60" s="6"/>
      <c r="H60" s="6"/>
      <c r="I60" s="41">
        <f>0+Q60</f>
      </c>
      <c r="O60">
        <f>0+R60</f>
      </c>
      <c r="Q60">
        <f>0+I61+I65+I69+I73</f>
      </c>
      <c r="R60">
        <f>0+O61+O65+O69+O73</f>
      </c>
    </row>
    <row r="61" spans="1:16" ht="25.5">
      <c r="A61" s="24" t="s">
        <v>49</v>
      </c>
      <c r="B61" s="29" t="s">
        <v>107</v>
      </c>
      <c r="C61" s="29" t="s">
        <v>541</v>
      </c>
      <c r="D61" s="24" t="s">
        <v>51</v>
      </c>
      <c r="E61" s="30" t="s">
        <v>542</v>
      </c>
      <c r="F61" s="31" t="s">
        <v>137</v>
      </c>
      <c r="G61" s="32">
        <v>41.542</v>
      </c>
      <c r="H61" s="33">
        <v>0</v>
      </c>
      <c r="I61" s="33">
        <f>ROUND(ROUND(H61,2)*ROUND(G61,3),2)</f>
      </c>
      <c r="O61">
        <f>(I61*21)/100</f>
      </c>
      <c r="P61" t="s">
        <v>27</v>
      </c>
    </row>
    <row r="62" spans="1:5" ht="12.75">
      <c r="A62" s="34" t="s">
        <v>54</v>
      </c>
      <c r="E62" s="35" t="s">
        <v>1112</v>
      </c>
    </row>
    <row r="63" spans="1:5" ht="51">
      <c r="A63" s="36" t="s">
        <v>56</v>
      </c>
      <c r="E63" s="37" t="s">
        <v>1113</v>
      </c>
    </row>
    <row r="64" spans="1:5" ht="38.25">
      <c r="A64" t="s">
        <v>58</v>
      </c>
      <c r="E64" s="35" t="s">
        <v>539</v>
      </c>
    </row>
    <row r="65" spans="1:16" ht="12.75">
      <c r="A65" s="24" t="s">
        <v>49</v>
      </c>
      <c r="B65" s="29" t="s">
        <v>187</v>
      </c>
      <c r="C65" s="29" t="s">
        <v>942</v>
      </c>
      <c r="D65" s="24" t="s">
        <v>51</v>
      </c>
      <c r="E65" s="30" t="s">
        <v>943</v>
      </c>
      <c r="F65" s="31" t="s">
        <v>163</v>
      </c>
      <c r="G65" s="32">
        <v>17</v>
      </c>
      <c r="H65" s="33">
        <v>0</v>
      </c>
      <c r="I65" s="33">
        <f>ROUND(ROUND(H65,2)*ROUND(G65,3),2)</f>
      </c>
      <c r="O65">
        <f>(I65*21)/100</f>
      </c>
      <c r="P65" t="s">
        <v>27</v>
      </c>
    </row>
    <row r="66" spans="1:5" ht="12.75">
      <c r="A66" s="34" t="s">
        <v>54</v>
      </c>
      <c r="E66" s="35" t="s">
        <v>51</v>
      </c>
    </row>
    <row r="67" spans="1:5" ht="38.25">
      <c r="A67" s="36" t="s">
        <v>56</v>
      </c>
      <c r="E67" s="37" t="s">
        <v>1114</v>
      </c>
    </row>
    <row r="68" spans="1:5" ht="51">
      <c r="A68" t="s">
        <v>58</v>
      </c>
      <c r="E68" s="35" t="s">
        <v>585</v>
      </c>
    </row>
    <row r="69" spans="1:16" ht="12.75">
      <c r="A69" s="24" t="s">
        <v>49</v>
      </c>
      <c r="B69" s="29" t="s">
        <v>191</v>
      </c>
      <c r="C69" s="29" t="s">
        <v>945</v>
      </c>
      <c r="D69" s="24" t="s">
        <v>51</v>
      </c>
      <c r="E69" s="30" t="s">
        <v>946</v>
      </c>
      <c r="F69" s="31" t="s">
        <v>163</v>
      </c>
      <c r="G69" s="32">
        <v>16</v>
      </c>
      <c r="H69" s="33">
        <v>0</v>
      </c>
      <c r="I69" s="33">
        <f>ROUND(ROUND(H69,2)*ROUND(G69,3),2)</f>
      </c>
      <c r="O69">
        <f>(I69*21)/100</f>
      </c>
      <c r="P69" t="s">
        <v>27</v>
      </c>
    </row>
    <row r="70" spans="1:5" ht="12.75">
      <c r="A70" s="34" t="s">
        <v>54</v>
      </c>
      <c r="E70" s="35" t="s">
        <v>947</v>
      </c>
    </row>
    <row r="71" spans="1:5" ht="38.25">
      <c r="A71" s="36" t="s">
        <v>56</v>
      </c>
      <c r="E71" s="37" t="s">
        <v>1115</v>
      </c>
    </row>
    <row r="72" spans="1:5" ht="51">
      <c r="A72" t="s">
        <v>58</v>
      </c>
      <c r="E72" s="35" t="s">
        <v>585</v>
      </c>
    </row>
    <row r="73" spans="1:16" ht="12.75">
      <c r="A73" s="24" t="s">
        <v>49</v>
      </c>
      <c r="B73" s="29" t="s">
        <v>197</v>
      </c>
      <c r="C73" s="29" t="s">
        <v>1116</v>
      </c>
      <c r="D73" s="24" t="s">
        <v>51</v>
      </c>
      <c r="E73" s="30" t="s">
        <v>1117</v>
      </c>
      <c r="F73" s="31" t="s">
        <v>82</v>
      </c>
      <c r="G73" s="32">
        <v>1</v>
      </c>
      <c r="H73" s="33">
        <v>0</v>
      </c>
      <c r="I73" s="33">
        <f>ROUND(ROUND(H73,2)*ROUND(G73,3),2)</f>
      </c>
      <c r="O73">
        <f>(I73*21)/100</f>
      </c>
      <c r="P73" t="s">
        <v>27</v>
      </c>
    </row>
    <row r="74" spans="1:5" ht="12.75">
      <c r="A74" s="34" t="s">
        <v>54</v>
      </c>
      <c r="E74" s="35" t="s">
        <v>1118</v>
      </c>
    </row>
    <row r="75" spans="1:5" ht="12.75">
      <c r="A75" s="36" t="s">
        <v>56</v>
      </c>
      <c r="E75" s="37" t="s">
        <v>57</v>
      </c>
    </row>
    <row r="76" spans="1:5" ht="89.25">
      <c r="A76" t="s">
        <v>58</v>
      </c>
      <c r="E76" s="35" t="s">
        <v>1119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2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f>
      </c>
      <c r="P2" t="s">
        <v>26</v>
      </c>
    </row>
    <row r="3" spans="1:16" ht="15" customHeight="1">
      <c r="A3" t="s">
        <v>12</v>
      </c>
      <c r="B3" s="12" t="s">
        <v>14</v>
      </c>
      <c r="C3" s="13" t="s">
        <v>15</v>
      </c>
      <c r="D3" s="1"/>
      <c r="E3" s="14" t="s">
        <v>16</v>
      </c>
      <c r="F3" s="1"/>
      <c r="G3" s="9"/>
      <c r="H3" s="8" t="s">
        <v>1120</v>
      </c>
      <c r="I3" s="38">
        <f>0+I9+I14</f>
      </c>
      <c r="O3" t="s">
        <v>23</v>
      </c>
      <c r="P3" t="s">
        <v>27</v>
      </c>
    </row>
    <row r="4" spans="1:16" ht="15" customHeight="1">
      <c r="A4" t="s">
        <v>17</v>
      </c>
      <c r="B4" s="12" t="s">
        <v>18</v>
      </c>
      <c r="C4" s="13" t="s">
        <v>121</v>
      </c>
      <c r="D4" s="1"/>
      <c r="E4" s="14" t="s">
        <v>122</v>
      </c>
      <c r="F4" s="1"/>
      <c r="G4" s="1"/>
      <c r="H4" s="11"/>
      <c r="I4" s="11"/>
      <c r="O4" t="s">
        <v>24</v>
      </c>
      <c r="P4" t="s">
        <v>27</v>
      </c>
    </row>
    <row r="5" spans="1:16" ht="12.75" customHeight="1">
      <c r="A5" t="s">
        <v>21</v>
      </c>
      <c r="B5" s="16" t="s">
        <v>22</v>
      </c>
      <c r="C5" s="17" t="s">
        <v>1120</v>
      </c>
      <c r="D5" s="6"/>
      <c r="E5" s="18" t="s">
        <v>1121</v>
      </c>
      <c r="F5" s="6"/>
      <c r="G5" s="6"/>
      <c r="H5" s="6"/>
      <c r="I5" s="6"/>
      <c r="O5" t="s">
        <v>25</v>
      </c>
      <c r="P5" t="s">
        <v>27</v>
      </c>
    </row>
    <row r="6" spans="1:9" ht="12.75" customHeight="1">
      <c r="A6" s="15" t="s">
        <v>30</v>
      </c>
      <c r="B6" s="15" t="s">
        <v>32</v>
      </c>
      <c r="C6" s="15" t="s">
        <v>34</v>
      </c>
      <c r="D6" s="15" t="s">
        <v>35</v>
      </c>
      <c r="E6" s="15" t="s">
        <v>36</v>
      </c>
      <c r="F6" s="15" t="s">
        <v>38</v>
      </c>
      <c r="G6" s="15" t="s">
        <v>40</v>
      </c>
      <c r="H6" s="15" t="s">
        <v>42</v>
      </c>
      <c r="I6" s="15"/>
    </row>
    <row r="7" spans="1:9" ht="12.75" customHeight="1">
      <c r="A7" s="15"/>
      <c r="B7" s="15"/>
      <c r="C7" s="15"/>
      <c r="D7" s="15"/>
      <c r="E7" s="15"/>
      <c r="F7" s="15"/>
      <c r="G7" s="15"/>
      <c r="H7" s="15" t="s">
        <v>43</v>
      </c>
      <c r="I7" s="15" t="s">
        <v>45</v>
      </c>
    </row>
    <row r="8" spans="1:9" ht="12.75" customHeight="1">
      <c r="A8" s="15" t="s">
        <v>31</v>
      </c>
      <c r="B8" s="15" t="s">
        <v>33</v>
      </c>
      <c r="C8" s="15" t="s">
        <v>27</v>
      </c>
      <c r="D8" s="15" t="s">
        <v>26</v>
      </c>
      <c r="E8" s="15" t="s">
        <v>37</v>
      </c>
      <c r="F8" s="15" t="s">
        <v>39</v>
      </c>
      <c r="G8" s="15" t="s">
        <v>41</v>
      </c>
      <c r="H8" s="15" t="s">
        <v>44</v>
      </c>
      <c r="I8" s="15" t="s">
        <v>46</v>
      </c>
    </row>
    <row r="9" spans="1:18" ht="12.75" customHeight="1">
      <c r="A9" s="25" t="s">
        <v>47</v>
      </c>
      <c r="B9" s="25"/>
      <c r="C9" s="26" t="s">
        <v>33</v>
      </c>
      <c r="D9" s="25"/>
      <c r="E9" s="27" t="s">
        <v>134</v>
      </c>
      <c r="F9" s="25"/>
      <c r="G9" s="25"/>
      <c r="H9" s="25"/>
      <c r="I9" s="28">
        <f>0+Q9</f>
      </c>
      <c r="O9">
        <f>0+R9</f>
      </c>
      <c r="Q9">
        <f>0+I10</f>
      </c>
      <c r="R9">
        <f>0+O10</f>
      </c>
    </row>
    <row r="10" spans="1:16" ht="12.75">
      <c r="A10" s="24" t="s">
        <v>49</v>
      </c>
      <c r="B10" s="29" t="s">
        <v>33</v>
      </c>
      <c r="C10" s="29" t="s">
        <v>170</v>
      </c>
      <c r="D10" s="24" t="s">
        <v>51</v>
      </c>
      <c r="E10" s="30" t="s">
        <v>171</v>
      </c>
      <c r="F10" s="31" t="s">
        <v>153</v>
      </c>
      <c r="G10" s="32">
        <v>128.69</v>
      </c>
      <c r="H10" s="33">
        <v>0</v>
      </c>
      <c r="I10" s="33">
        <f>ROUND(ROUND(H10,2)*ROUND(G10,3),2)</f>
      </c>
      <c r="O10">
        <f>(I10*21)/100</f>
      </c>
      <c r="P10" t="s">
        <v>27</v>
      </c>
    </row>
    <row r="11" spans="1:5" ht="51">
      <c r="A11" s="34" t="s">
        <v>54</v>
      </c>
      <c r="E11" s="35" t="s">
        <v>1122</v>
      </c>
    </row>
    <row r="12" spans="1:5" ht="89.25">
      <c r="A12" s="36" t="s">
        <v>56</v>
      </c>
      <c r="E12" s="37" t="s">
        <v>1123</v>
      </c>
    </row>
    <row r="13" spans="1:5" ht="63.75">
      <c r="A13" t="s">
        <v>58</v>
      </c>
      <c r="E13" s="35" t="s">
        <v>156</v>
      </c>
    </row>
    <row r="14" spans="1:18" ht="12.75" customHeight="1">
      <c r="A14" s="6" t="s">
        <v>47</v>
      </c>
      <c r="B14" s="6"/>
      <c r="C14" s="40" t="s">
        <v>39</v>
      </c>
      <c r="D14" s="6"/>
      <c r="E14" s="27" t="s">
        <v>309</v>
      </c>
      <c r="F14" s="6"/>
      <c r="G14" s="6"/>
      <c r="H14" s="6"/>
      <c r="I14" s="41">
        <f>0+Q14</f>
      </c>
      <c r="O14">
        <f>0+R14</f>
      </c>
      <c r="Q14">
        <f>0+I15+I19</f>
      </c>
      <c r="R14">
        <f>0+O15+O19</f>
      </c>
    </row>
    <row r="15" spans="1:16" ht="12.75">
      <c r="A15" s="24" t="s">
        <v>49</v>
      </c>
      <c r="B15" s="29" t="s">
        <v>27</v>
      </c>
      <c r="C15" s="29" t="s">
        <v>374</v>
      </c>
      <c r="D15" s="24" t="s">
        <v>51</v>
      </c>
      <c r="E15" s="30" t="s">
        <v>375</v>
      </c>
      <c r="F15" s="31" t="s">
        <v>137</v>
      </c>
      <c r="G15" s="32">
        <v>4289.65</v>
      </c>
      <c r="H15" s="33">
        <v>0</v>
      </c>
      <c r="I15" s="33">
        <f>ROUND(ROUND(H15,2)*ROUND(G15,3),2)</f>
      </c>
      <c r="O15">
        <f>(I15*21)/100</f>
      </c>
      <c r="P15" t="s">
        <v>27</v>
      </c>
    </row>
    <row r="16" spans="1:5" ht="38.25">
      <c r="A16" s="34" t="s">
        <v>54</v>
      </c>
      <c r="E16" s="35" t="s">
        <v>1124</v>
      </c>
    </row>
    <row r="17" spans="1:5" ht="89.25">
      <c r="A17" s="36" t="s">
        <v>56</v>
      </c>
      <c r="E17" s="37" t="s">
        <v>1125</v>
      </c>
    </row>
    <row r="18" spans="1:5" ht="51">
      <c r="A18" t="s">
        <v>58</v>
      </c>
      <c r="E18" s="35" t="s">
        <v>361</v>
      </c>
    </row>
    <row r="19" spans="1:16" ht="12.75">
      <c r="A19" s="24" t="s">
        <v>49</v>
      </c>
      <c r="B19" s="29" t="s">
        <v>26</v>
      </c>
      <c r="C19" s="29" t="s">
        <v>1006</v>
      </c>
      <c r="D19" s="24" t="s">
        <v>51</v>
      </c>
      <c r="E19" s="30" t="s">
        <v>1007</v>
      </c>
      <c r="F19" s="31" t="s">
        <v>137</v>
      </c>
      <c r="G19" s="32">
        <v>4289.65</v>
      </c>
      <c r="H19" s="33">
        <v>0</v>
      </c>
      <c r="I19" s="33">
        <f>ROUND(ROUND(H19,2)*ROUND(G19,3),2)</f>
      </c>
      <c r="O19">
        <f>(I19*21)/100</f>
      </c>
      <c r="P19" t="s">
        <v>27</v>
      </c>
    </row>
    <row r="20" spans="1:5" ht="38.25">
      <c r="A20" s="34" t="s">
        <v>54</v>
      </c>
      <c r="E20" s="35" t="s">
        <v>1124</v>
      </c>
    </row>
    <row r="21" spans="1:5" ht="89.25">
      <c r="A21" s="36" t="s">
        <v>56</v>
      </c>
      <c r="E21" s="37" t="s">
        <v>1125</v>
      </c>
    </row>
    <row r="22" spans="1:5" ht="140.25">
      <c r="A22" t="s">
        <v>58</v>
      </c>
      <c r="E22" s="35" t="s">
        <v>394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12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0+O8+O17+O62+O67+O72+O101+O106+O111</f>
      </c>
      <c r="P2" t="s">
        <v>26</v>
      </c>
    </row>
    <row r="3" spans="1:16" ht="15" customHeight="1">
      <c r="A3" t="s">
        <v>12</v>
      </c>
      <c r="B3" s="12" t="s">
        <v>14</v>
      </c>
      <c r="C3" s="13" t="s">
        <v>15</v>
      </c>
      <c r="D3" s="1"/>
      <c r="E3" s="14" t="s">
        <v>16</v>
      </c>
      <c r="F3" s="1"/>
      <c r="G3" s="9"/>
      <c r="H3" s="8" t="s">
        <v>1126</v>
      </c>
      <c r="I3" s="38">
        <f>0+I8+I17+I62+I67+I72+I101+I106+I111</f>
      </c>
      <c r="O3" t="s">
        <v>23</v>
      </c>
      <c r="P3" t="s">
        <v>27</v>
      </c>
    </row>
    <row r="4" spans="1:16" ht="15" customHeight="1">
      <c r="A4" t="s">
        <v>17</v>
      </c>
      <c r="B4" s="16" t="s">
        <v>22</v>
      </c>
      <c r="C4" s="17" t="s">
        <v>1126</v>
      </c>
      <c r="D4" s="6"/>
      <c r="E4" s="18" t="s">
        <v>1127</v>
      </c>
      <c r="F4" s="6"/>
      <c r="G4" s="6"/>
      <c r="H4" s="25"/>
      <c r="I4" s="25"/>
      <c r="O4" t="s">
        <v>24</v>
      </c>
      <c r="P4" t="s">
        <v>27</v>
      </c>
    </row>
    <row r="5" spans="1:16" ht="12.75" customHeight="1">
      <c r="A5" s="15" t="s">
        <v>30</v>
      </c>
      <c r="B5" s="15" t="s">
        <v>32</v>
      </c>
      <c r="C5" s="15" t="s">
        <v>34</v>
      </c>
      <c r="D5" s="15" t="s">
        <v>35</v>
      </c>
      <c r="E5" s="15" t="s">
        <v>36</v>
      </c>
      <c r="F5" s="15" t="s">
        <v>38</v>
      </c>
      <c r="G5" s="15" t="s">
        <v>40</v>
      </c>
      <c r="H5" s="15" t="s">
        <v>42</v>
      </c>
      <c r="I5" s="15"/>
      <c r="O5" t="s">
        <v>25</v>
      </c>
      <c r="P5" t="s">
        <v>27</v>
      </c>
    </row>
    <row r="6" spans="1:9" ht="12.75" customHeight="1">
      <c r="A6" s="15"/>
      <c r="B6" s="15"/>
      <c r="C6" s="15"/>
      <c r="D6" s="15"/>
      <c r="E6" s="15"/>
      <c r="F6" s="15"/>
      <c r="G6" s="15"/>
      <c r="H6" s="15" t="s">
        <v>43</v>
      </c>
      <c r="I6" s="15" t="s">
        <v>45</v>
      </c>
    </row>
    <row r="7" spans="1:9" ht="12.75" customHeight="1">
      <c r="A7" s="15" t="s">
        <v>31</v>
      </c>
      <c r="B7" s="15" t="s">
        <v>33</v>
      </c>
      <c r="C7" s="15" t="s">
        <v>27</v>
      </c>
      <c r="D7" s="15" t="s">
        <v>26</v>
      </c>
      <c r="E7" s="15" t="s">
        <v>37</v>
      </c>
      <c r="F7" s="15" t="s">
        <v>39</v>
      </c>
      <c r="G7" s="15" t="s">
        <v>41</v>
      </c>
      <c r="H7" s="15" t="s">
        <v>44</v>
      </c>
      <c r="I7" s="15" t="s">
        <v>46</v>
      </c>
    </row>
    <row r="8" spans="1:18" ht="12.75" customHeight="1">
      <c r="A8" s="25" t="s">
        <v>47</v>
      </c>
      <c r="B8" s="25"/>
      <c r="C8" s="26" t="s">
        <v>31</v>
      </c>
      <c r="D8" s="25"/>
      <c r="E8" s="27" t="s">
        <v>48</v>
      </c>
      <c r="F8" s="25"/>
      <c r="G8" s="25"/>
      <c r="H8" s="25"/>
      <c r="I8" s="28">
        <f>0+Q8</f>
      </c>
      <c r="O8">
        <f>0+R8</f>
      </c>
      <c r="Q8">
        <f>0+I9+I13</f>
      </c>
      <c r="R8">
        <f>0+O9+O13</f>
      </c>
    </row>
    <row r="9" spans="1:16" ht="12.75">
      <c r="A9" s="24" t="s">
        <v>49</v>
      </c>
      <c r="B9" s="29" t="s">
        <v>33</v>
      </c>
      <c r="C9" s="29" t="s">
        <v>125</v>
      </c>
      <c r="D9" s="24" t="s">
        <v>51</v>
      </c>
      <c r="E9" s="30" t="s">
        <v>126</v>
      </c>
      <c r="F9" s="31" t="s">
        <v>127</v>
      </c>
      <c r="G9" s="32">
        <v>25.225</v>
      </c>
      <c r="H9" s="33">
        <v>0</v>
      </c>
      <c r="I9" s="33">
        <f>ROUND(ROUND(H9,2)*ROUND(G9,3),2)</f>
      </c>
      <c r="O9">
        <f>(I9*21)/100</f>
      </c>
      <c r="P9" t="s">
        <v>27</v>
      </c>
    </row>
    <row r="10" spans="1:5" ht="12.75">
      <c r="A10" s="34" t="s">
        <v>54</v>
      </c>
      <c r="E10" s="35" t="s">
        <v>128</v>
      </c>
    </row>
    <row r="11" spans="1:5" ht="51">
      <c r="A11" s="36" t="s">
        <v>56</v>
      </c>
      <c r="E11" s="37" t="s">
        <v>1128</v>
      </c>
    </row>
    <row r="12" spans="1:5" ht="25.5">
      <c r="A12" t="s">
        <v>58</v>
      </c>
      <c r="E12" s="35" t="s">
        <v>130</v>
      </c>
    </row>
    <row r="13" spans="1:16" ht="12.75">
      <c r="A13" s="24" t="s">
        <v>49</v>
      </c>
      <c r="B13" s="29" t="s">
        <v>27</v>
      </c>
      <c r="C13" s="29" t="s">
        <v>131</v>
      </c>
      <c r="D13" s="24" t="s">
        <v>51</v>
      </c>
      <c r="E13" s="30" t="s">
        <v>126</v>
      </c>
      <c r="F13" s="31" t="s">
        <v>127</v>
      </c>
      <c r="G13" s="32">
        <v>126.015</v>
      </c>
      <c r="H13" s="33">
        <v>0</v>
      </c>
      <c r="I13" s="33">
        <f>ROUND(ROUND(H13,2)*ROUND(G13,3),2)</f>
      </c>
      <c r="O13">
        <f>(I13*21)/100</f>
      </c>
      <c r="P13" t="s">
        <v>27</v>
      </c>
    </row>
    <row r="14" spans="1:5" ht="12.75">
      <c r="A14" s="34" t="s">
        <v>54</v>
      </c>
      <c r="E14" s="35" t="s">
        <v>132</v>
      </c>
    </row>
    <row r="15" spans="1:5" ht="63.75">
      <c r="A15" s="36" t="s">
        <v>56</v>
      </c>
      <c r="E15" s="37" t="s">
        <v>1129</v>
      </c>
    </row>
    <row r="16" spans="1:5" ht="25.5">
      <c r="A16" t="s">
        <v>58</v>
      </c>
      <c r="E16" s="35" t="s">
        <v>630</v>
      </c>
    </row>
    <row r="17" spans="1:18" ht="12.75" customHeight="1">
      <c r="A17" s="6" t="s">
        <v>47</v>
      </c>
      <c r="B17" s="6"/>
      <c r="C17" s="40" t="s">
        <v>33</v>
      </c>
      <c r="D17" s="6"/>
      <c r="E17" s="27" t="s">
        <v>134</v>
      </c>
      <c r="F17" s="6"/>
      <c r="G17" s="6"/>
      <c r="H17" s="6"/>
      <c r="I17" s="41">
        <f>0+Q17</f>
      </c>
      <c r="O17">
        <f>0+R17</f>
      </c>
      <c r="Q17">
        <f>0+I18+I22+I26+I30+I34+I38+I42+I46+I50+I54+I58</f>
      </c>
      <c r="R17">
        <f>0+O18+O22+O26+O30+O34+O38+O42+O46+O50+O54+O58</f>
      </c>
    </row>
    <row r="18" spans="1:16" ht="12.75">
      <c r="A18" s="24" t="s">
        <v>49</v>
      </c>
      <c r="B18" s="29" t="s">
        <v>26</v>
      </c>
      <c r="C18" s="29" t="s">
        <v>146</v>
      </c>
      <c r="D18" s="24" t="s">
        <v>51</v>
      </c>
      <c r="E18" s="30" t="s">
        <v>147</v>
      </c>
      <c r="F18" s="31" t="s">
        <v>137</v>
      </c>
      <c r="G18" s="32">
        <v>119</v>
      </c>
      <c r="H18" s="33">
        <v>0</v>
      </c>
      <c r="I18" s="33">
        <f>ROUND(ROUND(H18,2)*ROUND(G18,3),2)</f>
      </c>
      <c r="O18">
        <f>(I18*21)/100</f>
      </c>
      <c r="P18" t="s">
        <v>27</v>
      </c>
    </row>
    <row r="19" spans="1:5" ht="12.75">
      <c r="A19" s="34" t="s">
        <v>54</v>
      </c>
      <c r="E19" s="35" t="s">
        <v>51</v>
      </c>
    </row>
    <row r="20" spans="1:5" ht="12.75">
      <c r="A20" s="36" t="s">
        <v>56</v>
      </c>
      <c r="E20" s="37" t="s">
        <v>1130</v>
      </c>
    </row>
    <row r="21" spans="1:5" ht="12.75">
      <c r="A21" t="s">
        <v>58</v>
      </c>
      <c r="E21" s="35" t="s">
        <v>150</v>
      </c>
    </row>
    <row r="22" spans="1:16" ht="25.5">
      <c r="A22" s="24" t="s">
        <v>49</v>
      </c>
      <c r="B22" s="29" t="s">
        <v>37</v>
      </c>
      <c r="C22" s="29" t="s">
        <v>151</v>
      </c>
      <c r="D22" s="24" t="s">
        <v>51</v>
      </c>
      <c r="E22" s="30" t="s">
        <v>152</v>
      </c>
      <c r="F22" s="31" t="s">
        <v>153</v>
      </c>
      <c r="G22" s="32">
        <v>13.95</v>
      </c>
      <c r="H22" s="33">
        <v>0</v>
      </c>
      <c r="I22" s="33">
        <f>ROUND(ROUND(H22,2)*ROUND(G22,3),2)</f>
      </c>
      <c r="O22">
        <f>(I22*21)/100</f>
      </c>
      <c r="P22" t="s">
        <v>27</v>
      </c>
    </row>
    <row r="23" spans="1:5" ht="12.75">
      <c r="A23" s="34" t="s">
        <v>54</v>
      </c>
      <c r="E23" s="35" t="s">
        <v>154</v>
      </c>
    </row>
    <row r="24" spans="1:5" ht="12.75">
      <c r="A24" s="36" t="s">
        <v>56</v>
      </c>
      <c r="E24" s="37" t="s">
        <v>1131</v>
      </c>
    </row>
    <row r="25" spans="1:5" ht="63.75">
      <c r="A25" t="s">
        <v>58</v>
      </c>
      <c r="E25" s="35" t="s">
        <v>156</v>
      </c>
    </row>
    <row r="26" spans="1:16" ht="12.75">
      <c r="A26" s="24" t="s">
        <v>49</v>
      </c>
      <c r="B26" s="29" t="s">
        <v>39</v>
      </c>
      <c r="C26" s="29" t="s">
        <v>864</v>
      </c>
      <c r="D26" s="24" t="s">
        <v>51</v>
      </c>
      <c r="E26" s="30" t="s">
        <v>865</v>
      </c>
      <c r="F26" s="31" t="s">
        <v>163</v>
      </c>
      <c r="G26" s="32">
        <v>93</v>
      </c>
      <c r="H26" s="33">
        <v>0</v>
      </c>
      <c r="I26" s="33">
        <f>ROUND(ROUND(H26,2)*ROUND(G26,3),2)</f>
      </c>
      <c r="O26">
        <f>(I26*21)/100</f>
      </c>
      <c r="P26" t="s">
        <v>27</v>
      </c>
    </row>
    <row r="27" spans="1:5" ht="12.75">
      <c r="A27" s="34" t="s">
        <v>54</v>
      </c>
      <c r="E27" s="35" t="s">
        <v>866</v>
      </c>
    </row>
    <row r="28" spans="1:5" ht="12.75">
      <c r="A28" s="36" t="s">
        <v>56</v>
      </c>
      <c r="E28" s="37" t="s">
        <v>1132</v>
      </c>
    </row>
    <row r="29" spans="1:5" ht="63.75">
      <c r="A29" t="s">
        <v>58</v>
      </c>
      <c r="E29" s="35" t="s">
        <v>156</v>
      </c>
    </row>
    <row r="30" spans="1:16" ht="12.75">
      <c r="A30" s="24" t="s">
        <v>49</v>
      </c>
      <c r="B30" s="29" t="s">
        <v>41</v>
      </c>
      <c r="C30" s="29" t="s">
        <v>161</v>
      </c>
      <c r="D30" s="24" t="s">
        <v>51</v>
      </c>
      <c r="E30" s="30" t="s">
        <v>1133</v>
      </c>
      <c r="F30" s="31" t="s">
        <v>163</v>
      </c>
      <c r="G30" s="32">
        <v>93.5</v>
      </c>
      <c r="H30" s="33">
        <v>0</v>
      </c>
      <c r="I30" s="33">
        <f>ROUND(ROUND(H30,2)*ROUND(G30,3),2)</f>
      </c>
      <c r="O30">
        <f>(I30*21)/100</f>
      </c>
      <c r="P30" t="s">
        <v>27</v>
      </c>
    </row>
    <row r="31" spans="1:5" ht="12.75">
      <c r="A31" s="34" t="s">
        <v>54</v>
      </c>
      <c r="E31" s="35" t="s">
        <v>866</v>
      </c>
    </row>
    <row r="32" spans="1:5" ht="12.75">
      <c r="A32" s="36" t="s">
        <v>56</v>
      </c>
      <c r="E32" s="37" t="s">
        <v>1134</v>
      </c>
    </row>
    <row r="33" spans="1:5" ht="63.75">
      <c r="A33" t="s">
        <v>58</v>
      </c>
      <c r="E33" s="35" t="s">
        <v>156</v>
      </c>
    </row>
    <row r="34" spans="1:16" ht="12.75">
      <c r="A34" s="24" t="s">
        <v>49</v>
      </c>
      <c r="B34" s="29" t="s">
        <v>79</v>
      </c>
      <c r="C34" s="29" t="s">
        <v>1103</v>
      </c>
      <c r="D34" s="24" t="s">
        <v>51</v>
      </c>
      <c r="E34" s="30" t="s">
        <v>1104</v>
      </c>
      <c r="F34" s="31" t="s">
        <v>153</v>
      </c>
      <c r="G34" s="32">
        <v>25.125</v>
      </c>
      <c r="H34" s="33">
        <v>0</v>
      </c>
      <c r="I34" s="33">
        <f>ROUND(ROUND(H34,2)*ROUND(G34,3),2)</f>
      </c>
      <c r="O34">
        <f>(I34*21)/100</f>
      </c>
      <c r="P34" t="s">
        <v>27</v>
      </c>
    </row>
    <row r="35" spans="1:5" ht="12.75">
      <c r="A35" s="34" t="s">
        <v>54</v>
      </c>
      <c r="E35" s="35" t="s">
        <v>51</v>
      </c>
    </row>
    <row r="36" spans="1:5" ht="38.25">
      <c r="A36" s="36" t="s">
        <v>56</v>
      </c>
      <c r="E36" s="37" t="s">
        <v>1135</v>
      </c>
    </row>
    <row r="37" spans="1:5" ht="369.75">
      <c r="A37" t="s">
        <v>58</v>
      </c>
      <c r="E37" s="35" t="s">
        <v>181</v>
      </c>
    </row>
    <row r="38" spans="1:16" ht="12.75">
      <c r="A38" s="24" t="s">
        <v>49</v>
      </c>
      <c r="B38" s="29" t="s">
        <v>85</v>
      </c>
      <c r="C38" s="29" t="s">
        <v>182</v>
      </c>
      <c r="D38" s="24" t="s">
        <v>51</v>
      </c>
      <c r="E38" s="30" t="s">
        <v>184</v>
      </c>
      <c r="F38" s="31" t="s">
        <v>153</v>
      </c>
      <c r="G38" s="32">
        <v>20.925</v>
      </c>
      <c r="H38" s="33">
        <v>0</v>
      </c>
      <c r="I38" s="33">
        <f>ROUND(ROUND(H38,2)*ROUND(G38,3),2)</f>
      </c>
      <c r="O38">
        <f>(I38*21)/100</f>
      </c>
      <c r="P38" t="s">
        <v>27</v>
      </c>
    </row>
    <row r="39" spans="1:5" ht="12.75">
      <c r="A39" s="34" t="s">
        <v>54</v>
      </c>
      <c r="E39" s="35" t="s">
        <v>51</v>
      </c>
    </row>
    <row r="40" spans="1:5" ht="12.75">
      <c r="A40" s="36" t="s">
        <v>56</v>
      </c>
      <c r="E40" s="37" t="s">
        <v>1136</v>
      </c>
    </row>
    <row r="41" spans="1:5" ht="369.75">
      <c r="A41" t="s">
        <v>58</v>
      </c>
      <c r="E41" s="35" t="s">
        <v>181</v>
      </c>
    </row>
    <row r="42" spans="1:16" ht="12.75">
      <c r="A42" s="24" t="s">
        <v>49</v>
      </c>
      <c r="B42" s="29" t="s">
        <v>44</v>
      </c>
      <c r="C42" s="29" t="s">
        <v>215</v>
      </c>
      <c r="D42" s="24" t="s">
        <v>51</v>
      </c>
      <c r="E42" s="30" t="s">
        <v>216</v>
      </c>
      <c r="F42" s="31" t="s">
        <v>153</v>
      </c>
      <c r="G42" s="32">
        <v>46.05</v>
      </c>
      <c r="H42" s="33">
        <v>0</v>
      </c>
      <c r="I42" s="33">
        <f>ROUND(ROUND(H42,2)*ROUND(G42,3),2)</f>
      </c>
      <c r="O42">
        <f>(I42*21)/100</f>
      </c>
      <c r="P42" t="s">
        <v>27</v>
      </c>
    </row>
    <row r="43" spans="1:5" ht="12.75">
      <c r="A43" s="34" t="s">
        <v>54</v>
      </c>
      <c r="E43" s="35" t="s">
        <v>51</v>
      </c>
    </row>
    <row r="44" spans="1:5" ht="51">
      <c r="A44" s="36" t="s">
        <v>56</v>
      </c>
      <c r="E44" s="37" t="s">
        <v>1137</v>
      </c>
    </row>
    <row r="45" spans="1:5" ht="191.25">
      <c r="A45" t="s">
        <v>58</v>
      </c>
      <c r="E45" s="35" t="s">
        <v>218</v>
      </c>
    </row>
    <row r="46" spans="1:16" ht="12.75">
      <c r="A46" s="24" t="s">
        <v>49</v>
      </c>
      <c r="B46" s="29" t="s">
        <v>46</v>
      </c>
      <c r="C46" s="29" t="s">
        <v>247</v>
      </c>
      <c r="D46" s="24" t="s">
        <v>51</v>
      </c>
      <c r="E46" s="30" t="s">
        <v>248</v>
      </c>
      <c r="F46" s="31" t="s">
        <v>137</v>
      </c>
      <c r="G46" s="32">
        <v>133.3</v>
      </c>
      <c r="H46" s="33">
        <v>0</v>
      </c>
      <c r="I46" s="33">
        <f>ROUND(ROUND(H46,2)*ROUND(G46,3),2)</f>
      </c>
      <c r="O46">
        <f>(I46*21)/100</f>
      </c>
      <c r="P46" t="s">
        <v>27</v>
      </c>
    </row>
    <row r="47" spans="1:5" ht="12.75">
      <c r="A47" s="34" t="s">
        <v>54</v>
      </c>
      <c r="E47" s="35" t="s">
        <v>51</v>
      </c>
    </row>
    <row r="48" spans="1:5" ht="51">
      <c r="A48" s="36" t="s">
        <v>56</v>
      </c>
      <c r="E48" s="37" t="s">
        <v>1138</v>
      </c>
    </row>
    <row r="49" spans="1:5" ht="25.5">
      <c r="A49" t="s">
        <v>58</v>
      </c>
      <c r="E49" s="35" t="s">
        <v>250</v>
      </c>
    </row>
    <row r="50" spans="1:16" ht="12.75">
      <c r="A50" s="24" t="s">
        <v>49</v>
      </c>
      <c r="B50" s="29" t="s">
        <v>97</v>
      </c>
      <c r="C50" s="29" t="s">
        <v>876</v>
      </c>
      <c r="D50" s="24" t="s">
        <v>51</v>
      </c>
      <c r="E50" s="30" t="s">
        <v>877</v>
      </c>
      <c r="F50" s="31" t="s">
        <v>137</v>
      </c>
      <c r="G50" s="32">
        <v>46.5</v>
      </c>
      <c r="H50" s="33">
        <v>0</v>
      </c>
      <c r="I50" s="33">
        <f>ROUND(ROUND(H50,2)*ROUND(G50,3),2)</f>
      </c>
      <c r="O50">
        <f>(I50*21)/100</f>
      </c>
      <c r="P50" t="s">
        <v>27</v>
      </c>
    </row>
    <row r="51" spans="1:5" ht="12.75">
      <c r="A51" s="34" t="s">
        <v>54</v>
      </c>
      <c r="E51" s="35" t="s">
        <v>878</v>
      </c>
    </row>
    <row r="52" spans="1:5" ht="12.75">
      <c r="A52" s="36" t="s">
        <v>56</v>
      </c>
      <c r="E52" s="37" t="s">
        <v>1139</v>
      </c>
    </row>
    <row r="53" spans="1:5" ht="38.25">
      <c r="A53" t="s">
        <v>58</v>
      </c>
      <c r="E53" s="35" t="s">
        <v>255</v>
      </c>
    </row>
    <row r="54" spans="1:16" ht="12.75">
      <c r="A54" s="24" t="s">
        <v>49</v>
      </c>
      <c r="B54" s="29" t="s">
        <v>102</v>
      </c>
      <c r="C54" s="29" t="s">
        <v>880</v>
      </c>
      <c r="D54" s="24" t="s">
        <v>51</v>
      </c>
      <c r="E54" s="30" t="s">
        <v>881</v>
      </c>
      <c r="F54" s="31" t="s">
        <v>137</v>
      </c>
      <c r="G54" s="32">
        <v>46.5</v>
      </c>
      <c r="H54" s="33">
        <v>0</v>
      </c>
      <c r="I54" s="33">
        <f>ROUND(ROUND(H54,2)*ROUND(G54,3),2)</f>
      </c>
      <c r="O54">
        <f>(I54*21)/100</f>
      </c>
      <c r="P54" t="s">
        <v>27</v>
      </c>
    </row>
    <row r="55" spans="1:5" ht="12.75">
      <c r="A55" s="34" t="s">
        <v>54</v>
      </c>
      <c r="E55" s="35" t="s">
        <v>51</v>
      </c>
    </row>
    <row r="56" spans="1:5" ht="12.75">
      <c r="A56" s="36" t="s">
        <v>56</v>
      </c>
      <c r="E56" s="37" t="s">
        <v>1139</v>
      </c>
    </row>
    <row r="57" spans="1:5" ht="25.5">
      <c r="A57" t="s">
        <v>58</v>
      </c>
      <c r="E57" s="35" t="s">
        <v>882</v>
      </c>
    </row>
    <row r="58" spans="1:16" ht="12.75">
      <c r="A58" s="24" t="s">
        <v>49</v>
      </c>
      <c r="B58" s="29" t="s">
        <v>107</v>
      </c>
      <c r="C58" s="29" t="s">
        <v>883</v>
      </c>
      <c r="D58" s="24" t="s">
        <v>51</v>
      </c>
      <c r="E58" s="30" t="s">
        <v>884</v>
      </c>
      <c r="F58" s="31" t="s">
        <v>137</v>
      </c>
      <c r="G58" s="32">
        <v>46.5</v>
      </c>
      <c r="H58" s="33">
        <v>0</v>
      </c>
      <c r="I58" s="33">
        <f>ROUND(ROUND(H58,2)*ROUND(G58,3),2)</f>
      </c>
      <c r="O58">
        <f>(I58*21)/100</f>
      </c>
      <c r="P58" t="s">
        <v>27</v>
      </c>
    </row>
    <row r="59" spans="1:5" ht="12.75">
      <c r="A59" s="34" t="s">
        <v>54</v>
      </c>
      <c r="E59" s="35" t="s">
        <v>51</v>
      </c>
    </row>
    <row r="60" spans="1:5" ht="12.75">
      <c r="A60" s="36" t="s">
        <v>56</v>
      </c>
      <c r="E60" s="37" t="s">
        <v>1139</v>
      </c>
    </row>
    <row r="61" spans="1:5" ht="38.25">
      <c r="A61" t="s">
        <v>58</v>
      </c>
      <c r="E61" s="35" t="s">
        <v>885</v>
      </c>
    </row>
    <row r="62" spans="1:18" ht="12.75" customHeight="1">
      <c r="A62" s="6" t="s">
        <v>47</v>
      </c>
      <c r="B62" s="6"/>
      <c r="C62" s="40" t="s">
        <v>26</v>
      </c>
      <c r="D62" s="6"/>
      <c r="E62" s="27" t="s">
        <v>818</v>
      </c>
      <c r="F62" s="6"/>
      <c r="G62" s="6"/>
      <c r="H62" s="6"/>
      <c r="I62" s="41">
        <f>0+Q62</f>
      </c>
      <c r="O62">
        <f>0+R62</f>
      </c>
      <c r="Q62">
        <f>0+I63</f>
      </c>
      <c r="R62">
        <f>0+O63</f>
      </c>
    </row>
    <row r="63" spans="1:16" ht="12.75">
      <c r="A63" s="24" t="s">
        <v>49</v>
      </c>
      <c r="B63" s="29" t="s">
        <v>187</v>
      </c>
      <c r="C63" s="29" t="s">
        <v>891</v>
      </c>
      <c r="D63" s="24" t="s">
        <v>51</v>
      </c>
      <c r="E63" s="30" t="s">
        <v>892</v>
      </c>
      <c r="F63" s="31" t="s">
        <v>153</v>
      </c>
      <c r="G63" s="32">
        <v>1.875</v>
      </c>
      <c r="H63" s="33">
        <v>0</v>
      </c>
      <c r="I63" s="33">
        <f>ROUND(ROUND(H63,2)*ROUND(G63,3),2)</f>
      </c>
      <c r="O63">
        <f>(I63*21)/100</f>
      </c>
      <c r="P63" t="s">
        <v>27</v>
      </c>
    </row>
    <row r="64" spans="1:5" ht="25.5">
      <c r="A64" s="34" t="s">
        <v>54</v>
      </c>
      <c r="E64" s="35" t="s">
        <v>1140</v>
      </c>
    </row>
    <row r="65" spans="1:5" ht="12.75">
      <c r="A65" s="36" t="s">
        <v>56</v>
      </c>
      <c r="E65" s="37" t="s">
        <v>1141</v>
      </c>
    </row>
    <row r="66" spans="1:5" ht="369.75">
      <c r="A66" t="s">
        <v>58</v>
      </c>
      <c r="E66" s="35" t="s">
        <v>895</v>
      </c>
    </row>
    <row r="67" spans="1:18" ht="12.75" customHeight="1">
      <c r="A67" s="6" t="s">
        <v>47</v>
      </c>
      <c r="B67" s="6"/>
      <c r="C67" s="40" t="s">
        <v>37</v>
      </c>
      <c r="D67" s="6"/>
      <c r="E67" s="27" t="s">
        <v>291</v>
      </c>
      <c r="F67" s="6"/>
      <c r="G67" s="6"/>
      <c r="H67" s="6"/>
      <c r="I67" s="41">
        <f>0+Q67</f>
      </c>
      <c r="O67">
        <f>0+R67</f>
      </c>
      <c r="Q67">
        <f>0+I68</f>
      </c>
      <c r="R67">
        <f>0+O68</f>
      </c>
    </row>
    <row r="68" spans="1:16" ht="12.75">
      <c r="A68" s="24" t="s">
        <v>49</v>
      </c>
      <c r="B68" s="29" t="s">
        <v>191</v>
      </c>
      <c r="C68" s="29" t="s">
        <v>1142</v>
      </c>
      <c r="D68" s="24" t="s">
        <v>51</v>
      </c>
      <c r="E68" s="30" t="s">
        <v>1143</v>
      </c>
      <c r="F68" s="31" t="s">
        <v>153</v>
      </c>
      <c r="G68" s="32">
        <v>2.4</v>
      </c>
      <c r="H68" s="33">
        <v>0</v>
      </c>
      <c r="I68" s="33">
        <f>ROUND(ROUND(H68,2)*ROUND(G68,3),2)</f>
      </c>
      <c r="O68">
        <f>(I68*21)/100</f>
      </c>
      <c r="P68" t="s">
        <v>27</v>
      </c>
    </row>
    <row r="69" spans="1:5" ht="12.75">
      <c r="A69" s="34" t="s">
        <v>54</v>
      </c>
      <c r="E69" s="35" t="s">
        <v>1144</v>
      </c>
    </row>
    <row r="70" spans="1:5" ht="12.75">
      <c r="A70" s="36" t="s">
        <v>56</v>
      </c>
      <c r="E70" s="37" t="s">
        <v>1145</v>
      </c>
    </row>
    <row r="71" spans="1:5" ht="395.25">
      <c r="A71" t="s">
        <v>58</v>
      </c>
      <c r="E71" s="35" t="s">
        <v>1146</v>
      </c>
    </row>
    <row r="72" spans="1:18" ht="12.75" customHeight="1">
      <c r="A72" s="6" t="s">
        <v>47</v>
      </c>
      <c r="B72" s="6"/>
      <c r="C72" s="40" t="s">
        <v>39</v>
      </c>
      <c r="D72" s="6"/>
      <c r="E72" s="27" t="s">
        <v>309</v>
      </c>
      <c r="F72" s="6"/>
      <c r="G72" s="6"/>
      <c r="H72" s="6"/>
      <c r="I72" s="41">
        <f>0+Q72</f>
      </c>
      <c r="O72">
        <f>0+R72</f>
      </c>
      <c r="Q72">
        <f>0+I73+I77+I81+I85+I89+I93+I97</f>
      </c>
      <c r="R72">
        <f>0+O73+O77+O81+O85+O89+O93+O97</f>
      </c>
    </row>
    <row r="73" spans="1:16" ht="12.75">
      <c r="A73" s="24" t="s">
        <v>49</v>
      </c>
      <c r="B73" s="29" t="s">
        <v>197</v>
      </c>
      <c r="C73" s="29" t="s">
        <v>900</v>
      </c>
      <c r="D73" s="24" t="s">
        <v>51</v>
      </c>
      <c r="E73" s="30" t="s">
        <v>901</v>
      </c>
      <c r="F73" s="31" t="s">
        <v>137</v>
      </c>
      <c r="G73" s="32">
        <v>18</v>
      </c>
      <c r="H73" s="33">
        <v>0</v>
      </c>
      <c r="I73" s="33">
        <f>ROUND(ROUND(H73,2)*ROUND(G73,3),2)</f>
      </c>
      <c r="O73">
        <f>(I73*21)/100</f>
      </c>
      <c r="P73" t="s">
        <v>27</v>
      </c>
    </row>
    <row r="74" spans="1:5" ht="12.75">
      <c r="A74" s="34" t="s">
        <v>54</v>
      </c>
      <c r="E74" s="35" t="s">
        <v>51</v>
      </c>
    </row>
    <row r="75" spans="1:5" ht="12.75">
      <c r="A75" s="36" t="s">
        <v>56</v>
      </c>
      <c r="E75" s="37" t="s">
        <v>1147</v>
      </c>
    </row>
    <row r="76" spans="1:5" ht="127.5">
      <c r="A76" t="s">
        <v>58</v>
      </c>
      <c r="E76" s="35" t="s">
        <v>314</v>
      </c>
    </row>
    <row r="77" spans="1:16" ht="12.75">
      <c r="A77" s="24" t="s">
        <v>49</v>
      </c>
      <c r="B77" s="29" t="s">
        <v>203</v>
      </c>
      <c r="C77" s="29" t="s">
        <v>337</v>
      </c>
      <c r="D77" s="24" t="s">
        <v>51</v>
      </c>
      <c r="E77" s="30" t="s">
        <v>338</v>
      </c>
      <c r="F77" s="31" t="s">
        <v>137</v>
      </c>
      <c r="G77" s="32">
        <v>127.7</v>
      </c>
      <c r="H77" s="33">
        <v>0</v>
      </c>
      <c r="I77" s="33">
        <f>ROUND(ROUND(H77,2)*ROUND(G77,3),2)</f>
      </c>
      <c r="O77">
        <f>(I77*21)/100</f>
      </c>
      <c r="P77" t="s">
        <v>27</v>
      </c>
    </row>
    <row r="78" spans="1:5" ht="12.75">
      <c r="A78" s="34" t="s">
        <v>54</v>
      </c>
      <c r="E78" s="35" t="s">
        <v>51</v>
      </c>
    </row>
    <row r="79" spans="1:5" ht="38.25">
      <c r="A79" s="36" t="s">
        <v>56</v>
      </c>
      <c r="E79" s="37" t="s">
        <v>1148</v>
      </c>
    </row>
    <row r="80" spans="1:5" ht="51">
      <c r="A80" t="s">
        <v>58</v>
      </c>
      <c r="E80" s="35" t="s">
        <v>329</v>
      </c>
    </row>
    <row r="81" spans="1:16" ht="12.75">
      <c r="A81" s="24" t="s">
        <v>49</v>
      </c>
      <c r="B81" s="29" t="s">
        <v>209</v>
      </c>
      <c r="C81" s="29" t="s">
        <v>969</v>
      </c>
      <c r="D81" s="24" t="s">
        <v>51</v>
      </c>
      <c r="E81" s="30" t="s">
        <v>970</v>
      </c>
      <c r="F81" s="31" t="s">
        <v>137</v>
      </c>
      <c r="G81" s="32">
        <v>7.5</v>
      </c>
      <c r="H81" s="33">
        <v>0</v>
      </c>
      <c r="I81" s="33">
        <f>ROUND(ROUND(H81,2)*ROUND(G81,3),2)</f>
      </c>
      <c r="O81">
        <f>(I81*21)/100</f>
      </c>
      <c r="P81" t="s">
        <v>27</v>
      </c>
    </row>
    <row r="82" spans="1:5" ht="12.75">
      <c r="A82" s="34" t="s">
        <v>54</v>
      </c>
      <c r="E82" s="35" t="s">
        <v>51</v>
      </c>
    </row>
    <row r="83" spans="1:5" ht="12.75">
      <c r="A83" s="36" t="s">
        <v>56</v>
      </c>
      <c r="E83" s="37" t="s">
        <v>1149</v>
      </c>
    </row>
    <row r="84" spans="1:5" ht="102">
      <c r="A84" t="s">
        <v>58</v>
      </c>
      <c r="E84" s="35" t="s">
        <v>355</v>
      </c>
    </row>
    <row r="85" spans="1:16" ht="12.75">
      <c r="A85" s="24" t="s">
        <v>49</v>
      </c>
      <c r="B85" s="29" t="s">
        <v>214</v>
      </c>
      <c r="C85" s="29" t="s">
        <v>427</v>
      </c>
      <c r="D85" s="24" t="s">
        <v>51</v>
      </c>
      <c r="E85" s="30" t="s">
        <v>428</v>
      </c>
      <c r="F85" s="31" t="s">
        <v>137</v>
      </c>
      <c r="G85" s="32">
        <v>119</v>
      </c>
      <c r="H85" s="33">
        <v>0</v>
      </c>
      <c r="I85" s="33">
        <f>ROUND(ROUND(H85,2)*ROUND(G85,3),2)</f>
      </c>
      <c r="O85">
        <f>(I85*21)/100</f>
      </c>
      <c r="P85" t="s">
        <v>27</v>
      </c>
    </row>
    <row r="86" spans="1:5" ht="12.75">
      <c r="A86" s="34" t="s">
        <v>54</v>
      </c>
      <c r="E86" s="35" t="s">
        <v>903</v>
      </c>
    </row>
    <row r="87" spans="1:5" ht="12.75">
      <c r="A87" s="36" t="s">
        <v>56</v>
      </c>
      <c r="E87" s="37" t="s">
        <v>1150</v>
      </c>
    </row>
    <row r="88" spans="1:5" ht="153">
      <c r="A88" t="s">
        <v>58</v>
      </c>
      <c r="E88" s="35" t="s">
        <v>420</v>
      </c>
    </row>
    <row r="89" spans="1:16" ht="25.5">
      <c r="A89" s="24" t="s">
        <v>49</v>
      </c>
      <c r="B89" s="29" t="s">
        <v>219</v>
      </c>
      <c r="C89" s="29" t="s">
        <v>909</v>
      </c>
      <c r="D89" s="24" t="s">
        <v>51</v>
      </c>
      <c r="E89" s="30" t="s">
        <v>910</v>
      </c>
      <c r="F89" s="31" t="s">
        <v>137</v>
      </c>
      <c r="G89" s="32">
        <v>6.8</v>
      </c>
      <c r="H89" s="33">
        <v>0</v>
      </c>
      <c r="I89" s="33">
        <f>ROUND(ROUND(H89,2)*ROUND(G89,3),2)</f>
      </c>
      <c r="O89">
        <f>(I89*21)/100</f>
      </c>
      <c r="P89" t="s">
        <v>27</v>
      </c>
    </row>
    <row r="90" spans="1:5" ht="12.75">
      <c r="A90" s="34" t="s">
        <v>54</v>
      </c>
      <c r="E90" s="35" t="s">
        <v>911</v>
      </c>
    </row>
    <row r="91" spans="1:5" ht="12.75">
      <c r="A91" s="36" t="s">
        <v>56</v>
      </c>
      <c r="E91" s="37" t="s">
        <v>1151</v>
      </c>
    </row>
    <row r="92" spans="1:5" ht="153">
      <c r="A92" t="s">
        <v>58</v>
      </c>
      <c r="E92" s="35" t="s">
        <v>420</v>
      </c>
    </row>
    <row r="93" spans="1:16" ht="12.75">
      <c r="A93" s="24" t="s">
        <v>49</v>
      </c>
      <c r="B93" s="29" t="s">
        <v>225</v>
      </c>
      <c r="C93" s="29" t="s">
        <v>1152</v>
      </c>
      <c r="D93" s="24" t="s">
        <v>51</v>
      </c>
      <c r="E93" s="30" t="s">
        <v>1153</v>
      </c>
      <c r="F93" s="31" t="s">
        <v>153</v>
      </c>
      <c r="G93" s="32">
        <v>2.4</v>
      </c>
      <c r="H93" s="33">
        <v>0</v>
      </c>
      <c r="I93" s="33">
        <f>ROUND(ROUND(H93,2)*ROUND(G93,3),2)</f>
      </c>
      <c r="O93">
        <f>(I93*21)/100</f>
      </c>
      <c r="P93" t="s">
        <v>27</v>
      </c>
    </row>
    <row r="94" spans="1:5" ht="12.75">
      <c r="A94" s="34" t="s">
        <v>54</v>
      </c>
      <c r="E94" s="35" t="s">
        <v>1144</v>
      </c>
    </row>
    <row r="95" spans="1:5" ht="12.75">
      <c r="A95" s="36" t="s">
        <v>56</v>
      </c>
      <c r="E95" s="37" t="s">
        <v>1145</v>
      </c>
    </row>
    <row r="96" spans="1:5" ht="127.5">
      <c r="A96" t="s">
        <v>58</v>
      </c>
      <c r="E96" s="35" t="s">
        <v>314</v>
      </c>
    </row>
    <row r="97" spans="1:16" ht="12.75">
      <c r="A97" s="24" t="s">
        <v>49</v>
      </c>
      <c r="B97" s="29" t="s">
        <v>231</v>
      </c>
      <c r="C97" s="29" t="s">
        <v>1154</v>
      </c>
      <c r="D97" s="24" t="s">
        <v>51</v>
      </c>
      <c r="E97" s="30" t="s">
        <v>1155</v>
      </c>
      <c r="F97" s="31" t="s">
        <v>137</v>
      </c>
      <c r="G97" s="32">
        <v>22</v>
      </c>
      <c r="H97" s="33">
        <v>0</v>
      </c>
      <c r="I97" s="33">
        <f>ROUND(ROUND(H97,2)*ROUND(G97,3),2)</f>
      </c>
      <c r="O97">
        <f>(I97*21)/100</f>
      </c>
      <c r="P97" t="s">
        <v>27</v>
      </c>
    </row>
    <row r="98" spans="1:5" ht="25.5">
      <c r="A98" s="34" t="s">
        <v>54</v>
      </c>
      <c r="E98" s="35" t="s">
        <v>1156</v>
      </c>
    </row>
    <row r="99" spans="1:5" ht="12.75">
      <c r="A99" s="36" t="s">
        <v>56</v>
      </c>
      <c r="E99" s="37" t="s">
        <v>1157</v>
      </c>
    </row>
    <row r="100" spans="1:5" ht="89.25">
      <c r="A100" t="s">
        <v>58</v>
      </c>
      <c r="E100" s="35" t="s">
        <v>917</v>
      </c>
    </row>
    <row r="101" spans="1:18" ht="12.75" customHeight="1">
      <c r="A101" s="6" t="s">
        <v>47</v>
      </c>
      <c r="B101" s="6"/>
      <c r="C101" s="40" t="s">
        <v>79</v>
      </c>
      <c r="D101" s="6"/>
      <c r="E101" s="27" t="s">
        <v>918</v>
      </c>
      <c r="F101" s="6"/>
      <c r="G101" s="6"/>
      <c r="H101" s="6"/>
      <c r="I101" s="41">
        <f>0+Q101</f>
      </c>
      <c r="O101">
        <f>0+R101</f>
      </c>
      <c r="Q101">
        <f>0+I102</f>
      </c>
      <c r="R101">
        <f>0+O102</f>
      </c>
    </row>
    <row r="102" spans="1:16" ht="12.75">
      <c r="A102" s="24" t="s">
        <v>49</v>
      </c>
      <c r="B102" s="29" t="s">
        <v>235</v>
      </c>
      <c r="C102" s="29" t="s">
        <v>919</v>
      </c>
      <c r="D102" s="24" t="s">
        <v>51</v>
      </c>
      <c r="E102" s="30" t="s">
        <v>920</v>
      </c>
      <c r="F102" s="31" t="s">
        <v>137</v>
      </c>
      <c r="G102" s="32">
        <v>8.5</v>
      </c>
      <c r="H102" s="33">
        <v>0</v>
      </c>
      <c r="I102" s="33">
        <f>ROUND(ROUND(H102,2)*ROUND(G102,3),2)</f>
      </c>
      <c r="O102">
        <f>(I102*21)/100</f>
      </c>
      <c r="P102" t="s">
        <v>27</v>
      </c>
    </row>
    <row r="103" spans="1:5" ht="12.75">
      <c r="A103" s="34" t="s">
        <v>54</v>
      </c>
      <c r="E103" s="35" t="s">
        <v>1158</v>
      </c>
    </row>
    <row r="104" spans="1:5" ht="12.75">
      <c r="A104" s="36" t="s">
        <v>56</v>
      </c>
      <c r="E104" s="37" t="s">
        <v>1159</v>
      </c>
    </row>
    <row r="105" spans="1:5" ht="191.25">
      <c r="A105" t="s">
        <v>58</v>
      </c>
      <c r="E105" s="35" t="s">
        <v>923</v>
      </c>
    </row>
    <row r="106" spans="1:18" ht="12.75" customHeight="1">
      <c r="A106" s="6" t="s">
        <v>47</v>
      </c>
      <c r="B106" s="6"/>
      <c r="C106" s="40" t="s">
        <v>85</v>
      </c>
      <c r="D106" s="6"/>
      <c r="E106" s="27" t="s">
        <v>435</v>
      </c>
      <c r="F106" s="6"/>
      <c r="G106" s="6"/>
      <c r="H106" s="6"/>
      <c r="I106" s="41">
        <f>0+Q106</f>
      </c>
      <c r="O106">
        <f>0+R106</f>
      </c>
      <c r="Q106">
        <f>0+I107</f>
      </c>
      <c r="R106">
        <f>0+O107</f>
      </c>
    </row>
    <row r="107" spans="1:16" ht="12.75">
      <c r="A107" s="24" t="s">
        <v>49</v>
      </c>
      <c r="B107" s="29" t="s">
        <v>241</v>
      </c>
      <c r="C107" s="29" t="s">
        <v>929</v>
      </c>
      <c r="D107" s="24" t="s">
        <v>51</v>
      </c>
      <c r="E107" s="30" t="s">
        <v>930</v>
      </c>
      <c r="F107" s="31" t="s">
        <v>82</v>
      </c>
      <c r="G107" s="32">
        <v>2</v>
      </c>
      <c r="H107" s="33">
        <v>0</v>
      </c>
      <c r="I107" s="33">
        <f>ROUND(ROUND(H107,2)*ROUND(G107,3),2)</f>
      </c>
      <c r="O107">
        <f>(I107*21)/100</f>
      </c>
      <c r="P107" t="s">
        <v>27</v>
      </c>
    </row>
    <row r="108" spans="1:5" ht="12.75">
      <c r="A108" s="34" t="s">
        <v>54</v>
      </c>
      <c r="E108" s="35" t="s">
        <v>51</v>
      </c>
    </row>
    <row r="109" spans="1:5" ht="12.75">
      <c r="A109" s="36" t="s">
        <v>56</v>
      </c>
      <c r="E109" s="37" t="s">
        <v>425</v>
      </c>
    </row>
    <row r="110" spans="1:5" ht="25.5">
      <c r="A110" t="s">
        <v>58</v>
      </c>
      <c r="E110" s="35" t="s">
        <v>933</v>
      </c>
    </row>
    <row r="111" spans="1:18" ht="12.75" customHeight="1">
      <c r="A111" s="6" t="s">
        <v>47</v>
      </c>
      <c r="B111" s="6"/>
      <c r="C111" s="40" t="s">
        <v>44</v>
      </c>
      <c r="D111" s="6"/>
      <c r="E111" s="27" t="s">
        <v>462</v>
      </c>
      <c r="F111" s="6"/>
      <c r="G111" s="6"/>
      <c r="H111" s="6"/>
      <c r="I111" s="41">
        <f>0+Q111</f>
      </c>
      <c r="O111">
        <f>0+R111</f>
      </c>
      <c r="Q111">
        <f>0+I112+I116+I120</f>
      </c>
      <c r="R111">
        <f>0+O112+O116+O120</f>
      </c>
    </row>
    <row r="112" spans="1:16" ht="12.75">
      <c r="A112" s="24" t="s">
        <v>49</v>
      </c>
      <c r="B112" s="29" t="s">
        <v>246</v>
      </c>
      <c r="C112" s="29" t="s">
        <v>942</v>
      </c>
      <c r="D112" s="24" t="s">
        <v>51</v>
      </c>
      <c r="E112" s="30" t="s">
        <v>943</v>
      </c>
      <c r="F112" s="31" t="s">
        <v>163</v>
      </c>
      <c r="G112" s="32">
        <v>102.5</v>
      </c>
      <c r="H112" s="33">
        <v>0</v>
      </c>
      <c r="I112" s="33">
        <f>ROUND(ROUND(H112,2)*ROUND(G112,3),2)</f>
      </c>
      <c r="O112">
        <f>(I112*21)/100</f>
      </c>
      <c r="P112" t="s">
        <v>27</v>
      </c>
    </row>
    <row r="113" spans="1:5" ht="12.75">
      <c r="A113" s="34" t="s">
        <v>54</v>
      </c>
      <c r="E113" s="35" t="s">
        <v>51</v>
      </c>
    </row>
    <row r="114" spans="1:5" ht="12.75">
      <c r="A114" s="36" t="s">
        <v>56</v>
      </c>
      <c r="E114" s="37" t="s">
        <v>1160</v>
      </c>
    </row>
    <row r="115" spans="1:5" ht="51">
      <c r="A115" t="s">
        <v>58</v>
      </c>
      <c r="E115" s="35" t="s">
        <v>585</v>
      </c>
    </row>
    <row r="116" spans="1:16" ht="12.75">
      <c r="A116" s="24" t="s">
        <v>49</v>
      </c>
      <c r="B116" s="29" t="s">
        <v>251</v>
      </c>
      <c r="C116" s="29" t="s">
        <v>587</v>
      </c>
      <c r="D116" s="24" t="s">
        <v>51</v>
      </c>
      <c r="E116" s="30" t="s">
        <v>588</v>
      </c>
      <c r="F116" s="31" t="s">
        <v>163</v>
      </c>
      <c r="G116" s="32">
        <v>93.5</v>
      </c>
      <c r="H116" s="33">
        <v>0</v>
      </c>
      <c r="I116" s="33">
        <f>ROUND(ROUND(H116,2)*ROUND(G116,3),2)</f>
      </c>
      <c r="O116">
        <f>(I116*21)/100</f>
      </c>
      <c r="P116" t="s">
        <v>27</v>
      </c>
    </row>
    <row r="117" spans="1:5" ht="12.75">
      <c r="A117" s="34" t="s">
        <v>54</v>
      </c>
      <c r="E117" s="35" t="s">
        <v>1161</v>
      </c>
    </row>
    <row r="118" spans="1:5" ht="12.75">
      <c r="A118" s="36" t="s">
        <v>56</v>
      </c>
      <c r="E118" s="37" t="s">
        <v>1134</v>
      </c>
    </row>
    <row r="119" spans="1:5" ht="51">
      <c r="A119" t="s">
        <v>58</v>
      </c>
      <c r="E119" s="35" t="s">
        <v>585</v>
      </c>
    </row>
    <row r="120" spans="1:16" ht="12.75">
      <c r="A120" s="24" t="s">
        <v>49</v>
      </c>
      <c r="B120" s="29" t="s">
        <v>256</v>
      </c>
      <c r="C120" s="29" t="s">
        <v>949</v>
      </c>
      <c r="D120" s="24" t="s">
        <v>51</v>
      </c>
      <c r="E120" s="30" t="s">
        <v>950</v>
      </c>
      <c r="F120" s="31" t="s">
        <v>153</v>
      </c>
      <c r="G120" s="32">
        <v>4.8</v>
      </c>
      <c r="H120" s="33">
        <v>0</v>
      </c>
      <c r="I120" s="33">
        <f>ROUND(ROUND(H120,2)*ROUND(G120,3),2)</f>
      </c>
      <c r="O120">
        <f>(I120*21)/100</f>
      </c>
      <c r="P120" t="s">
        <v>27</v>
      </c>
    </row>
    <row r="121" spans="1:5" ht="12.75">
      <c r="A121" s="34" t="s">
        <v>54</v>
      </c>
      <c r="E121" s="35" t="s">
        <v>51</v>
      </c>
    </row>
    <row r="122" spans="1:5" ht="12.75">
      <c r="A122" s="36" t="s">
        <v>56</v>
      </c>
      <c r="E122" s="37" t="s">
        <v>1162</v>
      </c>
    </row>
    <row r="123" spans="1:5" ht="102">
      <c r="A123" t="s">
        <v>58</v>
      </c>
      <c r="E123" s="35" t="s">
        <v>770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34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0+O8+O33+O94+O107+O124+O177+O210+O215+O256+O265</f>
      </c>
      <c r="P2" t="s">
        <v>26</v>
      </c>
    </row>
    <row r="3" spans="1:16" ht="15" customHeight="1">
      <c r="A3" t="s">
        <v>12</v>
      </c>
      <c r="B3" s="12" t="s">
        <v>14</v>
      </c>
      <c r="C3" s="13" t="s">
        <v>15</v>
      </c>
      <c r="D3" s="1"/>
      <c r="E3" s="14" t="s">
        <v>16</v>
      </c>
      <c r="F3" s="1"/>
      <c r="G3" s="9"/>
      <c r="H3" s="8" t="s">
        <v>1163</v>
      </c>
      <c r="I3" s="38">
        <f>0+I8+I33+I94+I107+I124+I177+I210+I215+I256+I265</f>
      </c>
      <c r="O3" t="s">
        <v>23</v>
      </c>
      <c r="P3" t="s">
        <v>27</v>
      </c>
    </row>
    <row r="4" spans="1:16" ht="15" customHeight="1">
      <c r="A4" t="s">
        <v>17</v>
      </c>
      <c r="B4" s="16" t="s">
        <v>22</v>
      </c>
      <c r="C4" s="17" t="s">
        <v>1163</v>
      </c>
      <c r="D4" s="6"/>
      <c r="E4" s="18" t="s">
        <v>1164</v>
      </c>
      <c r="F4" s="6"/>
      <c r="G4" s="6"/>
      <c r="H4" s="25"/>
      <c r="I4" s="25"/>
      <c r="O4" t="s">
        <v>24</v>
      </c>
      <c r="P4" t="s">
        <v>27</v>
      </c>
    </row>
    <row r="5" spans="1:16" ht="12.75" customHeight="1">
      <c r="A5" s="15" t="s">
        <v>30</v>
      </c>
      <c r="B5" s="15" t="s">
        <v>32</v>
      </c>
      <c r="C5" s="15" t="s">
        <v>34</v>
      </c>
      <c r="D5" s="15" t="s">
        <v>35</v>
      </c>
      <c r="E5" s="15" t="s">
        <v>36</v>
      </c>
      <c r="F5" s="15" t="s">
        <v>38</v>
      </c>
      <c r="G5" s="15" t="s">
        <v>40</v>
      </c>
      <c r="H5" s="15" t="s">
        <v>42</v>
      </c>
      <c r="I5" s="15"/>
      <c r="O5" t="s">
        <v>25</v>
      </c>
      <c r="P5" t="s">
        <v>27</v>
      </c>
    </row>
    <row r="6" spans="1:9" ht="12.75" customHeight="1">
      <c r="A6" s="15"/>
      <c r="B6" s="15"/>
      <c r="C6" s="15"/>
      <c r="D6" s="15"/>
      <c r="E6" s="15"/>
      <c r="F6" s="15"/>
      <c r="G6" s="15"/>
      <c r="H6" s="15" t="s">
        <v>43</v>
      </c>
      <c r="I6" s="15" t="s">
        <v>45</v>
      </c>
    </row>
    <row r="7" spans="1:9" ht="12.75" customHeight="1">
      <c r="A7" s="15" t="s">
        <v>31</v>
      </c>
      <c r="B7" s="15" t="s">
        <v>33</v>
      </c>
      <c r="C7" s="15" t="s">
        <v>27</v>
      </c>
      <c r="D7" s="15" t="s">
        <v>26</v>
      </c>
      <c r="E7" s="15" t="s">
        <v>37</v>
      </c>
      <c r="F7" s="15" t="s">
        <v>39</v>
      </c>
      <c r="G7" s="15" t="s">
        <v>41</v>
      </c>
      <c r="H7" s="15" t="s">
        <v>44</v>
      </c>
      <c r="I7" s="15" t="s">
        <v>46</v>
      </c>
    </row>
    <row r="8" spans="1:18" ht="12.75" customHeight="1">
      <c r="A8" s="25" t="s">
        <v>47</v>
      </c>
      <c r="B8" s="25"/>
      <c r="C8" s="26" t="s">
        <v>31</v>
      </c>
      <c r="D8" s="25"/>
      <c r="E8" s="27" t="s">
        <v>48</v>
      </c>
      <c r="F8" s="25"/>
      <c r="G8" s="25"/>
      <c r="H8" s="25"/>
      <c r="I8" s="28">
        <f>0+Q8</f>
      </c>
      <c r="O8">
        <f>0+R8</f>
      </c>
      <c r="Q8">
        <f>0+I9+I13+I17+I21+I25+I29</f>
      </c>
      <c r="R8">
        <f>0+O9+O13+O17+O21+O25+O29</f>
      </c>
    </row>
    <row r="9" spans="1:16" ht="12.75">
      <c r="A9" s="24" t="s">
        <v>49</v>
      </c>
      <c r="B9" s="29" t="s">
        <v>33</v>
      </c>
      <c r="C9" s="29" t="s">
        <v>125</v>
      </c>
      <c r="D9" s="24" t="s">
        <v>51</v>
      </c>
      <c r="E9" s="30" t="s">
        <v>126</v>
      </c>
      <c r="F9" s="31" t="s">
        <v>127</v>
      </c>
      <c r="G9" s="32">
        <v>1462.876</v>
      </c>
      <c r="H9" s="33">
        <v>0</v>
      </c>
      <c r="I9" s="33">
        <f>ROUND(ROUND(H9,2)*ROUND(G9,3),2)</f>
      </c>
      <c r="O9">
        <f>(I9*21)/100</f>
      </c>
      <c r="P9" t="s">
        <v>27</v>
      </c>
    </row>
    <row r="10" spans="1:5" ht="12.75">
      <c r="A10" s="34" t="s">
        <v>54</v>
      </c>
      <c r="E10" s="35" t="s">
        <v>132</v>
      </c>
    </row>
    <row r="11" spans="1:5" ht="89.25">
      <c r="A11" s="36" t="s">
        <v>56</v>
      </c>
      <c r="E11" s="37" t="s">
        <v>1165</v>
      </c>
    </row>
    <row r="12" spans="1:5" ht="25.5">
      <c r="A12" t="s">
        <v>58</v>
      </c>
      <c r="E12" s="35" t="s">
        <v>130</v>
      </c>
    </row>
    <row r="13" spans="1:16" ht="12.75">
      <c r="A13" s="24" t="s">
        <v>49</v>
      </c>
      <c r="B13" s="29" t="s">
        <v>27</v>
      </c>
      <c r="C13" s="29" t="s">
        <v>131</v>
      </c>
      <c r="D13" s="24" t="s">
        <v>51</v>
      </c>
      <c r="E13" s="30" t="s">
        <v>126</v>
      </c>
      <c r="F13" s="31" t="s">
        <v>127</v>
      </c>
      <c r="G13" s="32">
        <v>380.46</v>
      </c>
      <c r="H13" s="33">
        <v>0</v>
      </c>
      <c r="I13" s="33">
        <f>ROUND(ROUND(H13,2)*ROUND(G13,3),2)</f>
      </c>
      <c r="O13">
        <f>(I13*21)/100</f>
      </c>
      <c r="P13" t="s">
        <v>27</v>
      </c>
    </row>
    <row r="14" spans="1:5" ht="12.75">
      <c r="A14" s="34" t="s">
        <v>54</v>
      </c>
      <c r="E14" s="35" t="s">
        <v>128</v>
      </c>
    </row>
    <row r="15" spans="1:5" ht="51">
      <c r="A15" s="36" t="s">
        <v>56</v>
      </c>
      <c r="E15" s="37" t="s">
        <v>1166</v>
      </c>
    </row>
    <row r="16" spans="1:5" ht="25.5">
      <c r="A16" t="s">
        <v>58</v>
      </c>
      <c r="E16" s="35" t="s">
        <v>130</v>
      </c>
    </row>
    <row r="17" spans="1:16" ht="12.75">
      <c r="A17" s="24" t="s">
        <v>49</v>
      </c>
      <c r="B17" s="29" t="s">
        <v>26</v>
      </c>
      <c r="C17" s="29" t="s">
        <v>71</v>
      </c>
      <c r="D17" s="24" t="s">
        <v>51</v>
      </c>
      <c r="E17" s="30" t="s">
        <v>72</v>
      </c>
      <c r="F17" s="31" t="s">
        <v>62</v>
      </c>
      <c r="G17" s="32">
        <v>1</v>
      </c>
      <c r="H17" s="33">
        <v>0</v>
      </c>
      <c r="I17" s="33">
        <f>ROUND(ROUND(H17,2)*ROUND(G17,3),2)</f>
      </c>
      <c r="O17">
        <f>(I17*21)/100</f>
      </c>
      <c r="P17" t="s">
        <v>27</v>
      </c>
    </row>
    <row r="18" spans="1:5" ht="12.75">
      <c r="A18" s="34" t="s">
        <v>54</v>
      </c>
      <c r="E18" s="35" t="s">
        <v>1167</v>
      </c>
    </row>
    <row r="19" spans="1:5" ht="12.75">
      <c r="A19" s="36" t="s">
        <v>56</v>
      </c>
      <c r="E19" s="37" t="s">
        <v>51</v>
      </c>
    </row>
    <row r="20" spans="1:5" ht="12.75">
      <c r="A20" t="s">
        <v>58</v>
      </c>
      <c r="E20" s="35" t="s">
        <v>74</v>
      </c>
    </row>
    <row r="21" spans="1:16" ht="12.75">
      <c r="A21" s="24" t="s">
        <v>49</v>
      </c>
      <c r="B21" s="29" t="s">
        <v>37</v>
      </c>
      <c r="C21" s="29" t="s">
        <v>1168</v>
      </c>
      <c r="D21" s="24" t="s">
        <v>51</v>
      </c>
      <c r="E21" s="30" t="s">
        <v>1169</v>
      </c>
      <c r="F21" s="31" t="s">
        <v>62</v>
      </c>
      <c r="G21" s="32">
        <v>1</v>
      </c>
      <c r="H21" s="33">
        <v>0</v>
      </c>
      <c r="I21" s="33">
        <f>ROUND(ROUND(H21,2)*ROUND(G21,3),2)</f>
      </c>
      <c r="O21">
        <f>(I21*21)/100</f>
      </c>
      <c r="P21" t="s">
        <v>27</v>
      </c>
    </row>
    <row r="22" spans="1:5" ht="12.75">
      <c r="A22" s="34" t="s">
        <v>54</v>
      </c>
      <c r="E22" s="35" t="s">
        <v>1170</v>
      </c>
    </row>
    <row r="23" spans="1:5" ht="12.75">
      <c r="A23" s="36" t="s">
        <v>56</v>
      </c>
      <c r="E23" s="37" t="s">
        <v>51</v>
      </c>
    </row>
    <row r="24" spans="1:5" ht="12.75">
      <c r="A24" t="s">
        <v>58</v>
      </c>
      <c r="E24" s="35" t="s">
        <v>74</v>
      </c>
    </row>
    <row r="25" spans="1:16" ht="12.75">
      <c r="A25" s="24" t="s">
        <v>49</v>
      </c>
      <c r="B25" s="29" t="s">
        <v>39</v>
      </c>
      <c r="C25" s="29" t="s">
        <v>89</v>
      </c>
      <c r="D25" s="24" t="s">
        <v>51</v>
      </c>
      <c r="E25" s="30" t="s">
        <v>90</v>
      </c>
      <c r="F25" s="31" t="s">
        <v>62</v>
      </c>
      <c r="G25" s="32">
        <v>1</v>
      </c>
      <c r="H25" s="33">
        <v>0</v>
      </c>
      <c r="I25" s="33">
        <f>ROUND(ROUND(H25,2)*ROUND(G25,3),2)</f>
      </c>
      <c r="O25">
        <f>(I25*21)/100</f>
      </c>
      <c r="P25" t="s">
        <v>27</v>
      </c>
    </row>
    <row r="26" spans="1:5" ht="12.75">
      <c r="A26" s="34" t="s">
        <v>54</v>
      </c>
      <c r="E26" s="35" t="s">
        <v>1171</v>
      </c>
    </row>
    <row r="27" spans="1:5" ht="12.75">
      <c r="A27" s="36" t="s">
        <v>56</v>
      </c>
      <c r="E27" s="37" t="s">
        <v>51</v>
      </c>
    </row>
    <row r="28" spans="1:5" ht="12.75">
      <c r="A28" t="s">
        <v>58</v>
      </c>
      <c r="E28" s="35" t="s">
        <v>74</v>
      </c>
    </row>
    <row r="29" spans="1:16" ht="12.75">
      <c r="A29" s="24" t="s">
        <v>49</v>
      </c>
      <c r="B29" s="29" t="s">
        <v>41</v>
      </c>
      <c r="C29" s="29" t="s">
        <v>1172</v>
      </c>
      <c r="D29" s="24" t="s">
        <v>51</v>
      </c>
      <c r="E29" s="30" t="s">
        <v>1173</v>
      </c>
      <c r="F29" s="31" t="s">
        <v>62</v>
      </c>
      <c r="G29" s="32">
        <v>1</v>
      </c>
      <c r="H29" s="33">
        <v>0</v>
      </c>
      <c r="I29" s="33">
        <f>ROUND(ROUND(H29,2)*ROUND(G29,3),2)</f>
      </c>
      <c r="O29">
        <f>(I29*21)/100</f>
      </c>
      <c r="P29" t="s">
        <v>27</v>
      </c>
    </row>
    <row r="30" spans="1:5" ht="12.75">
      <c r="A30" s="34" t="s">
        <v>54</v>
      </c>
      <c r="E30" s="35" t="s">
        <v>1174</v>
      </c>
    </row>
    <row r="31" spans="1:5" ht="12.75">
      <c r="A31" s="36" t="s">
        <v>56</v>
      </c>
      <c r="E31" s="37" t="s">
        <v>51</v>
      </c>
    </row>
    <row r="32" spans="1:5" ht="51">
      <c r="A32" t="s">
        <v>58</v>
      </c>
      <c r="E32" s="35" t="s">
        <v>1175</v>
      </c>
    </row>
    <row r="33" spans="1:18" ht="12.75" customHeight="1">
      <c r="A33" s="6" t="s">
        <v>47</v>
      </c>
      <c r="B33" s="6"/>
      <c r="C33" s="40" t="s">
        <v>33</v>
      </c>
      <c r="D33" s="6"/>
      <c r="E33" s="27" t="s">
        <v>134</v>
      </c>
      <c r="F33" s="6"/>
      <c r="G33" s="6"/>
      <c r="H33" s="6"/>
      <c r="I33" s="41">
        <f>0+Q33</f>
      </c>
      <c r="O33">
        <f>0+R33</f>
      </c>
      <c r="Q33">
        <f>0+I34+I38+I42+I46+I50+I54+I58+I62+I66+I70+I74+I78+I82+I86+I90</f>
      </c>
      <c r="R33">
        <f>0+O34+O38+O42+O46+O50+O54+O58+O62+O66+O70+O74+O78+O82+O86+O90</f>
      </c>
    </row>
    <row r="34" spans="1:16" ht="12.75">
      <c r="A34" s="24" t="s">
        <v>49</v>
      </c>
      <c r="B34" s="29" t="s">
        <v>79</v>
      </c>
      <c r="C34" s="29" t="s">
        <v>141</v>
      </c>
      <c r="D34" s="24" t="s">
        <v>51</v>
      </c>
      <c r="E34" s="30" t="s">
        <v>142</v>
      </c>
      <c r="F34" s="31" t="s">
        <v>137</v>
      </c>
      <c r="G34" s="32">
        <v>123.3</v>
      </c>
      <c r="H34" s="33">
        <v>0</v>
      </c>
      <c r="I34" s="33">
        <f>ROUND(ROUND(H34,2)*ROUND(G34,3),2)</f>
      </c>
      <c r="O34">
        <f>(I34*21)/100</f>
      </c>
      <c r="P34" t="s">
        <v>27</v>
      </c>
    </row>
    <row r="35" spans="1:5" ht="12.75">
      <c r="A35" s="34" t="s">
        <v>54</v>
      </c>
      <c r="E35" s="35" t="s">
        <v>1176</v>
      </c>
    </row>
    <row r="36" spans="1:5" ht="12.75">
      <c r="A36" s="36" t="s">
        <v>56</v>
      </c>
      <c r="E36" s="37" t="s">
        <v>1177</v>
      </c>
    </row>
    <row r="37" spans="1:5" ht="38.25">
      <c r="A37" t="s">
        <v>58</v>
      </c>
      <c r="E37" s="35" t="s">
        <v>145</v>
      </c>
    </row>
    <row r="38" spans="1:16" ht="12.75">
      <c r="A38" s="24" t="s">
        <v>49</v>
      </c>
      <c r="B38" s="29" t="s">
        <v>85</v>
      </c>
      <c r="C38" s="29" t="s">
        <v>146</v>
      </c>
      <c r="D38" s="24" t="s">
        <v>51</v>
      </c>
      <c r="E38" s="30" t="s">
        <v>147</v>
      </c>
      <c r="F38" s="31" t="s">
        <v>137</v>
      </c>
      <c r="G38" s="32">
        <v>123.3</v>
      </c>
      <c r="H38" s="33">
        <v>0</v>
      </c>
      <c r="I38" s="33">
        <f>ROUND(ROUND(H38,2)*ROUND(G38,3),2)</f>
      </c>
      <c r="O38">
        <f>(I38*21)/100</f>
      </c>
      <c r="P38" t="s">
        <v>27</v>
      </c>
    </row>
    <row r="39" spans="1:5" ht="12.75">
      <c r="A39" s="34" t="s">
        <v>54</v>
      </c>
      <c r="E39" s="35" t="s">
        <v>51</v>
      </c>
    </row>
    <row r="40" spans="1:5" ht="12.75">
      <c r="A40" s="36" t="s">
        <v>56</v>
      </c>
      <c r="E40" s="37" t="s">
        <v>1177</v>
      </c>
    </row>
    <row r="41" spans="1:5" ht="12.75">
      <c r="A41" t="s">
        <v>58</v>
      </c>
      <c r="E41" s="35" t="s">
        <v>150</v>
      </c>
    </row>
    <row r="42" spans="1:16" ht="25.5">
      <c r="A42" s="24" t="s">
        <v>49</v>
      </c>
      <c r="B42" s="29" t="s">
        <v>44</v>
      </c>
      <c r="C42" s="29" t="s">
        <v>157</v>
      </c>
      <c r="D42" s="24" t="s">
        <v>51</v>
      </c>
      <c r="E42" s="30" t="s">
        <v>1178</v>
      </c>
      <c r="F42" s="31" t="s">
        <v>153</v>
      </c>
      <c r="G42" s="32">
        <v>47.85</v>
      </c>
      <c r="H42" s="33">
        <v>0</v>
      </c>
      <c r="I42" s="33">
        <f>ROUND(ROUND(H42,2)*ROUND(G42,3),2)</f>
      </c>
      <c r="O42">
        <f>(I42*21)/100</f>
      </c>
      <c r="P42" t="s">
        <v>27</v>
      </c>
    </row>
    <row r="43" spans="1:5" ht="12.75">
      <c r="A43" s="34" t="s">
        <v>54</v>
      </c>
      <c r="E43" s="35" t="s">
        <v>1179</v>
      </c>
    </row>
    <row r="44" spans="1:5" ht="12.75">
      <c r="A44" s="36" t="s">
        <v>56</v>
      </c>
      <c r="E44" s="37" t="s">
        <v>1180</v>
      </c>
    </row>
    <row r="45" spans="1:5" ht="63.75">
      <c r="A45" t="s">
        <v>58</v>
      </c>
      <c r="E45" s="35" t="s">
        <v>156</v>
      </c>
    </row>
    <row r="46" spans="1:16" ht="12.75">
      <c r="A46" s="24" t="s">
        <v>49</v>
      </c>
      <c r="B46" s="29" t="s">
        <v>46</v>
      </c>
      <c r="C46" s="29" t="s">
        <v>1181</v>
      </c>
      <c r="D46" s="24" t="s">
        <v>51</v>
      </c>
      <c r="E46" s="30" t="s">
        <v>1182</v>
      </c>
      <c r="F46" s="31" t="s">
        <v>163</v>
      </c>
      <c r="G46" s="32">
        <v>15.1</v>
      </c>
      <c r="H46" s="33">
        <v>0</v>
      </c>
      <c r="I46" s="33">
        <f>ROUND(ROUND(H46,2)*ROUND(G46,3),2)</f>
      </c>
      <c r="O46">
        <f>(I46*21)/100</f>
      </c>
      <c r="P46" t="s">
        <v>27</v>
      </c>
    </row>
    <row r="47" spans="1:5" ht="12.75">
      <c r="A47" s="34" t="s">
        <v>54</v>
      </c>
      <c r="E47" s="35" t="s">
        <v>1183</v>
      </c>
    </row>
    <row r="48" spans="1:5" ht="12.75">
      <c r="A48" s="36" t="s">
        <v>56</v>
      </c>
      <c r="E48" s="37" t="s">
        <v>1184</v>
      </c>
    </row>
    <row r="49" spans="1:5" ht="63.75">
      <c r="A49" t="s">
        <v>58</v>
      </c>
      <c r="E49" s="35" t="s">
        <v>156</v>
      </c>
    </row>
    <row r="50" spans="1:16" ht="12.75">
      <c r="A50" s="24" t="s">
        <v>49</v>
      </c>
      <c r="B50" s="29" t="s">
        <v>97</v>
      </c>
      <c r="C50" s="29" t="s">
        <v>1185</v>
      </c>
      <c r="D50" s="24" t="s">
        <v>51</v>
      </c>
      <c r="E50" s="30" t="s">
        <v>1186</v>
      </c>
      <c r="F50" s="31" t="s">
        <v>1187</v>
      </c>
      <c r="G50" s="32">
        <v>130</v>
      </c>
      <c r="H50" s="33">
        <v>0</v>
      </c>
      <c r="I50" s="33">
        <f>ROUND(ROUND(H50,2)*ROUND(G50,3),2)</f>
      </c>
      <c r="O50">
        <f>(I50*21)/100</f>
      </c>
      <c r="P50" t="s">
        <v>27</v>
      </c>
    </row>
    <row r="51" spans="1:5" ht="12.75">
      <c r="A51" s="34" t="s">
        <v>54</v>
      </c>
      <c r="E51" s="35" t="s">
        <v>1188</v>
      </c>
    </row>
    <row r="52" spans="1:5" ht="12.75">
      <c r="A52" s="36" t="s">
        <v>56</v>
      </c>
      <c r="E52" s="37" t="s">
        <v>1189</v>
      </c>
    </row>
    <row r="53" spans="1:5" ht="38.25">
      <c r="A53" t="s">
        <v>58</v>
      </c>
      <c r="E53" s="35" t="s">
        <v>1190</v>
      </c>
    </row>
    <row r="54" spans="1:16" ht="12.75">
      <c r="A54" s="24" t="s">
        <v>49</v>
      </c>
      <c r="B54" s="29" t="s">
        <v>102</v>
      </c>
      <c r="C54" s="29" t="s">
        <v>1191</v>
      </c>
      <c r="D54" s="24" t="s">
        <v>51</v>
      </c>
      <c r="E54" s="30" t="s">
        <v>1192</v>
      </c>
      <c r="F54" s="31" t="s">
        <v>163</v>
      </c>
      <c r="G54" s="32">
        <v>20</v>
      </c>
      <c r="H54" s="33">
        <v>0</v>
      </c>
      <c r="I54" s="33">
        <f>ROUND(ROUND(H54,2)*ROUND(G54,3),2)</f>
      </c>
      <c r="O54">
        <f>(I54*21)/100</f>
      </c>
      <c r="P54" t="s">
        <v>27</v>
      </c>
    </row>
    <row r="55" spans="1:5" ht="12.75">
      <c r="A55" s="34" t="s">
        <v>54</v>
      </c>
      <c r="E55" s="35" t="s">
        <v>51</v>
      </c>
    </row>
    <row r="56" spans="1:5" ht="12.75">
      <c r="A56" s="36" t="s">
        <v>56</v>
      </c>
      <c r="E56" s="37" t="s">
        <v>1193</v>
      </c>
    </row>
    <row r="57" spans="1:5" ht="38.25">
      <c r="A57" t="s">
        <v>58</v>
      </c>
      <c r="E57" s="35" t="s">
        <v>634</v>
      </c>
    </row>
    <row r="58" spans="1:16" ht="12.75">
      <c r="A58" s="24" t="s">
        <v>49</v>
      </c>
      <c r="B58" s="29" t="s">
        <v>107</v>
      </c>
      <c r="C58" s="29" t="s">
        <v>1194</v>
      </c>
      <c r="D58" s="24" t="s">
        <v>51</v>
      </c>
      <c r="E58" s="30" t="s">
        <v>1195</v>
      </c>
      <c r="F58" s="31" t="s">
        <v>153</v>
      </c>
      <c r="G58" s="32">
        <v>218.8</v>
      </c>
      <c r="H58" s="33">
        <v>0</v>
      </c>
      <c r="I58" s="33">
        <f>ROUND(ROUND(H58,2)*ROUND(G58,3),2)</f>
      </c>
      <c r="O58">
        <f>(I58*21)/100</f>
      </c>
      <c r="P58" t="s">
        <v>27</v>
      </c>
    </row>
    <row r="59" spans="1:5" ht="38.25">
      <c r="A59" s="34" t="s">
        <v>54</v>
      </c>
      <c r="E59" s="35" t="s">
        <v>1196</v>
      </c>
    </row>
    <row r="60" spans="1:5" ht="38.25">
      <c r="A60" s="36" t="s">
        <v>56</v>
      </c>
      <c r="E60" s="37" t="s">
        <v>1197</v>
      </c>
    </row>
    <row r="61" spans="1:5" ht="369.75">
      <c r="A61" t="s">
        <v>58</v>
      </c>
      <c r="E61" s="35" t="s">
        <v>1198</v>
      </c>
    </row>
    <row r="62" spans="1:16" ht="12.75">
      <c r="A62" s="24" t="s">
        <v>49</v>
      </c>
      <c r="B62" s="29" t="s">
        <v>187</v>
      </c>
      <c r="C62" s="29" t="s">
        <v>1199</v>
      </c>
      <c r="D62" s="24" t="s">
        <v>51</v>
      </c>
      <c r="E62" s="30" t="s">
        <v>1200</v>
      </c>
      <c r="F62" s="31" t="s">
        <v>153</v>
      </c>
      <c r="G62" s="32">
        <v>445.028</v>
      </c>
      <c r="H62" s="33">
        <v>0</v>
      </c>
      <c r="I62" s="33">
        <f>ROUND(ROUND(H62,2)*ROUND(G62,3),2)</f>
      </c>
      <c r="O62">
        <f>(I62*21)/100</f>
      </c>
      <c r="P62" t="s">
        <v>27</v>
      </c>
    </row>
    <row r="63" spans="1:5" ht="25.5">
      <c r="A63" s="34" t="s">
        <v>54</v>
      </c>
      <c r="E63" s="35" t="s">
        <v>1201</v>
      </c>
    </row>
    <row r="64" spans="1:5" ht="38.25">
      <c r="A64" s="36" t="s">
        <v>56</v>
      </c>
      <c r="E64" s="37" t="s">
        <v>1202</v>
      </c>
    </row>
    <row r="65" spans="1:5" ht="331.5">
      <c r="A65" t="s">
        <v>58</v>
      </c>
      <c r="E65" s="35" t="s">
        <v>1203</v>
      </c>
    </row>
    <row r="66" spans="1:16" ht="12.75">
      <c r="A66" s="24" t="s">
        <v>49</v>
      </c>
      <c r="B66" s="29" t="s">
        <v>191</v>
      </c>
      <c r="C66" s="29" t="s">
        <v>215</v>
      </c>
      <c r="D66" s="24" t="s">
        <v>51</v>
      </c>
      <c r="E66" s="30" t="s">
        <v>216</v>
      </c>
      <c r="F66" s="31" t="s">
        <v>153</v>
      </c>
      <c r="G66" s="32">
        <v>663.828</v>
      </c>
      <c r="H66" s="33">
        <v>0</v>
      </c>
      <c r="I66" s="33">
        <f>ROUND(ROUND(H66,2)*ROUND(G66,3),2)</f>
      </c>
      <c r="O66">
        <f>(I66*21)/100</f>
      </c>
      <c r="P66" t="s">
        <v>27</v>
      </c>
    </row>
    <row r="67" spans="1:5" ht="12.75">
      <c r="A67" s="34" t="s">
        <v>54</v>
      </c>
      <c r="E67" s="35" t="s">
        <v>51</v>
      </c>
    </row>
    <row r="68" spans="1:5" ht="51">
      <c r="A68" s="36" t="s">
        <v>56</v>
      </c>
      <c r="E68" s="37" t="s">
        <v>1204</v>
      </c>
    </row>
    <row r="69" spans="1:5" ht="191.25">
      <c r="A69" t="s">
        <v>58</v>
      </c>
      <c r="E69" s="35" t="s">
        <v>218</v>
      </c>
    </row>
    <row r="70" spans="1:16" ht="12.75">
      <c r="A70" s="24" t="s">
        <v>49</v>
      </c>
      <c r="B70" s="29" t="s">
        <v>197</v>
      </c>
      <c r="C70" s="29" t="s">
        <v>220</v>
      </c>
      <c r="D70" s="24" t="s">
        <v>51</v>
      </c>
      <c r="E70" s="30" t="s">
        <v>221</v>
      </c>
      <c r="F70" s="31" t="s">
        <v>153</v>
      </c>
      <c r="G70" s="32">
        <v>143.43</v>
      </c>
      <c r="H70" s="33">
        <v>0</v>
      </c>
      <c r="I70" s="33">
        <f>ROUND(ROUND(H70,2)*ROUND(G70,3),2)</f>
      </c>
      <c r="O70">
        <f>(I70*21)/100</f>
      </c>
      <c r="P70" t="s">
        <v>27</v>
      </c>
    </row>
    <row r="71" spans="1:5" ht="12.75">
      <c r="A71" s="34" t="s">
        <v>54</v>
      </c>
      <c r="E71" s="35" t="s">
        <v>1205</v>
      </c>
    </row>
    <row r="72" spans="1:5" ht="51">
      <c r="A72" s="36" t="s">
        <v>56</v>
      </c>
      <c r="E72" s="37" t="s">
        <v>1206</v>
      </c>
    </row>
    <row r="73" spans="1:5" ht="280.5">
      <c r="A73" t="s">
        <v>58</v>
      </c>
      <c r="E73" s="35" t="s">
        <v>1207</v>
      </c>
    </row>
    <row r="74" spans="1:16" ht="12.75">
      <c r="A74" s="24" t="s">
        <v>49</v>
      </c>
      <c r="B74" s="29" t="s">
        <v>203</v>
      </c>
      <c r="C74" s="29" t="s">
        <v>232</v>
      </c>
      <c r="D74" s="24" t="s">
        <v>51</v>
      </c>
      <c r="E74" s="30" t="s">
        <v>233</v>
      </c>
      <c r="F74" s="31" t="s">
        <v>153</v>
      </c>
      <c r="G74" s="32">
        <v>45.51</v>
      </c>
      <c r="H74" s="33">
        <v>0</v>
      </c>
      <c r="I74" s="33">
        <f>ROUND(ROUND(H74,2)*ROUND(G74,3),2)</f>
      </c>
      <c r="O74">
        <f>(I74*21)/100</f>
      </c>
      <c r="P74" t="s">
        <v>27</v>
      </c>
    </row>
    <row r="75" spans="1:5" ht="25.5">
      <c r="A75" s="34" t="s">
        <v>54</v>
      </c>
      <c r="E75" s="35" t="s">
        <v>1208</v>
      </c>
    </row>
    <row r="76" spans="1:5" ht="51">
      <c r="A76" s="36" t="s">
        <v>56</v>
      </c>
      <c r="E76" s="37" t="s">
        <v>1209</v>
      </c>
    </row>
    <row r="77" spans="1:5" ht="293.25">
      <c r="A77" t="s">
        <v>58</v>
      </c>
      <c r="E77" s="35" t="s">
        <v>1210</v>
      </c>
    </row>
    <row r="78" spans="1:16" ht="12.75">
      <c r="A78" s="24" t="s">
        <v>49</v>
      </c>
      <c r="B78" s="29" t="s">
        <v>209</v>
      </c>
      <c r="C78" s="29" t="s">
        <v>1211</v>
      </c>
      <c r="D78" s="24" t="s">
        <v>51</v>
      </c>
      <c r="E78" s="30" t="s">
        <v>1212</v>
      </c>
      <c r="F78" s="31" t="s">
        <v>153</v>
      </c>
      <c r="G78" s="32">
        <v>80</v>
      </c>
      <c r="H78" s="33">
        <v>0</v>
      </c>
      <c r="I78" s="33">
        <f>ROUND(ROUND(H78,2)*ROUND(G78,3),2)</f>
      </c>
      <c r="O78">
        <f>(I78*21)/100</f>
      </c>
      <c r="P78" t="s">
        <v>27</v>
      </c>
    </row>
    <row r="79" spans="1:5" ht="12.75">
      <c r="A79" s="34" t="s">
        <v>54</v>
      </c>
      <c r="E79" s="35" t="s">
        <v>1213</v>
      </c>
    </row>
    <row r="80" spans="1:5" ht="12.75">
      <c r="A80" s="36" t="s">
        <v>56</v>
      </c>
      <c r="E80" s="37" t="s">
        <v>1214</v>
      </c>
    </row>
    <row r="81" spans="1:5" ht="293.25">
      <c r="A81" t="s">
        <v>58</v>
      </c>
      <c r="E81" s="35" t="s">
        <v>1210</v>
      </c>
    </row>
    <row r="82" spans="1:16" ht="12.75">
      <c r="A82" s="24" t="s">
        <v>49</v>
      </c>
      <c r="B82" s="29" t="s">
        <v>214</v>
      </c>
      <c r="C82" s="29" t="s">
        <v>247</v>
      </c>
      <c r="D82" s="24" t="s">
        <v>51</v>
      </c>
      <c r="E82" s="30" t="s">
        <v>248</v>
      </c>
      <c r="F82" s="31" t="s">
        <v>137</v>
      </c>
      <c r="G82" s="32">
        <v>66</v>
      </c>
      <c r="H82" s="33">
        <v>0</v>
      </c>
      <c r="I82" s="33">
        <f>ROUND(ROUND(H82,2)*ROUND(G82,3),2)</f>
      </c>
      <c r="O82">
        <f>(I82*21)/100</f>
      </c>
      <c r="P82" t="s">
        <v>27</v>
      </c>
    </row>
    <row r="83" spans="1:5" ht="12.75">
      <c r="A83" s="34" t="s">
        <v>54</v>
      </c>
      <c r="E83" s="35" t="s">
        <v>1215</v>
      </c>
    </row>
    <row r="84" spans="1:5" ht="38.25">
      <c r="A84" s="36" t="s">
        <v>56</v>
      </c>
      <c r="E84" s="37" t="s">
        <v>1216</v>
      </c>
    </row>
    <row r="85" spans="1:5" ht="25.5">
      <c r="A85" t="s">
        <v>58</v>
      </c>
      <c r="E85" s="35" t="s">
        <v>1217</v>
      </c>
    </row>
    <row r="86" spans="1:16" ht="12.75">
      <c r="A86" s="24" t="s">
        <v>49</v>
      </c>
      <c r="B86" s="29" t="s">
        <v>219</v>
      </c>
      <c r="C86" s="29" t="s">
        <v>880</v>
      </c>
      <c r="D86" s="24" t="s">
        <v>51</v>
      </c>
      <c r="E86" s="30" t="s">
        <v>881</v>
      </c>
      <c r="F86" s="31" t="s">
        <v>137</v>
      </c>
      <c r="G86" s="32">
        <v>123.3</v>
      </c>
      <c r="H86" s="33">
        <v>0</v>
      </c>
      <c r="I86" s="33">
        <f>ROUND(ROUND(H86,2)*ROUND(G86,3),2)</f>
      </c>
      <c r="O86">
        <f>(I86*21)/100</f>
      </c>
      <c r="P86" t="s">
        <v>27</v>
      </c>
    </row>
    <row r="87" spans="1:5" ht="12.75">
      <c r="A87" s="34" t="s">
        <v>54</v>
      </c>
      <c r="E87" s="35" t="s">
        <v>51</v>
      </c>
    </row>
    <row r="88" spans="1:5" ht="12.75">
      <c r="A88" s="36" t="s">
        <v>56</v>
      </c>
      <c r="E88" s="37" t="s">
        <v>1177</v>
      </c>
    </row>
    <row r="89" spans="1:5" ht="38.25">
      <c r="A89" t="s">
        <v>58</v>
      </c>
      <c r="E89" s="35" t="s">
        <v>1218</v>
      </c>
    </row>
    <row r="90" spans="1:16" ht="12.75">
      <c r="A90" s="24" t="s">
        <v>49</v>
      </c>
      <c r="B90" s="29" t="s">
        <v>225</v>
      </c>
      <c r="C90" s="29" t="s">
        <v>883</v>
      </c>
      <c r="D90" s="24" t="s">
        <v>51</v>
      </c>
      <c r="E90" s="30" t="s">
        <v>884</v>
      </c>
      <c r="F90" s="31" t="s">
        <v>137</v>
      </c>
      <c r="G90" s="32">
        <v>123.3</v>
      </c>
      <c r="H90" s="33">
        <v>0</v>
      </c>
      <c r="I90" s="33">
        <f>ROUND(ROUND(H90,2)*ROUND(G90,3),2)</f>
      </c>
      <c r="O90">
        <f>(I90*21)/100</f>
      </c>
      <c r="P90" t="s">
        <v>27</v>
      </c>
    </row>
    <row r="91" spans="1:5" ht="12.75">
      <c r="A91" s="34" t="s">
        <v>54</v>
      </c>
      <c r="E91" s="35" t="s">
        <v>51</v>
      </c>
    </row>
    <row r="92" spans="1:5" ht="12.75">
      <c r="A92" s="36" t="s">
        <v>56</v>
      </c>
      <c r="E92" s="37" t="s">
        <v>1177</v>
      </c>
    </row>
    <row r="93" spans="1:5" ht="25.5">
      <c r="A93" t="s">
        <v>58</v>
      </c>
      <c r="E93" s="35" t="s">
        <v>1219</v>
      </c>
    </row>
    <row r="94" spans="1:18" ht="12.75" customHeight="1">
      <c r="A94" s="6" t="s">
        <v>47</v>
      </c>
      <c r="B94" s="6"/>
      <c r="C94" s="40" t="s">
        <v>27</v>
      </c>
      <c r="D94" s="6"/>
      <c r="E94" s="27" t="s">
        <v>267</v>
      </c>
      <c r="F94" s="6"/>
      <c r="G94" s="6"/>
      <c r="H94" s="6"/>
      <c r="I94" s="41">
        <f>0+Q94</f>
      </c>
      <c r="O94">
        <f>0+R94</f>
      </c>
      <c r="Q94">
        <f>0+I95+I99+I103</f>
      </c>
      <c r="R94">
        <f>0+O95+O99+O103</f>
      </c>
    </row>
    <row r="95" spans="1:16" ht="12.75">
      <c r="A95" s="24" t="s">
        <v>49</v>
      </c>
      <c r="B95" s="29" t="s">
        <v>231</v>
      </c>
      <c r="C95" s="29" t="s">
        <v>1220</v>
      </c>
      <c r="D95" s="24" t="s">
        <v>51</v>
      </c>
      <c r="E95" s="30" t="s">
        <v>1221</v>
      </c>
      <c r="F95" s="31" t="s">
        <v>153</v>
      </c>
      <c r="G95" s="32">
        <v>44</v>
      </c>
      <c r="H95" s="33">
        <v>0</v>
      </c>
      <c r="I95" s="33">
        <f>ROUND(ROUND(H95,2)*ROUND(G95,3),2)</f>
      </c>
      <c r="O95">
        <f>(I95*21)/100</f>
      </c>
      <c r="P95" t="s">
        <v>27</v>
      </c>
    </row>
    <row r="96" spans="1:5" ht="12.75">
      <c r="A96" s="34" t="s">
        <v>54</v>
      </c>
      <c r="E96" s="35" t="s">
        <v>51</v>
      </c>
    </row>
    <row r="97" spans="1:5" ht="38.25">
      <c r="A97" s="36" t="s">
        <v>56</v>
      </c>
      <c r="E97" s="37" t="s">
        <v>1222</v>
      </c>
    </row>
    <row r="98" spans="1:5" ht="38.25">
      <c r="A98" t="s">
        <v>58</v>
      </c>
      <c r="E98" s="35" t="s">
        <v>669</v>
      </c>
    </row>
    <row r="99" spans="1:16" ht="12.75">
      <c r="A99" s="24" t="s">
        <v>49</v>
      </c>
      <c r="B99" s="29" t="s">
        <v>235</v>
      </c>
      <c r="C99" s="29" t="s">
        <v>1223</v>
      </c>
      <c r="D99" s="24" t="s">
        <v>51</v>
      </c>
      <c r="E99" s="30" t="s">
        <v>1224</v>
      </c>
      <c r="F99" s="31" t="s">
        <v>153</v>
      </c>
      <c r="G99" s="32">
        <v>37.924</v>
      </c>
      <c r="H99" s="33">
        <v>0</v>
      </c>
      <c r="I99" s="33">
        <f>ROUND(ROUND(H99,2)*ROUND(G99,3),2)</f>
      </c>
      <c r="O99">
        <f>(I99*21)/100</f>
      </c>
      <c r="P99" t="s">
        <v>27</v>
      </c>
    </row>
    <row r="100" spans="1:5" ht="12.75">
      <c r="A100" s="34" t="s">
        <v>54</v>
      </c>
      <c r="E100" s="35" t="s">
        <v>51</v>
      </c>
    </row>
    <row r="101" spans="1:5" ht="51">
      <c r="A101" s="36" t="s">
        <v>56</v>
      </c>
      <c r="E101" s="37" t="s">
        <v>1225</v>
      </c>
    </row>
    <row r="102" spans="1:5" ht="369.75">
      <c r="A102" t="s">
        <v>58</v>
      </c>
      <c r="E102" s="35" t="s">
        <v>1226</v>
      </c>
    </row>
    <row r="103" spans="1:16" ht="12.75">
      <c r="A103" s="24" t="s">
        <v>49</v>
      </c>
      <c r="B103" s="29" t="s">
        <v>241</v>
      </c>
      <c r="C103" s="29" t="s">
        <v>1227</v>
      </c>
      <c r="D103" s="24" t="s">
        <v>51</v>
      </c>
      <c r="E103" s="30" t="s">
        <v>1228</v>
      </c>
      <c r="F103" s="31" t="s">
        <v>127</v>
      </c>
      <c r="G103" s="32">
        <v>5.689</v>
      </c>
      <c r="H103" s="33">
        <v>0</v>
      </c>
      <c r="I103" s="33">
        <f>ROUND(ROUND(H103,2)*ROUND(G103,3),2)</f>
      </c>
      <c r="O103">
        <f>(I103*21)/100</f>
      </c>
      <c r="P103" t="s">
        <v>27</v>
      </c>
    </row>
    <row r="104" spans="1:5" ht="12.75">
      <c r="A104" s="34" t="s">
        <v>54</v>
      </c>
      <c r="E104" s="35" t="s">
        <v>51</v>
      </c>
    </row>
    <row r="105" spans="1:5" ht="12.75">
      <c r="A105" s="36" t="s">
        <v>56</v>
      </c>
      <c r="E105" s="37" t="s">
        <v>1229</v>
      </c>
    </row>
    <row r="106" spans="1:5" ht="267.75">
      <c r="A106" t="s">
        <v>58</v>
      </c>
      <c r="E106" s="35" t="s">
        <v>1230</v>
      </c>
    </row>
    <row r="107" spans="1:18" ht="12.75" customHeight="1">
      <c r="A107" s="6" t="s">
        <v>47</v>
      </c>
      <c r="B107" s="6"/>
      <c r="C107" s="40" t="s">
        <v>26</v>
      </c>
      <c r="D107" s="6"/>
      <c r="E107" s="27" t="s">
        <v>818</v>
      </c>
      <c r="F107" s="6"/>
      <c r="G107" s="6"/>
      <c r="H107" s="6"/>
      <c r="I107" s="41">
        <f>0+Q107</f>
      </c>
      <c r="O107">
        <f>0+R107</f>
      </c>
      <c r="Q107">
        <f>0+I108+I112+I116+I120</f>
      </c>
      <c r="R107">
        <f>0+O108+O112+O116+O120</f>
      </c>
    </row>
    <row r="108" spans="1:16" ht="12.75">
      <c r="A108" s="24" t="s">
        <v>49</v>
      </c>
      <c r="B108" s="29" t="s">
        <v>246</v>
      </c>
      <c r="C108" s="29" t="s">
        <v>1231</v>
      </c>
      <c r="D108" s="24" t="s">
        <v>51</v>
      </c>
      <c r="E108" s="30" t="s">
        <v>1232</v>
      </c>
      <c r="F108" s="31" t="s">
        <v>153</v>
      </c>
      <c r="G108" s="32">
        <v>10.01</v>
      </c>
      <c r="H108" s="33">
        <v>0</v>
      </c>
      <c r="I108" s="33">
        <f>ROUND(ROUND(H108,2)*ROUND(G108,3),2)</f>
      </c>
      <c r="O108">
        <f>(I108*21)/100</f>
      </c>
      <c r="P108" t="s">
        <v>27</v>
      </c>
    </row>
    <row r="109" spans="1:5" ht="12.75">
      <c r="A109" s="34" t="s">
        <v>54</v>
      </c>
      <c r="E109" s="35" t="s">
        <v>51</v>
      </c>
    </row>
    <row r="110" spans="1:5" ht="51">
      <c r="A110" s="36" t="s">
        <v>56</v>
      </c>
      <c r="E110" s="37" t="s">
        <v>1233</v>
      </c>
    </row>
    <row r="111" spans="1:5" ht="382.5">
      <c r="A111" t="s">
        <v>58</v>
      </c>
      <c r="E111" s="35" t="s">
        <v>1234</v>
      </c>
    </row>
    <row r="112" spans="1:16" ht="12.75">
      <c r="A112" s="24" t="s">
        <v>49</v>
      </c>
      <c r="B112" s="29" t="s">
        <v>251</v>
      </c>
      <c r="C112" s="29" t="s">
        <v>1235</v>
      </c>
      <c r="D112" s="24" t="s">
        <v>51</v>
      </c>
      <c r="E112" s="30" t="s">
        <v>1236</v>
      </c>
      <c r="F112" s="31" t="s">
        <v>127</v>
      </c>
      <c r="G112" s="32">
        <v>2.503</v>
      </c>
      <c r="H112" s="33">
        <v>0</v>
      </c>
      <c r="I112" s="33">
        <f>ROUND(ROUND(H112,2)*ROUND(G112,3),2)</f>
      </c>
      <c r="O112">
        <f>(I112*21)/100</f>
      </c>
      <c r="P112" t="s">
        <v>27</v>
      </c>
    </row>
    <row r="113" spans="1:5" ht="12.75">
      <c r="A113" s="34" t="s">
        <v>54</v>
      </c>
      <c r="E113" s="35" t="s">
        <v>51</v>
      </c>
    </row>
    <row r="114" spans="1:5" ht="12.75">
      <c r="A114" s="36" t="s">
        <v>56</v>
      </c>
      <c r="E114" s="37" t="s">
        <v>1237</v>
      </c>
    </row>
    <row r="115" spans="1:5" ht="267.75">
      <c r="A115" t="s">
        <v>58</v>
      </c>
      <c r="E115" s="35" t="s">
        <v>1238</v>
      </c>
    </row>
    <row r="116" spans="1:16" ht="12.75">
      <c r="A116" s="24" t="s">
        <v>49</v>
      </c>
      <c r="B116" s="29" t="s">
        <v>256</v>
      </c>
      <c r="C116" s="29" t="s">
        <v>1239</v>
      </c>
      <c r="D116" s="24" t="s">
        <v>51</v>
      </c>
      <c r="E116" s="30" t="s">
        <v>1240</v>
      </c>
      <c r="F116" s="31" t="s">
        <v>153</v>
      </c>
      <c r="G116" s="32">
        <v>37.514</v>
      </c>
      <c r="H116" s="33">
        <v>0</v>
      </c>
      <c r="I116" s="33">
        <f>ROUND(ROUND(H116,2)*ROUND(G116,3),2)</f>
      </c>
      <c r="O116">
        <f>(I116*21)/100</f>
      </c>
      <c r="P116" t="s">
        <v>27</v>
      </c>
    </row>
    <row r="117" spans="1:5" ht="12.75">
      <c r="A117" s="34" t="s">
        <v>54</v>
      </c>
      <c r="E117" s="35" t="s">
        <v>51</v>
      </c>
    </row>
    <row r="118" spans="1:5" ht="102">
      <c r="A118" s="36" t="s">
        <v>56</v>
      </c>
      <c r="E118" s="37" t="s">
        <v>1241</v>
      </c>
    </row>
    <row r="119" spans="1:5" ht="369.75">
      <c r="A119" t="s">
        <v>58</v>
      </c>
      <c r="E119" s="35" t="s">
        <v>720</v>
      </c>
    </row>
    <row r="120" spans="1:16" ht="12.75">
      <c r="A120" s="24" t="s">
        <v>49</v>
      </c>
      <c r="B120" s="29" t="s">
        <v>259</v>
      </c>
      <c r="C120" s="29" t="s">
        <v>1242</v>
      </c>
      <c r="D120" s="24" t="s">
        <v>51</v>
      </c>
      <c r="E120" s="30" t="s">
        <v>1243</v>
      </c>
      <c r="F120" s="31" t="s">
        <v>127</v>
      </c>
      <c r="G120" s="32">
        <v>6.565</v>
      </c>
      <c r="H120" s="33">
        <v>0</v>
      </c>
      <c r="I120" s="33">
        <f>ROUND(ROUND(H120,2)*ROUND(G120,3),2)</f>
      </c>
      <c r="O120">
        <f>(I120*21)/100</f>
      </c>
      <c r="P120" t="s">
        <v>27</v>
      </c>
    </row>
    <row r="121" spans="1:5" ht="12.75">
      <c r="A121" s="34" t="s">
        <v>54</v>
      </c>
      <c r="E121" s="35" t="s">
        <v>51</v>
      </c>
    </row>
    <row r="122" spans="1:5" ht="12.75">
      <c r="A122" s="36" t="s">
        <v>56</v>
      </c>
      <c r="E122" s="37" t="s">
        <v>1244</v>
      </c>
    </row>
    <row r="123" spans="1:5" ht="267.75">
      <c r="A123" t="s">
        <v>58</v>
      </c>
      <c r="E123" s="35" t="s">
        <v>1238</v>
      </c>
    </row>
    <row r="124" spans="1:18" ht="12.75" customHeight="1">
      <c r="A124" s="6" t="s">
        <v>47</v>
      </c>
      <c r="B124" s="6"/>
      <c r="C124" s="40" t="s">
        <v>37</v>
      </c>
      <c r="D124" s="6"/>
      <c r="E124" s="27" t="s">
        <v>291</v>
      </c>
      <c r="F124" s="6"/>
      <c r="G124" s="6"/>
      <c r="H124" s="6"/>
      <c r="I124" s="41">
        <f>0+Q124</f>
      </c>
      <c r="O124">
        <f>0+R124</f>
      </c>
      <c r="Q124">
        <f>0+I125+I129+I133+I137+I141+I145+I149+I153+I157+I161+I165+I169+I173</f>
      </c>
      <c r="R124">
        <f>0+O125+O129+O133+O137+O141+O145+O149+O153+O157+O161+O165+O169+O173</f>
      </c>
    </row>
    <row r="125" spans="1:16" ht="12.75">
      <c r="A125" s="24" t="s">
        <v>49</v>
      </c>
      <c r="B125" s="29" t="s">
        <v>263</v>
      </c>
      <c r="C125" s="29" t="s">
        <v>1245</v>
      </c>
      <c r="D125" s="24" t="s">
        <v>51</v>
      </c>
      <c r="E125" s="30" t="s">
        <v>1246</v>
      </c>
      <c r="F125" s="31" t="s">
        <v>153</v>
      </c>
      <c r="G125" s="32">
        <v>16.781</v>
      </c>
      <c r="H125" s="33">
        <v>0</v>
      </c>
      <c r="I125" s="33">
        <f>ROUND(ROUND(H125,2)*ROUND(G125,3),2)</f>
      </c>
      <c r="O125">
        <f>(I125*21)/100</f>
      </c>
      <c r="P125" t="s">
        <v>27</v>
      </c>
    </row>
    <row r="126" spans="1:5" ht="12.75">
      <c r="A126" s="34" t="s">
        <v>54</v>
      </c>
      <c r="E126" s="35" t="s">
        <v>51</v>
      </c>
    </row>
    <row r="127" spans="1:5" ht="38.25">
      <c r="A127" s="36" t="s">
        <v>56</v>
      </c>
      <c r="E127" s="37" t="s">
        <v>1247</v>
      </c>
    </row>
    <row r="128" spans="1:5" ht="369.75">
      <c r="A128" t="s">
        <v>58</v>
      </c>
      <c r="E128" s="35" t="s">
        <v>720</v>
      </c>
    </row>
    <row r="129" spans="1:16" ht="12.75">
      <c r="A129" s="24" t="s">
        <v>49</v>
      </c>
      <c r="B129" s="29" t="s">
        <v>268</v>
      </c>
      <c r="C129" s="29" t="s">
        <v>1248</v>
      </c>
      <c r="D129" s="24" t="s">
        <v>51</v>
      </c>
      <c r="E129" s="30" t="s">
        <v>1249</v>
      </c>
      <c r="F129" s="31" t="s">
        <v>127</v>
      </c>
      <c r="G129" s="32">
        <v>4.195</v>
      </c>
      <c r="H129" s="33">
        <v>0</v>
      </c>
      <c r="I129" s="33">
        <f>ROUND(ROUND(H129,2)*ROUND(G129,3),2)</f>
      </c>
      <c r="O129">
        <f>(I129*21)/100</f>
      </c>
      <c r="P129" t="s">
        <v>27</v>
      </c>
    </row>
    <row r="130" spans="1:5" ht="12.75">
      <c r="A130" s="34" t="s">
        <v>54</v>
      </c>
      <c r="E130" s="35" t="s">
        <v>51</v>
      </c>
    </row>
    <row r="131" spans="1:5" ht="12.75">
      <c r="A131" s="36" t="s">
        <v>56</v>
      </c>
      <c r="E131" s="37" t="s">
        <v>1250</v>
      </c>
    </row>
    <row r="132" spans="1:5" ht="267.75">
      <c r="A132" t="s">
        <v>58</v>
      </c>
      <c r="E132" s="35" t="s">
        <v>1238</v>
      </c>
    </row>
    <row r="133" spans="1:16" ht="12.75">
      <c r="A133" s="24" t="s">
        <v>49</v>
      </c>
      <c r="B133" s="29" t="s">
        <v>274</v>
      </c>
      <c r="C133" s="29" t="s">
        <v>1251</v>
      </c>
      <c r="D133" s="24" t="s">
        <v>51</v>
      </c>
      <c r="E133" s="30" t="s">
        <v>1252</v>
      </c>
      <c r="F133" s="31" t="s">
        <v>153</v>
      </c>
      <c r="G133" s="32">
        <v>1.82</v>
      </c>
      <c r="H133" s="33">
        <v>0</v>
      </c>
      <c r="I133" s="33">
        <f>ROUND(ROUND(H133,2)*ROUND(G133,3),2)</f>
      </c>
      <c r="O133">
        <f>(I133*21)/100</f>
      </c>
      <c r="P133" t="s">
        <v>27</v>
      </c>
    </row>
    <row r="134" spans="1:5" ht="12.75">
      <c r="A134" s="34" t="s">
        <v>54</v>
      </c>
      <c r="E134" s="35" t="s">
        <v>1253</v>
      </c>
    </row>
    <row r="135" spans="1:5" ht="12.75">
      <c r="A135" s="36" t="s">
        <v>56</v>
      </c>
      <c r="E135" s="37" t="s">
        <v>1254</v>
      </c>
    </row>
    <row r="136" spans="1:5" ht="229.5">
      <c r="A136" t="s">
        <v>58</v>
      </c>
      <c r="E136" s="35" t="s">
        <v>1255</v>
      </c>
    </row>
    <row r="137" spans="1:16" ht="12.75">
      <c r="A137" s="24" t="s">
        <v>49</v>
      </c>
      <c r="B137" s="29" t="s">
        <v>280</v>
      </c>
      <c r="C137" s="29" t="s">
        <v>1256</v>
      </c>
      <c r="D137" s="24" t="s">
        <v>51</v>
      </c>
      <c r="E137" s="30" t="s">
        <v>1257</v>
      </c>
      <c r="F137" s="31" t="s">
        <v>153</v>
      </c>
      <c r="G137" s="32">
        <v>12.059</v>
      </c>
      <c r="H137" s="33">
        <v>0</v>
      </c>
      <c r="I137" s="33">
        <f>ROUND(ROUND(H137,2)*ROUND(G137,3),2)</f>
      </c>
      <c r="O137">
        <f>(I137*21)/100</f>
      </c>
      <c r="P137" t="s">
        <v>27</v>
      </c>
    </row>
    <row r="138" spans="1:5" ht="12.75">
      <c r="A138" s="34" t="s">
        <v>54</v>
      </c>
      <c r="E138" s="35" t="s">
        <v>51</v>
      </c>
    </row>
    <row r="139" spans="1:5" ht="38.25">
      <c r="A139" s="36" t="s">
        <v>56</v>
      </c>
      <c r="E139" s="37" t="s">
        <v>1258</v>
      </c>
    </row>
    <row r="140" spans="1:5" ht="369.75">
      <c r="A140" t="s">
        <v>58</v>
      </c>
      <c r="E140" s="35" t="s">
        <v>720</v>
      </c>
    </row>
    <row r="141" spans="1:16" ht="12.75">
      <c r="A141" s="24" t="s">
        <v>49</v>
      </c>
      <c r="B141" s="29" t="s">
        <v>285</v>
      </c>
      <c r="C141" s="29" t="s">
        <v>1259</v>
      </c>
      <c r="D141" s="24" t="s">
        <v>51</v>
      </c>
      <c r="E141" s="30" t="s">
        <v>1260</v>
      </c>
      <c r="F141" s="31" t="s">
        <v>153</v>
      </c>
      <c r="G141" s="32">
        <v>1.365</v>
      </c>
      <c r="H141" s="33">
        <v>0</v>
      </c>
      <c r="I141" s="33">
        <f>ROUND(ROUND(H141,2)*ROUND(G141,3),2)</f>
      </c>
      <c r="O141">
        <f>(I141*21)/100</f>
      </c>
      <c r="P141" t="s">
        <v>27</v>
      </c>
    </row>
    <row r="142" spans="1:5" ht="12.75">
      <c r="A142" s="34" t="s">
        <v>54</v>
      </c>
      <c r="E142" s="35" t="s">
        <v>1253</v>
      </c>
    </row>
    <row r="143" spans="1:5" ht="12.75">
      <c r="A143" s="36" t="s">
        <v>56</v>
      </c>
      <c r="E143" s="37" t="s">
        <v>1261</v>
      </c>
    </row>
    <row r="144" spans="1:5" ht="369.75">
      <c r="A144" t="s">
        <v>58</v>
      </c>
      <c r="E144" s="35" t="s">
        <v>297</v>
      </c>
    </row>
    <row r="145" spans="1:16" ht="12.75">
      <c r="A145" s="24" t="s">
        <v>49</v>
      </c>
      <c r="B145" s="29" t="s">
        <v>292</v>
      </c>
      <c r="C145" s="29" t="s">
        <v>1262</v>
      </c>
      <c r="D145" s="24" t="s">
        <v>51</v>
      </c>
      <c r="E145" s="30" t="s">
        <v>1263</v>
      </c>
      <c r="F145" s="31" t="s">
        <v>153</v>
      </c>
      <c r="G145" s="32">
        <v>15.919</v>
      </c>
      <c r="H145" s="33">
        <v>0</v>
      </c>
      <c r="I145" s="33">
        <f>ROUND(ROUND(H145,2)*ROUND(G145,3),2)</f>
      </c>
      <c r="O145">
        <f>(I145*21)/100</f>
      </c>
      <c r="P145" t="s">
        <v>27</v>
      </c>
    </row>
    <row r="146" spans="1:5" ht="12.75">
      <c r="A146" s="34" t="s">
        <v>54</v>
      </c>
      <c r="E146" s="35" t="s">
        <v>1264</v>
      </c>
    </row>
    <row r="147" spans="1:5" ht="51">
      <c r="A147" s="36" t="s">
        <v>56</v>
      </c>
      <c r="E147" s="37" t="s">
        <v>1265</v>
      </c>
    </row>
    <row r="148" spans="1:5" ht="369.75">
      <c r="A148" t="s">
        <v>58</v>
      </c>
      <c r="E148" s="35" t="s">
        <v>720</v>
      </c>
    </row>
    <row r="149" spans="1:16" ht="12.75">
      <c r="A149" s="24" t="s">
        <v>49</v>
      </c>
      <c r="B149" s="29" t="s">
        <v>298</v>
      </c>
      <c r="C149" s="29" t="s">
        <v>1266</v>
      </c>
      <c r="D149" s="24" t="s">
        <v>51</v>
      </c>
      <c r="E149" s="30" t="s">
        <v>1267</v>
      </c>
      <c r="F149" s="31" t="s">
        <v>153</v>
      </c>
      <c r="G149" s="32">
        <v>0.054</v>
      </c>
      <c r="H149" s="33">
        <v>0</v>
      </c>
      <c r="I149" s="33">
        <f>ROUND(ROUND(H149,2)*ROUND(G149,3),2)</f>
      </c>
      <c r="O149">
        <f>(I149*21)/100</f>
      </c>
      <c r="P149" t="s">
        <v>27</v>
      </c>
    </row>
    <row r="150" spans="1:5" ht="12.75">
      <c r="A150" s="34" t="s">
        <v>54</v>
      </c>
      <c r="E150" s="35" t="s">
        <v>1268</v>
      </c>
    </row>
    <row r="151" spans="1:5" ht="12.75">
      <c r="A151" s="36" t="s">
        <v>56</v>
      </c>
      <c r="E151" s="37" t="s">
        <v>1269</v>
      </c>
    </row>
    <row r="152" spans="1:5" ht="38.25">
      <c r="A152" t="s">
        <v>58</v>
      </c>
      <c r="E152" s="35" t="s">
        <v>1270</v>
      </c>
    </row>
    <row r="153" spans="1:16" ht="12.75">
      <c r="A153" s="24" t="s">
        <v>49</v>
      </c>
      <c r="B153" s="29" t="s">
        <v>304</v>
      </c>
      <c r="C153" s="29" t="s">
        <v>1271</v>
      </c>
      <c r="D153" s="24" t="s">
        <v>51</v>
      </c>
      <c r="E153" s="30" t="s">
        <v>1272</v>
      </c>
      <c r="F153" s="31" t="s">
        <v>153</v>
      </c>
      <c r="G153" s="32">
        <v>57.905</v>
      </c>
      <c r="H153" s="33">
        <v>0</v>
      </c>
      <c r="I153" s="33">
        <f>ROUND(ROUND(H153,2)*ROUND(G153,3),2)</f>
      </c>
      <c r="O153">
        <f>(I153*21)/100</f>
      </c>
      <c r="P153" t="s">
        <v>27</v>
      </c>
    </row>
    <row r="154" spans="1:5" ht="25.5">
      <c r="A154" s="34" t="s">
        <v>54</v>
      </c>
      <c r="E154" s="35" t="s">
        <v>1273</v>
      </c>
    </row>
    <row r="155" spans="1:5" ht="12.75">
      <c r="A155" s="36" t="s">
        <v>56</v>
      </c>
      <c r="E155" s="37" t="s">
        <v>1274</v>
      </c>
    </row>
    <row r="156" spans="1:5" ht="38.25">
      <c r="A156" t="s">
        <v>58</v>
      </c>
      <c r="E156" s="35" t="s">
        <v>1275</v>
      </c>
    </row>
    <row r="157" spans="1:16" ht="12.75">
      <c r="A157" s="24" t="s">
        <v>49</v>
      </c>
      <c r="B157" s="29" t="s">
        <v>310</v>
      </c>
      <c r="C157" s="29" t="s">
        <v>1276</v>
      </c>
      <c r="D157" s="24" t="s">
        <v>51</v>
      </c>
      <c r="E157" s="30" t="s">
        <v>1277</v>
      </c>
      <c r="F157" s="31" t="s">
        <v>153</v>
      </c>
      <c r="G157" s="32">
        <v>46.25</v>
      </c>
      <c r="H157" s="33">
        <v>0</v>
      </c>
      <c r="I157" s="33">
        <f>ROUND(ROUND(H157,2)*ROUND(G157,3),2)</f>
      </c>
      <c r="O157">
        <f>(I157*21)/100</f>
      </c>
      <c r="P157" t="s">
        <v>27</v>
      </c>
    </row>
    <row r="158" spans="1:5" ht="12.75">
      <c r="A158" s="34" t="s">
        <v>54</v>
      </c>
      <c r="E158" s="35" t="s">
        <v>1278</v>
      </c>
    </row>
    <row r="159" spans="1:5" ht="12.75">
      <c r="A159" s="36" t="s">
        <v>56</v>
      </c>
      <c r="E159" s="37" t="s">
        <v>1279</v>
      </c>
    </row>
    <row r="160" spans="1:5" ht="38.25">
      <c r="A160" t="s">
        <v>58</v>
      </c>
      <c r="E160" s="35" t="s">
        <v>1280</v>
      </c>
    </row>
    <row r="161" spans="1:16" ht="12.75">
      <c r="A161" s="24" t="s">
        <v>49</v>
      </c>
      <c r="B161" s="29" t="s">
        <v>315</v>
      </c>
      <c r="C161" s="29" t="s">
        <v>1281</v>
      </c>
      <c r="D161" s="24" t="s">
        <v>51</v>
      </c>
      <c r="E161" s="30" t="s">
        <v>1282</v>
      </c>
      <c r="F161" s="31" t="s">
        <v>153</v>
      </c>
      <c r="G161" s="32">
        <v>7.008</v>
      </c>
      <c r="H161" s="33">
        <v>0</v>
      </c>
      <c r="I161" s="33">
        <f>ROUND(ROUND(H161,2)*ROUND(G161,3),2)</f>
      </c>
      <c r="O161">
        <f>(I161*21)/100</f>
      </c>
      <c r="P161" t="s">
        <v>27</v>
      </c>
    </row>
    <row r="162" spans="1:5" ht="12.75">
      <c r="A162" s="34" t="s">
        <v>54</v>
      </c>
      <c r="E162" s="35" t="s">
        <v>1283</v>
      </c>
    </row>
    <row r="163" spans="1:5" ht="12.75">
      <c r="A163" s="36" t="s">
        <v>56</v>
      </c>
      <c r="E163" s="37" t="s">
        <v>1284</v>
      </c>
    </row>
    <row r="164" spans="1:5" ht="51">
      <c r="A164" t="s">
        <v>58</v>
      </c>
      <c r="E164" s="35" t="s">
        <v>1285</v>
      </c>
    </row>
    <row r="165" spans="1:16" ht="12.75">
      <c r="A165" s="24" t="s">
        <v>49</v>
      </c>
      <c r="B165" s="29" t="s">
        <v>321</v>
      </c>
      <c r="C165" s="29" t="s">
        <v>1286</v>
      </c>
      <c r="D165" s="24" t="s">
        <v>51</v>
      </c>
      <c r="E165" s="30" t="s">
        <v>1287</v>
      </c>
      <c r="F165" s="31" t="s">
        <v>153</v>
      </c>
      <c r="G165" s="32">
        <v>1.6</v>
      </c>
      <c r="H165" s="33">
        <v>0</v>
      </c>
      <c r="I165" s="33">
        <f>ROUND(ROUND(H165,2)*ROUND(G165,3),2)</f>
      </c>
      <c r="O165">
        <f>(I165*21)/100</f>
      </c>
      <c r="P165" t="s">
        <v>27</v>
      </c>
    </row>
    <row r="166" spans="1:5" ht="12.75">
      <c r="A166" s="34" t="s">
        <v>54</v>
      </c>
      <c r="E166" s="35" t="s">
        <v>1288</v>
      </c>
    </row>
    <row r="167" spans="1:5" ht="38.25">
      <c r="A167" s="36" t="s">
        <v>56</v>
      </c>
      <c r="E167" s="37" t="s">
        <v>1289</v>
      </c>
    </row>
    <row r="168" spans="1:5" ht="242.25">
      <c r="A168" t="s">
        <v>58</v>
      </c>
      <c r="E168" s="35" t="s">
        <v>1290</v>
      </c>
    </row>
    <row r="169" spans="1:16" ht="12.75">
      <c r="A169" s="24" t="s">
        <v>49</v>
      </c>
      <c r="B169" s="29" t="s">
        <v>324</v>
      </c>
      <c r="C169" s="29" t="s">
        <v>305</v>
      </c>
      <c r="D169" s="24" t="s">
        <v>51</v>
      </c>
      <c r="E169" s="30" t="s">
        <v>306</v>
      </c>
      <c r="F169" s="31" t="s">
        <v>153</v>
      </c>
      <c r="G169" s="32">
        <v>16.513</v>
      </c>
      <c r="H169" s="33">
        <v>0</v>
      </c>
      <c r="I169" s="33">
        <f>ROUND(ROUND(H169,2)*ROUND(G169,3),2)</f>
      </c>
      <c r="O169">
        <f>(I169*21)/100</f>
      </c>
      <c r="P169" t="s">
        <v>27</v>
      </c>
    </row>
    <row r="170" spans="1:5" ht="12.75">
      <c r="A170" s="34" t="s">
        <v>54</v>
      </c>
      <c r="E170" s="35" t="s">
        <v>1291</v>
      </c>
    </row>
    <row r="171" spans="1:5" ht="38.25">
      <c r="A171" s="36" t="s">
        <v>56</v>
      </c>
      <c r="E171" s="37" t="s">
        <v>1292</v>
      </c>
    </row>
    <row r="172" spans="1:5" ht="89.25">
      <c r="A172" t="s">
        <v>58</v>
      </c>
      <c r="E172" s="35" t="s">
        <v>1293</v>
      </c>
    </row>
    <row r="173" spans="1:16" ht="12.75">
      <c r="A173" s="24" t="s">
        <v>49</v>
      </c>
      <c r="B173" s="29" t="s">
        <v>330</v>
      </c>
      <c r="C173" s="29" t="s">
        <v>1294</v>
      </c>
      <c r="D173" s="24" t="s">
        <v>51</v>
      </c>
      <c r="E173" s="30" t="s">
        <v>1295</v>
      </c>
      <c r="F173" s="31" t="s">
        <v>153</v>
      </c>
      <c r="G173" s="32">
        <v>4.41</v>
      </c>
      <c r="H173" s="33">
        <v>0</v>
      </c>
      <c r="I173" s="33">
        <f>ROUND(ROUND(H173,2)*ROUND(G173,3),2)</f>
      </c>
      <c r="O173">
        <f>(I173*21)/100</f>
      </c>
      <c r="P173" t="s">
        <v>27</v>
      </c>
    </row>
    <row r="174" spans="1:5" ht="12.75">
      <c r="A174" s="34" t="s">
        <v>54</v>
      </c>
      <c r="E174" s="35" t="s">
        <v>1264</v>
      </c>
    </row>
    <row r="175" spans="1:5" ht="12.75">
      <c r="A175" s="36" t="s">
        <v>56</v>
      </c>
      <c r="E175" s="37" t="s">
        <v>1296</v>
      </c>
    </row>
    <row r="176" spans="1:5" ht="357">
      <c r="A176" t="s">
        <v>58</v>
      </c>
      <c r="E176" s="35" t="s">
        <v>1297</v>
      </c>
    </row>
    <row r="177" spans="1:18" ht="12.75" customHeight="1">
      <c r="A177" s="6" t="s">
        <v>47</v>
      </c>
      <c r="B177" s="6"/>
      <c r="C177" s="40" t="s">
        <v>39</v>
      </c>
      <c r="D177" s="6"/>
      <c r="E177" s="27" t="s">
        <v>309</v>
      </c>
      <c r="F177" s="6"/>
      <c r="G177" s="6"/>
      <c r="H177" s="6"/>
      <c r="I177" s="41">
        <f>0+Q177</f>
      </c>
      <c r="O177">
        <f>0+R177</f>
      </c>
      <c r="Q177">
        <f>0+I178+I182+I186+I190+I194+I198+I202+I206</f>
      </c>
      <c r="R177">
        <f>0+O178+O182+O186+O190+O194+O198+O202+O206</f>
      </c>
    </row>
    <row r="178" spans="1:16" ht="12.75">
      <c r="A178" s="24" t="s">
        <v>49</v>
      </c>
      <c r="B178" s="29" t="s">
        <v>336</v>
      </c>
      <c r="C178" s="29" t="s">
        <v>316</v>
      </c>
      <c r="D178" s="24" t="s">
        <v>51</v>
      </c>
      <c r="E178" s="30" t="s">
        <v>318</v>
      </c>
      <c r="F178" s="31" t="s">
        <v>137</v>
      </c>
      <c r="G178" s="32">
        <v>78.1</v>
      </c>
      <c r="H178" s="33">
        <v>0</v>
      </c>
      <c r="I178" s="33">
        <f>ROUND(ROUND(H178,2)*ROUND(G178,3),2)</f>
      </c>
      <c r="O178">
        <f>(I178*21)/100</f>
      </c>
      <c r="P178" t="s">
        <v>27</v>
      </c>
    </row>
    <row r="179" spans="1:5" ht="12.75">
      <c r="A179" s="34" t="s">
        <v>54</v>
      </c>
      <c r="E179" s="35" t="s">
        <v>51</v>
      </c>
    </row>
    <row r="180" spans="1:5" ht="12.75">
      <c r="A180" s="36" t="s">
        <v>56</v>
      </c>
      <c r="E180" s="37" t="s">
        <v>1298</v>
      </c>
    </row>
    <row r="181" spans="1:5" ht="127.5">
      <c r="A181" t="s">
        <v>58</v>
      </c>
      <c r="E181" s="35" t="s">
        <v>314</v>
      </c>
    </row>
    <row r="182" spans="1:16" ht="12.75">
      <c r="A182" s="24" t="s">
        <v>49</v>
      </c>
      <c r="B182" s="29" t="s">
        <v>341</v>
      </c>
      <c r="C182" s="29" t="s">
        <v>337</v>
      </c>
      <c r="D182" s="24" t="s">
        <v>51</v>
      </c>
      <c r="E182" s="30" t="s">
        <v>338</v>
      </c>
      <c r="F182" s="31" t="s">
        <v>137</v>
      </c>
      <c r="G182" s="32">
        <v>78.1</v>
      </c>
      <c r="H182" s="33">
        <v>0</v>
      </c>
      <c r="I182" s="33">
        <f>ROUND(ROUND(H182,2)*ROUND(G182,3),2)</f>
      </c>
      <c r="O182">
        <f>(I182*21)/100</f>
      </c>
      <c r="P182" t="s">
        <v>27</v>
      </c>
    </row>
    <row r="183" spans="1:5" ht="12.75">
      <c r="A183" s="34" t="s">
        <v>54</v>
      </c>
      <c r="E183" s="35" t="s">
        <v>51</v>
      </c>
    </row>
    <row r="184" spans="1:5" ht="12.75">
      <c r="A184" s="36" t="s">
        <v>56</v>
      </c>
      <c r="E184" s="37" t="s">
        <v>1298</v>
      </c>
    </row>
    <row r="185" spans="1:5" ht="51">
      <c r="A185" t="s">
        <v>58</v>
      </c>
      <c r="E185" s="35" t="s">
        <v>329</v>
      </c>
    </row>
    <row r="186" spans="1:16" ht="12.75">
      <c r="A186" s="24" t="s">
        <v>49</v>
      </c>
      <c r="B186" s="29" t="s">
        <v>344</v>
      </c>
      <c r="C186" s="29" t="s">
        <v>357</v>
      </c>
      <c r="D186" s="24" t="s">
        <v>51</v>
      </c>
      <c r="E186" s="30" t="s">
        <v>358</v>
      </c>
      <c r="F186" s="31" t="s">
        <v>137</v>
      </c>
      <c r="G186" s="32">
        <v>78.1</v>
      </c>
      <c r="H186" s="33">
        <v>0</v>
      </c>
      <c r="I186" s="33">
        <f>ROUND(ROUND(H186,2)*ROUND(G186,3),2)</f>
      </c>
      <c r="O186">
        <f>(I186*21)/100</f>
      </c>
      <c r="P186" t="s">
        <v>27</v>
      </c>
    </row>
    <row r="187" spans="1:5" ht="12.75">
      <c r="A187" s="34" t="s">
        <v>54</v>
      </c>
      <c r="E187" s="35" t="s">
        <v>51</v>
      </c>
    </row>
    <row r="188" spans="1:5" ht="12.75">
      <c r="A188" s="36" t="s">
        <v>56</v>
      </c>
      <c r="E188" s="37" t="s">
        <v>1298</v>
      </c>
    </row>
    <row r="189" spans="1:5" ht="51">
      <c r="A189" t="s">
        <v>58</v>
      </c>
      <c r="E189" s="35" t="s">
        <v>361</v>
      </c>
    </row>
    <row r="190" spans="1:16" ht="12.75">
      <c r="A190" s="24" t="s">
        <v>49</v>
      </c>
      <c r="B190" s="29" t="s">
        <v>346</v>
      </c>
      <c r="C190" s="29" t="s">
        <v>364</v>
      </c>
      <c r="D190" s="24" t="s">
        <v>51</v>
      </c>
      <c r="E190" s="30" t="s">
        <v>366</v>
      </c>
      <c r="F190" s="31" t="s">
        <v>137</v>
      </c>
      <c r="G190" s="32">
        <v>217.8</v>
      </c>
      <c r="H190" s="33">
        <v>0</v>
      </c>
      <c r="I190" s="33">
        <f>ROUND(ROUND(H190,2)*ROUND(G190,3),2)</f>
      </c>
      <c r="O190">
        <f>(I190*21)/100</f>
      </c>
      <c r="P190" t="s">
        <v>27</v>
      </c>
    </row>
    <row r="191" spans="1:5" ht="12.75">
      <c r="A191" s="34" t="s">
        <v>54</v>
      </c>
      <c r="E191" s="35" t="s">
        <v>51</v>
      </c>
    </row>
    <row r="192" spans="1:5" ht="12.75">
      <c r="A192" s="36" t="s">
        <v>56</v>
      </c>
      <c r="E192" s="37" t="s">
        <v>1299</v>
      </c>
    </row>
    <row r="193" spans="1:5" ht="51">
      <c r="A193" t="s">
        <v>58</v>
      </c>
      <c r="E193" s="35" t="s">
        <v>361</v>
      </c>
    </row>
    <row r="194" spans="1:16" ht="12.75">
      <c r="A194" s="24" t="s">
        <v>49</v>
      </c>
      <c r="B194" s="29" t="s">
        <v>351</v>
      </c>
      <c r="C194" s="29" t="s">
        <v>391</v>
      </c>
      <c r="D194" s="24" t="s">
        <v>51</v>
      </c>
      <c r="E194" s="30" t="s">
        <v>392</v>
      </c>
      <c r="F194" s="31" t="s">
        <v>137</v>
      </c>
      <c r="G194" s="32">
        <v>108.9</v>
      </c>
      <c r="H194" s="33">
        <v>0</v>
      </c>
      <c r="I194" s="33">
        <f>ROUND(ROUND(H194,2)*ROUND(G194,3),2)</f>
      </c>
      <c r="O194">
        <f>(I194*21)/100</f>
      </c>
      <c r="P194" t="s">
        <v>27</v>
      </c>
    </row>
    <row r="195" spans="1:5" ht="12.75">
      <c r="A195" s="34" t="s">
        <v>54</v>
      </c>
      <c r="E195" s="35" t="s">
        <v>51</v>
      </c>
    </row>
    <row r="196" spans="1:5" ht="12.75">
      <c r="A196" s="36" t="s">
        <v>56</v>
      </c>
      <c r="E196" s="37" t="s">
        <v>1300</v>
      </c>
    </row>
    <row r="197" spans="1:5" ht="140.25">
      <c r="A197" t="s">
        <v>58</v>
      </c>
      <c r="E197" s="35" t="s">
        <v>394</v>
      </c>
    </row>
    <row r="198" spans="1:16" ht="12.75">
      <c r="A198" s="24" t="s">
        <v>49</v>
      </c>
      <c r="B198" s="29" t="s">
        <v>356</v>
      </c>
      <c r="C198" s="29" t="s">
        <v>1301</v>
      </c>
      <c r="D198" s="24" t="s">
        <v>51</v>
      </c>
      <c r="E198" s="30" t="s">
        <v>1302</v>
      </c>
      <c r="F198" s="31" t="s">
        <v>137</v>
      </c>
      <c r="G198" s="32">
        <v>30.8</v>
      </c>
      <c r="H198" s="33">
        <v>0</v>
      </c>
      <c r="I198" s="33">
        <f>ROUND(ROUND(H198,2)*ROUND(G198,3),2)</f>
      </c>
      <c r="O198">
        <f>(I198*21)/100</f>
      </c>
      <c r="P198" t="s">
        <v>27</v>
      </c>
    </row>
    <row r="199" spans="1:5" ht="12.75">
      <c r="A199" s="34" t="s">
        <v>54</v>
      </c>
      <c r="E199" s="35" t="s">
        <v>1303</v>
      </c>
    </row>
    <row r="200" spans="1:5" ht="12.75">
      <c r="A200" s="36" t="s">
        <v>56</v>
      </c>
      <c r="E200" s="37" t="s">
        <v>1304</v>
      </c>
    </row>
    <row r="201" spans="1:5" ht="140.25">
      <c r="A201" t="s">
        <v>58</v>
      </c>
      <c r="E201" s="35" t="s">
        <v>394</v>
      </c>
    </row>
    <row r="202" spans="1:16" ht="12.75">
      <c r="A202" s="24" t="s">
        <v>49</v>
      </c>
      <c r="B202" s="29" t="s">
        <v>362</v>
      </c>
      <c r="C202" s="29" t="s">
        <v>396</v>
      </c>
      <c r="D202" s="24" t="s">
        <v>51</v>
      </c>
      <c r="E202" s="30" t="s">
        <v>397</v>
      </c>
      <c r="F202" s="31" t="s">
        <v>137</v>
      </c>
      <c r="G202" s="32">
        <v>78.1</v>
      </c>
      <c r="H202" s="33">
        <v>0</v>
      </c>
      <c r="I202" s="33">
        <f>ROUND(ROUND(H202,2)*ROUND(G202,3),2)</f>
      </c>
      <c r="O202">
        <f>(I202*21)/100</f>
      </c>
      <c r="P202" t="s">
        <v>27</v>
      </c>
    </row>
    <row r="203" spans="1:5" ht="12.75">
      <c r="A203" s="34" t="s">
        <v>54</v>
      </c>
      <c r="E203" s="35" t="s">
        <v>1305</v>
      </c>
    </row>
    <row r="204" spans="1:5" ht="12.75">
      <c r="A204" s="36" t="s">
        <v>56</v>
      </c>
      <c r="E204" s="37" t="s">
        <v>1298</v>
      </c>
    </row>
    <row r="205" spans="1:5" ht="140.25">
      <c r="A205" t="s">
        <v>58</v>
      </c>
      <c r="E205" s="35" t="s">
        <v>394</v>
      </c>
    </row>
    <row r="206" spans="1:16" ht="25.5">
      <c r="A206" s="24" t="s">
        <v>49</v>
      </c>
      <c r="B206" s="29" t="s">
        <v>363</v>
      </c>
      <c r="C206" s="29" t="s">
        <v>401</v>
      </c>
      <c r="D206" s="24" t="s">
        <v>51</v>
      </c>
      <c r="E206" s="30" t="s">
        <v>402</v>
      </c>
      <c r="F206" s="31" t="s">
        <v>137</v>
      </c>
      <c r="G206" s="32">
        <v>78.1</v>
      </c>
      <c r="H206" s="33">
        <v>0</v>
      </c>
      <c r="I206" s="33">
        <f>ROUND(ROUND(H206,2)*ROUND(G206,3),2)</f>
      </c>
      <c r="O206">
        <f>(I206*21)/100</f>
      </c>
      <c r="P206" t="s">
        <v>27</v>
      </c>
    </row>
    <row r="207" spans="1:5" ht="12.75">
      <c r="A207" s="34" t="s">
        <v>54</v>
      </c>
      <c r="E207" s="35" t="s">
        <v>1305</v>
      </c>
    </row>
    <row r="208" spans="1:5" ht="12.75">
      <c r="A208" s="36" t="s">
        <v>56</v>
      </c>
      <c r="E208" s="37" t="s">
        <v>1298</v>
      </c>
    </row>
    <row r="209" spans="1:5" ht="140.25">
      <c r="A209" t="s">
        <v>58</v>
      </c>
      <c r="E209" s="35" t="s">
        <v>394</v>
      </c>
    </row>
    <row r="210" spans="1:18" ht="12.75" customHeight="1">
      <c r="A210" s="6" t="s">
        <v>47</v>
      </c>
      <c r="B210" s="6"/>
      <c r="C210" s="40" t="s">
        <v>41</v>
      </c>
      <c r="D210" s="6"/>
      <c r="E210" s="27" t="s">
        <v>685</v>
      </c>
      <c r="F210" s="6"/>
      <c r="G210" s="6"/>
      <c r="H210" s="6"/>
      <c r="I210" s="41">
        <f>0+Q210</f>
      </c>
      <c r="O210">
        <f>0+R210</f>
      </c>
      <c r="Q210">
        <f>0+I211</f>
      </c>
      <c r="R210">
        <f>0+O211</f>
      </c>
    </row>
    <row r="211" spans="1:16" ht="12.75">
      <c r="A211" s="24" t="s">
        <v>49</v>
      </c>
      <c r="B211" s="29" t="s">
        <v>369</v>
      </c>
      <c r="C211" s="29" t="s">
        <v>1306</v>
      </c>
      <c r="D211" s="24" t="s">
        <v>51</v>
      </c>
      <c r="E211" s="30" t="s">
        <v>1307</v>
      </c>
      <c r="F211" s="31" t="s">
        <v>137</v>
      </c>
      <c r="G211" s="32">
        <v>23</v>
      </c>
      <c r="H211" s="33">
        <v>0</v>
      </c>
      <c r="I211" s="33">
        <f>ROUND(ROUND(H211,2)*ROUND(G211,3),2)</f>
      </c>
      <c r="O211">
        <f>(I211*21)/100</f>
      </c>
      <c r="P211" t="s">
        <v>27</v>
      </c>
    </row>
    <row r="212" spans="1:5" ht="12.75">
      <c r="A212" s="34" t="s">
        <v>54</v>
      </c>
      <c r="E212" s="35" t="s">
        <v>51</v>
      </c>
    </row>
    <row r="213" spans="1:5" ht="12.75">
      <c r="A213" s="36" t="s">
        <v>56</v>
      </c>
      <c r="E213" s="37" t="s">
        <v>1308</v>
      </c>
    </row>
    <row r="214" spans="1:5" ht="25.5">
      <c r="A214" t="s">
        <v>58</v>
      </c>
      <c r="E214" s="35" t="s">
        <v>1309</v>
      </c>
    </row>
    <row r="215" spans="1:18" ht="12.75" customHeight="1">
      <c r="A215" s="6" t="s">
        <v>47</v>
      </c>
      <c r="B215" s="6"/>
      <c r="C215" s="40" t="s">
        <v>79</v>
      </c>
      <c r="D215" s="6"/>
      <c r="E215" s="27" t="s">
        <v>918</v>
      </c>
      <c r="F215" s="6"/>
      <c r="G215" s="6"/>
      <c r="H215" s="6"/>
      <c r="I215" s="41">
        <f>0+Q215</f>
      </c>
      <c r="O215">
        <f>0+R215</f>
      </c>
      <c r="Q215">
        <f>0+I216+I220+I224+I228+I232+I236+I240+I244+I248+I252</f>
      </c>
      <c r="R215">
        <f>0+O216+O220+O224+O228+O232+O236+O240+O244+O248+O252</f>
      </c>
    </row>
    <row r="216" spans="1:16" ht="25.5">
      <c r="A216" s="24" t="s">
        <v>49</v>
      </c>
      <c r="B216" s="29" t="s">
        <v>373</v>
      </c>
      <c r="C216" s="29" t="s">
        <v>1310</v>
      </c>
      <c r="D216" s="24" t="s">
        <v>51</v>
      </c>
      <c r="E216" s="30" t="s">
        <v>1311</v>
      </c>
      <c r="F216" s="31" t="s">
        <v>137</v>
      </c>
      <c r="G216" s="32">
        <v>568.29</v>
      </c>
      <c r="H216" s="33">
        <v>0</v>
      </c>
      <c r="I216" s="33">
        <f>ROUND(ROUND(H216,2)*ROUND(G216,3),2)</f>
      </c>
      <c r="O216">
        <f>(I216*21)/100</f>
      </c>
      <c r="P216" t="s">
        <v>27</v>
      </c>
    </row>
    <row r="217" spans="1:5" ht="12.75">
      <c r="A217" s="34" t="s">
        <v>54</v>
      </c>
      <c r="E217" s="35" t="s">
        <v>1312</v>
      </c>
    </row>
    <row r="218" spans="1:5" ht="51">
      <c r="A218" s="36" t="s">
        <v>56</v>
      </c>
      <c r="E218" s="37" t="s">
        <v>1313</v>
      </c>
    </row>
    <row r="219" spans="1:5" ht="344.25">
      <c r="A219" t="s">
        <v>58</v>
      </c>
      <c r="E219" s="35" t="s">
        <v>1314</v>
      </c>
    </row>
    <row r="220" spans="1:16" ht="25.5">
      <c r="A220" s="24" t="s">
        <v>49</v>
      </c>
      <c r="B220" s="29" t="s">
        <v>377</v>
      </c>
      <c r="C220" s="29" t="s">
        <v>1315</v>
      </c>
      <c r="D220" s="24" t="s">
        <v>51</v>
      </c>
      <c r="E220" s="30" t="s">
        <v>1316</v>
      </c>
      <c r="F220" s="31" t="s">
        <v>137</v>
      </c>
      <c r="G220" s="32">
        <v>76.79</v>
      </c>
      <c r="H220" s="33">
        <v>0</v>
      </c>
      <c r="I220" s="33">
        <f>ROUND(ROUND(H220,2)*ROUND(G220,3),2)</f>
      </c>
      <c r="O220">
        <f>(I220*21)/100</f>
      </c>
      <c r="P220" t="s">
        <v>27</v>
      </c>
    </row>
    <row r="221" spans="1:5" ht="12.75">
      <c r="A221" s="34" t="s">
        <v>54</v>
      </c>
      <c r="E221" s="35" t="s">
        <v>1317</v>
      </c>
    </row>
    <row r="222" spans="1:5" ht="12.75">
      <c r="A222" s="36" t="s">
        <v>56</v>
      </c>
      <c r="E222" s="37" t="s">
        <v>1318</v>
      </c>
    </row>
    <row r="223" spans="1:5" ht="344.25">
      <c r="A223" t="s">
        <v>58</v>
      </c>
      <c r="E223" s="35" t="s">
        <v>1314</v>
      </c>
    </row>
    <row r="224" spans="1:16" ht="12.75">
      <c r="A224" s="24" t="s">
        <v>49</v>
      </c>
      <c r="B224" s="29" t="s">
        <v>380</v>
      </c>
      <c r="C224" s="29" t="s">
        <v>1319</v>
      </c>
      <c r="D224" s="24" t="s">
        <v>51</v>
      </c>
      <c r="E224" s="30" t="s">
        <v>1320</v>
      </c>
      <c r="F224" s="31" t="s">
        <v>137</v>
      </c>
      <c r="G224" s="32">
        <v>92.5</v>
      </c>
      <c r="H224" s="33">
        <v>0</v>
      </c>
      <c r="I224" s="33">
        <f>ROUND(ROUND(H224,2)*ROUND(G224,3),2)</f>
      </c>
      <c r="O224">
        <f>(I224*21)/100</f>
      </c>
      <c r="P224" t="s">
        <v>27</v>
      </c>
    </row>
    <row r="225" spans="1:5" ht="12.75">
      <c r="A225" s="34" t="s">
        <v>54</v>
      </c>
      <c r="E225" s="35" t="s">
        <v>1321</v>
      </c>
    </row>
    <row r="226" spans="1:5" ht="12.75">
      <c r="A226" s="36" t="s">
        <v>56</v>
      </c>
      <c r="E226" s="37" t="s">
        <v>1322</v>
      </c>
    </row>
    <row r="227" spans="1:5" ht="344.25">
      <c r="A227" t="s">
        <v>58</v>
      </c>
      <c r="E227" s="35" t="s">
        <v>1314</v>
      </c>
    </row>
    <row r="228" spans="1:16" ht="12.75">
      <c r="A228" s="24" t="s">
        <v>49</v>
      </c>
      <c r="B228" s="29" t="s">
        <v>385</v>
      </c>
      <c r="C228" s="29" t="s">
        <v>1323</v>
      </c>
      <c r="D228" s="24" t="s">
        <v>51</v>
      </c>
      <c r="E228" s="30" t="s">
        <v>1324</v>
      </c>
      <c r="F228" s="31" t="s">
        <v>137</v>
      </c>
      <c r="G228" s="32">
        <v>46.525</v>
      </c>
      <c r="H228" s="33">
        <v>0</v>
      </c>
      <c r="I228" s="33">
        <f>ROUND(ROUND(H228,2)*ROUND(G228,3),2)</f>
      </c>
      <c r="O228">
        <f>(I228*21)/100</f>
      </c>
      <c r="P228" t="s">
        <v>27</v>
      </c>
    </row>
    <row r="229" spans="1:5" ht="12.75">
      <c r="A229" s="34" t="s">
        <v>54</v>
      </c>
      <c r="E229" s="35" t="s">
        <v>1325</v>
      </c>
    </row>
    <row r="230" spans="1:5" ht="51">
      <c r="A230" s="36" t="s">
        <v>56</v>
      </c>
      <c r="E230" s="37" t="s">
        <v>1326</v>
      </c>
    </row>
    <row r="231" spans="1:5" ht="191.25">
      <c r="A231" t="s">
        <v>58</v>
      </c>
      <c r="E231" s="35" t="s">
        <v>1327</v>
      </c>
    </row>
    <row r="232" spans="1:16" ht="25.5">
      <c r="A232" s="24" t="s">
        <v>49</v>
      </c>
      <c r="B232" s="29" t="s">
        <v>390</v>
      </c>
      <c r="C232" s="29" t="s">
        <v>1328</v>
      </c>
      <c r="D232" s="24" t="s">
        <v>51</v>
      </c>
      <c r="E232" s="30" t="s">
        <v>1329</v>
      </c>
      <c r="F232" s="31" t="s">
        <v>137</v>
      </c>
      <c r="G232" s="32">
        <v>47.25</v>
      </c>
      <c r="H232" s="33">
        <v>0</v>
      </c>
      <c r="I232" s="33">
        <f>ROUND(ROUND(H232,2)*ROUND(G232,3),2)</f>
      </c>
      <c r="O232">
        <f>(I232*21)/100</f>
      </c>
      <c r="P232" t="s">
        <v>27</v>
      </c>
    </row>
    <row r="233" spans="1:5" ht="12.75">
      <c r="A233" s="34" t="s">
        <v>54</v>
      </c>
      <c r="E233" s="35" t="s">
        <v>51</v>
      </c>
    </row>
    <row r="234" spans="1:5" ht="12.75">
      <c r="A234" s="36" t="s">
        <v>56</v>
      </c>
      <c r="E234" s="37" t="s">
        <v>1330</v>
      </c>
    </row>
    <row r="235" spans="1:5" ht="344.25">
      <c r="A235" t="s">
        <v>58</v>
      </c>
      <c r="E235" s="35" t="s">
        <v>1314</v>
      </c>
    </row>
    <row r="236" spans="1:16" ht="12.75">
      <c r="A236" s="24" t="s">
        <v>49</v>
      </c>
      <c r="B236" s="29" t="s">
        <v>395</v>
      </c>
      <c r="C236" s="29" t="s">
        <v>1331</v>
      </c>
      <c r="D236" s="24" t="s">
        <v>51</v>
      </c>
      <c r="E236" s="30" t="s">
        <v>1332</v>
      </c>
      <c r="F236" s="31" t="s">
        <v>137</v>
      </c>
      <c r="G236" s="32">
        <v>31</v>
      </c>
      <c r="H236" s="33">
        <v>0</v>
      </c>
      <c r="I236" s="33">
        <f>ROUND(ROUND(H236,2)*ROUND(G236,3),2)</f>
      </c>
      <c r="O236">
        <f>(I236*21)/100</f>
      </c>
      <c r="P236" t="s">
        <v>27</v>
      </c>
    </row>
    <row r="237" spans="1:5" ht="12.75">
      <c r="A237" s="34" t="s">
        <v>54</v>
      </c>
      <c r="E237" s="35" t="s">
        <v>1333</v>
      </c>
    </row>
    <row r="238" spans="1:5" ht="12.75">
      <c r="A238" s="36" t="s">
        <v>56</v>
      </c>
      <c r="E238" s="37" t="s">
        <v>1334</v>
      </c>
    </row>
    <row r="239" spans="1:5" ht="344.25">
      <c r="A239" t="s">
        <v>58</v>
      </c>
      <c r="E239" s="35" t="s">
        <v>1314</v>
      </c>
    </row>
    <row r="240" spans="1:16" ht="12.75">
      <c r="A240" s="24" t="s">
        <v>49</v>
      </c>
      <c r="B240" s="29" t="s">
        <v>400</v>
      </c>
      <c r="C240" s="29" t="s">
        <v>1335</v>
      </c>
      <c r="D240" s="24" t="s">
        <v>51</v>
      </c>
      <c r="E240" s="30" t="s">
        <v>1336</v>
      </c>
      <c r="F240" s="31" t="s">
        <v>137</v>
      </c>
      <c r="G240" s="32">
        <v>76.79</v>
      </c>
      <c r="H240" s="33">
        <v>0</v>
      </c>
      <c r="I240" s="33">
        <f>ROUND(ROUND(H240,2)*ROUND(G240,3),2)</f>
      </c>
      <c r="O240">
        <f>(I240*21)/100</f>
      </c>
      <c r="P240" t="s">
        <v>27</v>
      </c>
    </row>
    <row r="241" spans="1:5" ht="12.75">
      <c r="A241" s="34" t="s">
        <v>54</v>
      </c>
      <c r="E241" s="35" t="s">
        <v>1337</v>
      </c>
    </row>
    <row r="242" spans="1:5" ht="12.75">
      <c r="A242" s="36" t="s">
        <v>56</v>
      </c>
      <c r="E242" s="37" t="s">
        <v>1318</v>
      </c>
    </row>
    <row r="243" spans="1:5" ht="344.25">
      <c r="A243" t="s">
        <v>58</v>
      </c>
      <c r="E243" s="35" t="s">
        <v>1314</v>
      </c>
    </row>
    <row r="244" spans="1:16" ht="12.75">
      <c r="A244" s="24" t="s">
        <v>49</v>
      </c>
      <c r="B244" s="29" t="s">
        <v>404</v>
      </c>
      <c r="C244" s="29" t="s">
        <v>1338</v>
      </c>
      <c r="D244" s="24" t="s">
        <v>51</v>
      </c>
      <c r="E244" s="30" t="s">
        <v>1339</v>
      </c>
      <c r="F244" s="31" t="s">
        <v>137</v>
      </c>
      <c r="G244" s="32">
        <v>6.28</v>
      </c>
      <c r="H244" s="33">
        <v>0</v>
      </c>
      <c r="I244" s="33">
        <f>ROUND(ROUND(H244,2)*ROUND(G244,3),2)</f>
      </c>
      <c r="O244">
        <f>(I244*21)/100</f>
      </c>
      <c r="P244" t="s">
        <v>27</v>
      </c>
    </row>
    <row r="245" spans="1:5" ht="12.75">
      <c r="A245" s="34" t="s">
        <v>54</v>
      </c>
      <c r="E245" s="35" t="s">
        <v>1340</v>
      </c>
    </row>
    <row r="246" spans="1:5" ht="12.75">
      <c r="A246" s="36" t="s">
        <v>56</v>
      </c>
      <c r="E246" s="37" t="s">
        <v>1341</v>
      </c>
    </row>
    <row r="247" spans="1:5" ht="51">
      <c r="A247" t="s">
        <v>58</v>
      </c>
      <c r="E247" s="35" t="s">
        <v>1342</v>
      </c>
    </row>
    <row r="248" spans="1:16" ht="12.75">
      <c r="A248" s="24" t="s">
        <v>49</v>
      </c>
      <c r="B248" s="29" t="s">
        <v>407</v>
      </c>
      <c r="C248" s="29" t="s">
        <v>1343</v>
      </c>
      <c r="D248" s="24" t="s">
        <v>51</v>
      </c>
      <c r="E248" s="30" t="s">
        <v>1344</v>
      </c>
      <c r="F248" s="31" t="s">
        <v>137</v>
      </c>
      <c r="G248" s="32">
        <v>3</v>
      </c>
      <c r="H248" s="33">
        <v>0</v>
      </c>
      <c r="I248" s="33">
        <f>ROUND(ROUND(H248,2)*ROUND(G248,3),2)</f>
      </c>
      <c r="O248">
        <f>(I248*21)/100</f>
      </c>
      <c r="P248" t="s">
        <v>27</v>
      </c>
    </row>
    <row r="249" spans="1:5" ht="12.75">
      <c r="A249" s="34" t="s">
        <v>54</v>
      </c>
      <c r="E249" s="35" t="s">
        <v>1345</v>
      </c>
    </row>
    <row r="250" spans="1:5" ht="12.75">
      <c r="A250" s="36" t="s">
        <v>56</v>
      </c>
      <c r="E250" s="37" t="s">
        <v>1346</v>
      </c>
    </row>
    <row r="251" spans="1:5" ht="51">
      <c r="A251" t="s">
        <v>58</v>
      </c>
      <c r="E251" s="35" t="s">
        <v>1342</v>
      </c>
    </row>
    <row r="252" spans="1:16" ht="12.75">
      <c r="A252" s="24" t="s">
        <v>49</v>
      </c>
      <c r="B252" s="29" t="s">
        <v>410</v>
      </c>
      <c r="C252" s="29" t="s">
        <v>1347</v>
      </c>
      <c r="D252" s="24" t="s">
        <v>51</v>
      </c>
      <c r="E252" s="30" t="s">
        <v>1348</v>
      </c>
      <c r="F252" s="31" t="s">
        <v>137</v>
      </c>
      <c r="G252" s="32">
        <v>31</v>
      </c>
      <c r="H252" s="33">
        <v>0</v>
      </c>
      <c r="I252" s="33">
        <f>ROUND(ROUND(H252,2)*ROUND(G252,3),2)</f>
      </c>
      <c r="O252">
        <f>(I252*21)/100</f>
      </c>
      <c r="P252" t="s">
        <v>27</v>
      </c>
    </row>
    <row r="253" spans="1:5" ht="12.75">
      <c r="A253" s="34" t="s">
        <v>54</v>
      </c>
      <c r="E253" s="35" t="s">
        <v>1349</v>
      </c>
    </row>
    <row r="254" spans="1:5" ht="12.75">
      <c r="A254" s="36" t="s">
        <v>56</v>
      </c>
      <c r="E254" s="37" t="s">
        <v>1334</v>
      </c>
    </row>
    <row r="255" spans="1:5" ht="51">
      <c r="A255" t="s">
        <v>58</v>
      </c>
      <c r="E255" s="35" t="s">
        <v>1350</v>
      </c>
    </row>
    <row r="256" spans="1:18" ht="12.75" customHeight="1">
      <c r="A256" s="6" t="s">
        <v>47</v>
      </c>
      <c r="B256" s="6"/>
      <c r="C256" s="40" t="s">
        <v>85</v>
      </c>
      <c r="D256" s="6"/>
      <c r="E256" s="27" t="s">
        <v>435</v>
      </c>
      <c r="F256" s="6"/>
      <c r="G256" s="6"/>
      <c r="H256" s="6"/>
      <c r="I256" s="41">
        <f>0+Q256</f>
      </c>
      <c r="O256">
        <f>0+R256</f>
      </c>
      <c r="Q256">
        <f>0+I257+I261</f>
      </c>
      <c r="R256">
        <f>0+O257+O261</f>
      </c>
    </row>
    <row r="257" spans="1:16" ht="12.75">
      <c r="A257" s="24" t="s">
        <v>49</v>
      </c>
      <c r="B257" s="29" t="s">
        <v>415</v>
      </c>
      <c r="C257" s="29" t="s">
        <v>1351</v>
      </c>
      <c r="D257" s="24" t="s">
        <v>51</v>
      </c>
      <c r="E257" s="30" t="s">
        <v>1352</v>
      </c>
      <c r="F257" s="31" t="s">
        <v>163</v>
      </c>
      <c r="G257" s="32">
        <v>31</v>
      </c>
      <c r="H257" s="33">
        <v>0</v>
      </c>
      <c r="I257" s="33">
        <f>ROUND(ROUND(H257,2)*ROUND(G257,3),2)</f>
      </c>
      <c r="O257">
        <f>(I257*21)/100</f>
      </c>
      <c r="P257" t="s">
        <v>27</v>
      </c>
    </row>
    <row r="258" spans="1:5" ht="12.75">
      <c r="A258" s="34" t="s">
        <v>54</v>
      </c>
      <c r="E258" s="35" t="s">
        <v>1353</v>
      </c>
    </row>
    <row r="259" spans="1:5" ht="12.75">
      <c r="A259" s="36" t="s">
        <v>56</v>
      </c>
      <c r="E259" s="37" t="s">
        <v>1354</v>
      </c>
    </row>
    <row r="260" spans="1:5" ht="255">
      <c r="A260" t="s">
        <v>58</v>
      </c>
      <c r="E260" s="35" t="s">
        <v>1355</v>
      </c>
    </row>
    <row r="261" spans="1:16" ht="12.75">
      <c r="A261" s="24" t="s">
        <v>49</v>
      </c>
      <c r="B261" s="29" t="s">
        <v>421</v>
      </c>
      <c r="C261" s="29" t="s">
        <v>1356</v>
      </c>
      <c r="D261" s="24" t="s">
        <v>51</v>
      </c>
      <c r="E261" s="30" t="s">
        <v>1357</v>
      </c>
      <c r="F261" s="31" t="s">
        <v>163</v>
      </c>
      <c r="G261" s="32">
        <v>11</v>
      </c>
      <c r="H261" s="33">
        <v>0</v>
      </c>
      <c r="I261" s="33">
        <f>ROUND(ROUND(H261,2)*ROUND(G261,3),2)</f>
      </c>
      <c r="O261">
        <f>(I261*21)/100</f>
      </c>
      <c r="P261" t="s">
        <v>27</v>
      </c>
    </row>
    <row r="262" spans="1:5" ht="12.75">
      <c r="A262" s="34" t="s">
        <v>54</v>
      </c>
      <c r="E262" s="35" t="s">
        <v>1358</v>
      </c>
    </row>
    <row r="263" spans="1:5" ht="12.75">
      <c r="A263" s="36" t="s">
        <v>56</v>
      </c>
      <c r="E263" s="37" t="s">
        <v>1359</v>
      </c>
    </row>
    <row r="264" spans="1:5" ht="242.25">
      <c r="A264" t="s">
        <v>58</v>
      </c>
      <c r="E264" s="35" t="s">
        <v>1360</v>
      </c>
    </row>
    <row r="265" spans="1:18" ht="12.75" customHeight="1">
      <c r="A265" s="6" t="s">
        <v>47</v>
      </c>
      <c r="B265" s="6"/>
      <c r="C265" s="40" t="s">
        <v>44</v>
      </c>
      <c r="D265" s="6"/>
      <c r="E265" s="27" t="s">
        <v>462</v>
      </c>
      <c r="F265" s="6"/>
      <c r="G265" s="6"/>
      <c r="H265" s="6"/>
      <c r="I265" s="41">
        <f>0+Q265</f>
      </c>
      <c r="O265">
        <f>0+R265</f>
      </c>
      <c r="Q265">
        <f>0+I266+I270+I274+I278+I282+I286+I290+I294+I298+I302+I306+I310+I314+I318+I322+I326+I330+I334+I338+I342</f>
      </c>
      <c r="R265">
        <f>0+O266+O270+O274+O278+O282+O286+O290+O294+O298+O302+O306+O310+O314+O318+O322+O326+O330+O334+O338+O342</f>
      </c>
    </row>
    <row r="266" spans="1:16" ht="12.75">
      <c r="A266" s="24" t="s">
        <v>49</v>
      </c>
      <c r="B266" s="29" t="s">
        <v>426</v>
      </c>
      <c r="C266" s="29" t="s">
        <v>722</v>
      </c>
      <c r="D266" s="24" t="s">
        <v>51</v>
      </c>
      <c r="E266" s="30" t="s">
        <v>1361</v>
      </c>
      <c r="F266" s="31" t="s">
        <v>163</v>
      </c>
      <c r="G266" s="32">
        <v>16.4</v>
      </c>
      <c r="H266" s="33">
        <v>0</v>
      </c>
      <c r="I266" s="33">
        <f>ROUND(ROUND(H266,2)*ROUND(G266,3),2)</f>
      </c>
      <c r="O266">
        <f>(I266*21)/100</f>
      </c>
      <c r="P266" t="s">
        <v>27</v>
      </c>
    </row>
    <row r="267" spans="1:5" ht="12.75">
      <c r="A267" s="34" t="s">
        <v>54</v>
      </c>
      <c r="E267" s="35" t="s">
        <v>1362</v>
      </c>
    </row>
    <row r="268" spans="1:5" ht="12.75">
      <c r="A268" s="36" t="s">
        <v>56</v>
      </c>
      <c r="E268" s="37" t="s">
        <v>1363</v>
      </c>
    </row>
    <row r="269" spans="1:5" ht="38.25">
      <c r="A269" t="s">
        <v>58</v>
      </c>
      <c r="E269" s="35" t="s">
        <v>1364</v>
      </c>
    </row>
    <row r="270" spans="1:16" ht="12.75">
      <c r="A270" s="24" t="s">
        <v>49</v>
      </c>
      <c r="B270" s="29" t="s">
        <v>430</v>
      </c>
      <c r="C270" s="29" t="s">
        <v>1365</v>
      </c>
      <c r="D270" s="24" t="s">
        <v>51</v>
      </c>
      <c r="E270" s="30" t="s">
        <v>1366</v>
      </c>
      <c r="F270" s="31" t="s">
        <v>163</v>
      </c>
      <c r="G270" s="32">
        <v>20</v>
      </c>
      <c r="H270" s="33">
        <v>0</v>
      </c>
      <c r="I270" s="33">
        <f>ROUND(ROUND(H270,2)*ROUND(G270,3),2)</f>
      </c>
      <c r="O270">
        <f>(I270*21)/100</f>
      </c>
      <c r="P270" t="s">
        <v>27</v>
      </c>
    </row>
    <row r="271" spans="1:5" ht="12.75">
      <c r="A271" s="34" t="s">
        <v>54</v>
      </c>
      <c r="E271" s="35" t="s">
        <v>51</v>
      </c>
    </row>
    <row r="272" spans="1:5" ht="12.75">
      <c r="A272" s="36" t="s">
        <v>56</v>
      </c>
      <c r="E272" s="37" t="s">
        <v>1193</v>
      </c>
    </row>
    <row r="273" spans="1:5" ht="63.75">
      <c r="A273" t="s">
        <v>58</v>
      </c>
      <c r="E273" s="35" t="s">
        <v>1367</v>
      </c>
    </row>
    <row r="274" spans="1:16" ht="12.75">
      <c r="A274" s="24" t="s">
        <v>49</v>
      </c>
      <c r="B274" s="29" t="s">
        <v>436</v>
      </c>
      <c r="C274" s="29" t="s">
        <v>479</v>
      </c>
      <c r="D274" s="24" t="s">
        <v>51</v>
      </c>
      <c r="E274" s="30" t="s">
        <v>480</v>
      </c>
      <c r="F274" s="31" t="s">
        <v>163</v>
      </c>
      <c r="G274" s="32">
        <v>12</v>
      </c>
      <c r="H274" s="33">
        <v>0</v>
      </c>
      <c r="I274" s="33">
        <f>ROUND(ROUND(H274,2)*ROUND(G274,3),2)</f>
      </c>
      <c r="O274">
        <f>(I274*21)/100</f>
      </c>
      <c r="P274" t="s">
        <v>27</v>
      </c>
    </row>
    <row r="275" spans="1:5" ht="12.75">
      <c r="A275" s="34" t="s">
        <v>54</v>
      </c>
      <c r="E275" s="35" t="s">
        <v>51</v>
      </c>
    </row>
    <row r="276" spans="1:5" ht="38.25">
      <c r="A276" s="36" t="s">
        <v>56</v>
      </c>
      <c r="E276" s="37" t="s">
        <v>1368</v>
      </c>
    </row>
    <row r="277" spans="1:5" ht="114.75">
      <c r="A277" t="s">
        <v>58</v>
      </c>
      <c r="E277" s="35" t="s">
        <v>482</v>
      </c>
    </row>
    <row r="278" spans="1:16" ht="12.75">
      <c r="A278" s="24" t="s">
        <v>49</v>
      </c>
      <c r="B278" s="29" t="s">
        <v>441</v>
      </c>
      <c r="C278" s="29" t="s">
        <v>1369</v>
      </c>
      <c r="D278" s="24" t="s">
        <v>51</v>
      </c>
      <c r="E278" s="30" t="s">
        <v>1370</v>
      </c>
      <c r="F278" s="31" t="s">
        <v>82</v>
      </c>
      <c r="G278" s="32">
        <v>4</v>
      </c>
      <c r="H278" s="33">
        <v>0</v>
      </c>
      <c r="I278" s="33">
        <f>ROUND(ROUND(H278,2)*ROUND(G278,3),2)</f>
      </c>
      <c r="O278">
        <f>(I278*21)/100</f>
      </c>
      <c r="P278" t="s">
        <v>27</v>
      </c>
    </row>
    <row r="279" spans="1:5" ht="12.75">
      <c r="A279" s="34" t="s">
        <v>54</v>
      </c>
      <c r="E279" s="35" t="s">
        <v>51</v>
      </c>
    </row>
    <row r="280" spans="1:5" ht="38.25">
      <c r="A280" s="36" t="s">
        <v>56</v>
      </c>
      <c r="E280" s="37" t="s">
        <v>1371</v>
      </c>
    </row>
    <row r="281" spans="1:5" ht="12.75">
      <c r="A281" t="s">
        <v>58</v>
      </c>
      <c r="E281" s="35" t="s">
        <v>51</v>
      </c>
    </row>
    <row r="282" spans="1:16" ht="12.75">
      <c r="A282" s="24" t="s">
        <v>49</v>
      </c>
      <c r="B282" s="29" t="s">
        <v>446</v>
      </c>
      <c r="C282" s="29" t="s">
        <v>587</v>
      </c>
      <c r="D282" s="24" t="s">
        <v>51</v>
      </c>
      <c r="E282" s="30" t="s">
        <v>588</v>
      </c>
      <c r="F282" s="31" t="s">
        <v>163</v>
      </c>
      <c r="G282" s="32">
        <v>47</v>
      </c>
      <c r="H282" s="33">
        <v>0</v>
      </c>
      <c r="I282" s="33">
        <f>ROUND(ROUND(H282,2)*ROUND(G282,3),2)</f>
      </c>
      <c r="O282">
        <f>(I282*21)/100</f>
      </c>
      <c r="P282" t="s">
        <v>27</v>
      </c>
    </row>
    <row r="283" spans="1:5" ht="12.75">
      <c r="A283" s="34" t="s">
        <v>54</v>
      </c>
      <c r="E283" s="35" t="s">
        <v>51</v>
      </c>
    </row>
    <row r="284" spans="1:5" ht="38.25">
      <c r="A284" s="36" t="s">
        <v>56</v>
      </c>
      <c r="E284" s="37" t="s">
        <v>1372</v>
      </c>
    </row>
    <row r="285" spans="1:5" ht="51">
      <c r="A285" t="s">
        <v>58</v>
      </c>
      <c r="E285" s="35" t="s">
        <v>1373</v>
      </c>
    </row>
    <row r="286" spans="1:16" ht="12.75">
      <c r="A286" s="24" t="s">
        <v>49</v>
      </c>
      <c r="B286" s="29" t="s">
        <v>451</v>
      </c>
      <c r="C286" s="29" t="s">
        <v>603</v>
      </c>
      <c r="D286" s="24" t="s">
        <v>51</v>
      </c>
      <c r="E286" s="30" t="s">
        <v>604</v>
      </c>
      <c r="F286" s="31" t="s">
        <v>163</v>
      </c>
      <c r="G286" s="32">
        <v>20</v>
      </c>
      <c r="H286" s="33">
        <v>0</v>
      </c>
      <c r="I286" s="33">
        <f>ROUND(ROUND(H286,2)*ROUND(G286,3),2)</f>
      </c>
      <c r="O286">
        <f>(I286*21)/100</f>
      </c>
      <c r="P286" t="s">
        <v>27</v>
      </c>
    </row>
    <row r="287" spans="1:5" ht="12.75">
      <c r="A287" s="34" t="s">
        <v>54</v>
      </c>
      <c r="E287" s="35" t="s">
        <v>51</v>
      </c>
    </row>
    <row r="288" spans="1:5" ht="12.75">
      <c r="A288" s="36" t="s">
        <v>56</v>
      </c>
      <c r="E288" s="37" t="s">
        <v>1374</v>
      </c>
    </row>
    <row r="289" spans="1:5" ht="12.75">
      <c r="A289" t="s">
        <v>58</v>
      </c>
      <c r="E289" s="35" t="s">
        <v>1375</v>
      </c>
    </row>
    <row r="290" spans="1:16" ht="12.75">
      <c r="A290" s="24" t="s">
        <v>49</v>
      </c>
      <c r="B290" s="29" t="s">
        <v>457</v>
      </c>
      <c r="C290" s="29" t="s">
        <v>1376</v>
      </c>
      <c r="D290" s="24" t="s">
        <v>51</v>
      </c>
      <c r="E290" s="30" t="s">
        <v>1377</v>
      </c>
      <c r="F290" s="31" t="s">
        <v>163</v>
      </c>
      <c r="G290" s="32">
        <v>15</v>
      </c>
      <c r="H290" s="33">
        <v>0</v>
      </c>
      <c r="I290" s="33">
        <f>ROUND(ROUND(H290,2)*ROUND(G290,3),2)</f>
      </c>
      <c r="O290">
        <f>(I290*21)/100</f>
      </c>
      <c r="P290" t="s">
        <v>27</v>
      </c>
    </row>
    <row r="291" spans="1:5" ht="12.75">
      <c r="A291" s="34" t="s">
        <v>54</v>
      </c>
      <c r="E291" s="35" t="s">
        <v>51</v>
      </c>
    </row>
    <row r="292" spans="1:5" ht="12.75">
      <c r="A292" s="36" t="s">
        <v>56</v>
      </c>
      <c r="E292" s="37" t="s">
        <v>1378</v>
      </c>
    </row>
    <row r="293" spans="1:5" ht="25.5">
      <c r="A293" t="s">
        <v>58</v>
      </c>
      <c r="E293" s="35" t="s">
        <v>606</v>
      </c>
    </row>
    <row r="294" spans="1:16" ht="12.75">
      <c r="A294" s="24" t="s">
        <v>49</v>
      </c>
      <c r="B294" s="29" t="s">
        <v>463</v>
      </c>
      <c r="C294" s="29" t="s">
        <v>1379</v>
      </c>
      <c r="D294" s="24" t="s">
        <v>51</v>
      </c>
      <c r="E294" s="30" t="s">
        <v>1380</v>
      </c>
      <c r="F294" s="31" t="s">
        <v>163</v>
      </c>
      <c r="G294" s="32">
        <v>5.15</v>
      </c>
      <c r="H294" s="33">
        <v>0</v>
      </c>
      <c r="I294" s="33">
        <f>ROUND(ROUND(H294,2)*ROUND(G294,3),2)</f>
      </c>
      <c r="O294">
        <f>(I294*21)/100</f>
      </c>
      <c r="P294" t="s">
        <v>27</v>
      </c>
    </row>
    <row r="295" spans="1:5" ht="12.75">
      <c r="A295" s="34" t="s">
        <v>54</v>
      </c>
      <c r="E295" s="35" t="s">
        <v>51</v>
      </c>
    </row>
    <row r="296" spans="1:5" ht="12.75">
      <c r="A296" s="36" t="s">
        <v>56</v>
      </c>
      <c r="E296" s="37" t="s">
        <v>1381</v>
      </c>
    </row>
    <row r="297" spans="1:5" ht="25.5">
      <c r="A297" t="s">
        <v>58</v>
      </c>
      <c r="E297" s="35" t="s">
        <v>1382</v>
      </c>
    </row>
    <row r="298" spans="1:16" ht="12.75">
      <c r="A298" s="24" t="s">
        <v>49</v>
      </c>
      <c r="B298" s="29" t="s">
        <v>468</v>
      </c>
      <c r="C298" s="29" t="s">
        <v>1383</v>
      </c>
      <c r="D298" s="24" t="s">
        <v>51</v>
      </c>
      <c r="E298" s="30" t="s">
        <v>1384</v>
      </c>
      <c r="F298" s="31" t="s">
        <v>153</v>
      </c>
      <c r="G298" s="32">
        <v>0.038</v>
      </c>
      <c r="H298" s="33">
        <v>0</v>
      </c>
      <c r="I298" s="33">
        <f>ROUND(ROUND(H298,2)*ROUND(G298,3),2)</f>
      </c>
      <c r="O298">
        <f>(I298*21)/100</f>
      </c>
      <c r="P298" t="s">
        <v>27</v>
      </c>
    </row>
    <row r="299" spans="1:5" ht="12.75">
      <c r="A299" s="34" t="s">
        <v>54</v>
      </c>
      <c r="E299" s="35" t="s">
        <v>51</v>
      </c>
    </row>
    <row r="300" spans="1:5" ht="12.75">
      <c r="A300" s="36" t="s">
        <v>56</v>
      </c>
      <c r="E300" s="37" t="s">
        <v>1385</v>
      </c>
    </row>
    <row r="301" spans="1:5" ht="38.25">
      <c r="A301" t="s">
        <v>58</v>
      </c>
      <c r="E301" s="35" t="s">
        <v>610</v>
      </c>
    </row>
    <row r="302" spans="1:16" ht="12.75">
      <c r="A302" s="24" t="s">
        <v>49</v>
      </c>
      <c r="B302" s="29" t="s">
        <v>473</v>
      </c>
      <c r="C302" s="29" t="s">
        <v>1386</v>
      </c>
      <c r="D302" s="24" t="s">
        <v>51</v>
      </c>
      <c r="E302" s="30" t="s">
        <v>1387</v>
      </c>
      <c r="F302" s="31" t="s">
        <v>163</v>
      </c>
      <c r="G302" s="32">
        <v>20</v>
      </c>
      <c r="H302" s="33">
        <v>0</v>
      </c>
      <c r="I302" s="33">
        <f>ROUND(ROUND(H302,2)*ROUND(G302,3),2)</f>
      </c>
      <c r="O302">
        <f>(I302*21)/100</f>
      </c>
      <c r="P302" t="s">
        <v>27</v>
      </c>
    </row>
    <row r="303" spans="1:5" ht="12.75">
      <c r="A303" s="34" t="s">
        <v>54</v>
      </c>
      <c r="E303" s="35" t="s">
        <v>51</v>
      </c>
    </row>
    <row r="304" spans="1:5" ht="12.75">
      <c r="A304" s="36" t="s">
        <v>56</v>
      </c>
      <c r="E304" s="37" t="s">
        <v>1388</v>
      </c>
    </row>
    <row r="305" spans="1:5" ht="38.25">
      <c r="A305" t="s">
        <v>58</v>
      </c>
      <c r="E305" s="35" t="s">
        <v>1275</v>
      </c>
    </row>
    <row r="306" spans="1:16" ht="12.75">
      <c r="A306" s="24" t="s">
        <v>49</v>
      </c>
      <c r="B306" s="29" t="s">
        <v>478</v>
      </c>
      <c r="C306" s="29" t="s">
        <v>1389</v>
      </c>
      <c r="D306" s="24" t="s">
        <v>51</v>
      </c>
      <c r="E306" s="30" t="s">
        <v>1390</v>
      </c>
      <c r="F306" s="31" t="s">
        <v>163</v>
      </c>
      <c r="G306" s="32">
        <v>5.15</v>
      </c>
      <c r="H306" s="33">
        <v>0</v>
      </c>
      <c r="I306" s="33">
        <f>ROUND(ROUND(H306,2)*ROUND(G306,3),2)</f>
      </c>
      <c r="O306">
        <f>(I306*21)/100</f>
      </c>
      <c r="P306" t="s">
        <v>27</v>
      </c>
    </row>
    <row r="307" spans="1:5" ht="12.75">
      <c r="A307" s="34" t="s">
        <v>54</v>
      </c>
      <c r="E307" s="35" t="s">
        <v>1391</v>
      </c>
    </row>
    <row r="308" spans="1:5" ht="12.75">
      <c r="A308" s="36" t="s">
        <v>56</v>
      </c>
      <c r="E308" s="37" t="s">
        <v>1392</v>
      </c>
    </row>
    <row r="309" spans="1:5" ht="38.25">
      <c r="A309" t="s">
        <v>58</v>
      </c>
      <c r="E309" s="35" t="s">
        <v>1275</v>
      </c>
    </row>
    <row r="310" spans="1:16" ht="12.75">
      <c r="A310" s="24" t="s">
        <v>49</v>
      </c>
      <c r="B310" s="29" t="s">
        <v>483</v>
      </c>
      <c r="C310" s="29" t="s">
        <v>1393</v>
      </c>
      <c r="D310" s="24" t="s">
        <v>51</v>
      </c>
      <c r="E310" s="30" t="s">
        <v>1394</v>
      </c>
      <c r="F310" s="31" t="s">
        <v>163</v>
      </c>
      <c r="G310" s="32">
        <v>5.15</v>
      </c>
      <c r="H310" s="33">
        <v>0</v>
      </c>
      <c r="I310" s="33">
        <f>ROUND(ROUND(H310,2)*ROUND(G310,3),2)</f>
      </c>
      <c r="O310">
        <f>(I310*21)/100</f>
      </c>
      <c r="P310" t="s">
        <v>27</v>
      </c>
    </row>
    <row r="311" spans="1:5" ht="25.5">
      <c r="A311" s="34" t="s">
        <v>54</v>
      </c>
      <c r="E311" s="35" t="s">
        <v>1395</v>
      </c>
    </row>
    <row r="312" spans="1:5" ht="12.75">
      <c r="A312" s="36" t="s">
        <v>56</v>
      </c>
      <c r="E312" s="37" t="s">
        <v>1396</v>
      </c>
    </row>
    <row r="313" spans="1:5" ht="25.5">
      <c r="A313" t="s">
        <v>58</v>
      </c>
      <c r="E313" s="35" t="s">
        <v>1397</v>
      </c>
    </row>
    <row r="314" spans="1:16" ht="12.75">
      <c r="A314" s="24" t="s">
        <v>49</v>
      </c>
      <c r="B314" s="29" t="s">
        <v>488</v>
      </c>
      <c r="C314" s="29" t="s">
        <v>612</v>
      </c>
      <c r="D314" s="24" t="s">
        <v>51</v>
      </c>
      <c r="E314" s="30" t="s">
        <v>613</v>
      </c>
      <c r="F314" s="31" t="s">
        <v>163</v>
      </c>
      <c r="G314" s="32">
        <v>9.25</v>
      </c>
      <c r="H314" s="33">
        <v>0</v>
      </c>
      <c r="I314" s="33">
        <f>ROUND(ROUND(H314,2)*ROUND(G314,3),2)</f>
      </c>
      <c r="O314">
        <f>(I314*21)/100</f>
      </c>
      <c r="P314" t="s">
        <v>27</v>
      </c>
    </row>
    <row r="315" spans="1:5" ht="12.75">
      <c r="A315" s="34" t="s">
        <v>54</v>
      </c>
      <c r="E315" s="35" t="s">
        <v>1398</v>
      </c>
    </row>
    <row r="316" spans="1:5" ht="12.75">
      <c r="A316" s="36" t="s">
        <v>56</v>
      </c>
      <c r="E316" s="37" t="s">
        <v>1399</v>
      </c>
    </row>
    <row r="317" spans="1:5" ht="89.25">
      <c r="A317" t="s">
        <v>58</v>
      </c>
      <c r="E317" s="35" t="s">
        <v>615</v>
      </c>
    </row>
    <row r="318" spans="1:16" ht="12.75">
      <c r="A318" s="24" t="s">
        <v>49</v>
      </c>
      <c r="B318" s="29" t="s">
        <v>493</v>
      </c>
      <c r="C318" s="29" t="s">
        <v>1400</v>
      </c>
      <c r="D318" s="24" t="s">
        <v>51</v>
      </c>
      <c r="E318" s="30" t="s">
        <v>1401</v>
      </c>
      <c r="F318" s="31" t="s">
        <v>82</v>
      </c>
      <c r="G318" s="32">
        <v>1</v>
      </c>
      <c r="H318" s="33">
        <v>0</v>
      </c>
      <c r="I318" s="33">
        <f>ROUND(ROUND(H318,2)*ROUND(G318,3),2)</f>
      </c>
      <c r="O318">
        <f>(I318*21)/100</f>
      </c>
      <c r="P318" t="s">
        <v>27</v>
      </c>
    </row>
    <row r="319" spans="1:5" ht="12.75">
      <c r="A319" s="34" t="s">
        <v>54</v>
      </c>
      <c r="E319" s="35" t="s">
        <v>51</v>
      </c>
    </row>
    <row r="320" spans="1:5" ht="12.75">
      <c r="A320" s="36" t="s">
        <v>56</v>
      </c>
      <c r="E320" s="37" t="s">
        <v>57</v>
      </c>
    </row>
    <row r="321" spans="1:5" ht="38.25">
      <c r="A321" t="s">
        <v>58</v>
      </c>
      <c r="E321" s="35" t="s">
        <v>1402</v>
      </c>
    </row>
    <row r="322" spans="1:16" ht="12.75">
      <c r="A322" s="24" t="s">
        <v>49</v>
      </c>
      <c r="B322" s="29" t="s">
        <v>498</v>
      </c>
      <c r="C322" s="29" t="s">
        <v>1403</v>
      </c>
      <c r="D322" s="24" t="s">
        <v>51</v>
      </c>
      <c r="E322" s="30" t="s">
        <v>1404</v>
      </c>
      <c r="F322" s="31" t="s">
        <v>1405</v>
      </c>
      <c r="G322" s="32">
        <v>240</v>
      </c>
      <c r="H322" s="33">
        <v>0</v>
      </c>
      <c r="I322" s="33">
        <f>ROUND(ROUND(H322,2)*ROUND(G322,3),2)</f>
      </c>
      <c r="O322">
        <f>(I322*21)/100</f>
      </c>
      <c r="P322" t="s">
        <v>27</v>
      </c>
    </row>
    <row r="323" spans="1:5" ht="12.75">
      <c r="A323" s="34" t="s">
        <v>54</v>
      </c>
      <c r="E323" s="35" t="s">
        <v>1406</v>
      </c>
    </row>
    <row r="324" spans="1:5" ht="12.75">
      <c r="A324" s="36" t="s">
        <v>56</v>
      </c>
      <c r="E324" s="37" t="s">
        <v>1407</v>
      </c>
    </row>
    <row r="325" spans="1:5" ht="409.5">
      <c r="A325" t="s">
        <v>58</v>
      </c>
      <c r="E325" s="35" t="s">
        <v>1408</v>
      </c>
    </row>
    <row r="326" spans="1:16" ht="12.75">
      <c r="A326" s="24" t="s">
        <v>49</v>
      </c>
      <c r="B326" s="29" t="s">
        <v>503</v>
      </c>
      <c r="C326" s="29" t="s">
        <v>1091</v>
      </c>
      <c r="D326" s="24" t="s">
        <v>51</v>
      </c>
      <c r="E326" s="30" t="s">
        <v>1092</v>
      </c>
      <c r="F326" s="31" t="s">
        <v>1093</v>
      </c>
      <c r="G326" s="32">
        <v>116.865</v>
      </c>
      <c r="H326" s="33">
        <v>0</v>
      </c>
      <c r="I326" s="33">
        <f>ROUND(ROUND(H326,2)*ROUND(G326,3),2)</f>
      </c>
      <c r="O326">
        <f>(I326*21)/100</f>
      </c>
      <c r="P326" t="s">
        <v>27</v>
      </c>
    </row>
    <row r="327" spans="1:5" ht="12.75">
      <c r="A327" s="34" t="s">
        <v>54</v>
      </c>
      <c r="E327" s="35" t="s">
        <v>51</v>
      </c>
    </row>
    <row r="328" spans="1:5" ht="12.75">
      <c r="A328" s="36" t="s">
        <v>56</v>
      </c>
      <c r="E328" s="37" t="s">
        <v>1409</v>
      </c>
    </row>
    <row r="329" spans="1:5" ht="25.5">
      <c r="A329" t="s">
        <v>58</v>
      </c>
      <c r="E329" s="35" t="s">
        <v>1096</v>
      </c>
    </row>
    <row r="330" spans="1:16" ht="12.75">
      <c r="A330" s="24" t="s">
        <v>49</v>
      </c>
      <c r="B330" s="29" t="s">
        <v>508</v>
      </c>
      <c r="C330" s="29" t="s">
        <v>766</v>
      </c>
      <c r="D330" s="24" t="s">
        <v>51</v>
      </c>
      <c r="E330" s="30" t="s">
        <v>767</v>
      </c>
      <c r="F330" s="31" t="s">
        <v>153</v>
      </c>
      <c r="G330" s="32">
        <v>18.9</v>
      </c>
      <c r="H330" s="33">
        <v>0</v>
      </c>
      <c r="I330" s="33">
        <f>ROUND(ROUND(H330,2)*ROUND(G330,3),2)</f>
      </c>
      <c r="O330">
        <f>(I330*21)/100</f>
      </c>
      <c r="P330" t="s">
        <v>27</v>
      </c>
    </row>
    <row r="331" spans="1:5" ht="12.75">
      <c r="A331" s="34" t="s">
        <v>54</v>
      </c>
      <c r="E331" s="35" t="s">
        <v>1410</v>
      </c>
    </row>
    <row r="332" spans="1:5" ht="12.75">
      <c r="A332" s="36" t="s">
        <v>56</v>
      </c>
      <c r="E332" s="37" t="s">
        <v>1411</v>
      </c>
    </row>
    <row r="333" spans="1:5" ht="102">
      <c r="A333" t="s">
        <v>58</v>
      </c>
      <c r="E333" s="35" t="s">
        <v>770</v>
      </c>
    </row>
    <row r="334" spans="1:16" ht="12.75">
      <c r="A334" s="24" t="s">
        <v>49</v>
      </c>
      <c r="B334" s="29" t="s">
        <v>513</v>
      </c>
      <c r="C334" s="29" t="s">
        <v>949</v>
      </c>
      <c r="D334" s="24" t="s">
        <v>51</v>
      </c>
      <c r="E334" s="30" t="s">
        <v>950</v>
      </c>
      <c r="F334" s="31" t="s">
        <v>153</v>
      </c>
      <c r="G334" s="32">
        <v>64.8</v>
      </c>
      <c r="H334" s="33">
        <v>0</v>
      </c>
      <c r="I334" s="33">
        <f>ROUND(ROUND(H334,2)*ROUND(G334,3),2)</f>
      </c>
      <c r="O334">
        <f>(I334*21)/100</f>
      </c>
      <c r="P334" t="s">
        <v>27</v>
      </c>
    </row>
    <row r="335" spans="1:5" ht="12.75">
      <c r="A335" s="34" t="s">
        <v>54</v>
      </c>
      <c r="E335" s="35" t="s">
        <v>1412</v>
      </c>
    </row>
    <row r="336" spans="1:5" ht="38.25">
      <c r="A336" s="36" t="s">
        <v>56</v>
      </c>
      <c r="E336" s="37" t="s">
        <v>1413</v>
      </c>
    </row>
    <row r="337" spans="1:5" ht="102">
      <c r="A337" t="s">
        <v>58</v>
      </c>
      <c r="E337" s="35" t="s">
        <v>770</v>
      </c>
    </row>
    <row r="338" spans="1:16" ht="12.75">
      <c r="A338" s="24" t="s">
        <v>49</v>
      </c>
      <c r="B338" s="29" t="s">
        <v>519</v>
      </c>
      <c r="C338" s="29" t="s">
        <v>774</v>
      </c>
      <c r="D338" s="24" t="s">
        <v>51</v>
      </c>
      <c r="E338" s="30" t="s">
        <v>775</v>
      </c>
      <c r="F338" s="31" t="s">
        <v>153</v>
      </c>
      <c r="G338" s="32">
        <v>92.568</v>
      </c>
      <c r="H338" s="33">
        <v>0</v>
      </c>
      <c r="I338" s="33">
        <f>ROUND(ROUND(H338,2)*ROUND(G338,3),2)</f>
      </c>
      <c r="O338">
        <f>(I338*21)/100</f>
      </c>
      <c r="P338" t="s">
        <v>27</v>
      </c>
    </row>
    <row r="339" spans="1:5" ht="12.75">
      <c r="A339" s="34" t="s">
        <v>54</v>
      </c>
      <c r="E339" s="35" t="s">
        <v>51</v>
      </c>
    </row>
    <row r="340" spans="1:5" ht="76.5">
      <c r="A340" s="36" t="s">
        <v>56</v>
      </c>
      <c r="E340" s="37" t="s">
        <v>1414</v>
      </c>
    </row>
    <row r="341" spans="1:5" ht="102">
      <c r="A341" t="s">
        <v>58</v>
      </c>
      <c r="E341" s="35" t="s">
        <v>1415</v>
      </c>
    </row>
    <row r="342" spans="1:16" ht="12.75">
      <c r="A342" s="24" t="s">
        <v>49</v>
      </c>
      <c r="B342" s="29" t="s">
        <v>523</v>
      </c>
      <c r="C342" s="29" t="s">
        <v>1416</v>
      </c>
      <c r="D342" s="24" t="s">
        <v>51</v>
      </c>
      <c r="E342" s="30" t="s">
        <v>1417</v>
      </c>
      <c r="F342" s="31" t="s">
        <v>137</v>
      </c>
      <c r="G342" s="32">
        <v>39.6</v>
      </c>
      <c r="H342" s="33">
        <v>0</v>
      </c>
      <c r="I342" s="33">
        <f>ROUND(ROUND(H342,2)*ROUND(G342,3),2)</f>
      </c>
      <c r="O342">
        <f>(I342*21)/100</f>
      </c>
      <c r="P342" t="s">
        <v>27</v>
      </c>
    </row>
    <row r="343" spans="1:5" ht="12.75">
      <c r="A343" s="34" t="s">
        <v>54</v>
      </c>
      <c r="E343" s="35" t="s">
        <v>1418</v>
      </c>
    </row>
    <row r="344" spans="1:5" ht="12.75">
      <c r="A344" s="36" t="s">
        <v>56</v>
      </c>
      <c r="E344" s="37" t="s">
        <v>1419</v>
      </c>
    </row>
    <row r="345" spans="1:5" ht="51">
      <c r="A345" t="s">
        <v>58</v>
      </c>
      <c r="E345" s="35" t="s">
        <v>1420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28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0+O8+O33+O90+O99+O116+O145+O182+O191+O228+O237</f>
      </c>
      <c r="P2" t="s">
        <v>26</v>
      </c>
    </row>
    <row r="3" spans="1:16" ht="15" customHeight="1">
      <c r="A3" t="s">
        <v>12</v>
      </c>
      <c r="B3" s="12" t="s">
        <v>14</v>
      </c>
      <c r="C3" s="13" t="s">
        <v>15</v>
      </c>
      <c r="D3" s="1"/>
      <c r="E3" s="14" t="s">
        <v>16</v>
      </c>
      <c r="F3" s="1"/>
      <c r="G3" s="9"/>
      <c r="H3" s="8" t="s">
        <v>1421</v>
      </c>
      <c r="I3" s="38">
        <f>0+I8+I33+I90+I99+I116+I145+I182+I191+I228+I237</f>
      </c>
      <c r="O3" t="s">
        <v>23</v>
      </c>
      <c r="P3" t="s">
        <v>27</v>
      </c>
    </row>
    <row r="4" spans="1:16" ht="15" customHeight="1">
      <c r="A4" t="s">
        <v>17</v>
      </c>
      <c r="B4" s="16" t="s">
        <v>22</v>
      </c>
      <c r="C4" s="17" t="s">
        <v>1421</v>
      </c>
      <c r="D4" s="6"/>
      <c r="E4" s="18" t="s">
        <v>1422</v>
      </c>
      <c r="F4" s="6"/>
      <c r="G4" s="6"/>
      <c r="H4" s="25"/>
      <c r="I4" s="25"/>
      <c r="O4" t="s">
        <v>24</v>
      </c>
      <c r="P4" t="s">
        <v>27</v>
      </c>
    </row>
    <row r="5" spans="1:16" ht="12.75" customHeight="1">
      <c r="A5" s="15" t="s">
        <v>30</v>
      </c>
      <c r="B5" s="15" t="s">
        <v>32</v>
      </c>
      <c r="C5" s="15" t="s">
        <v>34</v>
      </c>
      <c r="D5" s="15" t="s">
        <v>35</v>
      </c>
      <c r="E5" s="15" t="s">
        <v>36</v>
      </c>
      <c r="F5" s="15" t="s">
        <v>38</v>
      </c>
      <c r="G5" s="15" t="s">
        <v>40</v>
      </c>
      <c r="H5" s="15" t="s">
        <v>42</v>
      </c>
      <c r="I5" s="15"/>
      <c r="O5" t="s">
        <v>25</v>
      </c>
      <c r="P5" t="s">
        <v>27</v>
      </c>
    </row>
    <row r="6" spans="1:9" ht="12.75" customHeight="1">
      <c r="A6" s="15"/>
      <c r="B6" s="15"/>
      <c r="C6" s="15"/>
      <c r="D6" s="15"/>
      <c r="E6" s="15"/>
      <c r="F6" s="15"/>
      <c r="G6" s="15"/>
      <c r="H6" s="15" t="s">
        <v>43</v>
      </c>
      <c r="I6" s="15" t="s">
        <v>45</v>
      </c>
    </row>
    <row r="7" spans="1:9" ht="12.75" customHeight="1">
      <c r="A7" s="15" t="s">
        <v>31</v>
      </c>
      <c r="B7" s="15" t="s">
        <v>33</v>
      </c>
      <c r="C7" s="15" t="s">
        <v>27</v>
      </c>
      <c r="D7" s="15" t="s">
        <v>26</v>
      </c>
      <c r="E7" s="15" t="s">
        <v>37</v>
      </c>
      <c r="F7" s="15" t="s">
        <v>39</v>
      </c>
      <c r="G7" s="15" t="s">
        <v>41</v>
      </c>
      <c r="H7" s="15" t="s">
        <v>44</v>
      </c>
      <c r="I7" s="15" t="s">
        <v>46</v>
      </c>
    </row>
    <row r="8" spans="1:18" ht="12.75" customHeight="1">
      <c r="A8" s="25" t="s">
        <v>47</v>
      </c>
      <c r="B8" s="25"/>
      <c r="C8" s="26" t="s">
        <v>31</v>
      </c>
      <c r="D8" s="25"/>
      <c r="E8" s="27" t="s">
        <v>48</v>
      </c>
      <c r="F8" s="25"/>
      <c r="G8" s="25"/>
      <c r="H8" s="25"/>
      <c r="I8" s="28">
        <f>0+Q8</f>
      </c>
      <c r="O8">
        <f>0+R8</f>
      </c>
      <c r="Q8">
        <f>0+I9+I13+I17+I21+I25+I29</f>
      </c>
      <c r="R8">
        <f>0+O9+O13+O17+O21+O25+O29</f>
      </c>
    </row>
    <row r="9" spans="1:16" ht="12.75">
      <c r="A9" s="24" t="s">
        <v>49</v>
      </c>
      <c r="B9" s="29" t="s">
        <v>33</v>
      </c>
      <c r="C9" s="29" t="s">
        <v>125</v>
      </c>
      <c r="D9" s="24" t="s">
        <v>51</v>
      </c>
      <c r="E9" s="30" t="s">
        <v>126</v>
      </c>
      <c r="F9" s="31" t="s">
        <v>127</v>
      </c>
      <c r="G9" s="32">
        <v>681.737</v>
      </c>
      <c r="H9" s="33">
        <v>0</v>
      </c>
      <c r="I9" s="33">
        <f>ROUND(ROUND(H9,2)*ROUND(G9,3),2)</f>
      </c>
      <c r="O9">
        <f>(I9*21)/100</f>
      </c>
      <c r="P9" t="s">
        <v>27</v>
      </c>
    </row>
    <row r="10" spans="1:5" ht="12.75">
      <c r="A10" s="34" t="s">
        <v>54</v>
      </c>
      <c r="E10" s="35" t="s">
        <v>132</v>
      </c>
    </row>
    <row r="11" spans="1:5" ht="76.5">
      <c r="A11" s="36" t="s">
        <v>56</v>
      </c>
      <c r="E11" s="37" t="s">
        <v>1423</v>
      </c>
    </row>
    <row r="12" spans="1:5" ht="25.5">
      <c r="A12" t="s">
        <v>58</v>
      </c>
      <c r="E12" s="35" t="s">
        <v>130</v>
      </c>
    </row>
    <row r="13" spans="1:16" ht="12.75">
      <c r="A13" s="24" t="s">
        <v>49</v>
      </c>
      <c r="B13" s="29" t="s">
        <v>27</v>
      </c>
      <c r="C13" s="29" t="s">
        <v>131</v>
      </c>
      <c r="D13" s="24" t="s">
        <v>51</v>
      </c>
      <c r="E13" s="30" t="s">
        <v>126</v>
      </c>
      <c r="F13" s="31" t="s">
        <v>127</v>
      </c>
      <c r="G13" s="32">
        <v>86.4</v>
      </c>
      <c r="H13" s="33">
        <v>0</v>
      </c>
      <c r="I13" s="33">
        <f>ROUND(ROUND(H13,2)*ROUND(G13,3),2)</f>
      </c>
      <c r="O13">
        <f>(I13*21)/100</f>
      </c>
      <c r="P13" t="s">
        <v>27</v>
      </c>
    </row>
    <row r="14" spans="1:5" ht="12.75">
      <c r="A14" s="34" t="s">
        <v>54</v>
      </c>
      <c r="E14" s="35" t="s">
        <v>128</v>
      </c>
    </row>
    <row r="15" spans="1:5" ht="51">
      <c r="A15" s="36" t="s">
        <v>56</v>
      </c>
      <c r="E15" s="37" t="s">
        <v>1424</v>
      </c>
    </row>
    <row r="16" spans="1:5" ht="25.5">
      <c r="A16" t="s">
        <v>58</v>
      </c>
      <c r="E16" s="35" t="s">
        <v>130</v>
      </c>
    </row>
    <row r="17" spans="1:16" ht="12.75">
      <c r="A17" s="24" t="s">
        <v>49</v>
      </c>
      <c r="B17" s="29" t="s">
        <v>26</v>
      </c>
      <c r="C17" s="29" t="s">
        <v>71</v>
      </c>
      <c r="D17" s="24" t="s">
        <v>51</v>
      </c>
      <c r="E17" s="30" t="s">
        <v>72</v>
      </c>
      <c r="F17" s="31" t="s">
        <v>62</v>
      </c>
      <c r="G17" s="32">
        <v>1</v>
      </c>
      <c r="H17" s="33">
        <v>0</v>
      </c>
      <c r="I17" s="33">
        <f>ROUND(ROUND(H17,2)*ROUND(G17,3),2)</f>
      </c>
      <c r="O17">
        <f>(I17*21)/100</f>
      </c>
      <c r="P17" t="s">
        <v>27</v>
      </c>
    </row>
    <row r="18" spans="1:5" ht="12.75">
      <c r="A18" s="34" t="s">
        <v>54</v>
      </c>
      <c r="E18" s="35" t="s">
        <v>1167</v>
      </c>
    </row>
    <row r="19" spans="1:5" ht="12.75">
      <c r="A19" s="36" t="s">
        <v>56</v>
      </c>
      <c r="E19" s="37" t="s">
        <v>51</v>
      </c>
    </row>
    <row r="20" spans="1:5" ht="12.75">
      <c r="A20" t="s">
        <v>58</v>
      </c>
      <c r="E20" s="35" t="s">
        <v>74</v>
      </c>
    </row>
    <row r="21" spans="1:16" ht="12.75">
      <c r="A21" s="24" t="s">
        <v>49</v>
      </c>
      <c r="B21" s="29" t="s">
        <v>37</v>
      </c>
      <c r="C21" s="29" t="s">
        <v>1168</v>
      </c>
      <c r="D21" s="24" t="s">
        <v>51</v>
      </c>
      <c r="E21" s="30" t="s">
        <v>1169</v>
      </c>
      <c r="F21" s="31" t="s">
        <v>62</v>
      </c>
      <c r="G21" s="32">
        <v>1</v>
      </c>
      <c r="H21" s="33">
        <v>0</v>
      </c>
      <c r="I21" s="33">
        <f>ROUND(ROUND(H21,2)*ROUND(G21,3),2)</f>
      </c>
      <c r="O21">
        <f>(I21*21)/100</f>
      </c>
      <c r="P21" t="s">
        <v>27</v>
      </c>
    </row>
    <row r="22" spans="1:5" ht="12.75">
      <c r="A22" s="34" t="s">
        <v>54</v>
      </c>
      <c r="E22" s="35" t="s">
        <v>1170</v>
      </c>
    </row>
    <row r="23" spans="1:5" ht="12.75">
      <c r="A23" s="36" t="s">
        <v>56</v>
      </c>
      <c r="E23" s="37" t="s">
        <v>51</v>
      </c>
    </row>
    <row r="24" spans="1:5" ht="12.75">
      <c r="A24" t="s">
        <v>58</v>
      </c>
      <c r="E24" s="35" t="s">
        <v>74</v>
      </c>
    </row>
    <row r="25" spans="1:16" ht="12.75">
      <c r="A25" s="24" t="s">
        <v>49</v>
      </c>
      <c r="B25" s="29" t="s">
        <v>39</v>
      </c>
      <c r="C25" s="29" t="s">
        <v>89</v>
      </c>
      <c r="D25" s="24" t="s">
        <v>51</v>
      </c>
      <c r="E25" s="30" t="s">
        <v>90</v>
      </c>
      <c r="F25" s="31" t="s">
        <v>62</v>
      </c>
      <c r="G25" s="32">
        <v>1</v>
      </c>
      <c r="H25" s="33">
        <v>0</v>
      </c>
      <c r="I25" s="33">
        <f>ROUND(ROUND(H25,2)*ROUND(G25,3),2)</f>
      </c>
      <c r="O25">
        <f>(I25*21)/100</f>
      </c>
      <c r="P25" t="s">
        <v>27</v>
      </c>
    </row>
    <row r="26" spans="1:5" ht="12.75">
      <c r="A26" s="34" t="s">
        <v>54</v>
      </c>
      <c r="E26" s="35" t="s">
        <v>1171</v>
      </c>
    </row>
    <row r="27" spans="1:5" ht="12.75">
      <c r="A27" s="36" t="s">
        <v>56</v>
      </c>
      <c r="E27" s="37" t="s">
        <v>51</v>
      </c>
    </row>
    <row r="28" spans="1:5" ht="12.75">
      <c r="A28" t="s">
        <v>58</v>
      </c>
      <c r="E28" s="35" t="s">
        <v>74</v>
      </c>
    </row>
    <row r="29" spans="1:16" ht="12.75">
      <c r="A29" s="24" t="s">
        <v>49</v>
      </c>
      <c r="B29" s="29" t="s">
        <v>41</v>
      </c>
      <c r="C29" s="29" t="s">
        <v>1172</v>
      </c>
      <c r="D29" s="24" t="s">
        <v>51</v>
      </c>
      <c r="E29" s="30" t="s">
        <v>1173</v>
      </c>
      <c r="F29" s="31" t="s">
        <v>62</v>
      </c>
      <c r="G29" s="32">
        <v>1</v>
      </c>
      <c r="H29" s="33">
        <v>0</v>
      </c>
      <c r="I29" s="33">
        <f>ROUND(ROUND(H29,2)*ROUND(G29,3),2)</f>
      </c>
      <c r="O29">
        <f>(I29*21)/100</f>
      </c>
      <c r="P29" t="s">
        <v>27</v>
      </c>
    </row>
    <row r="30" spans="1:5" ht="12.75">
      <c r="A30" s="34" t="s">
        <v>54</v>
      </c>
      <c r="E30" s="35" t="s">
        <v>1174</v>
      </c>
    </row>
    <row r="31" spans="1:5" ht="12.75">
      <c r="A31" s="36" t="s">
        <v>56</v>
      </c>
      <c r="E31" s="37" t="s">
        <v>51</v>
      </c>
    </row>
    <row r="32" spans="1:5" ht="51">
      <c r="A32" t="s">
        <v>58</v>
      </c>
      <c r="E32" s="35" t="s">
        <v>1175</v>
      </c>
    </row>
    <row r="33" spans="1:18" ht="12.75" customHeight="1">
      <c r="A33" s="6" t="s">
        <v>47</v>
      </c>
      <c r="B33" s="6"/>
      <c r="C33" s="40" t="s">
        <v>33</v>
      </c>
      <c r="D33" s="6"/>
      <c r="E33" s="27" t="s">
        <v>134</v>
      </c>
      <c r="F33" s="6"/>
      <c r="G33" s="6"/>
      <c r="H33" s="6"/>
      <c r="I33" s="41">
        <f>0+Q33</f>
      </c>
      <c r="O33">
        <f>0+R33</f>
      </c>
      <c r="Q33">
        <f>0+I34+I38+I42+I46+I50+I54+I58+I62+I66+I70+I74+I78+I82+I86</f>
      </c>
      <c r="R33">
        <f>0+O34+O38+O42+O46+O50+O54+O58+O62+O66+O70+O74+O78+O82+O86</f>
      </c>
    </row>
    <row r="34" spans="1:16" ht="12.75">
      <c r="A34" s="24" t="s">
        <v>49</v>
      </c>
      <c r="B34" s="29" t="s">
        <v>79</v>
      </c>
      <c r="C34" s="29" t="s">
        <v>141</v>
      </c>
      <c r="D34" s="24" t="s">
        <v>51</v>
      </c>
      <c r="E34" s="30" t="s">
        <v>142</v>
      </c>
      <c r="F34" s="31" t="s">
        <v>137</v>
      </c>
      <c r="G34" s="32">
        <v>4.5</v>
      </c>
      <c r="H34" s="33">
        <v>0</v>
      </c>
      <c r="I34" s="33">
        <f>ROUND(ROUND(H34,2)*ROUND(G34,3),2)</f>
      </c>
      <c r="O34">
        <f>(I34*21)/100</f>
      </c>
      <c r="P34" t="s">
        <v>27</v>
      </c>
    </row>
    <row r="35" spans="1:5" ht="12.75">
      <c r="A35" s="34" t="s">
        <v>54</v>
      </c>
      <c r="E35" s="35" t="s">
        <v>1176</v>
      </c>
    </row>
    <row r="36" spans="1:5" ht="12.75">
      <c r="A36" s="36" t="s">
        <v>56</v>
      </c>
      <c r="E36" s="37" t="s">
        <v>1425</v>
      </c>
    </row>
    <row r="37" spans="1:5" ht="38.25">
      <c r="A37" t="s">
        <v>58</v>
      </c>
      <c r="E37" s="35" t="s">
        <v>145</v>
      </c>
    </row>
    <row r="38" spans="1:16" ht="12.75">
      <c r="A38" s="24" t="s">
        <v>49</v>
      </c>
      <c r="B38" s="29" t="s">
        <v>85</v>
      </c>
      <c r="C38" s="29" t="s">
        <v>146</v>
      </c>
      <c r="D38" s="24" t="s">
        <v>51</v>
      </c>
      <c r="E38" s="30" t="s">
        <v>147</v>
      </c>
      <c r="F38" s="31" t="s">
        <v>137</v>
      </c>
      <c r="G38" s="32">
        <v>8.2</v>
      </c>
      <c r="H38" s="33">
        <v>0</v>
      </c>
      <c r="I38" s="33">
        <f>ROUND(ROUND(H38,2)*ROUND(G38,3),2)</f>
      </c>
      <c r="O38">
        <f>(I38*21)/100</f>
      </c>
      <c r="P38" t="s">
        <v>27</v>
      </c>
    </row>
    <row r="39" spans="1:5" ht="12.75">
      <c r="A39" s="34" t="s">
        <v>54</v>
      </c>
      <c r="E39" s="35" t="s">
        <v>51</v>
      </c>
    </row>
    <row r="40" spans="1:5" ht="12.75">
      <c r="A40" s="36" t="s">
        <v>56</v>
      </c>
      <c r="E40" s="37" t="s">
        <v>1426</v>
      </c>
    </row>
    <row r="41" spans="1:5" ht="12.75">
      <c r="A41" t="s">
        <v>58</v>
      </c>
      <c r="E41" s="35" t="s">
        <v>150</v>
      </c>
    </row>
    <row r="42" spans="1:16" ht="25.5">
      <c r="A42" s="24" t="s">
        <v>49</v>
      </c>
      <c r="B42" s="29" t="s">
        <v>44</v>
      </c>
      <c r="C42" s="29" t="s">
        <v>157</v>
      </c>
      <c r="D42" s="24" t="s">
        <v>51</v>
      </c>
      <c r="E42" s="30" t="s">
        <v>1178</v>
      </c>
      <c r="F42" s="31" t="s">
        <v>153</v>
      </c>
      <c r="G42" s="32">
        <v>28.6</v>
      </c>
      <c r="H42" s="33">
        <v>0</v>
      </c>
      <c r="I42" s="33">
        <f>ROUND(ROUND(H42,2)*ROUND(G42,3),2)</f>
      </c>
      <c r="O42">
        <f>(I42*21)/100</f>
      </c>
      <c r="P42" t="s">
        <v>27</v>
      </c>
    </row>
    <row r="43" spans="1:5" ht="12.75">
      <c r="A43" s="34" t="s">
        <v>54</v>
      </c>
      <c r="E43" s="35" t="s">
        <v>1179</v>
      </c>
    </row>
    <row r="44" spans="1:5" ht="12.75">
      <c r="A44" s="36" t="s">
        <v>56</v>
      </c>
      <c r="E44" s="37" t="s">
        <v>1427</v>
      </c>
    </row>
    <row r="45" spans="1:5" ht="63.75">
      <c r="A45" t="s">
        <v>58</v>
      </c>
      <c r="E45" s="35" t="s">
        <v>156</v>
      </c>
    </row>
    <row r="46" spans="1:16" ht="12.75">
      <c r="A46" s="24" t="s">
        <v>49</v>
      </c>
      <c r="B46" s="29" t="s">
        <v>46</v>
      </c>
      <c r="C46" s="29" t="s">
        <v>1185</v>
      </c>
      <c r="D46" s="24" t="s">
        <v>51</v>
      </c>
      <c r="E46" s="30" t="s">
        <v>1186</v>
      </c>
      <c r="F46" s="31" t="s">
        <v>1187</v>
      </c>
      <c r="G46" s="32">
        <v>130</v>
      </c>
      <c r="H46" s="33">
        <v>0</v>
      </c>
      <c r="I46" s="33">
        <f>ROUND(ROUND(H46,2)*ROUND(G46,3),2)</f>
      </c>
      <c r="O46">
        <f>(I46*21)/100</f>
      </c>
      <c r="P46" t="s">
        <v>27</v>
      </c>
    </row>
    <row r="47" spans="1:5" ht="12.75">
      <c r="A47" s="34" t="s">
        <v>54</v>
      </c>
      <c r="E47" s="35" t="s">
        <v>1188</v>
      </c>
    </row>
    <row r="48" spans="1:5" ht="12.75">
      <c r="A48" s="36" t="s">
        <v>56</v>
      </c>
      <c r="E48" s="37" t="s">
        <v>1189</v>
      </c>
    </row>
    <row r="49" spans="1:5" ht="38.25">
      <c r="A49" t="s">
        <v>58</v>
      </c>
      <c r="E49" s="35" t="s">
        <v>1190</v>
      </c>
    </row>
    <row r="50" spans="1:16" ht="12.75">
      <c r="A50" s="24" t="s">
        <v>49</v>
      </c>
      <c r="B50" s="29" t="s">
        <v>97</v>
      </c>
      <c r="C50" s="29" t="s">
        <v>635</v>
      </c>
      <c r="D50" s="24" t="s">
        <v>51</v>
      </c>
      <c r="E50" s="30" t="s">
        <v>636</v>
      </c>
      <c r="F50" s="31" t="s">
        <v>163</v>
      </c>
      <c r="G50" s="32">
        <v>15</v>
      </c>
      <c r="H50" s="33">
        <v>0</v>
      </c>
      <c r="I50" s="33">
        <f>ROUND(ROUND(H50,2)*ROUND(G50,3),2)</f>
      </c>
      <c r="O50">
        <f>(I50*21)/100</f>
      </c>
      <c r="P50" t="s">
        <v>27</v>
      </c>
    </row>
    <row r="51" spans="1:5" ht="12.75">
      <c r="A51" s="34" t="s">
        <v>54</v>
      </c>
      <c r="E51" s="35" t="s">
        <v>51</v>
      </c>
    </row>
    <row r="52" spans="1:5" ht="12.75">
      <c r="A52" s="36" t="s">
        <v>56</v>
      </c>
      <c r="E52" s="37" t="s">
        <v>1428</v>
      </c>
    </row>
    <row r="53" spans="1:5" ht="38.25">
      <c r="A53" t="s">
        <v>58</v>
      </c>
      <c r="E53" s="35" t="s">
        <v>634</v>
      </c>
    </row>
    <row r="54" spans="1:16" ht="12.75">
      <c r="A54" s="24" t="s">
        <v>49</v>
      </c>
      <c r="B54" s="29" t="s">
        <v>102</v>
      </c>
      <c r="C54" s="29" t="s">
        <v>1194</v>
      </c>
      <c r="D54" s="24" t="s">
        <v>51</v>
      </c>
      <c r="E54" s="30" t="s">
        <v>1195</v>
      </c>
      <c r="F54" s="31" t="s">
        <v>153</v>
      </c>
      <c r="G54" s="32">
        <v>133</v>
      </c>
      <c r="H54" s="33">
        <v>0</v>
      </c>
      <c r="I54" s="33">
        <f>ROUND(ROUND(H54,2)*ROUND(G54,3),2)</f>
      </c>
      <c r="O54">
        <f>(I54*21)/100</f>
      </c>
      <c r="P54" t="s">
        <v>27</v>
      </c>
    </row>
    <row r="55" spans="1:5" ht="38.25">
      <c r="A55" s="34" t="s">
        <v>54</v>
      </c>
      <c r="E55" s="35" t="s">
        <v>1196</v>
      </c>
    </row>
    <row r="56" spans="1:5" ht="38.25">
      <c r="A56" s="36" t="s">
        <v>56</v>
      </c>
      <c r="E56" s="37" t="s">
        <v>1429</v>
      </c>
    </row>
    <row r="57" spans="1:5" ht="369.75">
      <c r="A57" t="s">
        <v>58</v>
      </c>
      <c r="E57" s="35" t="s">
        <v>1198</v>
      </c>
    </row>
    <row r="58" spans="1:16" ht="12.75">
      <c r="A58" s="24" t="s">
        <v>49</v>
      </c>
      <c r="B58" s="29" t="s">
        <v>107</v>
      </c>
      <c r="C58" s="29" t="s">
        <v>1199</v>
      </c>
      <c r="D58" s="24" t="s">
        <v>51</v>
      </c>
      <c r="E58" s="30" t="s">
        <v>1200</v>
      </c>
      <c r="F58" s="31" t="s">
        <v>153</v>
      </c>
      <c r="G58" s="32">
        <v>178.1</v>
      </c>
      <c r="H58" s="33">
        <v>0</v>
      </c>
      <c r="I58" s="33">
        <f>ROUND(ROUND(H58,2)*ROUND(G58,3),2)</f>
      </c>
      <c r="O58">
        <f>(I58*21)/100</f>
      </c>
      <c r="P58" t="s">
        <v>27</v>
      </c>
    </row>
    <row r="59" spans="1:5" ht="25.5">
      <c r="A59" s="34" t="s">
        <v>54</v>
      </c>
      <c r="E59" s="35" t="s">
        <v>1201</v>
      </c>
    </row>
    <row r="60" spans="1:5" ht="12.75">
      <c r="A60" s="36" t="s">
        <v>56</v>
      </c>
      <c r="E60" s="37" t="s">
        <v>1430</v>
      </c>
    </row>
    <row r="61" spans="1:5" ht="331.5">
      <c r="A61" t="s">
        <v>58</v>
      </c>
      <c r="E61" s="35" t="s">
        <v>1203</v>
      </c>
    </row>
    <row r="62" spans="1:16" ht="12.75">
      <c r="A62" s="24" t="s">
        <v>49</v>
      </c>
      <c r="B62" s="29" t="s">
        <v>187</v>
      </c>
      <c r="C62" s="29" t="s">
        <v>215</v>
      </c>
      <c r="D62" s="24" t="s">
        <v>51</v>
      </c>
      <c r="E62" s="30" t="s">
        <v>216</v>
      </c>
      <c r="F62" s="31" t="s">
        <v>153</v>
      </c>
      <c r="G62" s="32">
        <v>311.1</v>
      </c>
      <c r="H62" s="33">
        <v>0</v>
      </c>
      <c r="I62" s="33">
        <f>ROUND(ROUND(H62,2)*ROUND(G62,3),2)</f>
      </c>
      <c r="O62">
        <f>(I62*21)/100</f>
      </c>
      <c r="P62" t="s">
        <v>27</v>
      </c>
    </row>
    <row r="63" spans="1:5" ht="12.75">
      <c r="A63" s="34" t="s">
        <v>54</v>
      </c>
      <c r="E63" s="35" t="s">
        <v>51</v>
      </c>
    </row>
    <row r="64" spans="1:5" ht="51">
      <c r="A64" s="36" t="s">
        <v>56</v>
      </c>
      <c r="E64" s="37" t="s">
        <v>1431</v>
      </c>
    </row>
    <row r="65" spans="1:5" ht="191.25">
      <c r="A65" t="s">
        <v>58</v>
      </c>
      <c r="E65" s="35" t="s">
        <v>218</v>
      </c>
    </row>
    <row r="66" spans="1:16" ht="12.75">
      <c r="A66" s="24" t="s">
        <v>49</v>
      </c>
      <c r="B66" s="29" t="s">
        <v>191</v>
      </c>
      <c r="C66" s="29" t="s">
        <v>220</v>
      </c>
      <c r="D66" s="24" t="s">
        <v>51</v>
      </c>
      <c r="E66" s="30" t="s">
        <v>221</v>
      </c>
      <c r="F66" s="31" t="s">
        <v>153</v>
      </c>
      <c r="G66" s="32">
        <v>67.08</v>
      </c>
      <c r="H66" s="33">
        <v>0</v>
      </c>
      <c r="I66" s="33">
        <f>ROUND(ROUND(H66,2)*ROUND(G66,3),2)</f>
      </c>
      <c r="O66">
        <f>(I66*21)/100</f>
      </c>
      <c r="P66" t="s">
        <v>27</v>
      </c>
    </row>
    <row r="67" spans="1:5" ht="12.75">
      <c r="A67" s="34" t="s">
        <v>54</v>
      </c>
      <c r="E67" s="35" t="s">
        <v>1205</v>
      </c>
    </row>
    <row r="68" spans="1:5" ht="51">
      <c r="A68" s="36" t="s">
        <v>56</v>
      </c>
      <c r="E68" s="37" t="s">
        <v>1432</v>
      </c>
    </row>
    <row r="69" spans="1:5" ht="280.5">
      <c r="A69" t="s">
        <v>58</v>
      </c>
      <c r="E69" s="35" t="s">
        <v>1207</v>
      </c>
    </row>
    <row r="70" spans="1:16" ht="12.75">
      <c r="A70" s="24" t="s">
        <v>49</v>
      </c>
      <c r="B70" s="29" t="s">
        <v>197</v>
      </c>
      <c r="C70" s="29" t="s">
        <v>232</v>
      </c>
      <c r="D70" s="24" t="s">
        <v>51</v>
      </c>
      <c r="E70" s="30" t="s">
        <v>233</v>
      </c>
      <c r="F70" s="31" t="s">
        <v>153</v>
      </c>
      <c r="G70" s="32">
        <v>54.12</v>
      </c>
      <c r="H70" s="33">
        <v>0</v>
      </c>
      <c r="I70" s="33">
        <f>ROUND(ROUND(H70,2)*ROUND(G70,3),2)</f>
      </c>
      <c r="O70">
        <f>(I70*21)/100</f>
      </c>
      <c r="P70" t="s">
        <v>27</v>
      </c>
    </row>
    <row r="71" spans="1:5" ht="25.5">
      <c r="A71" s="34" t="s">
        <v>54</v>
      </c>
      <c r="E71" s="35" t="s">
        <v>1208</v>
      </c>
    </row>
    <row r="72" spans="1:5" ht="51">
      <c r="A72" s="36" t="s">
        <v>56</v>
      </c>
      <c r="E72" s="37" t="s">
        <v>1433</v>
      </c>
    </row>
    <row r="73" spans="1:5" ht="293.25">
      <c r="A73" t="s">
        <v>58</v>
      </c>
      <c r="E73" s="35" t="s">
        <v>1210</v>
      </c>
    </row>
    <row r="74" spans="1:16" ht="12.75">
      <c r="A74" s="24" t="s">
        <v>49</v>
      </c>
      <c r="B74" s="29" t="s">
        <v>203</v>
      </c>
      <c r="C74" s="29" t="s">
        <v>1211</v>
      </c>
      <c r="D74" s="24" t="s">
        <v>51</v>
      </c>
      <c r="E74" s="30" t="s">
        <v>1212</v>
      </c>
      <c r="F74" s="31" t="s">
        <v>153</v>
      </c>
      <c r="G74" s="32">
        <v>80</v>
      </c>
      <c r="H74" s="33">
        <v>0</v>
      </c>
      <c r="I74" s="33">
        <f>ROUND(ROUND(H74,2)*ROUND(G74,3),2)</f>
      </c>
      <c r="O74">
        <f>(I74*21)/100</f>
      </c>
      <c r="P74" t="s">
        <v>27</v>
      </c>
    </row>
    <row r="75" spans="1:5" ht="12.75">
      <c r="A75" s="34" t="s">
        <v>54</v>
      </c>
      <c r="E75" s="35" t="s">
        <v>1213</v>
      </c>
    </row>
    <row r="76" spans="1:5" ht="12.75">
      <c r="A76" s="36" t="s">
        <v>56</v>
      </c>
      <c r="E76" s="37" t="s">
        <v>1214</v>
      </c>
    </row>
    <row r="77" spans="1:5" ht="293.25">
      <c r="A77" t="s">
        <v>58</v>
      </c>
      <c r="E77" s="35" t="s">
        <v>1210</v>
      </c>
    </row>
    <row r="78" spans="1:16" ht="12.75">
      <c r="A78" s="24" t="s">
        <v>49</v>
      </c>
      <c r="B78" s="29" t="s">
        <v>209</v>
      </c>
      <c r="C78" s="29" t="s">
        <v>247</v>
      </c>
      <c r="D78" s="24" t="s">
        <v>51</v>
      </c>
      <c r="E78" s="30" t="s">
        <v>248</v>
      </c>
      <c r="F78" s="31" t="s">
        <v>137</v>
      </c>
      <c r="G78" s="32">
        <v>27.5</v>
      </c>
      <c r="H78" s="33">
        <v>0</v>
      </c>
      <c r="I78" s="33">
        <f>ROUND(ROUND(H78,2)*ROUND(G78,3),2)</f>
      </c>
      <c r="O78">
        <f>(I78*21)/100</f>
      </c>
      <c r="P78" t="s">
        <v>27</v>
      </c>
    </row>
    <row r="79" spans="1:5" ht="12.75">
      <c r="A79" s="34" t="s">
        <v>54</v>
      </c>
      <c r="E79" s="35" t="s">
        <v>1215</v>
      </c>
    </row>
    <row r="80" spans="1:5" ht="12.75">
      <c r="A80" s="36" t="s">
        <v>56</v>
      </c>
      <c r="E80" s="37" t="s">
        <v>1434</v>
      </c>
    </row>
    <row r="81" spans="1:5" ht="25.5">
      <c r="A81" t="s">
        <v>58</v>
      </c>
      <c r="E81" s="35" t="s">
        <v>1217</v>
      </c>
    </row>
    <row r="82" spans="1:16" ht="12.75">
      <c r="A82" s="24" t="s">
        <v>49</v>
      </c>
      <c r="B82" s="29" t="s">
        <v>214</v>
      </c>
      <c r="C82" s="29" t="s">
        <v>880</v>
      </c>
      <c r="D82" s="24" t="s">
        <v>51</v>
      </c>
      <c r="E82" s="30" t="s">
        <v>881</v>
      </c>
      <c r="F82" s="31" t="s">
        <v>137</v>
      </c>
      <c r="G82" s="32">
        <v>8.2</v>
      </c>
      <c r="H82" s="33">
        <v>0</v>
      </c>
      <c r="I82" s="33">
        <f>ROUND(ROUND(H82,2)*ROUND(G82,3),2)</f>
      </c>
      <c r="O82">
        <f>(I82*21)/100</f>
      </c>
      <c r="P82" t="s">
        <v>27</v>
      </c>
    </row>
    <row r="83" spans="1:5" ht="12.75">
      <c r="A83" s="34" t="s">
        <v>54</v>
      </c>
      <c r="E83" s="35" t="s">
        <v>51</v>
      </c>
    </row>
    <row r="84" spans="1:5" ht="12.75">
      <c r="A84" s="36" t="s">
        <v>56</v>
      </c>
      <c r="E84" s="37" t="s">
        <v>1426</v>
      </c>
    </row>
    <row r="85" spans="1:5" ht="38.25">
      <c r="A85" t="s">
        <v>58</v>
      </c>
      <c r="E85" s="35" t="s">
        <v>1218</v>
      </c>
    </row>
    <row r="86" spans="1:16" ht="12.75">
      <c r="A86" s="24" t="s">
        <v>49</v>
      </c>
      <c r="B86" s="29" t="s">
        <v>219</v>
      </c>
      <c r="C86" s="29" t="s">
        <v>883</v>
      </c>
      <c r="D86" s="24" t="s">
        <v>51</v>
      </c>
      <c r="E86" s="30" t="s">
        <v>884</v>
      </c>
      <c r="F86" s="31" t="s">
        <v>137</v>
      </c>
      <c r="G86" s="32">
        <v>8.2</v>
      </c>
      <c r="H86" s="33">
        <v>0</v>
      </c>
      <c r="I86" s="33">
        <f>ROUND(ROUND(H86,2)*ROUND(G86,3),2)</f>
      </c>
      <c r="O86">
        <f>(I86*21)/100</f>
      </c>
      <c r="P86" t="s">
        <v>27</v>
      </c>
    </row>
    <row r="87" spans="1:5" ht="12.75">
      <c r="A87" s="34" t="s">
        <v>54</v>
      </c>
      <c r="E87" s="35" t="s">
        <v>51</v>
      </c>
    </row>
    <row r="88" spans="1:5" ht="12.75">
      <c r="A88" s="36" t="s">
        <v>56</v>
      </c>
      <c r="E88" s="37" t="s">
        <v>1426</v>
      </c>
    </row>
    <row r="89" spans="1:5" ht="25.5">
      <c r="A89" t="s">
        <v>58</v>
      </c>
      <c r="E89" s="35" t="s">
        <v>1219</v>
      </c>
    </row>
    <row r="90" spans="1:18" ht="12.75" customHeight="1">
      <c r="A90" s="6" t="s">
        <v>47</v>
      </c>
      <c r="B90" s="6"/>
      <c r="C90" s="40" t="s">
        <v>27</v>
      </c>
      <c r="D90" s="6"/>
      <c r="E90" s="27" t="s">
        <v>267</v>
      </c>
      <c r="F90" s="6"/>
      <c r="G90" s="6"/>
      <c r="H90" s="6"/>
      <c r="I90" s="41">
        <f>0+Q90</f>
      </c>
      <c r="O90">
        <f>0+R90</f>
      </c>
      <c r="Q90">
        <f>0+I91+I95</f>
      </c>
      <c r="R90">
        <f>0+O91+O95</f>
      </c>
    </row>
    <row r="91" spans="1:16" ht="12.75">
      <c r="A91" s="24" t="s">
        <v>49</v>
      </c>
      <c r="B91" s="29" t="s">
        <v>225</v>
      </c>
      <c r="C91" s="29" t="s">
        <v>1223</v>
      </c>
      <c r="D91" s="24" t="s">
        <v>51</v>
      </c>
      <c r="E91" s="30" t="s">
        <v>1224</v>
      </c>
      <c r="F91" s="31" t="s">
        <v>153</v>
      </c>
      <c r="G91" s="32">
        <v>11.165</v>
      </c>
      <c r="H91" s="33">
        <v>0</v>
      </c>
      <c r="I91" s="33">
        <f>ROUND(ROUND(H91,2)*ROUND(G91,3),2)</f>
      </c>
      <c r="O91">
        <f>(I91*21)/100</f>
      </c>
      <c r="P91" t="s">
        <v>27</v>
      </c>
    </row>
    <row r="92" spans="1:5" ht="12.75">
      <c r="A92" s="34" t="s">
        <v>54</v>
      </c>
      <c r="E92" s="35" t="s">
        <v>51</v>
      </c>
    </row>
    <row r="93" spans="1:5" ht="38.25">
      <c r="A93" s="36" t="s">
        <v>56</v>
      </c>
      <c r="E93" s="37" t="s">
        <v>1435</v>
      </c>
    </row>
    <row r="94" spans="1:5" ht="369.75">
      <c r="A94" t="s">
        <v>58</v>
      </c>
      <c r="E94" s="35" t="s">
        <v>1226</v>
      </c>
    </row>
    <row r="95" spans="1:16" ht="12.75">
      <c r="A95" s="24" t="s">
        <v>49</v>
      </c>
      <c r="B95" s="29" t="s">
        <v>231</v>
      </c>
      <c r="C95" s="29" t="s">
        <v>1227</v>
      </c>
      <c r="D95" s="24" t="s">
        <v>51</v>
      </c>
      <c r="E95" s="30" t="s">
        <v>1228</v>
      </c>
      <c r="F95" s="31" t="s">
        <v>127</v>
      </c>
      <c r="G95" s="32">
        <v>1.675</v>
      </c>
      <c r="H95" s="33">
        <v>0</v>
      </c>
      <c r="I95" s="33">
        <f>ROUND(ROUND(H95,2)*ROUND(G95,3),2)</f>
      </c>
      <c r="O95">
        <f>(I95*21)/100</f>
      </c>
      <c r="P95" t="s">
        <v>27</v>
      </c>
    </row>
    <row r="96" spans="1:5" ht="12.75">
      <c r="A96" s="34" t="s">
        <v>54</v>
      </c>
      <c r="E96" s="35" t="s">
        <v>51</v>
      </c>
    </row>
    <row r="97" spans="1:5" ht="12.75">
      <c r="A97" s="36" t="s">
        <v>56</v>
      </c>
      <c r="E97" s="37" t="s">
        <v>1436</v>
      </c>
    </row>
    <row r="98" spans="1:5" ht="267.75">
      <c r="A98" t="s">
        <v>58</v>
      </c>
      <c r="E98" s="35" t="s">
        <v>1230</v>
      </c>
    </row>
    <row r="99" spans="1:18" ht="12.75" customHeight="1">
      <c r="A99" s="6" t="s">
        <v>47</v>
      </c>
      <c r="B99" s="6"/>
      <c r="C99" s="40" t="s">
        <v>26</v>
      </c>
      <c r="D99" s="6"/>
      <c r="E99" s="27" t="s">
        <v>818</v>
      </c>
      <c r="F99" s="6"/>
      <c r="G99" s="6"/>
      <c r="H99" s="6"/>
      <c r="I99" s="41">
        <f>0+Q99</f>
      </c>
      <c r="O99">
        <f>0+R99</f>
      </c>
      <c r="Q99">
        <f>0+I100+I104+I108+I112</f>
      </c>
      <c r="R99">
        <f>0+O100+O104+O108+O112</f>
      </c>
    </row>
    <row r="100" spans="1:16" ht="12.75">
      <c r="A100" s="24" t="s">
        <v>49</v>
      </c>
      <c r="B100" s="29" t="s">
        <v>235</v>
      </c>
      <c r="C100" s="29" t="s">
        <v>1231</v>
      </c>
      <c r="D100" s="24" t="s">
        <v>51</v>
      </c>
      <c r="E100" s="30" t="s">
        <v>1232</v>
      </c>
      <c r="F100" s="31" t="s">
        <v>153</v>
      </c>
      <c r="G100" s="32">
        <v>4.738</v>
      </c>
      <c r="H100" s="33">
        <v>0</v>
      </c>
      <c r="I100" s="33">
        <f>ROUND(ROUND(H100,2)*ROUND(G100,3),2)</f>
      </c>
      <c r="O100">
        <f>(I100*21)/100</f>
      </c>
      <c r="P100" t="s">
        <v>27</v>
      </c>
    </row>
    <row r="101" spans="1:5" ht="12.75">
      <c r="A101" s="34" t="s">
        <v>54</v>
      </c>
      <c r="E101" s="35" t="s">
        <v>51</v>
      </c>
    </row>
    <row r="102" spans="1:5" ht="38.25">
      <c r="A102" s="36" t="s">
        <v>56</v>
      </c>
      <c r="E102" s="37" t="s">
        <v>1437</v>
      </c>
    </row>
    <row r="103" spans="1:5" ht="382.5">
      <c r="A103" t="s">
        <v>58</v>
      </c>
      <c r="E103" s="35" t="s">
        <v>1234</v>
      </c>
    </row>
    <row r="104" spans="1:16" ht="12.75">
      <c r="A104" s="24" t="s">
        <v>49</v>
      </c>
      <c r="B104" s="29" t="s">
        <v>241</v>
      </c>
      <c r="C104" s="29" t="s">
        <v>1235</v>
      </c>
      <c r="D104" s="24" t="s">
        <v>51</v>
      </c>
      <c r="E104" s="30" t="s">
        <v>1236</v>
      </c>
      <c r="F104" s="31" t="s">
        <v>127</v>
      </c>
      <c r="G104" s="32">
        <v>1.185</v>
      </c>
      <c r="H104" s="33">
        <v>0</v>
      </c>
      <c r="I104" s="33">
        <f>ROUND(ROUND(H104,2)*ROUND(G104,3),2)</f>
      </c>
      <c r="O104">
        <f>(I104*21)/100</f>
      </c>
      <c r="P104" t="s">
        <v>27</v>
      </c>
    </row>
    <row r="105" spans="1:5" ht="12.75">
      <c r="A105" s="34" t="s">
        <v>54</v>
      </c>
      <c r="E105" s="35" t="s">
        <v>51</v>
      </c>
    </row>
    <row r="106" spans="1:5" ht="12.75">
      <c r="A106" s="36" t="s">
        <v>56</v>
      </c>
      <c r="E106" s="37" t="s">
        <v>1438</v>
      </c>
    </row>
    <row r="107" spans="1:5" ht="267.75">
      <c r="A107" t="s">
        <v>58</v>
      </c>
      <c r="E107" s="35" t="s">
        <v>1238</v>
      </c>
    </row>
    <row r="108" spans="1:16" ht="12.75">
      <c r="A108" s="24" t="s">
        <v>49</v>
      </c>
      <c r="B108" s="29" t="s">
        <v>246</v>
      </c>
      <c r="C108" s="29" t="s">
        <v>1239</v>
      </c>
      <c r="D108" s="24" t="s">
        <v>51</v>
      </c>
      <c r="E108" s="30" t="s">
        <v>1240</v>
      </c>
      <c r="F108" s="31" t="s">
        <v>153</v>
      </c>
      <c r="G108" s="32">
        <v>3.52</v>
      </c>
      <c r="H108" s="33">
        <v>0</v>
      </c>
      <c r="I108" s="33">
        <f>ROUND(ROUND(H108,2)*ROUND(G108,3),2)</f>
      </c>
      <c r="O108">
        <f>(I108*21)/100</f>
      </c>
      <c r="P108" t="s">
        <v>27</v>
      </c>
    </row>
    <row r="109" spans="1:5" ht="12.75">
      <c r="A109" s="34" t="s">
        <v>54</v>
      </c>
      <c r="E109" s="35" t="s">
        <v>51</v>
      </c>
    </row>
    <row r="110" spans="1:5" ht="38.25">
      <c r="A110" s="36" t="s">
        <v>56</v>
      </c>
      <c r="E110" s="37" t="s">
        <v>1439</v>
      </c>
    </row>
    <row r="111" spans="1:5" ht="369.75">
      <c r="A111" t="s">
        <v>58</v>
      </c>
      <c r="E111" s="35" t="s">
        <v>720</v>
      </c>
    </row>
    <row r="112" spans="1:16" ht="12.75">
      <c r="A112" s="24" t="s">
        <v>49</v>
      </c>
      <c r="B112" s="29" t="s">
        <v>251</v>
      </c>
      <c r="C112" s="29" t="s">
        <v>1242</v>
      </c>
      <c r="D112" s="24" t="s">
        <v>51</v>
      </c>
      <c r="E112" s="30" t="s">
        <v>1243</v>
      </c>
      <c r="F112" s="31" t="s">
        <v>127</v>
      </c>
      <c r="G112" s="32">
        <v>0.704</v>
      </c>
      <c r="H112" s="33">
        <v>0</v>
      </c>
      <c r="I112" s="33">
        <f>ROUND(ROUND(H112,2)*ROUND(G112,3),2)</f>
      </c>
      <c r="O112">
        <f>(I112*21)/100</f>
      </c>
      <c r="P112" t="s">
        <v>27</v>
      </c>
    </row>
    <row r="113" spans="1:5" ht="12.75">
      <c r="A113" s="34" t="s">
        <v>54</v>
      </c>
      <c r="E113" s="35" t="s">
        <v>51</v>
      </c>
    </row>
    <row r="114" spans="1:5" ht="12.75">
      <c r="A114" s="36" t="s">
        <v>56</v>
      </c>
      <c r="E114" s="37" t="s">
        <v>1440</v>
      </c>
    </row>
    <row r="115" spans="1:5" ht="267.75">
      <c r="A115" t="s">
        <v>58</v>
      </c>
      <c r="E115" s="35" t="s">
        <v>1238</v>
      </c>
    </row>
    <row r="116" spans="1:18" ht="12.75" customHeight="1">
      <c r="A116" s="6" t="s">
        <v>47</v>
      </c>
      <c r="B116" s="6"/>
      <c r="C116" s="40" t="s">
        <v>37</v>
      </c>
      <c r="D116" s="6"/>
      <c r="E116" s="27" t="s">
        <v>291</v>
      </c>
      <c r="F116" s="6"/>
      <c r="G116" s="6"/>
      <c r="H116" s="6"/>
      <c r="I116" s="41">
        <f>0+Q116</f>
      </c>
      <c r="O116">
        <f>0+R116</f>
      </c>
      <c r="Q116">
        <f>0+I117+I121+I125+I129+I133+I137+I141</f>
      </c>
      <c r="R116">
        <f>0+O117+O121+O125+O129+O133+O137+O141</f>
      </c>
    </row>
    <row r="117" spans="1:16" ht="12.75">
      <c r="A117" s="24" t="s">
        <v>49</v>
      </c>
      <c r="B117" s="29" t="s">
        <v>256</v>
      </c>
      <c r="C117" s="29" t="s">
        <v>1256</v>
      </c>
      <c r="D117" s="24" t="s">
        <v>51</v>
      </c>
      <c r="E117" s="30" t="s">
        <v>1257</v>
      </c>
      <c r="F117" s="31" t="s">
        <v>153</v>
      </c>
      <c r="G117" s="32">
        <v>6.728</v>
      </c>
      <c r="H117" s="33">
        <v>0</v>
      </c>
      <c r="I117" s="33">
        <f>ROUND(ROUND(H117,2)*ROUND(G117,3),2)</f>
      </c>
      <c r="O117">
        <f>(I117*21)/100</f>
      </c>
      <c r="P117" t="s">
        <v>27</v>
      </c>
    </row>
    <row r="118" spans="1:5" ht="12.75">
      <c r="A118" s="34" t="s">
        <v>54</v>
      </c>
      <c r="E118" s="35" t="s">
        <v>51</v>
      </c>
    </row>
    <row r="119" spans="1:5" ht="38.25">
      <c r="A119" s="36" t="s">
        <v>56</v>
      </c>
      <c r="E119" s="37" t="s">
        <v>1441</v>
      </c>
    </row>
    <row r="120" spans="1:5" ht="369.75">
      <c r="A120" t="s">
        <v>58</v>
      </c>
      <c r="E120" s="35" t="s">
        <v>720</v>
      </c>
    </row>
    <row r="121" spans="1:16" ht="12.75">
      <c r="A121" s="24" t="s">
        <v>49</v>
      </c>
      <c r="B121" s="29" t="s">
        <v>259</v>
      </c>
      <c r="C121" s="29" t="s">
        <v>1262</v>
      </c>
      <c r="D121" s="24" t="s">
        <v>51</v>
      </c>
      <c r="E121" s="30" t="s">
        <v>1263</v>
      </c>
      <c r="F121" s="31" t="s">
        <v>153</v>
      </c>
      <c r="G121" s="32">
        <v>0.818</v>
      </c>
      <c r="H121" s="33">
        <v>0</v>
      </c>
      <c r="I121" s="33">
        <f>ROUND(ROUND(H121,2)*ROUND(G121,3),2)</f>
      </c>
      <c r="O121">
        <f>(I121*21)/100</f>
      </c>
      <c r="P121" t="s">
        <v>27</v>
      </c>
    </row>
    <row r="122" spans="1:5" ht="12.75">
      <c r="A122" s="34" t="s">
        <v>54</v>
      </c>
      <c r="E122" s="35" t="s">
        <v>1264</v>
      </c>
    </row>
    <row r="123" spans="1:5" ht="12.75">
      <c r="A123" s="36" t="s">
        <v>56</v>
      </c>
      <c r="E123" s="37" t="s">
        <v>1442</v>
      </c>
    </row>
    <row r="124" spans="1:5" ht="369.75">
      <c r="A124" t="s">
        <v>58</v>
      </c>
      <c r="E124" s="35" t="s">
        <v>720</v>
      </c>
    </row>
    <row r="125" spans="1:16" ht="12.75">
      <c r="A125" s="24" t="s">
        <v>49</v>
      </c>
      <c r="B125" s="29" t="s">
        <v>263</v>
      </c>
      <c r="C125" s="29" t="s">
        <v>1271</v>
      </c>
      <c r="D125" s="24" t="s">
        <v>51</v>
      </c>
      <c r="E125" s="30" t="s">
        <v>1272</v>
      </c>
      <c r="F125" s="31" t="s">
        <v>153</v>
      </c>
      <c r="G125" s="32">
        <v>33</v>
      </c>
      <c r="H125" s="33">
        <v>0</v>
      </c>
      <c r="I125" s="33">
        <f>ROUND(ROUND(H125,2)*ROUND(G125,3),2)</f>
      </c>
      <c r="O125">
        <f>(I125*21)/100</f>
      </c>
      <c r="P125" t="s">
        <v>27</v>
      </c>
    </row>
    <row r="126" spans="1:5" ht="25.5">
      <c r="A126" s="34" t="s">
        <v>54</v>
      </c>
      <c r="E126" s="35" t="s">
        <v>1273</v>
      </c>
    </row>
    <row r="127" spans="1:5" ht="12.75">
      <c r="A127" s="36" t="s">
        <v>56</v>
      </c>
      <c r="E127" s="37" t="s">
        <v>1443</v>
      </c>
    </row>
    <row r="128" spans="1:5" ht="38.25">
      <c r="A128" t="s">
        <v>58</v>
      </c>
      <c r="E128" s="35" t="s">
        <v>1275</v>
      </c>
    </row>
    <row r="129" spans="1:16" ht="12.75">
      <c r="A129" s="24" t="s">
        <v>49</v>
      </c>
      <c r="B129" s="29" t="s">
        <v>268</v>
      </c>
      <c r="C129" s="29" t="s">
        <v>1276</v>
      </c>
      <c r="D129" s="24" t="s">
        <v>51</v>
      </c>
      <c r="E129" s="30" t="s">
        <v>1277</v>
      </c>
      <c r="F129" s="31" t="s">
        <v>153</v>
      </c>
      <c r="G129" s="32">
        <v>46.25</v>
      </c>
      <c r="H129" s="33">
        <v>0</v>
      </c>
      <c r="I129" s="33">
        <f>ROUND(ROUND(H129,2)*ROUND(G129,3),2)</f>
      </c>
      <c r="O129">
        <f>(I129*21)/100</f>
      </c>
      <c r="P129" t="s">
        <v>27</v>
      </c>
    </row>
    <row r="130" spans="1:5" ht="12.75">
      <c r="A130" s="34" t="s">
        <v>54</v>
      </c>
      <c r="E130" s="35" t="s">
        <v>1278</v>
      </c>
    </row>
    <row r="131" spans="1:5" ht="12.75">
      <c r="A131" s="36" t="s">
        <v>56</v>
      </c>
      <c r="E131" s="37" t="s">
        <v>1444</v>
      </c>
    </row>
    <row r="132" spans="1:5" ht="38.25">
      <c r="A132" t="s">
        <v>58</v>
      </c>
      <c r="E132" s="35" t="s">
        <v>1280</v>
      </c>
    </row>
    <row r="133" spans="1:16" ht="12.75">
      <c r="A133" s="24" t="s">
        <v>49</v>
      </c>
      <c r="B133" s="29" t="s">
        <v>274</v>
      </c>
      <c r="C133" s="29" t="s">
        <v>1281</v>
      </c>
      <c r="D133" s="24" t="s">
        <v>51</v>
      </c>
      <c r="E133" s="30" t="s">
        <v>1282</v>
      </c>
      <c r="F133" s="31" t="s">
        <v>153</v>
      </c>
      <c r="G133" s="32">
        <v>1.65</v>
      </c>
      <c r="H133" s="33">
        <v>0</v>
      </c>
      <c r="I133" s="33">
        <f>ROUND(ROUND(H133,2)*ROUND(G133,3),2)</f>
      </c>
      <c r="O133">
        <f>(I133*21)/100</f>
      </c>
      <c r="P133" t="s">
        <v>27</v>
      </c>
    </row>
    <row r="134" spans="1:5" ht="12.75">
      <c r="A134" s="34" t="s">
        <v>54</v>
      </c>
      <c r="E134" s="35" t="s">
        <v>1283</v>
      </c>
    </row>
    <row r="135" spans="1:5" ht="12.75">
      <c r="A135" s="36" t="s">
        <v>56</v>
      </c>
      <c r="E135" s="37" t="s">
        <v>1445</v>
      </c>
    </row>
    <row r="136" spans="1:5" ht="51">
      <c r="A136" t="s">
        <v>58</v>
      </c>
      <c r="E136" s="35" t="s">
        <v>1285</v>
      </c>
    </row>
    <row r="137" spans="1:16" ht="12.75">
      <c r="A137" s="24" t="s">
        <v>49</v>
      </c>
      <c r="B137" s="29" t="s">
        <v>280</v>
      </c>
      <c r="C137" s="29" t="s">
        <v>305</v>
      </c>
      <c r="D137" s="24" t="s">
        <v>51</v>
      </c>
      <c r="E137" s="30" t="s">
        <v>306</v>
      </c>
      <c r="F137" s="31" t="s">
        <v>153</v>
      </c>
      <c r="G137" s="32">
        <v>1.365</v>
      </c>
      <c r="H137" s="33">
        <v>0</v>
      </c>
      <c r="I137" s="33">
        <f>ROUND(ROUND(H137,2)*ROUND(G137,3),2)</f>
      </c>
      <c r="O137">
        <f>(I137*21)/100</f>
      </c>
      <c r="P137" t="s">
        <v>27</v>
      </c>
    </row>
    <row r="138" spans="1:5" ht="12.75">
      <c r="A138" s="34" t="s">
        <v>54</v>
      </c>
      <c r="E138" s="35" t="s">
        <v>1291</v>
      </c>
    </row>
    <row r="139" spans="1:5" ht="12.75">
      <c r="A139" s="36" t="s">
        <v>56</v>
      </c>
      <c r="E139" s="37" t="s">
        <v>1446</v>
      </c>
    </row>
    <row r="140" spans="1:5" ht="89.25">
      <c r="A140" t="s">
        <v>58</v>
      </c>
      <c r="E140" s="35" t="s">
        <v>1293</v>
      </c>
    </row>
    <row r="141" spans="1:16" ht="12.75">
      <c r="A141" s="24" t="s">
        <v>49</v>
      </c>
      <c r="B141" s="29" t="s">
        <v>285</v>
      </c>
      <c r="C141" s="29" t="s">
        <v>1294</v>
      </c>
      <c r="D141" s="24" t="s">
        <v>51</v>
      </c>
      <c r="E141" s="30" t="s">
        <v>1295</v>
      </c>
      <c r="F141" s="31" t="s">
        <v>153</v>
      </c>
      <c r="G141" s="32">
        <v>2.205</v>
      </c>
      <c r="H141" s="33">
        <v>0</v>
      </c>
      <c r="I141" s="33">
        <f>ROUND(ROUND(H141,2)*ROUND(G141,3),2)</f>
      </c>
      <c r="O141">
        <f>(I141*21)/100</f>
      </c>
      <c r="P141" t="s">
        <v>27</v>
      </c>
    </row>
    <row r="142" spans="1:5" ht="12.75">
      <c r="A142" s="34" t="s">
        <v>54</v>
      </c>
      <c r="E142" s="35" t="s">
        <v>1264</v>
      </c>
    </row>
    <row r="143" spans="1:5" ht="12.75">
      <c r="A143" s="36" t="s">
        <v>56</v>
      </c>
      <c r="E143" s="37" t="s">
        <v>1447</v>
      </c>
    </row>
    <row r="144" spans="1:5" ht="357">
      <c r="A144" t="s">
        <v>58</v>
      </c>
      <c r="E144" s="35" t="s">
        <v>1297</v>
      </c>
    </row>
    <row r="145" spans="1:18" ht="12.75" customHeight="1">
      <c r="A145" s="6" t="s">
        <v>47</v>
      </c>
      <c r="B145" s="6"/>
      <c r="C145" s="40" t="s">
        <v>39</v>
      </c>
      <c r="D145" s="6"/>
      <c r="E145" s="27" t="s">
        <v>309</v>
      </c>
      <c r="F145" s="6"/>
      <c r="G145" s="6"/>
      <c r="H145" s="6"/>
      <c r="I145" s="41">
        <f>0+Q145</f>
      </c>
      <c r="O145">
        <f>0+R145</f>
      </c>
      <c r="Q145">
        <f>0+I146+I150+I154+I158+I162+I166+I170+I174+I178</f>
      </c>
      <c r="R145">
        <f>0+O146+O150+O154+O158+O162+O166+O170+O174+O178</f>
      </c>
    </row>
    <row r="146" spans="1:16" ht="12.75">
      <c r="A146" s="24" t="s">
        <v>49</v>
      </c>
      <c r="B146" s="29" t="s">
        <v>292</v>
      </c>
      <c r="C146" s="29" t="s">
        <v>316</v>
      </c>
      <c r="D146" s="24" t="s">
        <v>51</v>
      </c>
      <c r="E146" s="30" t="s">
        <v>318</v>
      </c>
      <c r="F146" s="31" t="s">
        <v>137</v>
      </c>
      <c r="G146" s="32">
        <v>87.6</v>
      </c>
      <c r="H146" s="33">
        <v>0</v>
      </c>
      <c r="I146" s="33">
        <f>ROUND(ROUND(H146,2)*ROUND(G146,3),2)</f>
      </c>
      <c r="O146">
        <f>(I146*21)/100</f>
      </c>
      <c r="P146" t="s">
        <v>27</v>
      </c>
    </row>
    <row r="147" spans="1:5" ht="12.75">
      <c r="A147" s="34" t="s">
        <v>54</v>
      </c>
      <c r="E147" s="35" t="s">
        <v>51</v>
      </c>
    </row>
    <row r="148" spans="1:5" ht="12.75">
      <c r="A148" s="36" t="s">
        <v>56</v>
      </c>
      <c r="E148" s="37" t="s">
        <v>1448</v>
      </c>
    </row>
    <row r="149" spans="1:5" ht="127.5">
      <c r="A149" t="s">
        <v>58</v>
      </c>
      <c r="E149" s="35" t="s">
        <v>314</v>
      </c>
    </row>
    <row r="150" spans="1:16" ht="12.75">
      <c r="A150" s="24" t="s">
        <v>49</v>
      </c>
      <c r="B150" s="29" t="s">
        <v>298</v>
      </c>
      <c r="C150" s="29" t="s">
        <v>337</v>
      </c>
      <c r="D150" s="24" t="s">
        <v>51</v>
      </c>
      <c r="E150" s="30" t="s">
        <v>338</v>
      </c>
      <c r="F150" s="31" t="s">
        <v>137</v>
      </c>
      <c r="G150" s="32">
        <v>87.6</v>
      </c>
      <c r="H150" s="33">
        <v>0</v>
      </c>
      <c r="I150" s="33">
        <f>ROUND(ROUND(H150,2)*ROUND(G150,3),2)</f>
      </c>
      <c r="O150">
        <f>(I150*21)/100</f>
      </c>
      <c r="P150" t="s">
        <v>27</v>
      </c>
    </row>
    <row r="151" spans="1:5" ht="12.75">
      <c r="A151" s="34" t="s">
        <v>54</v>
      </c>
      <c r="E151" s="35" t="s">
        <v>51</v>
      </c>
    </row>
    <row r="152" spans="1:5" ht="12.75">
      <c r="A152" s="36" t="s">
        <v>56</v>
      </c>
      <c r="E152" s="37" t="s">
        <v>1448</v>
      </c>
    </row>
    <row r="153" spans="1:5" ht="51">
      <c r="A153" t="s">
        <v>58</v>
      </c>
      <c r="E153" s="35" t="s">
        <v>329</v>
      </c>
    </row>
    <row r="154" spans="1:16" ht="12.75">
      <c r="A154" s="24" t="s">
        <v>49</v>
      </c>
      <c r="B154" s="29" t="s">
        <v>304</v>
      </c>
      <c r="C154" s="29" t="s">
        <v>357</v>
      </c>
      <c r="D154" s="24" t="s">
        <v>51</v>
      </c>
      <c r="E154" s="30" t="s">
        <v>358</v>
      </c>
      <c r="F154" s="31" t="s">
        <v>137</v>
      </c>
      <c r="G154" s="32">
        <v>87.6</v>
      </c>
      <c r="H154" s="33">
        <v>0</v>
      </c>
      <c r="I154" s="33">
        <f>ROUND(ROUND(H154,2)*ROUND(G154,3),2)</f>
      </c>
      <c r="O154">
        <f>(I154*21)/100</f>
      </c>
      <c r="P154" t="s">
        <v>27</v>
      </c>
    </row>
    <row r="155" spans="1:5" ht="12.75">
      <c r="A155" s="34" t="s">
        <v>54</v>
      </c>
      <c r="E155" s="35" t="s">
        <v>51</v>
      </c>
    </row>
    <row r="156" spans="1:5" ht="12.75">
      <c r="A156" s="36" t="s">
        <v>56</v>
      </c>
      <c r="E156" s="37" t="s">
        <v>1448</v>
      </c>
    </row>
    <row r="157" spans="1:5" ht="51">
      <c r="A157" t="s">
        <v>58</v>
      </c>
      <c r="E157" s="35" t="s">
        <v>361</v>
      </c>
    </row>
    <row r="158" spans="1:16" ht="12.75">
      <c r="A158" s="24" t="s">
        <v>49</v>
      </c>
      <c r="B158" s="29" t="s">
        <v>310</v>
      </c>
      <c r="C158" s="29" t="s">
        <v>364</v>
      </c>
      <c r="D158" s="24" t="s">
        <v>51</v>
      </c>
      <c r="E158" s="30" t="s">
        <v>366</v>
      </c>
      <c r="F158" s="31" t="s">
        <v>137</v>
      </c>
      <c r="G158" s="32">
        <v>217.8</v>
      </c>
      <c r="H158" s="33">
        <v>0</v>
      </c>
      <c r="I158" s="33">
        <f>ROUND(ROUND(H158,2)*ROUND(G158,3),2)</f>
      </c>
      <c r="O158">
        <f>(I158*21)/100</f>
      </c>
      <c r="P158" t="s">
        <v>27</v>
      </c>
    </row>
    <row r="159" spans="1:5" ht="12.75">
      <c r="A159" s="34" t="s">
        <v>54</v>
      </c>
      <c r="E159" s="35" t="s">
        <v>51</v>
      </c>
    </row>
    <row r="160" spans="1:5" ht="12.75">
      <c r="A160" s="36" t="s">
        <v>56</v>
      </c>
      <c r="E160" s="37" t="s">
        <v>1299</v>
      </c>
    </row>
    <row r="161" spans="1:5" ht="51">
      <c r="A161" t="s">
        <v>58</v>
      </c>
      <c r="E161" s="35" t="s">
        <v>361</v>
      </c>
    </row>
    <row r="162" spans="1:16" ht="12.75">
      <c r="A162" s="24" t="s">
        <v>49</v>
      </c>
      <c r="B162" s="29" t="s">
        <v>315</v>
      </c>
      <c r="C162" s="29" t="s">
        <v>391</v>
      </c>
      <c r="D162" s="24" t="s">
        <v>51</v>
      </c>
      <c r="E162" s="30" t="s">
        <v>392</v>
      </c>
      <c r="F162" s="31" t="s">
        <v>137</v>
      </c>
      <c r="G162" s="32">
        <v>108.9</v>
      </c>
      <c r="H162" s="33">
        <v>0</v>
      </c>
      <c r="I162" s="33">
        <f>ROUND(ROUND(H162,2)*ROUND(G162,3),2)</f>
      </c>
      <c r="O162">
        <f>(I162*21)/100</f>
      </c>
      <c r="P162" t="s">
        <v>27</v>
      </c>
    </row>
    <row r="163" spans="1:5" ht="12.75">
      <c r="A163" s="34" t="s">
        <v>54</v>
      </c>
      <c r="E163" s="35" t="s">
        <v>51</v>
      </c>
    </row>
    <row r="164" spans="1:5" ht="12.75">
      <c r="A164" s="36" t="s">
        <v>56</v>
      </c>
      <c r="E164" s="37" t="s">
        <v>1300</v>
      </c>
    </row>
    <row r="165" spans="1:5" ht="140.25">
      <c r="A165" t="s">
        <v>58</v>
      </c>
      <c r="E165" s="35" t="s">
        <v>394</v>
      </c>
    </row>
    <row r="166" spans="1:16" ht="12.75">
      <c r="A166" s="24" t="s">
        <v>49</v>
      </c>
      <c r="B166" s="29" t="s">
        <v>321</v>
      </c>
      <c r="C166" s="29" t="s">
        <v>1301</v>
      </c>
      <c r="D166" s="24" t="s">
        <v>51</v>
      </c>
      <c r="E166" s="30" t="s">
        <v>1302</v>
      </c>
      <c r="F166" s="31" t="s">
        <v>137</v>
      </c>
      <c r="G166" s="32">
        <v>21.9</v>
      </c>
      <c r="H166" s="33">
        <v>0</v>
      </c>
      <c r="I166" s="33">
        <f>ROUND(ROUND(H166,2)*ROUND(G166,3),2)</f>
      </c>
      <c r="O166">
        <f>(I166*21)/100</f>
      </c>
      <c r="P166" t="s">
        <v>27</v>
      </c>
    </row>
    <row r="167" spans="1:5" ht="12.75">
      <c r="A167" s="34" t="s">
        <v>54</v>
      </c>
      <c r="E167" s="35" t="s">
        <v>51</v>
      </c>
    </row>
    <row r="168" spans="1:5" ht="12.75">
      <c r="A168" s="36" t="s">
        <v>56</v>
      </c>
      <c r="E168" s="37" t="s">
        <v>1449</v>
      </c>
    </row>
    <row r="169" spans="1:5" ht="140.25">
      <c r="A169" t="s">
        <v>58</v>
      </c>
      <c r="E169" s="35" t="s">
        <v>394</v>
      </c>
    </row>
    <row r="170" spans="1:16" ht="12.75">
      <c r="A170" s="24" t="s">
        <v>49</v>
      </c>
      <c r="B170" s="29" t="s">
        <v>324</v>
      </c>
      <c r="C170" s="29" t="s">
        <v>396</v>
      </c>
      <c r="D170" s="24" t="s">
        <v>51</v>
      </c>
      <c r="E170" s="30" t="s">
        <v>397</v>
      </c>
      <c r="F170" s="31" t="s">
        <v>137</v>
      </c>
      <c r="G170" s="32">
        <v>87.6</v>
      </c>
      <c r="H170" s="33">
        <v>0</v>
      </c>
      <c r="I170" s="33">
        <f>ROUND(ROUND(H170,2)*ROUND(G170,3),2)</f>
      </c>
      <c r="O170">
        <f>(I170*21)/100</f>
      </c>
      <c r="P170" t="s">
        <v>27</v>
      </c>
    </row>
    <row r="171" spans="1:5" ht="12.75">
      <c r="A171" s="34" t="s">
        <v>54</v>
      </c>
      <c r="E171" s="35" t="s">
        <v>51</v>
      </c>
    </row>
    <row r="172" spans="1:5" ht="12.75">
      <c r="A172" s="36" t="s">
        <v>56</v>
      </c>
      <c r="E172" s="37" t="s">
        <v>1448</v>
      </c>
    </row>
    <row r="173" spans="1:5" ht="140.25">
      <c r="A173" t="s">
        <v>58</v>
      </c>
      <c r="E173" s="35" t="s">
        <v>394</v>
      </c>
    </row>
    <row r="174" spans="1:16" ht="25.5">
      <c r="A174" s="24" t="s">
        <v>49</v>
      </c>
      <c r="B174" s="29" t="s">
        <v>330</v>
      </c>
      <c r="C174" s="29" t="s">
        <v>401</v>
      </c>
      <c r="D174" s="24" t="s">
        <v>51</v>
      </c>
      <c r="E174" s="30" t="s">
        <v>402</v>
      </c>
      <c r="F174" s="31" t="s">
        <v>137</v>
      </c>
      <c r="G174" s="32">
        <v>87.6</v>
      </c>
      <c r="H174" s="33">
        <v>0</v>
      </c>
      <c r="I174" s="33">
        <f>ROUND(ROUND(H174,2)*ROUND(G174,3),2)</f>
      </c>
      <c r="O174">
        <f>(I174*21)/100</f>
      </c>
      <c r="P174" t="s">
        <v>27</v>
      </c>
    </row>
    <row r="175" spans="1:5" ht="12.75">
      <c r="A175" s="34" t="s">
        <v>54</v>
      </c>
      <c r="E175" s="35" t="s">
        <v>51</v>
      </c>
    </row>
    <row r="176" spans="1:5" ht="12.75">
      <c r="A176" s="36" t="s">
        <v>56</v>
      </c>
      <c r="E176" s="37" t="s">
        <v>1448</v>
      </c>
    </row>
    <row r="177" spans="1:5" ht="140.25">
      <c r="A177" t="s">
        <v>58</v>
      </c>
      <c r="E177" s="35" t="s">
        <v>394</v>
      </c>
    </row>
    <row r="178" spans="1:16" ht="12.75">
      <c r="A178" s="24" t="s">
        <v>49</v>
      </c>
      <c r="B178" s="29" t="s">
        <v>336</v>
      </c>
      <c r="C178" s="29" t="s">
        <v>427</v>
      </c>
      <c r="D178" s="24" t="s">
        <v>51</v>
      </c>
      <c r="E178" s="30" t="s">
        <v>428</v>
      </c>
      <c r="F178" s="31" t="s">
        <v>137</v>
      </c>
      <c r="G178" s="32">
        <v>30.48</v>
      </c>
      <c r="H178" s="33">
        <v>0</v>
      </c>
      <c r="I178" s="33">
        <f>ROUND(ROUND(H178,2)*ROUND(G178,3),2)</f>
      </c>
      <c r="O178">
        <f>(I178*21)/100</f>
      </c>
      <c r="P178" t="s">
        <v>27</v>
      </c>
    </row>
    <row r="179" spans="1:5" ht="12.75">
      <c r="A179" s="34" t="s">
        <v>54</v>
      </c>
      <c r="E179" s="35" t="s">
        <v>51</v>
      </c>
    </row>
    <row r="180" spans="1:5" ht="38.25">
      <c r="A180" s="36" t="s">
        <v>56</v>
      </c>
      <c r="E180" s="37" t="s">
        <v>1450</v>
      </c>
    </row>
    <row r="181" spans="1:5" ht="153">
      <c r="A181" t="s">
        <v>58</v>
      </c>
      <c r="E181" s="35" t="s">
        <v>420</v>
      </c>
    </row>
    <row r="182" spans="1:18" ht="12.75" customHeight="1">
      <c r="A182" s="6" t="s">
        <v>47</v>
      </c>
      <c r="B182" s="6"/>
      <c r="C182" s="40" t="s">
        <v>41</v>
      </c>
      <c r="D182" s="6"/>
      <c r="E182" s="27" t="s">
        <v>685</v>
      </c>
      <c r="F182" s="6"/>
      <c r="G182" s="6"/>
      <c r="H182" s="6"/>
      <c r="I182" s="41">
        <f>0+Q182</f>
      </c>
      <c r="O182">
        <f>0+R182</f>
      </c>
      <c r="Q182">
        <f>0+I183+I187</f>
      </c>
      <c r="R182">
        <f>0+O183+O187</f>
      </c>
    </row>
    <row r="183" spans="1:16" ht="12.75">
      <c r="A183" s="24" t="s">
        <v>49</v>
      </c>
      <c r="B183" s="29" t="s">
        <v>341</v>
      </c>
      <c r="C183" s="29" t="s">
        <v>1306</v>
      </c>
      <c r="D183" s="24" t="s">
        <v>51</v>
      </c>
      <c r="E183" s="30" t="s">
        <v>1307</v>
      </c>
      <c r="F183" s="31" t="s">
        <v>137</v>
      </c>
      <c r="G183" s="32">
        <v>13.1</v>
      </c>
      <c r="H183" s="33">
        <v>0</v>
      </c>
      <c r="I183" s="33">
        <f>ROUND(ROUND(H183,2)*ROUND(G183,3),2)</f>
      </c>
      <c r="O183">
        <f>(I183*21)/100</f>
      </c>
      <c r="P183" t="s">
        <v>27</v>
      </c>
    </row>
    <row r="184" spans="1:5" ht="12.75">
      <c r="A184" s="34" t="s">
        <v>54</v>
      </c>
      <c r="E184" s="35" t="s">
        <v>1451</v>
      </c>
    </row>
    <row r="185" spans="1:5" ht="12.75">
      <c r="A185" s="36" t="s">
        <v>56</v>
      </c>
      <c r="E185" s="37" t="s">
        <v>1452</v>
      </c>
    </row>
    <row r="186" spans="1:5" ht="25.5">
      <c r="A186" t="s">
        <v>58</v>
      </c>
      <c r="E186" s="35" t="s">
        <v>1309</v>
      </c>
    </row>
    <row r="187" spans="1:16" ht="12.75">
      <c r="A187" s="24" t="s">
        <v>49</v>
      </c>
      <c r="B187" s="29" t="s">
        <v>344</v>
      </c>
      <c r="C187" s="29" t="s">
        <v>1453</v>
      </c>
      <c r="D187" s="24" t="s">
        <v>51</v>
      </c>
      <c r="E187" s="30" t="s">
        <v>1454</v>
      </c>
      <c r="F187" s="31" t="s">
        <v>153</v>
      </c>
      <c r="G187" s="32">
        <v>4.125</v>
      </c>
      <c r="H187" s="33">
        <v>0</v>
      </c>
      <c r="I187" s="33">
        <f>ROUND(ROUND(H187,2)*ROUND(G187,3),2)</f>
      </c>
      <c r="O187">
        <f>(I187*21)/100</f>
      </c>
      <c r="P187" t="s">
        <v>27</v>
      </c>
    </row>
    <row r="188" spans="1:5" ht="12.75">
      <c r="A188" s="34" t="s">
        <v>54</v>
      </c>
      <c r="E188" s="35" t="s">
        <v>51</v>
      </c>
    </row>
    <row r="189" spans="1:5" ht="12.75">
      <c r="A189" s="36" t="s">
        <v>56</v>
      </c>
      <c r="E189" s="37" t="s">
        <v>1455</v>
      </c>
    </row>
    <row r="190" spans="1:5" ht="331.5">
      <c r="A190" t="s">
        <v>58</v>
      </c>
      <c r="E190" s="35" t="s">
        <v>1456</v>
      </c>
    </row>
    <row r="191" spans="1:18" ht="12.75" customHeight="1">
      <c r="A191" s="6" t="s">
        <v>47</v>
      </c>
      <c r="B191" s="6"/>
      <c r="C191" s="40" t="s">
        <v>79</v>
      </c>
      <c r="D191" s="6"/>
      <c r="E191" s="27" t="s">
        <v>918</v>
      </c>
      <c r="F191" s="6"/>
      <c r="G191" s="6"/>
      <c r="H191" s="6"/>
      <c r="I191" s="41">
        <f>0+Q191</f>
      </c>
      <c r="O191">
        <f>0+R191</f>
      </c>
      <c r="Q191">
        <f>0+I192+I196+I200+I204+I208+I212+I216+I220+I224</f>
      </c>
      <c r="R191">
        <f>0+O192+O196+O200+O204+O208+O212+O216+O220+O224</f>
      </c>
    </row>
    <row r="192" spans="1:16" ht="25.5">
      <c r="A192" s="24" t="s">
        <v>49</v>
      </c>
      <c r="B192" s="29" t="s">
        <v>346</v>
      </c>
      <c r="C192" s="29" t="s">
        <v>1310</v>
      </c>
      <c r="D192" s="24" t="s">
        <v>51</v>
      </c>
      <c r="E192" s="30" t="s">
        <v>1311</v>
      </c>
      <c r="F192" s="31" t="s">
        <v>137</v>
      </c>
      <c r="G192" s="32">
        <v>64</v>
      </c>
      <c r="H192" s="33">
        <v>0</v>
      </c>
      <c r="I192" s="33">
        <f>ROUND(ROUND(H192,2)*ROUND(G192,3),2)</f>
      </c>
      <c r="O192">
        <f>(I192*21)/100</f>
      </c>
      <c r="P192" t="s">
        <v>27</v>
      </c>
    </row>
    <row r="193" spans="1:5" ht="12.75">
      <c r="A193" s="34" t="s">
        <v>54</v>
      </c>
      <c r="E193" s="35" t="s">
        <v>1312</v>
      </c>
    </row>
    <row r="194" spans="1:5" ht="38.25">
      <c r="A194" s="36" t="s">
        <v>56</v>
      </c>
      <c r="E194" s="37" t="s">
        <v>1457</v>
      </c>
    </row>
    <row r="195" spans="1:5" ht="344.25">
      <c r="A195" t="s">
        <v>58</v>
      </c>
      <c r="E195" s="35" t="s">
        <v>1314</v>
      </c>
    </row>
    <row r="196" spans="1:16" ht="25.5">
      <c r="A196" s="24" t="s">
        <v>49</v>
      </c>
      <c r="B196" s="29" t="s">
        <v>351</v>
      </c>
      <c r="C196" s="29" t="s">
        <v>1315</v>
      </c>
      <c r="D196" s="24" t="s">
        <v>51</v>
      </c>
      <c r="E196" s="30" t="s">
        <v>1316</v>
      </c>
      <c r="F196" s="31" t="s">
        <v>137</v>
      </c>
      <c r="G196" s="32">
        <v>54</v>
      </c>
      <c r="H196" s="33">
        <v>0</v>
      </c>
      <c r="I196" s="33">
        <f>ROUND(ROUND(H196,2)*ROUND(G196,3),2)</f>
      </c>
      <c r="O196">
        <f>(I196*21)/100</f>
      </c>
      <c r="P196" t="s">
        <v>27</v>
      </c>
    </row>
    <row r="197" spans="1:5" ht="12.75">
      <c r="A197" s="34" t="s">
        <v>54</v>
      </c>
      <c r="E197" s="35" t="s">
        <v>1317</v>
      </c>
    </row>
    <row r="198" spans="1:5" ht="12.75">
      <c r="A198" s="36" t="s">
        <v>56</v>
      </c>
      <c r="E198" s="37" t="s">
        <v>1458</v>
      </c>
    </row>
    <row r="199" spans="1:5" ht="344.25">
      <c r="A199" t="s">
        <v>58</v>
      </c>
      <c r="E199" s="35" t="s">
        <v>1314</v>
      </c>
    </row>
    <row r="200" spans="1:16" ht="12.75">
      <c r="A200" s="24" t="s">
        <v>49</v>
      </c>
      <c r="B200" s="29" t="s">
        <v>356</v>
      </c>
      <c r="C200" s="29" t="s">
        <v>1319</v>
      </c>
      <c r="D200" s="24" t="s">
        <v>51</v>
      </c>
      <c r="E200" s="30" t="s">
        <v>1320</v>
      </c>
      <c r="F200" s="31" t="s">
        <v>137</v>
      </c>
      <c r="G200" s="32">
        <v>44</v>
      </c>
      <c r="H200" s="33">
        <v>0</v>
      </c>
      <c r="I200" s="33">
        <f>ROUND(ROUND(H200,2)*ROUND(G200,3),2)</f>
      </c>
      <c r="O200">
        <f>(I200*21)/100</f>
      </c>
      <c r="P200" t="s">
        <v>27</v>
      </c>
    </row>
    <row r="201" spans="1:5" ht="12.75">
      <c r="A201" s="34" t="s">
        <v>54</v>
      </c>
      <c r="E201" s="35" t="s">
        <v>1321</v>
      </c>
    </row>
    <row r="202" spans="1:5" ht="12.75">
      <c r="A202" s="36" t="s">
        <v>56</v>
      </c>
      <c r="E202" s="37" t="s">
        <v>1459</v>
      </c>
    </row>
    <row r="203" spans="1:5" ht="344.25">
      <c r="A203" t="s">
        <v>58</v>
      </c>
      <c r="E203" s="35" t="s">
        <v>1314</v>
      </c>
    </row>
    <row r="204" spans="1:16" ht="12.75">
      <c r="A204" s="24" t="s">
        <v>49</v>
      </c>
      <c r="B204" s="29" t="s">
        <v>362</v>
      </c>
      <c r="C204" s="29" t="s">
        <v>1323</v>
      </c>
      <c r="D204" s="24" t="s">
        <v>51</v>
      </c>
      <c r="E204" s="30" t="s">
        <v>1324</v>
      </c>
      <c r="F204" s="31" t="s">
        <v>137</v>
      </c>
      <c r="G204" s="32">
        <v>20</v>
      </c>
      <c r="H204" s="33">
        <v>0</v>
      </c>
      <c r="I204" s="33">
        <f>ROUND(ROUND(H204,2)*ROUND(G204,3),2)</f>
      </c>
      <c r="O204">
        <f>(I204*21)/100</f>
      </c>
      <c r="P204" t="s">
        <v>27</v>
      </c>
    </row>
    <row r="205" spans="1:5" ht="12.75">
      <c r="A205" s="34" t="s">
        <v>54</v>
      </c>
      <c r="E205" s="35" t="s">
        <v>1325</v>
      </c>
    </row>
    <row r="206" spans="1:5" ht="12.75">
      <c r="A206" s="36" t="s">
        <v>56</v>
      </c>
      <c r="E206" s="37" t="s">
        <v>1460</v>
      </c>
    </row>
    <row r="207" spans="1:5" ht="191.25">
      <c r="A207" t="s">
        <v>58</v>
      </c>
      <c r="E207" s="35" t="s">
        <v>1327</v>
      </c>
    </row>
    <row r="208" spans="1:16" ht="25.5">
      <c r="A208" s="24" t="s">
        <v>49</v>
      </c>
      <c r="B208" s="29" t="s">
        <v>363</v>
      </c>
      <c r="C208" s="29" t="s">
        <v>1328</v>
      </c>
      <c r="D208" s="24" t="s">
        <v>51</v>
      </c>
      <c r="E208" s="30" t="s">
        <v>1329</v>
      </c>
      <c r="F208" s="31" t="s">
        <v>137</v>
      </c>
      <c r="G208" s="32">
        <v>27.5</v>
      </c>
      <c r="H208" s="33">
        <v>0</v>
      </c>
      <c r="I208" s="33">
        <f>ROUND(ROUND(H208,2)*ROUND(G208,3),2)</f>
      </c>
      <c r="O208">
        <f>(I208*21)/100</f>
      </c>
      <c r="P208" t="s">
        <v>27</v>
      </c>
    </row>
    <row r="209" spans="1:5" ht="12.75">
      <c r="A209" s="34" t="s">
        <v>54</v>
      </c>
      <c r="E209" s="35" t="s">
        <v>51</v>
      </c>
    </row>
    <row r="210" spans="1:5" ht="12.75">
      <c r="A210" s="36" t="s">
        <v>56</v>
      </c>
      <c r="E210" s="37" t="s">
        <v>1434</v>
      </c>
    </row>
    <row r="211" spans="1:5" ht="344.25">
      <c r="A211" t="s">
        <v>58</v>
      </c>
      <c r="E211" s="35" t="s">
        <v>1314</v>
      </c>
    </row>
    <row r="212" spans="1:16" ht="12.75">
      <c r="A212" s="24" t="s">
        <v>49</v>
      </c>
      <c r="B212" s="29" t="s">
        <v>369</v>
      </c>
      <c r="C212" s="29" t="s">
        <v>1331</v>
      </c>
      <c r="D212" s="24" t="s">
        <v>51</v>
      </c>
      <c r="E212" s="30" t="s">
        <v>1332</v>
      </c>
      <c r="F212" s="31" t="s">
        <v>137</v>
      </c>
      <c r="G212" s="32">
        <v>13.12</v>
      </c>
      <c r="H212" s="33">
        <v>0</v>
      </c>
      <c r="I212" s="33">
        <f>ROUND(ROUND(H212,2)*ROUND(G212,3),2)</f>
      </c>
      <c r="O212">
        <f>(I212*21)/100</f>
      </c>
      <c r="P212" t="s">
        <v>27</v>
      </c>
    </row>
    <row r="213" spans="1:5" ht="12.75">
      <c r="A213" s="34" t="s">
        <v>54</v>
      </c>
      <c r="E213" s="35" t="s">
        <v>1333</v>
      </c>
    </row>
    <row r="214" spans="1:5" ht="12.75">
      <c r="A214" s="36" t="s">
        <v>56</v>
      </c>
      <c r="E214" s="37" t="s">
        <v>1461</v>
      </c>
    </row>
    <row r="215" spans="1:5" ht="344.25">
      <c r="A215" t="s">
        <v>58</v>
      </c>
      <c r="E215" s="35" t="s">
        <v>1314</v>
      </c>
    </row>
    <row r="216" spans="1:16" ht="12.75">
      <c r="A216" s="24" t="s">
        <v>49</v>
      </c>
      <c r="B216" s="29" t="s">
        <v>373</v>
      </c>
      <c r="C216" s="29" t="s">
        <v>1335</v>
      </c>
      <c r="D216" s="24" t="s">
        <v>51</v>
      </c>
      <c r="E216" s="30" t="s">
        <v>1336</v>
      </c>
      <c r="F216" s="31" t="s">
        <v>137</v>
      </c>
      <c r="G216" s="32">
        <v>54</v>
      </c>
      <c r="H216" s="33">
        <v>0</v>
      </c>
      <c r="I216" s="33">
        <f>ROUND(ROUND(H216,2)*ROUND(G216,3),2)</f>
      </c>
      <c r="O216">
        <f>(I216*21)/100</f>
      </c>
      <c r="P216" t="s">
        <v>27</v>
      </c>
    </row>
    <row r="217" spans="1:5" ht="12.75">
      <c r="A217" s="34" t="s">
        <v>54</v>
      </c>
      <c r="E217" s="35" t="s">
        <v>1337</v>
      </c>
    </row>
    <row r="218" spans="1:5" ht="12.75">
      <c r="A218" s="36" t="s">
        <v>56</v>
      </c>
      <c r="E218" s="37" t="s">
        <v>1462</v>
      </c>
    </row>
    <row r="219" spans="1:5" ht="344.25">
      <c r="A219" t="s">
        <v>58</v>
      </c>
      <c r="E219" s="35" t="s">
        <v>1314</v>
      </c>
    </row>
    <row r="220" spans="1:16" ht="12.75">
      <c r="A220" s="24" t="s">
        <v>49</v>
      </c>
      <c r="B220" s="29" t="s">
        <v>377</v>
      </c>
      <c r="C220" s="29" t="s">
        <v>1343</v>
      </c>
      <c r="D220" s="24" t="s">
        <v>51</v>
      </c>
      <c r="E220" s="30" t="s">
        <v>1344</v>
      </c>
      <c r="F220" s="31" t="s">
        <v>137</v>
      </c>
      <c r="G220" s="32">
        <v>1.095</v>
      </c>
      <c r="H220" s="33">
        <v>0</v>
      </c>
      <c r="I220" s="33">
        <f>ROUND(ROUND(H220,2)*ROUND(G220,3),2)</f>
      </c>
      <c r="O220">
        <f>(I220*21)/100</f>
      </c>
      <c r="P220" t="s">
        <v>27</v>
      </c>
    </row>
    <row r="221" spans="1:5" ht="12.75">
      <c r="A221" s="34" t="s">
        <v>54</v>
      </c>
      <c r="E221" s="35" t="s">
        <v>1345</v>
      </c>
    </row>
    <row r="222" spans="1:5" ht="12.75">
      <c r="A222" s="36" t="s">
        <v>56</v>
      </c>
      <c r="E222" s="37" t="s">
        <v>1463</v>
      </c>
    </row>
    <row r="223" spans="1:5" ht="51">
      <c r="A223" t="s">
        <v>58</v>
      </c>
      <c r="E223" s="35" t="s">
        <v>1342</v>
      </c>
    </row>
    <row r="224" spans="1:16" ht="12.75">
      <c r="A224" s="24" t="s">
        <v>49</v>
      </c>
      <c r="B224" s="29" t="s">
        <v>380</v>
      </c>
      <c r="C224" s="29" t="s">
        <v>1347</v>
      </c>
      <c r="D224" s="24" t="s">
        <v>51</v>
      </c>
      <c r="E224" s="30" t="s">
        <v>1348</v>
      </c>
      <c r="F224" s="31" t="s">
        <v>137</v>
      </c>
      <c r="G224" s="32">
        <v>13.1</v>
      </c>
      <c r="H224" s="33">
        <v>0</v>
      </c>
      <c r="I224" s="33">
        <f>ROUND(ROUND(H224,2)*ROUND(G224,3),2)</f>
      </c>
      <c r="O224">
        <f>(I224*21)/100</f>
      </c>
      <c r="P224" t="s">
        <v>27</v>
      </c>
    </row>
    <row r="225" spans="1:5" ht="12.75">
      <c r="A225" s="34" t="s">
        <v>54</v>
      </c>
      <c r="E225" s="35" t="s">
        <v>1349</v>
      </c>
    </row>
    <row r="226" spans="1:5" ht="12.75">
      <c r="A226" s="36" t="s">
        <v>56</v>
      </c>
      <c r="E226" s="37" t="s">
        <v>1452</v>
      </c>
    </row>
    <row r="227" spans="1:5" ht="51">
      <c r="A227" t="s">
        <v>58</v>
      </c>
      <c r="E227" s="35" t="s">
        <v>1350</v>
      </c>
    </row>
    <row r="228" spans="1:18" ht="12.75" customHeight="1">
      <c r="A228" s="6" t="s">
        <v>47</v>
      </c>
      <c r="B228" s="6"/>
      <c r="C228" s="40" t="s">
        <v>85</v>
      </c>
      <c r="D228" s="6"/>
      <c r="E228" s="27" t="s">
        <v>435</v>
      </c>
      <c r="F228" s="6"/>
      <c r="G228" s="6"/>
      <c r="H228" s="6"/>
      <c r="I228" s="41">
        <f>0+Q228</f>
      </c>
      <c r="O228">
        <f>0+R228</f>
      </c>
      <c r="Q228">
        <f>0+I229+I233</f>
      </c>
      <c r="R228">
        <f>0+O229+O233</f>
      </c>
    </row>
    <row r="229" spans="1:16" ht="12.75">
      <c r="A229" s="24" t="s">
        <v>49</v>
      </c>
      <c r="B229" s="29" t="s">
        <v>385</v>
      </c>
      <c r="C229" s="29" t="s">
        <v>1351</v>
      </c>
      <c r="D229" s="24" t="s">
        <v>51</v>
      </c>
      <c r="E229" s="30" t="s">
        <v>1352</v>
      </c>
      <c r="F229" s="31" t="s">
        <v>163</v>
      </c>
      <c r="G229" s="32">
        <v>24</v>
      </c>
      <c r="H229" s="33">
        <v>0</v>
      </c>
      <c r="I229" s="33">
        <f>ROUND(ROUND(H229,2)*ROUND(G229,3),2)</f>
      </c>
      <c r="O229">
        <f>(I229*21)/100</f>
      </c>
      <c r="P229" t="s">
        <v>27</v>
      </c>
    </row>
    <row r="230" spans="1:5" ht="12.75">
      <c r="A230" s="34" t="s">
        <v>54</v>
      </c>
      <c r="E230" s="35" t="s">
        <v>1353</v>
      </c>
    </row>
    <row r="231" spans="1:5" ht="12.75">
      <c r="A231" s="36" t="s">
        <v>56</v>
      </c>
      <c r="E231" s="37" t="s">
        <v>1464</v>
      </c>
    </row>
    <row r="232" spans="1:5" ht="255">
      <c r="A232" t="s">
        <v>58</v>
      </c>
      <c r="E232" s="35" t="s">
        <v>1355</v>
      </c>
    </row>
    <row r="233" spans="1:16" ht="12.75">
      <c r="A233" s="24" t="s">
        <v>49</v>
      </c>
      <c r="B233" s="29" t="s">
        <v>390</v>
      </c>
      <c r="C233" s="29" t="s">
        <v>1465</v>
      </c>
      <c r="D233" s="24" t="s">
        <v>51</v>
      </c>
      <c r="E233" s="30" t="s">
        <v>1466</v>
      </c>
      <c r="F233" s="31" t="s">
        <v>153</v>
      </c>
      <c r="G233" s="32">
        <v>1.249</v>
      </c>
      <c r="H233" s="33">
        <v>0</v>
      </c>
      <c r="I233" s="33">
        <f>ROUND(ROUND(H233,2)*ROUND(G233,3),2)</f>
      </c>
      <c r="O233">
        <f>(I233*21)/100</f>
      </c>
      <c r="P233" t="s">
        <v>27</v>
      </c>
    </row>
    <row r="234" spans="1:5" ht="12.75">
      <c r="A234" s="34" t="s">
        <v>54</v>
      </c>
      <c r="E234" s="35" t="s">
        <v>51</v>
      </c>
    </row>
    <row r="235" spans="1:5" ht="12.75">
      <c r="A235" s="36" t="s">
        <v>56</v>
      </c>
      <c r="E235" s="37" t="s">
        <v>1467</v>
      </c>
    </row>
    <row r="236" spans="1:5" ht="369.75">
      <c r="A236" t="s">
        <v>58</v>
      </c>
      <c r="E236" s="35" t="s">
        <v>1468</v>
      </c>
    </row>
    <row r="237" spans="1:18" ht="12.75" customHeight="1">
      <c r="A237" s="6" t="s">
        <v>47</v>
      </c>
      <c r="B237" s="6"/>
      <c r="C237" s="40" t="s">
        <v>44</v>
      </c>
      <c r="D237" s="6"/>
      <c r="E237" s="27" t="s">
        <v>462</v>
      </c>
      <c r="F237" s="6"/>
      <c r="G237" s="6"/>
      <c r="H237" s="6"/>
      <c r="I237" s="41">
        <f>0+Q237</f>
      </c>
      <c r="O237">
        <f>0+R237</f>
      </c>
      <c r="Q237">
        <f>0+I238+I242+I246+I250+I254+I258+I262+I266+I270+I274+I278</f>
      </c>
      <c r="R237">
        <f>0+O238+O242+O246+O250+O254+O258+O262+O266+O270+O274+O278</f>
      </c>
    </row>
    <row r="238" spans="1:16" ht="12.75">
      <c r="A238" s="24" t="s">
        <v>49</v>
      </c>
      <c r="B238" s="29" t="s">
        <v>395</v>
      </c>
      <c r="C238" s="29" t="s">
        <v>722</v>
      </c>
      <c r="D238" s="24" t="s">
        <v>51</v>
      </c>
      <c r="E238" s="30" t="s">
        <v>1361</v>
      </c>
      <c r="F238" s="31" t="s">
        <v>163</v>
      </c>
      <c r="G238" s="32">
        <v>6</v>
      </c>
      <c r="H238" s="33">
        <v>0</v>
      </c>
      <c r="I238" s="33">
        <f>ROUND(ROUND(H238,2)*ROUND(G238,3),2)</f>
      </c>
      <c r="O238">
        <f>(I238*21)/100</f>
      </c>
      <c r="P238" t="s">
        <v>27</v>
      </c>
    </row>
    <row r="239" spans="1:5" ht="12.75">
      <c r="A239" s="34" t="s">
        <v>54</v>
      </c>
      <c r="E239" s="35" t="s">
        <v>1362</v>
      </c>
    </row>
    <row r="240" spans="1:5" ht="12.75">
      <c r="A240" s="36" t="s">
        <v>56</v>
      </c>
      <c r="E240" s="37" t="s">
        <v>1469</v>
      </c>
    </row>
    <row r="241" spans="1:5" ht="38.25">
      <c r="A241" t="s">
        <v>58</v>
      </c>
      <c r="E241" s="35" t="s">
        <v>1364</v>
      </c>
    </row>
    <row r="242" spans="1:16" ht="12.75">
      <c r="A242" s="24" t="s">
        <v>49</v>
      </c>
      <c r="B242" s="29" t="s">
        <v>400</v>
      </c>
      <c r="C242" s="29" t="s">
        <v>1365</v>
      </c>
      <c r="D242" s="24" t="s">
        <v>51</v>
      </c>
      <c r="E242" s="30" t="s">
        <v>1366</v>
      </c>
      <c r="F242" s="31" t="s">
        <v>163</v>
      </c>
      <c r="G242" s="32">
        <v>8</v>
      </c>
      <c r="H242" s="33">
        <v>0</v>
      </c>
      <c r="I242" s="33">
        <f>ROUND(ROUND(H242,2)*ROUND(G242,3),2)</f>
      </c>
      <c r="O242">
        <f>(I242*21)/100</f>
      </c>
      <c r="P242" t="s">
        <v>27</v>
      </c>
    </row>
    <row r="243" spans="1:5" ht="12.75">
      <c r="A243" s="34" t="s">
        <v>54</v>
      </c>
      <c r="E243" s="35" t="s">
        <v>51</v>
      </c>
    </row>
    <row r="244" spans="1:5" ht="12.75">
      <c r="A244" s="36" t="s">
        <v>56</v>
      </c>
      <c r="E244" s="37" t="s">
        <v>845</v>
      </c>
    </row>
    <row r="245" spans="1:5" ht="63.75">
      <c r="A245" t="s">
        <v>58</v>
      </c>
      <c r="E245" s="35" t="s">
        <v>1367</v>
      </c>
    </row>
    <row r="246" spans="1:16" ht="12.75">
      <c r="A246" s="24" t="s">
        <v>49</v>
      </c>
      <c r="B246" s="29" t="s">
        <v>404</v>
      </c>
      <c r="C246" s="29" t="s">
        <v>1369</v>
      </c>
      <c r="D246" s="24" t="s">
        <v>51</v>
      </c>
      <c r="E246" s="30" t="s">
        <v>1370</v>
      </c>
      <c r="F246" s="31" t="s">
        <v>82</v>
      </c>
      <c r="G246" s="32">
        <v>4</v>
      </c>
      <c r="H246" s="33">
        <v>0</v>
      </c>
      <c r="I246" s="33">
        <f>ROUND(ROUND(H246,2)*ROUND(G246,3),2)</f>
      </c>
      <c r="O246">
        <f>(I246*21)/100</f>
      </c>
      <c r="P246" t="s">
        <v>27</v>
      </c>
    </row>
    <row r="247" spans="1:5" ht="12.75">
      <c r="A247" s="34" t="s">
        <v>54</v>
      </c>
      <c r="E247" s="35" t="s">
        <v>51</v>
      </c>
    </row>
    <row r="248" spans="1:5" ht="38.25">
      <c r="A248" s="36" t="s">
        <v>56</v>
      </c>
      <c r="E248" s="37" t="s">
        <v>1470</v>
      </c>
    </row>
    <row r="249" spans="1:5" ht="12.75">
      <c r="A249" t="s">
        <v>58</v>
      </c>
      <c r="E249" s="35" t="s">
        <v>51</v>
      </c>
    </row>
    <row r="250" spans="1:16" ht="12.75">
      <c r="A250" s="24" t="s">
        <v>49</v>
      </c>
      <c r="B250" s="29" t="s">
        <v>407</v>
      </c>
      <c r="C250" s="29" t="s">
        <v>587</v>
      </c>
      <c r="D250" s="24" t="s">
        <v>51</v>
      </c>
      <c r="E250" s="30" t="s">
        <v>588</v>
      </c>
      <c r="F250" s="31" t="s">
        <v>163</v>
      </c>
      <c r="G250" s="32">
        <v>14.5</v>
      </c>
      <c r="H250" s="33">
        <v>0</v>
      </c>
      <c r="I250" s="33">
        <f>ROUND(ROUND(H250,2)*ROUND(G250,3),2)</f>
      </c>
      <c r="O250">
        <f>(I250*21)/100</f>
      </c>
      <c r="P250" t="s">
        <v>27</v>
      </c>
    </row>
    <row r="251" spans="1:5" ht="12.75">
      <c r="A251" s="34" t="s">
        <v>54</v>
      </c>
      <c r="E251" s="35" t="s">
        <v>51</v>
      </c>
    </row>
    <row r="252" spans="1:5" ht="12.75">
      <c r="A252" s="36" t="s">
        <v>56</v>
      </c>
      <c r="E252" s="37" t="s">
        <v>1471</v>
      </c>
    </row>
    <row r="253" spans="1:5" ht="51">
      <c r="A253" t="s">
        <v>58</v>
      </c>
      <c r="E253" s="35" t="s">
        <v>1373</v>
      </c>
    </row>
    <row r="254" spans="1:16" ht="12.75">
      <c r="A254" s="24" t="s">
        <v>49</v>
      </c>
      <c r="B254" s="29" t="s">
        <v>410</v>
      </c>
      <c r="C254" s="29" t="s">
        <v>1472</v>
      </c>
      <c r="D254" s="24" t="s">
        <v>51</v>
      </c>
      <c r="E254" s="30" t="s">
        <v>1473</v>
      </c>
      <c r="F254" s="31" t="s">
        <v>163</v>
      </c>
      <c r="G254" s="32">
        <v>11</v>
      </c>
      <c r="H254" s="33">
        <v>0</v>
      </c>
      <c r="I254" s="33">
        <f>ROUND(ROUND(H254,2)*ROUND(G254,3),2)</f>
      </c>
      <c r="O254">
        <f>(I254*21)/100</f>
      </c>
      <c r="P254" t="s">
        <v>27</v>
      </c>
    </row>
    <row r="255" spans="1:5" ht="12.75">
      <c r="A255" s="34" t="s">
        <v>54</v>
      </c>
      <c r="E255" s="35" t="s">
        <v>51</v>
      </c>
    </row>
    <row r="256" spans="1:5" ht="12.75">
      <c r="A256" s="36" t="s">
        <v>56</v>
      </c>
      <c r="E256" s="37" t="s">
        <v>1359</v>
      </c>
    </row>
    <row r="257" spans="1:5" ht="63.75">
      <c r="A257" t="s">
        <v>58</v>
      </c>
      <c r="E257" s="35" t="s">
        <v>753</v>
      </c>
    </row>
    <row r="258" spans="1:16" ht="12.75">
      <c r="A258" s="24" t="s">
        <v>49</v>
      </c>
      <c r="B258" s="29" t="s">
        <v>415</v>
      </c>
      <c r="C258" s="29" t="s">
        <v>603</v>
      </c>
      <c r="D258" s="24" t="s">
        <v>51</v>
      </c>
      <c r="E258" s="30" t="s">
        <v>604</v>
      </c>
      <c r="F258" s="31" t="s">
        <v>163</v>
      </c>
      <c r="G258" s="32">
        <v>7.3</v>
      </c>
      <c r="H258" s="33">
        <v>0</v>
      </c>
      <c r="I258" s="33">
        <f>ROUND(ROUND(H258,2)*ROUND(G258,3),2)</f>
      </c>
      <c r="O258">
        <f>(I258*21)/100</f>
      </c>
      <c r="P258" t="s">
        <v>27</v>
      </c>
    </row>
    <row r="259" spans="1:5" ht="12.75">
      <c r="A259" s="34" t="s">
        <v>54</v>
      </c>
      <c r="E259" s="35" t="s">
        <v>51</v>
      </c>
    </row>
    <row r="260" spans="1:5" ht="12.75">
      <c r="A260" s="36" t="s">
        <v>56</v>
      </c>
      <c r="E260" s="37" t="s">
        <v>1474</v>
      </c>
    </row>
    <row r="261" spans="1:5" ht="12.75">
      <c r="A261" t="s">
        <v>58</v>
      </c>
      <c r="E261" s="35" t="s">
        <v>1375</v>
      </c>
    </row>
    <row r="262" spans="1:16" ht="12.75">
      <c r="A262" s="24" t="s">
        <v>49</v>
      </c>
      <c r="B262" s="29" t="s">
        <v>421</v>
      </c>
      <c r="C262" s="29" t="s">
        <v>1386</v>
      </c>
      <c r="D262" s="24" t="s">
        <v>51</v>
      </c>
      <c r="E262" s="30" t="s">
        <v>1387</v>
      </c>
      <c r="F262" s="31" t="s">
        <v>163</v>
      </c>
      <c r="G262" s="32">
        <v>7.3</v>
      </c>
      <c r="H262" s="33">
        <v>0</v>
      </c>
      <c r="I262" s="33">
        <f>ROUND(ROUND(H262,2)*ROUND(G262,3),2)</f>
      </c>
      <c r="O262">
        <f>(I262*21)/100</f>
      </c>
      <c r="P262" t="s">
        <v>27</v>
      </c>
    </row>
    <row r="263" spans="1:5" ht="12.75">
      <c r="A263" s="34" t="s">
        <v>54</v>
      </c>
      <c r="E263" s="35" t="s">
        <v>51</v>
      </c>
    </row>
    <row r="264" spans="1:5" ht="12.75">
      <c r="A264" s="36" t="s">
        <v>56</v>
      </c>
      <c r="E264" s="37" t="s">
        <v>1474</v>
      </c>
    </row>
    <row r="265" spans="1:5" ht="38.25">
      <c r="A265" t="s">
        <v>58</v>
      </c>
      <c r="E265" s="35" t="s">
        <v>1275</v>
      </c>
    </row>
    <row r="266" spans="1:16" ht="12.75">
      <c r="A266" s="24" t="s">
        <v>49</v>
      </c>
      <c r="B266" s="29" t="s">
        <v>426</v>
      </c>
      <c r="C266" s="29" t="s">
        <v>766</v>
      </c>
      <c r="D266" s="24" t="s">
        <v>51</v>
      </c>
      <c r="E266" s="30" t="s">
        <v>767</v>
      </c>
      <c r="F266" s="31" t="s">
        <v>153</v>
      </c>
      <c r="G266" s="32">
        <v>10</v>
      </c>
      <c r="H266" s="33">
        <v>0</v>
      </c>
      <c r="I266" s="33">
        <f>ROUND(ROUND(H266,2)*ROUND(G266,3),2)</f>
      </c>
      <c r="O266">
        <f>(I266*21)/100</f>
      </c>
      <c r="P266" t="s">
        <v>27</v>
      </c>
    </row>
    <row r="267" spans="1:5" ht="12.75">
      <c r="A267" s="34" t="s">
        <v>54</v>
      </c>
      <c r="E267" s="35" t="s">
        <v>1410</v>
      </c>
    </row>
    <row r="268" spans="1:5" ht="12.75">
      <c r="A268" s="36" t="s">
        <v>56</v>
      </c>
      <c r="E268" s="37" t="s">
        <v>1475</v>
      </c>
    </row>
    <row r="269" spans="1:5" ht="102">
      <c r="A269" t="s">
        <v>58</v>
      </c>
      <c r="E269" s="35" t="s">
        <v>770</v>
      </c>
    </row>
    <row r="270" spans="1:16" ht="12.75">
      <c r="A270" s="24" t="s">
        <v>49</v>
      </c>
      <c r="B270" s="29" t="s">
        <v>430</v>
      </c>
      <c r="C270" s="29" t="s">
        <v>949</v>
      </c>
      <c r="D270" s="24" t="s">
        <v>51</v>
      </c>
      <c r="E270" s="30" t="s">
        <v>950</v>
      </c>
      <c r="F270" s="31" t="s">
        <v>153</v>
      </c>
      <c r="G270" s="32">
        <v>10</v>
      </c>
      <c r="H270" s="33">
        <v>0</v>
      </c>
      <c r="I270" s="33">
        <f>ROUND(ROUND(H270,2)*ROUND(G270,3),2)</f>
      </c>
      <c r="O270">
        <f>(I270*21)/100</f>
      </c>
      <c r="P270" t="s">
        <v>27</v>
      </c>
    </row>
    <row r="271" spans="1:5" ht="12.75">
      <c r="A271" s="34" t="s">
        <v>54</v>
      </c>
      <c r="E271" s="35" t="s">
        <v>1412</v>
      </c>
    </row>
    <row r="272" spans="1:5" ht="12.75">
      <c r="A272" s="36" t="s">
        <v>56</v>
      </c>
      <c r="E272" s="37" t="s">
        <v>1476</v>
      </c>
    </row>
    <row r="273" spans="1:5" ht="102">
      <c r="A273" t="s">
        <v>58</v>
      </c>
      <c r="E273" s="35" t="s">
        <v>770</v>
      </c>
    </row>
    <row r="274" spans="1:16" ht="12.75">
      <c r="A274" s="24" t="s">
        <v>49</v>
      </c>
      <c r="B274" s="29" t="s">
        <v>436</v>
      </c>
      <c r="C274" s="29" t="s">
        <v>774</v>
      </c>
      <c r="D274" s="24" t="s">
        <v>51</v>
      </c>
      <c r="E274" s="30" t="s">
        <v>775</v>
      </c>
      <c r="F274" s="31" t="s">
        <v>153</v>
      </c>
      <c r="G274" s="32">
        <v>25.36</v>
      </c>
      <c r="H274" s="33">
        <v>0</v>
      </c>
      <c r="I274" s="33">
        <f>ROUND(ROUND(H274,2)*ROUND(G274,3),2)</f>
      </c>
      <c r="O274">
        <f>(I274*21)/100</f>
      </c>
      <c r="P274" t="s">
        <v>27</v>
      </c>
    </row>
    <row r="275" spans="1:5" ht="12.75">
      <c r="A275" s="34" t="s">
        <v>54</v>
      </c>
      <c r="E275" s="35" t="s">
        <v>51</v>
      </c>
    </row>
    <row r="276" spans="1:5" ht="51">
      <c r="A276" s="36" t="s">
        <v>56</v>
      </c>
      <c r="E276" s="37" t="s">
        <v>1477</v>
      </c>
    </row>
    <row r="277" spans="1:5" ht="102">
      <c r="A277" t="s">
        <v>58</v>
      </c>
      <c r="E277" s="35" t="s">
        <v>1415</v>
      </c>
    </row>
    <row r="278" spans="1:16" ht="12.75">
      <c r="A278" s="24" t="s">
        <v>49</v>
      </c>
      <c r="B278" s="29" t="s">
        <v>441</v>
      </c>
      <c r="C278" s="29" t="s">
        <v>1416</v>
      </c>
      <c r="D278" s="24" t="s">
        <v>51</v>
      </c>
      <c r="E278" s="30" t="s">
        <v>1417</v>
      </c>
      <c r="F278" s="31" t="s">
        <v>137</v>
      </c>
      <c r="G278" s="32">
        <v>25</v>
      </c>
      <c r="H278" s="33">
        <v>0</v>
      </c>
      <c r="I278" s="33">
        <f>ROUND(ROUND(H278,2)*ROUND(G278,3),2)</f>
      </c>
      <c r="O278">
        <f>(I278*21)/100</f>
      </c>
      <c r="P278" t="s">
        <v>27</v>
      </c>
    </row>
    <row r="279" spans="1:5" ht="12.75">
      <c r="A279" s="34" t="s">
        <v>54</v>
      </c>
      <c r="E279" s="35" t="s">
        <v>1418</v>
      </c>
    </row>
    <row r="280" spans="1:5" ht="12.75">
      <c r="A280" s="36" t="s">
        <v>56</v>
      </c>
      <c r="E280" s="37" t="s">
        <v>1478</v>
      </c>
    </row>
    <row r="281" spans="1:5" ht="51">
      <c r="A281" t="s">
        <v>58</v>
      </c>
      <c r="E281" s="35" t="s">
        <v>1420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34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0+O8+O33+O94+O107+O124+O177+O214+O219+O260+O269</f>
      </c>
      <c r="P2" t="s">
        <v>26</v>
      </c>
    </row>
    <row r="3" spans="1:16" ht="15" customHeight="1">
      <c r="A3" t="s">
        <v>12</v>
      </c>
      <c r="B3" s="12" t="s">
        <v>14</v>
      </c>
      <c r="C3" s="13" t="s">
        <v>15</v>
      </c>
      <c r="D3" s="1"/>
      <c r="E3" s="14" t="s">
        <v>16</v>
      </c>
      <c r="F3" s="1"/>
      <c r="G3" s="9"/>
      <c r="H3" s="8" t="s">
        <v>1479</v>
      </c>
      <c r="I3" s="38">
        <f>0+I8+I33+I94+I107+I124+I177+I214+I219+I260+I269</f>
      </c>
      <c r="O3" t="s">
        <v>23</v>
      </c>
      <c r="P3" t="s">
        <v>27</v>
      </c>
    </row>
    <row r="4" spans="1:16" ht="15" customHeight="1">
      <c r="A4" t="s">
        <v>17</v>
      </c>
      <c r="B4" s="16" t="s">
        <v>22</v>
      </c>
      <c r="C4" s="17" t="s">
        <v>1479</v>
      </c>
      <c r="D4" s="6"/>
      <c r="E4" s="18" t="s">
        <v>1480</v>
      </c>
      <c r="F4" s="6"/>
      <c r="G4" s="6"/>
      <c r="H4" s="25"/>
      <c r="I4" s="25"/>
      <c r="O4" t="s">
        <v>24</v>
      </c>
      <c r="P4" t="s">
        <v>27</v>
      </c>
    </row>
    <row r="5" spans="1:16" ht="12.75" customHeight="1">
      <c r="A5" s="15" t="s">
        <v>30</v>
      </c>
      <c r="B5" s="15" t="s">
        <v>32</v>
      </c>
      <c r="C5" s="15" t="s">
        <v>34</v>
      </c>
      <c r="D5" s="15" t="s">
        <v>35</v>
      </c>
      <c r="E5" s="15" t="s">
        <v>36</v>
      </c>
      <c r="F5" s="15" t="s">
        <v>38</v>
      </c>
      <c r="G5" s="15" t="s">
        <v>40</v>
      </c>
      <c r="H5" s="15" t="s">
        <v>42</v>
      </c>
      <c r="I5" s="15"/>
      <c r="O5" t="s">
        <v>25</v>
      </c>
      <c r="P5" t="s">
        <v>27</v>
      </c>
    </row>
    <row r="6" spans="1:9" ht="12.75" customHeight="1">
      <c r="A6" s="15"/>
      <c r="B6" s="15"/>
      <c r="C6" s="15"/>
      <c r="D6" s="15"/>
      <c r="E6" s="15"/>
      <c r="F6" s="15"/>
      <c r="G6" s="15"/>
      <c r="H6" s="15" t="s">
        <v>43</v>
      </c>
      <c r="I6" s="15" t="s">
        <v>45</v>
      </c>
    </row>
    <row r="7" spans="1:9" ht="12.75" customHeight="1">
      <c r="A7" s="15" t="s">
        <v>31</v>
      </c>
      <c r="B7" s="15" t="s">
        <v>33</v>
      </c>
      <c r="C7" s="15" t="s">
        <v>27</v>
      </c>
      <c r="D7" s="15" t="s">
        <v>26</v>
      </c>
      <c r="E7" s="15" t="s">
        <v>37</v>
      </c>
      <c r="F7" s="15" t="s">
        <v>39</v>
      </c>
      <c r="G7" s="15" t="s">
        <v>41</v>
      </c>
      <c r="H7" s="15" t="s">
        <v>44</v>
      </c>
      <c r="I7" s="15" t="s">
        <v>46</v>
      </c>
    </row>
    <row r="8" spans="1:18" ht="12.75" customHeight="1">
      <c r="A8" s="25" t="s">
        <v>47</v>
      </c>
      <c r="B8" s="25"/>
      <c r="C8" s="26" t="s">
        <v>31</v>
      </c>
      <c r="D8" s="25"/>
      <c r="E8" s="27" t="s">
        <v>48</v>
      </c>
      <c r="F8" s="25"/>
      <c r="G8" s="25"/>
      <c r="H8" s="25"/>
      <c r="I8" s="28">
        <f>0+Q8</f>
      </c>
      <c r="O8">
        <f>0+R8</f>
      </c>
      <c r="Q8">
        <f>0+I9+I13+I17+I21+I25+I29</f>
      </c>
      <c r="R8">
        <f>0+O9+O13+O17+O21+O25+O29</f>
      </c>
    </row>
    <row r="9" spans="1:16" ht="12.75">
      <c r="A9" s="24" t="s">
        <v>49</v>
      </c>
      <c r="B9" s="29" t="s">
        <v>33</v>
      </c>
      <c r="C9" s="29" t="s">
        <v>125</v>
      </c>
      <c r="D9" s="24" t="s">
        <v>51</v>
      </c>
      <c r="E9" s="30" t="s">
        <v>126</v>
      </c>
      <c r="F9" s="31" t="s">
        <v>127</v>
      </c>
      <c r="G9" s="32">
        <v>1290.742</v>
      </c>
      <c r="H9" s="33">
        <v>0</v>
      </c>
      <c r="I9" s="33">
        <f>ROUND(ROUND(H9,2)*ROUND(G9,3),2)</f>
      </c>
      <c r="O9">
        <f>(I9*21)/100</f>
      </c>
      <c r="P9" t="s">
        <v>27</v>
      </c>
    </row>
    <row r="10" spans="1:5" ht="12.75">
      <c r="A10" s="34" t="s">
        <v>54</v>
      </c>
      <c r="E10" s="35" t="s">
        <v>132</v>
      </c>
    </row>
    <row r="11" spans="1:5" ht="89.25">
      <c r="A11" s="36" t="s">
        <v>56</v>
      </c>
      <c r="E11" s="37" t="s">
        <v>1481</v>
      </c>
    </row>
    <row r="12" spans="1:5" ht="25.5">
      <c r="A12" t="s">
        <v>58</v>
      </c>
      <c r="E12" s="35" t="s">
        <v>130</v>
      </c>
    </row>
    <row r="13" spans="1:16" ht="12.75">
      <c r="A13" s="24" t="s">
        <v>49</v>
      </c>
      <c r="B13" s="29" t="s">
        <v>27</v>
      </c>
      <c r="C13" s="29" t="s">
        <v>131</v>
      </c>
      <c r="D13" s="24" t="s">
        <v>51</v>
      </c>
      <c r="E13" s="30" t="s">
        <v>126</v>
      </c>
      <c r="F13" s="31" t="s">
        <v>127</v>
      </c>
      <c r="G13" s="32">
        <v>447.315</v>
      </c>
      <c r="H13" s="33">
        <v>0</v>
      </c>
      <c r="I13" s="33">
        <f>ROUND(ROUND(H13,2)*ROUND(G13,3),2)</f>
      </c>
      <c r="O13">
        <f>(I13*21)/100</f>
      </c>
      <c r="P13" t="s">
        <v>27</v>
      </c>
    </row>
    <row r="14" spans="1:5" ht="12.75">
      <c r="A14" s="34" t="s">
        <v>54</v>
      </c>
      <c r="E14" s="35" t="s">
        <v>128</v>
      </c>
    </row>
    <row r="15" spans="1:5" ht="51">
      <c r="A15" s="36" t="s">
        <v>56</v>
      </c>
      <c r="E15" s="37" t="s">
        <v>1482</v>
      </c>
    </row>
    <row r="16" spans="1:5" ht="25.5">
      <c r="A16" t="s">
        <v>58</v>
      </c>
      <c r="E16" s="35" t="s">
        <v>130</v>
      </c>
    </row>
    <row r="17" spans="1:16" ht="12.75">
      <c r="A17" s="24" t="s">
        <v>49</v>
      </c>
      <c r="B17" s="29" t="s">
        <v>26</v>
      </c>
      <c r="C17" s="29" t="s">
        <v>71</v>
      </c>
      <c r="D17" s="24" t="s">
        <v>51</v>
      </c>
      <c r="E17" s="30" t="s">
        <v>72</v>
      </c>
      <c r="F17" s="31" t="s">
        <v>62</v>
      </c>
      <c r="G17" s="32">
        <v>1</v>
      </c>
      <c r="H17" s="33">
        <v>0</v>
      </c>
      <c r="I17" s="33">
        <f>ROUND(ROUND(H17,2)*ROUND(G17,3),2)</f>
      </c>
      <c r="O17">
        <f>(I17*21)/100</f>
      </c>
      <c r="P17" t="s">
        <v>27</v>
      </c>
    </row>
    <row r="18" spans="1:5" ht="12.75">
      <c r="A18" s="34" t="s">
        <v>54</v>
      </c>
      <c r="E18" s="35" t="s">
        <v>1167</v>
      </c>
    </row>
    <row r="19" spans="1:5" ht="12.75">
      <c r="A19" s="36" t="s">
        <v>56</v>
      </c>
      <c r="E19" s="37" t="s">
        <v>51</v>
      </c>
    </row>
    <row r="20" spans="1:5" ht="12.75">
      <c r="A20" t="s">
        <v>58</v>
      </c>
      <c r="E20" s="35" t="s">
        <v>74</v>
      </c>
    </row>
    <row r="21" spans="1:16" ht="12.75">
      <c r="A21" s="24" t="s">
        <v>49</v>
      </c>
      <c r="B21" s="29" t="s">
        <v>37</v>
      </c>
      <c r="C21" s="29" t="s">
        <v>1168</v>
      </c>
      <c r="D21" s="24" t="s">
        <v>51</v>
      </c>
      <c r="E21" s="30" t="s">
        <v>1169</v>
      </c>
      <c r="F21" s="31" t="s">
        <v>62</v>
      </c>
      <c r="G21" s="32">
        <v>1</v>
      </c>
      <c r="H21" s="33">
        <v>0</v>
      </c>
      <c r="I21" s="33">
        <f>ROUND(ROUND(H21,2)*ROUND(G21,3),2)</f>
      </c>
      <c r="O21">
        <f>(I21*21)/100</f>
      </c>
      <c r="P21" t="s">
        <v>27</v>
      </c>
    </row>
    <row r="22" spans="1:5" ht="12.75">
      <c r="A22" s="34" t="s">
        <v>54</v>
      </c>
      <c r="E22" s="35" t="s">
        <v>1170</v>
      </c>
    </row>
    <row r="23" spans="1:5" ht="12.75">
      <c r="A23" s="36" t="s">
        <v>56</v>
      </c>
      <c r="E23" s="37" t="s">
        <v>51</v>
      </c>
    </row>
    <row r="24" spans="1:5" ht="12.75">
      <c r="A24" t="s">
        <v>58</v>
      </c>
      <c r="E24" s="35" t="s">
        <v>74</v>
      </c>
    </row>
    <row r="25" spans="1:16" ht="12.75">
      <c r="A25" s="24" t="s">
        <v>49</v>
      </c>
      <c r="B25" s="29" t="s">
        <v>39</v>
      </c>
      <c r="C25" s="29" t="s">
        <v>89</v>
      </c>
      <c r="D25" s="24" t="s">
        <v>51</v>
      </c>
      <c r="E25" s="30" t="s">
        <v>90</v>
      </c>
      <c r="F25" s="31" t="s">
        <v>62</v>
      </c>
      <c r="G25" s="32">
        <v>1</v>
      </c>
      <c r="H25" s="33">
        <v>0</v>
      </c>
      <c r="I25" s="33">
        <f>ROUND(ROUND(H25,2)*ROUND(G25,3),2)</f>
      </c>
      <c r="O25">
        <f>(I25*21)/100</f>
      </c>
      <c r="P25" t="s">
        <v>27</v>
      </c>
    </row>
    <row r="26" spans="1:5" ht="12.75">
      <c r="A26" s="34" t="s">
        <v>54</v>
      </c>
      <c r="E26" s="35" t="s">
        <v>1171</v>
      </c>
    </row>
    <row r="27" spans="1:5" ht="12.75">
      <c r="A27" s="36" t="s">
        <v>56</v>
      </c>
      <c r="E27" s="37" t="s">
        <v>51</v>
      </c>
    </row>
    <row r="28" spans="1:5" ht="12.75">
      <c r="A28" t="s">
        <v>58</v>
      </c>
      <c r="E28" s="35" t="s">
        <v>74</v>
      </c>
    </row>
    <row r="29" spans="1:16" ht="12.75">
      <c r="A29" s="24" t="s">
        <v>49</v>
      </c>
      <c r="B29" s="29" t="s">
        <v>41</v>
      </c>
      <c r="C29" s="29" t="s">
        <v>1172</v>
      </c>
      <c r="D29" s="24" t="s">
        <v>51</v>
      </c>
      <c r="E29" s="30" t="s">
        <v>1173</v>
      </c>
      <c r="F29" s="31" t="s">
        <v>62</v>
      </c>
      <c r="G29" s="32">
        <v>1</v>
      </c>
      <c r="H29" s="33">
        <v>0</v>
      </c>
      <c r="I29" s="33">
        <f>ROUND(ROUND(H29,2)*ROUND(G29,3),2)</f>
      </c>
      <c r="O29">
        <f>(I29*21)/100</f>
      </c>
      <c r="P29" t="s">
        <v>27</v>
      </c>
    </row>
    <row r="30" spans="1:5" ht="12.75">
      <c r="A30" s="34" t="s">
        <v>54</v>
      </c>
      <c r="E30" s="35" t="s">
        <v>1174</v>
      </c>
    </row>
    <row r="31" spans="1:5" ht="12.75">
      <c r="A31" s="36" t="s">
        <v>56</v>
      </c>
      <c r="E31" s="37" t="s">
        <v>51</v>
      </c>
    </row>
    <row r="32" spans="1:5" ht="51">
      <c r="A32" t="s">
        <v>58</v>
      </c>
      <c r="E32" s="35" t="s">
        <v>1175</v>
      </c>
    </row>
    <row r="33" spans="1:18" ht="12.75" customHeight="1">
      <c r="A33" s="6" t="s">
        <v>47</v>
      </c>
      <c r="B33" s="6"/>
      <c r="C33" s="40" t="s">
        <v>33</v>
      </c>
      <c r="D33" s="6"/>
      <c r="E33" s="27" t="s">
        <v>134</v>
      </c>
      <c r="F33" s="6"/>
      <c r="G33" s="6"/>
      <c r="H33" s="6"/>
      <c r="I33" s="41">
        <f>0+Q33</f>
      </c>
      <c r="O33">
        <f>0+R33</f>
      </c>
      <c r="Q33">
        <f>0+I34+I38+I42+I46+I50+I54+I58+I62+I66+I70+I74+I78+I82+I86+I90</f>
      </c>
      <c r="R33">
        <f>0+O34+O38+O42+O46+O50+O54+O58+O62+O66+O70+O74+O78+O82+O86+O90</f>
      </c>
    </row>
    <row r="34" spans="1:16" ht="12.75">
      <c r="A34" s="24" t="s">
        <v>49</v>
      </c>
      <c r="B34" s="29" t="s">
        <v>79</v>
      </c>
      <c r="C34" s="29" t="s">
        <v>141</v>
      </c>
      <c r="D34" s="24" t="s">
        <v>51</v>
      </c>
      <c r="E34" s="30" t="s">
        <v>142</v>
      </c>
      <c r="F34" s="31" t="s">
        <v>137</v>
      </c>
      <c r="G34" s="32">
        <v>27.9</v>
      </c>
      <c r="H34" s="33">
        <v>0</v>
      </c>
      <c r="I34" s="33">
        <f>ROUND(ROUND(H34,2)*ROUND(G34,3),2)</f>
      </c>
      <c r="O34">
        <f>(I34*21)/100</f>
      </c>
      <c r="P34" t="s">
        <v>27</v>
      </c>
    </row>
    <row r="35" spans="1:5" ht="12.75">
      <c r="A35" s="34" t="s">
        <v>54</v>
      </c>
      <c r="E35" s="35" t="s">
        <v>1176</v>
      </c>
    </row>
    <row r="36" spans="1:5" ht="12.75">
      <c r="A36" s="36" t="s">
        <v>56</v>
      </c>
      <c r="E36" s="37" t="s">
        <v>1483</v>
      </c>
    </row>
    <row r="37" spans="1:5" ht="38.25">
      <c r="A37" t="s">
        <v>58</v>
      </c>
      <c r="E37" s="35" t="s">
        <v>145</v>
      </c>
    </row>
    <row r="38" spans="1:16" ht="12.75">
      <c r="A38" s="24" t="s">
        <v>49</v>
      </c>
      <c r="B38" s="29" t="s">
        <v>85</v>
      </c>
      <c r="C38" s="29" t="s">
        <v>146</v>
      </c>
      <c r="D38" s="24" t="s">
        <v>51</v>
      </c>
      <c r="E38" s="30" t="s">
        <v>147</v>
      </c>
      <c r="F38" s="31" t="s">
        <v>137</v>
      </c>
      <c r="G38" s="32">
        <v>63.5</v>
      </c>
      <c r="H38" s="33">
        <v>0</v>
      </c>
      <c r="I38" s="33">
        <f>ROUND(ROUND(H38,2)*ROUND(G38,3),2)</f>
      </c>
      <c r="O38">
        <f>(I38*21)/100</f>
      </c>
      <c r="P38" t="s">
        <v>27</v>
      </c>
    </row>
    <row r="39" spans="1:5" ht="12.75">
      <c r="A39" s="34" t="s">
        <v>54</v>
      </c>
      <c r="E39" s="35" t="s">
        <v>51</v>
      </c>
    </row>
    <row r="40" spans="1:5" ht="12.75">
      <c r="A40" s="36" t="s">
        <v>56</v>
      </c>
      <c r="E40" s="37" t="s">
        <v>1484</v>
      </c>
    </row>
    <row r="41" spans="1:5" ht="12.75">
      <c r="A41" t="s">
        <v>58</v>
      </c>
      <c r="E41" s="35" t="s">
        <v>150</v>
      </c>
    </row>
    <row r="42" spans="1:16" ht="25.5">
      <c r="A42" s="24" t="s">
        <v>49</v>
      </c>
      <c r="B42" s="29" t="s">
        <v>44</v>
      </c>
      <c r="C42" s="29" t="s">
        <v>157</v>
      </c>
      <c r="D42" s="24" t="s">
        <v>51</v>
      </c>
      <c r="E42" s="30" t="s">
        <v>1178</v>
      </c>
      <c r="F42" s="31" t="s">
        <v>153</v>
      </c>
      <c r="G42" s="32">
        <v>46.2</v>
      </c>
      <c r="H42" s="33">
        <v>0</v>
      </c>
      <c r="I42" s="33">
        <f>ROUND(ROUND(H42,2)*ROUND(G42,3),2)</f>
      </c>
      <c r="O42">
        <f>(I42*21)/100</f>
      </c>
      <c r="P42" t="s">
        <v>27</v>
      </c>
    </row>
    <row r="43" spans="1:5" ht="12.75">
      <c r="A43" s="34" t="s">
        <v>54</v>
      </c>
      <c r="E43" s="35" t="s">
        <v>1179</v>
      </c>
    </row>
    <row r="44" spans="1:5" ht="12.75">
      <c r="A44" s="36" t="s">
        <v>56</v>
      </c>
      <c r="E44" s="37" t="s">
        <v>1485</v>
      </c>
    </row>
    <row r="45" spans="1:5" ht="63.75">
      <c r="A45" t="s">
        <v>58</v>
      </c>
      <c r="E45" s="35" t="s">
        <v>156</v>
      </c>
    </row>
    <row r="46" spans="1:16" ht="12.75">
      <c r="A46" s="24" t="s">
        <v>49</v>
      </c>
      <c r="B46" s="29" t="s">
        <v>46</v>
      </c>
      <c r="C46" s="29" t="s">
        <v>1181</v>
      </c>
      <c r="D46" s="24" t="s">
        <v>51</v>
      </c>
      <c r="E46" s="30" t="s">
        <v>1182</v>
      </c>
      <c r="F46" s="31" t="s">
        <v>163</v>
      </c>
      <c r="G46" s="32">
        <v>20.4</v>
      </c>
      <c r="H46" s="33">
        <v>0</v>
      </c>
      <c r="I46" s="33">
        <f>ROUND(ROUND(H46,2)*ROUND(G46,3),2)</f>
      </c>
      <c r="O46">
        <f>(I46*21)/100</f>
      </c>
      <c r="P46" t="s">
        <v>27</v>
      </c>
    </row>
    <row r="47" spans="1:5" ht="12.75">
      <c r="A47" s="34" t="s">
        <v>54</v>
      </c>
      <c r="E47" s="35" t="s">
        <v>1486</v>
      </c>
    </row>
    <row r="48" spans="1:5" ht="12.75">
      <c r="A48" s="36" t="s">
        <v>56</v>
      </c>
      <c r="E48" s="37" t="s">
        <v>1487</v>
      </c>
    </row>
    <row r="49" spans="1:5" ht="63.75">
      <c r="A49" t="s">
        <v>58</v>
      </c>
      <c r="E49" s="35" t="s">
        <v>156</v>
      </c>
    </row>
    <row r="50" spans="1:16" ht="12.75">
      <c r="A50" s="24" t="s">
        <v>49</v>
      </c>
      <c r="B50" s="29" t="s">
        <v>97</v>
      </c>
      <c r="C50" s="29" t="s">
        <v>1185</v>
      </c>
      <c r="D50" s="24" t="s">
        <v>51</v>
      </c>
      <c r="E50" s="30" t="s">
        <v>1186</v>
      </c>
      <c r="F50" s="31" t="s">
        <v>1187</v>
      </c>
      <c r="G50" s="32">
        <v>130</v>
      </c>
      <c r="H50" s="33">
        <v>0</v>
      </c>
      <c r="I50" s="33">
        <f>ROUND(ROUND(H50,2)*ROUND(G50,3),2)</f>
      </c>
      <c r="O50">
        <f>(I50*21)/100</f>
      </c>
      <c r="P50" t="s">
        <v>27</v>
      </c>
    </row>
    <row r="51" spans="1:5" ht="12.75">
      <c r="A51" s="34" t="s">
        <v>54</v>
      </c>
      <c r="E51" s="35" t="s">
        <v>1188</v>
      </c>
    </row>
    <row r="52" spans="1:5" ht="12.75">
      <c r="A52" s="36" t="s">
        <v>56</v>
      </c>
      <c r="E52" s="37" t="s">
        <v>1189</v>
      </c>
    </row>
    <row r="53" spans="1:5" ht="38.25">
      <c r="A53" t="s">
        <v>58</v>
      </c>
      <c r="E53" s="35" t="s">
        <v>1190</v>
      </c>
    </row>
    <row r="54" spans="1:16" ht="12.75">
      <c r="A54" s="24" t="s">
        <v>49</v>
      </c>
      <c r="B54" s="29" t="s">
        <v>102</v>
      </c>
      <c r="C54" s="29" t="s">
        <v>1191</v>
      </c>
      <c r="D54" s="24" t="s">
        <v>51</v>
      </c>
      <c r="E54" s="30" t="s">
        <v>1192</v>
      </c>
      <c r="F54" s="31" t="s">
        <v>163</v>
      </c>
      <c r="G54" s="32">
        <v>20</v>
      </c>
      <c r="H54" s="33">
        <v>0</v>
      </c>
      <c r="I54" s="33">
        <f>ROUND(ROUND(H54,2)*ROUND(G54,3),2)</f>
      </c>
      <c r="O54">
        <f>(I54*21)/100</f>
      </c>
      <c r="P54" t="s">
        <v>27</v>
      </c>
    </row>
    <row r="55" spans="1:5" ht="12.75">
      <c r="A55" s="34" t="s">
        <v>54</v>
      </c>
      <c r="E55" s="35" t="s">
        <v>51</v>
      </c>
    </row>
    <row r="56" spans="1:5" ht="12.75">
      <c r="A56" s="36" t="s">
        <v>56</v>
      </c>
      <c r="E56" s="37" t="s">
        <v>1193</v>
      </c>
    </row>
    <row r="57" spans="1:5" ht="38.25">
      <c r="A57" t="s">
        <v>58</v>
      </c>
      <c r="E57" s="35" t="s">
        <v>634</v>
      </c>
    </row>
    <row r="58" spans="1:16" ht="12.75">
      <c r="A58" s="24" t="s">
        <v>49</v>
      </c>
      <c r="B58" s="29" t="s">
        <v>107</v>
      </c>
      <c r="C58" s="29" t="s">
        <v>1194</v>
      </c>
      <c r="D58" s="24" t="s">
        <v>51</v>
      </c>
      <c r="E58" s="30" t="s">
        <v>1195</v>
      </c>
      <c r="F58" s="31" t="s">
        <v>153</v>
      </c>
      <c r="G58" s="32">
        <v>151.744</v>
      </c>
      <c r="H58" s="33">
        <v>0</v>
      </c>
      <c r="I58" s="33">
        <f>ROUND(ROUND(H58,2)*ROUND(G58,3),2)</f>
      </c>
      <c r="O58">
        <f>(I58*21)/100</f>
      </c>
      <c r="P58" t="s">
        <v>27</v>
      </c>
    </row>
    <row r="59" spans="1:5" ht="38.25">
      <c r="A59" s="34" t="s">
        <v>54</v>
      </c>
      <c r="E59" s="35" t="s">
        <v>1196</v>
      </c>
    </row>
    <row r="60" spans="1:5" ht="38.25">
      <c r="A60" s="36" t="s">
        <v>56</v>
      </c>
      <c r="E60" s="37" t="s">
        <v>1488</v>
      </c>
    </row>
    <row r="61" spans="1:5" ht="369.75">
      <c r="A61" t="s">
        <v>58</v>
      </c>
      <c r="E61" s="35" t="s">
        <v>1198</v>
      </c>
    </row>
    <row r="62" spans="1:16" ht="12.75">
      <c r="A62" s="24" t="s">
        <v>49</v>
      </c>
      <c r="B62" s="29" t="s">
        <v>187</v>
      </c>
      <c r="C62" s="29" t="s">
        <v>1199</v>
      </c>
      <c r="D62" s="24" t="s">
        <v>51</v>
      </c>
      <c r="E62" s="30" t="s">
        <v>1200</v>
      </c>
      <c r="F62" s="31" t="s">
        <v>153</v>
      </c>
      <c r="G62" s="32">
        <v>435.42</v>
      </c>
      <c r="H62" s="33">
        <v>0</v>
      </c>
      <c r="I62" s="33">
        <f>ROUND(ROUND(H62,2)*ROUND(G62,3),2)</f>
      </c>
      <c r="O62">
        <f>(I62*21)/100</f>
      </c>
      <c r="P62" t="s">
        <v>27</v>
      </c>
    </row>
    <row r="63" spans="1:5" ht="25.5">
      <c r="A63" s="34" t="s">
        <v>54</v>
      </c>
      <c r="E63" s="35" t="s">
        <v>1201</v>
      </c>
    </row>
    <row r="64" spans="1:5" ht="51">
      <c r="A64" s="36" t="s">
        <v>56</v>
      </c>
      <c r="E64" s="37" t="s">
        <v>1489</v>
      </c>
    </row>
    <row r="65" spans="1:5" ht="331.5">
      <c r="A65" t="s">
        <v>58</v>
      </c>
      <c r="E65" s="35" t="s">
        <v>1203</v>
      </c>
    </row>
    <row r="66" spans="1:16" ht="12.75">
      <c r="A66" s="24" t="s">
        <v>49</v>
      </c>
      <c r="B66" s="29" t="s">
        <v>191</v>
      </c>
      <c r="C66" s="29" t="s">
        <v>215</v>
      </c>
      <c r="D66" s="24" t="s">
        <v>51</v>
      </c>
      <c r="E66" s="30" t="s">
        <v>216</v>
      </c>
      <c r="F66" s="31" t="s">
        <v>153</v>
      </c>
      <c r="G66" s="32">
        <v>587.164</v>
      </c>
      <c r="H66" s="33">
        <v>0</v>
      </c>
      <c r="I66" s="33">
        <f>ROUND(ROUND(H66,2)*ROUND(G66,3),2)</f>
      </c>
      <c r="O66">
        <f>(I66*21)/100</f>
      </c>
      <c r="P66" t="s">
        <v>27</v>
      </c>
    </row>
    <row r="67" spans="1:5" ht="12.75">
      <c r="A67" s="34" t="s">
        <v>54</v>
      </c>
      <c r="E67" s="35" t="s">
        <v>51</v>
      </c>
    </row>
    <row r="68" spans="1:5" ht="51">
      <c r="A68" s="36" t="s">
        <v>56</v>
      </c>
      <c r="E68" s="37" t="s">
        <v>1490</v>
      </c>
    </row>
    <row r="69" spans="1:5" ht="191.25">
      <c r="A69" t="s">
        <v>58</v>
      </c>
      <c r="E69" s="35" t="s">
        <v>218</v>
      </c>
    </row>
    <row r="70" spans="1:16" ht="12.75">
      <c r="A70" s="24" t="s">
        <v>49</v>
      </c>
      <c r="B70" s="29" t="s">
        <v>197</v>
      </c>
      <c r="C70" s="29" t="s">
        <v>220</v>
      </c>
      <c r="D70" s="24" t="s">
        <v>51</v>
      </c>
      <c r="E70" s="30" t="s">
        <v>221</v>
      </c>
      <c r="F70" s="31" t="s">
        <v>153</v>
      </c>
      <c r="G70" s="32">
        <v>206.718</v>
      </c>
      <c r="H70" s="33">
        <v>0</v>
      </c>
      <c r="I70" s="33">
        <f>ROUND(ROUND(H70,2)*ROUND(G70,3),2)</f>
      </c>
      <c r="O70">
        <f>(I70*21)/100</f>
      </c>
      <c r="P70" t="s">
        <v>27</v>
      </c>
    </row>
    <row r="71" spans="1:5" ht="12.75">
      <c r="A71" s="34" t="s">
        <v>54</v>
      </c>
      <c r="E71" s="35" t="s">
        <v>1205</v>
      </c>
    </row>
    <row r="72" spans="1:5" ht="51">
      <c r="A72" s="36" t="s">
        <v>56</v>
      </c>
      <c r="E72" s="37" t="s">
        <v>1491</v>
      </c>
    </row>
    <row r="73" spans="1:5" ht="280.5">
      <c r="A73" t="s">
        <v>58</v>
      </c>
      <c r="E73" s="35" t="s">
        <v>1207</v>
      </c>
    </row>
    <row r="74" spans="1:16" ht="12.75">
      <c r="A74" s="24" t="s">
        <v>49</v>
      </c>
      <c r="B74" s="29" t="s">
        <v>203</v>
      </c>
      <c r="C74" s="29" t="s">
        <v>232</v>
      </c>
      <c r="D74" s="24" t="s">
        <v>51</v>
      </c>
      <c r="E74" s="30" t="s">
        <v>233</v>
      </c>
      <c r="F74" s="31" t="s">
        <v>153</v>
      </c>
      <c r="G74" s="32">
        <v>47.04</v>
      </c>
      <c r="H74" s="33">
        <v>0</v>
      </c>
      <c r="I74" s="33">
        <f>ROUND(ROUND(H74,2)*ROUND(G74,3),2)</f>
      </c>
      <c r="O74">
        <f>(I74*21)/100</f>
      </c>
      <c r="P74" t="s">
        <v>27</v>
      </c>
    </row>
    <row r="75" spans="1:5" ht="25.5">
      <c r="A75" s="34" t="s">
        <v>54</v>
      </c>
      <c r="E75" s="35" t="s">
        <v>1208</v>
      </c>
    </row>
    <row r="76" spans="1:5" ht="51">
      <c r="A76" s="36" t="s">
        <v>56</v>
      </c>
      <c r="E76" s="37" t="s">
        <v>1492</v>
      </c>
    </row>
    <row r="77" spans="1:5" ht="293.25">
      <c r="A77" t="s">
        <v>58</v>
      </c>
      <c r="E77" s="35" t="s">
        <v>1210</v>
      </c>
    </row>
    <row r="78" spans="1:16" ht="12.75">
      <c r="A78" s="24" t="s">
        <v>49</v>
      </c>
      <c r="B78" s="29" t="s">
        <v>209</v>
      </c>
      <c r="C78" s="29" t="s">
        <v>1211</v>
      </c>
      <c r="D78" s="24" t="s">
        <v>51</v>
      </c>
      <c r="E78" s="30" t="s">
        <v>1212</v>
      </c>
      <c r="F78" s="31" t="s">
        <v>153</v>
      </c>
      <c r="G78" s="32">
        <v>80</v>
      </c>
      <c r="H78" s="33">
        <v>0</v>
      </c>
      <c r="I78" s="33">
        <f>ROUND(ROUND(H78,2)*ROUND(G78,3),2)</f>
      </c>
      <c r="O78">
        <f>(I78*21)/100</f>
      </c>
      <c r="P78" t="s">
        <v>27</v>
      </c>
    </row>
    <row r="79" spans="1:5" ht="12.75">
      <c r="A79" s="34" t="s">
        <v>54</v>
      </c>
      <c r="E79" s="35" t="s">
        <v>1213</v>
      </c>
    </row>
    <row r="80" spans="1:5" ht="12.75">
      <c r="A80" s="36" t="s">
        <v>56</v>
      </c>
      <c r="E80" s="37" t="s">
        <v>1214</v>
      </c>
    </row>
    <row r="81" spans="1:5" ht="293.25">
      <c r="A81" t="s">
        <v>58</v>
      </c>
      <c r="E81" s="35" t="s">
        <v>1210</v>
      </c>
    </row>
    <row r="82" spans="1:16" ht="12.75">
      <c r="A82" s="24" t="s">
        <v>49</v>
      </c>
      <c r="B82" s="29" t="s">
        <v>214</v>
      </c>
      <c r="C82" s="29" t="s">
        <v>247</v>
      </c>
      <c r="D82" s="24" t="s">
        <v>51</v>
      </c>
      <c r="E82" s="30" t="s">
        <v>248</v>
      </c>
      <c r="F82" s="31" t="s">
        <v>137</v>
      </c>
      <c r="G82" s="32">
        <v>60.622</v>
      </c>
      <c r="H82" s="33">
        <v>0</v>
      </c>
      <c r="I82" s="33">
        <f>ROUND(ROUND(H82,2)*ROUND(G82,3),2)</f>
      </c>
      <c r="O82">
        <f>(I82*21)/100</f>
      </c>
      <c r="P82" t="s">
        <v>27</v>
      </c>
    </row>
    <row r="83" spans="1:5" ht="12.75">
      <c r="A83" s="34" t="s">
        <v>54</v>
      </c>
      <c r="E83" s="35" t="s">
        <v>1215</v>
      </c>
    </row>
    <row r="84" spans="1:5" ht="12.75">
      <c r="A84" s="36" t="s">
        <v>56</v>
      </c>
      <c r="E84" s="37" t="s">
        <v>1493</v>
      </c>
    </row>
    <row r="85" spans="1:5" ht="25.5">
      <c r="A85" t="s">
        <v>58</v>
      </c>
      <c r="E85" s="35" t="s">
        <v>1217</v>
      </c>
    </row>
    <row r="86" spans="1:16" ht="12.75">
      <c r="A86" s="24" t="s">
        <v>49</v>
      </c>
      <c r="B86" s="29" t="s">
        <v>219</v>
      </c>
      <c r="C86" s="29" t="s">
        <v>880</v>
      </c>
      <c r="D86" s="24" t="s">
        <v>51</v>
      </c>
      <c r="E86" s="30" t="s">
        <v>881</v>
      </c>
      <c r="F86" s="31" t="s">
        <v>137</v>
      </c>
      <c r="G86" s="32">
        <v>63.5</v>
      </c>
      <c r="H86" s="33">
        <v>0</v>
      </c>
      <c r="I86" s="33">
        <f>ROUND(ROUND(H86,2)*ROUND(G86,3),2)</f>
      </c>
      <c r="O86">
        <f>(I86*21)/100</f>
      </c>
      <c r="P86" t="s">
        <v>27</v>
      </c>
    </row>
    <row r="87" spans="1:5" ht="12.75">
      <c r="A87" s="34" t="s">
        <v>54</v>
      </c>
      <c r="E87" s="35" t="s">
        <v>51</v>
      </c>
    </row>
    <row r="88" spans="1:5" ht="12.75">
      <c r="A88" s="36" t="s">
        <v>56</v>
      </c>
      <c r="E88" s="37" t="s">
        <v>1484</v>
      </c>
    </row>
    <row r="89" spans="1:5" ht="38.25">
      <c r="A89" t="s">
        <v>58</v>
      </c>
      <c r="E89" s="35" t="s">
        <v>1218</v>
      </c>
    </row>
    <row r="90" spans="1:16" ht="12.75">
      <c r="A90" s="24" t="s">
        <v>49</v>
      </c>
      <c r="B90" s="29" t="s">
        <v>225</v>
      </c>
      <c r="C90" s="29" t="s">
        <v>883</v>
      </c>
      <c r="D90" s="24" t="s">
        <v>51</v>
      </c>
      <c r="E90" s="30" t="s">
        <v>884</v>
      </c>
      <c r="F90" s="31" t="s">
        <v>137</v>
      </c>
      <c r="G90" s="32">
        <v>63.5</v>
      </c>
      <c r="H90" s="33">
        <v>0</v>
      </c>
      <c r="I90" s="33">
        <f>ROUND(ROUND(H90,2)*ROUND(G90,3),2)</f>
      </c>
      <c r="O90">
        <f>(I90*21)/100</f>
      </c>
      <c r="P90" t="s">
        <v>27</v>
      </c>
    </row>
    <row r="91" spans="1:5" ht="12.75">
      <c r="A91" s="34" t="s">
        <v>54</v>
      </c>
      <c r="E91" s="35" t="s">
        <v>51</v>
      </c>
    </row>
    <row r="92" spans="1:5" ht="12.75">
      <c r="A92" s="36" t="s">
        <v>56</v>
      </c>
      <c r="E92" s="37" t="s">
        <v>1484</v>
      </c>
    </row>
    <row r="93" spans="1:5" ht="25.5">
      <c r="A93" t="s">
        <v>58</v>
      </c>
      <c r="E93" s="35" t="s">
        <v>1219</v>
      </c>
    </row>
    <row r="94" spans="1:18" ht="12.75" customHeight="1">
      <c r="A94" s="6" t="s">
        <v>47</v>
      </c>
      <c r="B94" s="6"/>
      <c r="C94" s="40" t="s">
        <v>27</v>
      </c>
      <c r="D94" s="6"/>
      <c r="E94" s="27" t="s">
        <v>267</v>
      </c>
      <c r="F94" s="6"/>
      <c r="G94" s="6"/>
      <c r="H94" s="6"/>
      <c r="I94" s="41">
        <f>0+Q94</f>
      </c>
      <c r="O94">
        <f>0+R94</f>
      </c>
      <c r="Q94">
        <f>0+I95+I99+I103</f>
      </c>
      <c r="R94">
        <f>0+O95+O99+O103</f>
      </c>
    </row>
    <row r="95" spans="1:16" ht="12.75">
      <c r="A95" s="24" t="s">
        <v>49</v>
      </c>
      <c r="B95" s="29" t="s">
        <v>231</v>
      </c>
      <c r="C95" s="29" t="s">
        <v>1220</v>
      </c>
      <c r="D95" s="24" t="s">
        <v>51</v>
      </c>
      <c r="E95" s="30" t="s">
        <v>1221</v>
      </c>
      <c r="F95" s="31" t="s">
        <v>153</v>
      </c>
      <c r="G95" s="32">
        <v>102.92</v>
      </c>
      <c r="H95" s="33">
        <v>0</v>
      </c>
      <c r="I95" s="33">
        <f>ROUND(ROUND(H95,2)*ROUND(G95,3),2)</f>
      </c>
      <c r="O95">
        <f>(I95*21)/100</f>
      </c>
      <c r="P95" t="s">
        <v>27</v>
      </c>
    </row>
    <row r="96" spans="1:5" ht="12.75">
      <c r="A96" s="34" t="s">
        <v>54</v>
      </c>
      <c r="E96" s="35" t="s">
        <v>51</v>
      </c>
    </row>
    <row r="97" spans="1:5" ht="12.75">
      <c r="A97" s="36" t="s">
        <v>56</v>
      </c>
      <c r="E97" s="37" t="s">
        <v>1494</v>
      </c>
    </row>
    <row r="98" spans="1:5" ht="38.25">
      <c r="A98" t="s">
        <v>58</v>
      </c>
      <c r="E98" s="35" t="s">
        <v>669</v>
      </c>
    </row>
    <row r="99" spans="1:16" ht="12.75">
      <c r="A99" s="24" t="s">
        <v>49</v>
      </c>
      <c r="B99" s="29" t="s">
        <v>235</v>
      </c>
      <c r="C99" s="29" t="s">
        <v>1223</v>
      </c>
      <c r="D99" s="24" t="s">
        <v>51</v>
      </c>
      <c r="E99" s="30" t="s">
        <v>1224</v>
      </c>
      <c r="F99" s="31" t="s">
        <v>153</v>
      </c>
      <c r="G99" s="32">
        <v>61.239</v>
      </c>
      <c r="H99" s="33">
        <v>0</v>
      </c>
      <c r="I99" s="33">
        <f>ROUND(ROUND(H99,2)*ROUND(G99,3),2)</f>
      </c>
      <c r="O99">
        <f>(I99*21)/100</f>
      </c>
      <c r="P99" t="s">
        <v>27</v>
      </c>
    </row>
    <row r="100" spans="1:5" ht="12.75">
      <c r="A100" s="34" t="s">
        <v>54</v>
      </c>
      <c r="E100" s="35" t="s">
        <v>51</v>
      </c>
    </row>
    <row r="101" spans="1:5" ht="51">
      <c r="A101" s="36" t="s">
        <v>56</v>
      </c>
      <c r="E101" s="37" t="s">
        <v>1495</v>
      </c>
    </row>
    <row r="102" spans="1:5" ht="369.75">
      <c r="A102" t="s">
        <v>58</v>
      </c>
      <c r="E102" s="35" t="s">
        <v>1226</v>
      </c>
    </row>
    <row r="103" spans="1:16" ht="12.75">
      <c r="A103" s="24" t="s">
        <v>49</v>
      </c>
      <c r="B103" s="29" t="s">
        <v>241</v>
      </c>
      <c r="C103" s="29" t="s">
        <v>1227</v>
      </c>
      <c r="D103" s="24" t="s">
        <v>51</v>
      </c>
      <c r="E103" s="30" t="s">
        <v>1228</v>
      </c>
      <c r="F103" s="31" t="s">
        <v>127</v>
      </c>
      <c r="G103" s="32">
        <v>9.186</v>
      </c>
      <c r="H103" s="33">
        <v>0</v>
      </c>
      <c r="I103" s="33">
        <f>ROUND(ROUND(H103,2)*ROUND(G103,3),2)</f>
      </c>
      <c r="O103">
        <f>(I103*21)/100</f>
      </c>
      <c r="P103" t="s">
        <v>27</v>
      </c>
    </row>
    <row r="104" spans="1:5" ht="12.75">
      <c r="A104" s="34" t="s">
        <v>54</v>
      </c>
      <c r="E104" s="35" t="s">
        <v>51</v>
      </c>
    </row>
    <row r="105" spans="1:5" ht="12.75">
      <c r="A105" s="36" t="s">
        <v>56</v>
      </c>
      <c r="E105" s="37" t="s">
        <v>1496</v>
      </c>
    </row>
    <row r="106" spans="1:5" ht="267.75">
      <c r="A106" t="s">
        <v>58</v>
      </c>
      <c r="E106" s="35" t="s">
        <v>1230</v>
      </c>
    </row>
    <row r="107" spans="1:18" ht="12.75" customHeight="1">
      <c r="A107" s="6" t="s">
        <v>47</v>
      </c>
      <c r="B107" s="6"/>
      <c r="C107" s="40" t="s">
        <v>26</v>
      </c>
      <c r="D107" s="6"/>
      <c r="E107" s="27" t="s">
        <v>818</v>
      </c>
      <c r="F107" s="6"/>
      <c r="G107" s="6"/>
      <c r="H107" s="6"/>
      <c r="I107" s="41">
        <f>0+Q107</f>
      </c>
      <c r="O107">
        <f>0+R107</f>
      </c>
      <c r="Q107">
        <f>0+I108+I112+I116+I120</f>
      </c>
      <c r="R107">
        <f>0+O108+O112+O116+O120</f>
      </c>
    </row>
    <row r="108" spans="1:16" ht="12.75">
      <c r="A108" s="24" t="s">
        <v>49</v>
      </c>
      <c r="B108" s="29" t="s">
        <v>246</v>
      </c>
      <c r="C108" s="29" t="s">
        <v>1231</v>
      </c>
      <c r="D108" s="24" t="s">
        <v>51</v>
      </c>
      <c r="E108" s="30" t="s">
        <v>1232</v>
      </c>
      <c r="F108" s="31" t="s">
        <v>153</v>
      </c>
      <c r="G108" s="32">
        <v>15.882</v>
      </c>
      <c r="H108" s="33">
        <v>0</v>
      </c>
      <c r="I108" s="33">
        <f>ROUND(ROUND(H108,2)*ROUND(G108,3),2)</f>
      </c>
      <c r="O108">
        <f>(I108*21)/100</f>
      </c>
      <c r="P108" t="s">
        <v>27</v>
      </c>
    </row>
    <row r="109" spans="1:5" ht="12.75">
      <c r="A109" s="34" t="s">
        <v>54</v>
      </c>
      <c r="E109" s="35" t="s">
        <v>51</v>
      </c>
    </row>
    <row r="110" spans="1:5" ht="51">
      <c r="A110" s="36" t="s">
        <v>56</v>
      </c>
      <c r="E110" s="37" t="s">
        <v>1497</v>
      </c>
    </row>
    <row r="111" spans="1:5" ht="382.5">
      <c r="A111" t="s">
        <v>58</v>
      </c>
      <c r="E111" s="35" t="s">
        <v>1234</v>
      </c>
    </row>
    <row r="112" spans="1:16" ht="12.75">
      <c r="A112" s="24" t="s">
        <v>49</v>
      </c>
      <c r="B112" s="29" t="s">
        <v>251</v>
      </c>
      <c r="C112" s="29" t="s">
        <v>1235</v>
      </c>
      <c r="D112" s="24" t="s">
        <v>51</v>
      </c>
      <c r="E112" s="30" t="s">
        <v>1236</v>
      </c>
      <c r="F112" s="31" t="s">
        <v>127</v>
      </c>
      <c r="G112" s="32">
        <v>3.971</v>
      </c>
      <c r="H112" s="33">
        <v>0</v>
      </c>
      <c r="I112" s="33">
        <f>ROUND(ROUND(H112,2)*ROUND(G112,3),2)</f>
      </c>
      <c r="O112">
        <f>(I112*21)/100</f>
      </c>
      <c r="P112" t="s">
        <v>27</v>
      </c>
    </row>
    <row r="113" spans="1:5" ht="12.75">
      <c r="A113" s="34" t="s">
        <v>54</v>
      </c>
      <c r="E113" s="35" t="s">
        <v>51</v>
      </c>
    </row>
    <row r="114" spans="1:5" ht="12.75">
      <c r="A114" s="36" t="s">
        <v>56</v>
      </c>
      <c r="E114" s="37" t="s">
        <v>1498</v>
      </c>
    </row>
    <row r="115" spans="1:5" ht="267.75">
      <c r="A115" t="s">
        <v>58</v>
      </c>
      <c r="E115" s="35" t="s">
        <v>1238</v>
      </c>
    </row>
    <row r="116" spans="1:16" ht="12.75">
      <c r="A116" s="24" t="s">
        <v>49</v>
      </c>
      <c r="B116" s="29" t="s">
        <v>256</v>
      </c>
      <c r="C116" s="29" t="s">
        <v>1239</v>
      </c>
      <c r="D116" s="24" t="s">
        <v>51</v>
      </c>
      <c r="E116" s="30" t="s">
        <v>1240</v>
      </c>
      <c r="F116" s="31" t="s">
        <v>153</v>
      </c>
      <c r="G116" s="32">
        <v>58.577</v>
      </c>
      <c r="H116" s="33">
        <v>0</v>
      </c>
      <c r="I116" s="33">
        <f>ROUND(ROUND(H116,2)*ROUND(G116,3),2)</f>
      </c>
      <c r="O116">
        <f>(I116*21)/100</f>
      </c>
      <c r="P116" t="s">
        <v>27</v>
      </c>
    </row>
    <row r="117" spans="1:5" ht="12.75">
      <c r="A117" s="34" t="s">
        <v>54</v>
      </c>
      <c r="E117" s="35" t="s">
        <v>51</v>
      </c>
    </row>
    <row r="118" spans="1:5" ht="102">
      <c r="A118" s="36" t="s">
        <v>56</v>
      </c>
      <c r="E118" s="37" t="s">
        <v>1499</v>
      </c>
    </row>
    <row r="119" spans="1:5" ht="369.75">
      <c r="A119" t="s">
        <v>58</v>
      </c>
      <c r="E119" s="35" t="s">
        <v>720</v>
      </c>
    </row>
    <row r="120" spans="1:16" ht="12.75">
      <c r="A120" s="24" t="s">
        <v>49</v>
      </c>
      <c r="B120" s="29" t="s">
        <v>259</v>
      </c>
      <c r="C120" s="29" t="s">
        <v>1242</v>
      </c>
      <c r="D120" s="24" t="s">
        <v>51</v>
      </c>
      <c r="E120" s="30" t="s">
        <v>1243</v>
      </c>
      <c r="F120" s="31" t="s">
        <v>127</v>
      </c>
      <c r="G120" s="32">
        <v>10.251</v>
      </c>
      <c r="H120" s="33">
        <v>0</v>
      </c>
      <c r="I120" s="33">
        <f>ROUND(ROUND(H120,2)*ROUND(G120,3),2)</f>
      </c>
      <c r="O120">
        <f>(I120*21)/100</f>
      </c>
      <c r="P120" t="s">
        <v>27</v>
      </c>
    </row>
    <row r="121" spans="1:5" ht="12.75">
      <c r="A121" s="34" t="s">
        <v>54</v>
      </c>
      <c r="E121" s="35" t="s">
        <v>51</v>
      </c>
    </row>
    <row r="122" spans="1:5" ht="12.75">
      <c r="A122" s="36" t="s">
        <v>56</v>
      </c>
      <c r="E122" s="37" t="s">
        <v>1500</v>
      </c>
    </row>
    <row r="123" spans="1:5" ht="267.75">
      <c r="A123" t="s">
        <v>58</v>
      </c>
      <c r="E123" s="35" t="s">
        <v>1238</v>
      </c>
    </row>
    <row r="124" spans="1:18" ht="12.75" customHeight="1">
      <c r="A124" s="6" t="s">
        <v>47</v>
      </c>
      <c r="B124" s="6"/>
      <c r="C124" s="40" t="s">
        <v>37</v>
      </c>
      <c r="D124" s="6"/>
      <c r="E124" s="27" t="s">
        <v>291</v>
      </c>
      <c r="F124" s="6"/>
      <c r="G124" s="6"/>
      <c r="H124" s="6"/>
      <c r="I124" s="41">
        <f>0+Q124</f>
      </c>
      <c r="O124">
        <f>0+R124</f>
      </c>
      <c r="Q124">
        <f>0+I125+I129+I133+I137+I141+I145+I149+I153+I157+I161+I165+I169+I173</f>
      </c>
      <c r="R124">
        <f>0+O125+O129+O133+O137+O141+O145+O149+O153+O157+O161+O165+O169+O173</f>
      </c>
    </row>
    <row r="125" spans="1:16" ht="12.75">
      <c r="A125" s="24" t="s">
        <v>49</v>
      </c>
      <c r="B125" s="29" t="s">
        <v>263</v>
      </c>
      <c r="C125" s="29" t="s">
        <v>1245</v>
      </c>
      <c r="D125" s="24" t="s">
        <v>51</v>
      </c>
      <c r="E125" s="30" t="s">
        <v>1246</v>
      </c>
      <c r="F125" s="31" t="s">
        <v>153</v>
      </c>
      <c r="G125" s="32">
        <v>35.457</v>
      </c>
      <c r="H125" s="33">
        <v>0</v>
      </c>
      <c r="I125" s="33">
        <f>ROUND(ROUND(H125,2)*ROUND(G125,3),2)</f>
      </c>
      <c r="O125">
        <f>(I125*21)/100</f>
      </c>
      <c r="P125" t="s">
        <v>27</v>
      </c>
    </row>
    <row r="126" spans="1:5" ht="12.75">
      <c r="A126" s="34" t="s">
        <v>54</v>
      </c>
      <c r="E126" s="35" t="s">
        <v>51</v>
      </c>
    </row>
    <row r="127" spans="1:5" ht="38.25">
      <c r="A127" s="36" t="s">
        <v>56</v>
      </c>
      <c r="E127" s="37" t="s">
        <v>1501</v>
      </c>
    </row>
    <row r="128" spans="1:5" ht="369.75">
      <c r="A128" t="s">
        <v>58</v>
      </c>
      <c r="E128" s="35" t="s">
        <v>720</v>
      </c>
    </row>
    <row r="129" spans="1:16" ht="12.75">
      <c r="A129" s="24" t="s">
        <v>49</v>
      </c>
      <c r="B129" s="29" t="s">
        <v>268</v>
      </c>
      <c r="C129" s="29" t="s">
        <v>1248</v>
      </c>
      <c r="D129" s="24" t="s">
        <v>51</v>
      </c>
      <c r="E129" s="30" t="s">
        <v>1249</v>
      </c>
      <c r="F129" s="31" t="s">
        <v>127</v>
      </c>
      <c r="G129" s="32">
        <v>8.864</v>
      </c>
      <c r="H129" s="33">
        <v>0</v>
      </c>
      <c r="I129" s="33">
        <f>ROUND(ROUND(H129,2)*ROUND(G129,3),2)</f>
      </c>
      <c r="O129">
        <f>(I129*21)/100</f>
      </c>
      <c r="P129" t="s">
        <v>27</v>
      </c>
    </row>
    <row r="130" spans="1:5" ht="12.75">
      <c r="A130" s="34" t="s">
        <v>54</v>
      </c>
      <c r="E130" s="35" t="s">
        <v>51</v>
      </c>
    </row>
    <row r="131" spans="1:5" ht="12.75">
      <c r="A131" s="36" t="s">
        <v>56</v>
      </c>
      <c r="E131" s="37" t="s">
        <v>1502</v>
      </c>
    </row>
    <row r="132" spans="1:5" ht="267.75">
      <c r="A132" t="s">
        <v>58</v>
      </c>
      <c r="E132" s="35" t="s">
        <v>1238</v>
      </c>
    </row>
    <row r="133" spans="1:16" ht="12.75">
      <c r="A133" s="24" t="s">
        <v>49</v>
      </c>
      <c r="B133" s="29" t="s">
        <v>274</v>
      </c>
      <c r="C133" s="29" t="s">
        <v>1251</v>
      </c>
      <c r="D133" s="24" t="s">
        <v>51</v>
      </c>
      <c r="E133" s="30" t="s">
        <v>1252</v>
      </c>
      <c r="F133" s="31" t="s">
        <v>153</v>
      </c>
      <c r="G133" s="32">
        <v>1.96</v>
      </c>
      <c r="H133" s="33">
        <v>0</v>
      </c>
      <c r="I133" s="33">
        <f>ROUND(ROUND(H133,2)*ROUND(G133,3),2)</f>
      </c>
      <c r="O133">
        <f>(I133*21)/100</f>
      </c>
      <c r="P133" t="s">
        <v>27</v>
      </c>
    </row>
    <row r="134" spans="1:5" ht="12.75">
      <c r="A134" s="34" t="s">
        <v>54</v>
      </c>
      <c r="E134" s="35" t="s">
        <v>1253</v>
      </c>
    </row>
    <row r="135" spans="1:5" ht="12.75">
      <c r="A135" s="36" t="s">
        <v>56</v>
      </c>
      <c r="E135" s="37" t="s">
        <v>1503</v>
      </c>
    </row>
    <row r="136" spans="1:5" ht="229.5">
      <c r="A136" t="s">
        <v>58</v>
      </c>
      <c r="E136" s="35" t="s">
        <v>1255</v>
      </c>
    </row>
    <row r="137" spans="1:16" ht="12.75">
      <c r="A137" s="24" t="s">
        <v>49</v>
      </c>
      <c r="B137" s="29" t="s">
        <v>280</v>
      </c>
      <c r="C137" s="29" t="s">
        <v>1256</v>
      </c>
      <c r="D137" s="24" t="s">
        <v>51</v>
      </c>
      <c r="E137" s="30" t="s">
        <v>1257</v>
      </c>
      <c r="F137" s="31" t="s">
        <v>153</v>
      </c>
      <c r="G137" s="32">
        <v>16.964</v>
      </c>
      <c r="H137" s="33">
        <v>0</v>
      </c>
      <c r="I137" s="33">
        <f>ROUND(ROUND(H137,2)*ROUND(G137,3),2)</f>
      </c>
      <c r="O137">
        <f>(I137*21)/100</f>
      </c>
      <c r="P137" t="s">
        <v>27</v>
      </c>
    </row>
    <row r="138" spans="1:5" ht="12.75">
      <c r="A138" s="34" t="s">
        <v>54</v>
      </c>
      <c r="E138" s="35" t="s">
        <v>51</v>
      </c>
    </row>
    <row r="139" spans="1:5" ht="38.25">
      <c r="A139" s="36" t="s">
        <v>56</v>
      </c>
      <c r="E139" s="37" t="s">
        <v>1504</v>
      </c>
    </row>
    <row r="140" spans="1:5" ht="369.75">
      <c r="A140" t="s">
        <v>58</v>
      </c>
      <c r="E140" s="35" t="s">
        <v>720</v>
      </c>
    </row>
    <row r="141" spans="1:16" ht="12.75">
      <c r="A141" s="24" t="s">
        <v>49</v>
      </c>
      <c r="B141" s="29" t="s">
        <v>285</v>
      </c>
      <c r="C141" s="29" t="s">
        <v>1259</v>
      </c>
      <c r="D141" s="24" t="s">
        <v>51</v>
      </c>
      <c r="E141" s="30" t="s">
        <v>1260</v>
      </c>
      <c r="F141" s="31" t="s">
        <v>153</v>
      </c>
      <c r="G141" s="32">
        <v>1.47</v>
      </c>
      <c r="H141" s="33">
        <v>0</v>
      </c>
      <c r="I141" s="33">
        <f>ROUND(ROUND(H141,2)*ROUND(G141,3),2)</f>
      </c>
      <c r="O141">
        <f>(I141*21)/100</f>
      </c>
      <c r="P141" t="s">
        <v>27</v>
      </c>
    </row>
    <row r="142" spans="1:5" ht="12.75">
      <c r="A142" s="34" t="s">
        <v>54</v>
      </c>
      <c r="E142" s="35" t="s">
        <v>1253</v>
      </c>
    </row>
    <row r="143" spans="1:5" ht="12.75">
      <c r="A143" s="36" t="s">
        <v>56</v>
      </c>
      <c r="E143" s="37" t="s">
        <v>1505</v>
      </c>
    </row>
    <row r="144" spans="1:5" ht="369.75">
      <c r="A144" t="s">
        <v>58</v>
      </c>
      <c r="E144" s="35" t="s">
        <v>297</v>
      </c>
    </row>
    <row r="145" spans="1:16" ht="12.75">
      <c r="A145" s="24" t="s">
        <v>49</v>
      </c>
      <c r="B145" s="29" t="s">
        <v>292</v>
      </c>
      <c r="C145" s="29" t="s">
        <v>1262</v>
      </c>
      <c r="D145" s="24" t="s">
        <v>51</v>
      </c>
      <c r="E145" s="30" t="s">
        <v>1263</v>
      </c>
      <c r="F145" s="31" t="s">
        <v>153</v>
      </c>
      <c r="G145" s="32">
        <v>14.98</v>
      </c>
      <c r="H145" s="33">
        <v>0</v>
      </c>
      <c r="I145" s="33">
        <f>ROUND(ROUND(H145,2)*ROUND(G145,3),2)</f>
      </c>
      <c r="O145">
        <f>(I145*21)/100</f>
      </c>
      <c r="P145" t="s">
        <v>27</v>
      </c>
    </row>
    <row r="146" spans="1:5" ht="12.75">
      <c r="A146" s="34" t="s">
        <v>54</v>
      </c>
      <c r="E146" s="35" t="s">
        <v>1264</v>
      </c>
    </row>
    <row r="147" spans="1:5" ht="51">
      <c r="A147" s="36" t="s">
        <v>56</v>
      </c>
      <c r="E147" s="37" t="s">
        <v>1506</v>
      </c>
    </row>
    <row r="148" spans="1:5" ht="369.75">
      <c r="A148" t="s">
        <v>58</v>
      </c>
      <c r="E148" s="35" t="s">
        <v>720</v>
      </c>
    </row>
    <row r="149" spans="1:16" ht="12.75">
      <c r="A149" s="24" t="s">
        <v>49</v>
      </c>
      <c r="B149" s="29" t="s">
        <v>298</v>
      </c>
      <c r="C149" s="29" t="s">
        <v>1266</v>
      </c>
      <c r="D149" s="24" t="s">
        <v>51</v>
      </c>
      <c r="E149" s="30" t="s">
        <v>1267</v>
      </c>
      <c r="F149" s="31" t="s">
        <v>153</v>
      </c>
      <c r="G149" s="32">
        <v>0.086</v>
      </c>
      <c r="H149" s="33">
        <v>0</v>
      </c>
      <c r="I149" s="33">
        <f>ROUND(ROUND(H149,2)*ROUND(G149,3),2)</f>
      </c>
      <c r="O149">
        <f>(I149*21)/100</f>
      </c>
      <c r="P149" t="s">
        <v>27</v>
      </c>
    </row>
    <row r="150" spans="1:5" ht="12.75">
      <c r="A150" s="34" t="s">
        <v>54</v>
      </c>
      <c r="E150" s="35" t="s">
        <v>1268</v>
      </c>
    </row>
    <row r="151" spans="1:5" ht="12.75">
      <c r="A151" s="36" t="s">
        <v>56</v>
      </c>
      <c r="E151" s="37" t="s">
        <v>1507</v>
      </c>
    </row>
    <row r="152" spans="1:5" ht="38.25">
      <c r="A152" t="s">
        <v>58</v>
      </c>
      <c r="E152" s="35" t="s">
        <v>1270</v>
      </c>
    </row>
    <row r="153" spans="1:16" ht="12.75">
      <c r="A153" s="24" t="s">
        <v>49</v>
      </c>
      <c r="B153" s="29" t="s">
        <v>304</v>
      </c>
      <c r="C153" s="29" t="s">
        <v>1271</v>
      </c>
      <c r="D153" s="24" t="s">
        <v>51</v>
      </c>
      <c r="E153" s="30" t="s">
        <v>1272</v>
      </c>
      <c r="F153" s="31" t="s">
        <v>153</v>
      </c>
      <c r="G153" s="32">
        <v>80.91</v>
      </c>
      <c r="H153" s="33">
        <v>0</v>
      </c>
      <c r="I153" s="33">
        <f>ROUND(ROUND(H153,2)*ROUND(G153,3),2)</f>
      </c>
      <c r="O153">
        <f>(I153*21)/100</f>
      </c>
      <c r="P153" t="s">
        <v>27</v>
      </c>
    </row>
    <row r="154" spans="1:5" ht="25.5">
      <c r="A154" s="34" t="s">
        <v>54</v>
      </c>
      <c r="E154" s="35" t="s">
        <v>1273</v>
      </c>
    </row>
    <row r="155" spans="1:5" ht="12.75">
      <c r="A155" s="36" t="s">
        <v>56</v>
      </c>
      <c r="E155" s="37" t="s">
        <v>1508</v>
      </c>
    </row>
    <row r="156" spans="1:5" ht="38.25">
      <c r="A156" t="s">
        <v>58</v>
      </c>
      <c r="E156" s="35" t="s">
        <v>1275</v>
      </c>
    </row>
    <row r="157" spans="1:16" ht="12.75">
      <c r="A157" s="24" t="s">
        <v>49</v>
      </c>
      <c r="B157" s="29" t="s">
        <v>310</v>
      </c>
      <c r="C157" s="29" t="s">
        <v>1276</v>
      </c>
      <c r="D157" s="24" t="s">
        <v>51</v>
      </c>
      <c r="E157" s="30" t="s">
        <v>1277</v>
      </c>
      <c r="F157" s="31" t="s">
        <v>153</v>
      </c>
      <c r="G157" s="32">
        <v>68.477</v>
      </c>
      <c r="H157" s="33">
        <v>0</v>
      </c>
      <c r="I157" s="33">
        <f>ROUND(ROUND(H157,2)*ROUND(G157,3),2)</f>
      </c>
      <c r="O157">
        <f>(I157*21)/100</f>
      </c>
      <c r="P157" t="s">
        <v>27</v>
      </c>
    </row>
    <row r="158" spans="1:5" ht="12.75">
      <c r="A158" s="34" t="s">
        <v>54</v>
      </c>
      <c r="E158" s="35" t="s">
        <v>1278</v>
      </c>
    </row>
    <row r="159" spans="1:5" ht="12.75">
      <c r="A159" s="36" t="s">
        <v>56</v>
      </c>
      <c r="E159" s="37" t="s">
        <v>1509</v>
      </c>
    </row>
    <row r="160" spans="1:5" ht="38.25">
      <c r="A160" t="s">
        <v>58</v>
      </c>
      <c r="E160" s="35" t="s">
        <v>1280</v>
      </c>
    </row>
    <row r="161" spans="1:16" ht="12.75">
      <c r="A161" s="24" t="s">
        <v>49</v>
      </c>
      <c r="B161" s="29" t="s">
        <v>315</v>
      </c>
      <c r="C161" s="29" t="s">
        <v>1281</v>
      </c>
      <c r="D161" s="24" t="s">
        <v>51</v>
      </c>
      <c r="E161" s="30" t="s">
        <v>1282</v>
      </c>
      <c r="F161" s="31" t="s">
        <v>153</v>
      </c>
      <c r="G161" s="32">
        <v>9.6</v>
      </c>
      <c r="H161" s="33">
        <v>0</v>
      </c>
      <c r="I161" s="33">
        <f>ROUND(ROUND(H161,2)*ROUND(G161,3),2)</f>
      </c>
      <c r="O161">
        <f>(I161*21)/100</f>
      </c>
      <c r="P161" t="s">
        <v>27</v>
      </c>
    </row>
    <row r="162" spans="1:5" ht="12.75">
      <c r="A162" s="34" t="s">
        <v>54</v>
      </c>
      <c r="E162" s="35" t="s">
        <v>1283</v>
      </c>
    </row>
    <row r="163" spans="1:5" ht="12.75">
      <c r="A163" s="36" t="s">
        <v>56</v>
      </c>
      <c r="E163" s="37" t="s">
        <v>1510</v>
      </c>
    </row>
    <row r="164" spans="1:5" ht="51">
      <c r="A164" t="s">
        <v>58</v>
      </c>
      <c r="E164" s="35" t="s">
        <v>1285</v>
      </c>
    </row>
    <row r="165" spans="1:16" ht="12.75">
      <c r="A165" s="24" t="s">
        <v>49</v>
      </c>
      <c r="B165" s="29" t="s">
        <v>321</v>
      </c>
      <c r="C165" s="29" t="s">
        <v>1286</v>
      </c>
      <c r="D165" s="24" t="s">
        <v>51</v>
      </c>
      <c r="E165" s="30" t="s">
        <v>1287</v>
      </c>
      <c r="F165" s="31" t="s">
        <v>153</v>
      </c>
      <c r="G165" s="32">
        <v>1.094</v>
      </c>
      <c r="H165" s="33">
        <v>0</v>
      </c>
      <c r="I165" s="33">
        <f>ROUND(ROUND(H165,2)*ROUND(G165,3),2)</f>
      </c>
      <c r="O165">
        <f>(I165*21)/100</f>
      </c>
      <c r="P165" t="s">
        <v>27</v>
      </c>
    </row>
    <row r="166" spans="1:5" ht="12.75">
      <c r="A166" s="34" t="s">
        <v>54</v>
      </c>
      <c r="E166" s="35" t="s">
        <v>1511</v>
      </c>
    </row>
    <row r="167" spans="1:5" ht="38.25">
      <c r="A167" s="36" t="s">
        <v>56</v>
      </c>
      <c r="E167" s="37" t="s">
        <v>1512</v>
      </c>
    </row>
    <row r="168" spans="1:5" ht="242.25">
      <c r="A168" t="s">
        <v>58</v>
      </c>
      <c r="E168" s="35" t="s">
        <v>1290</v>
      </c>
    </row>
    <row r="169" spans="1:16" ht="12.75">
      <c r="A169" s="24" t="s">
        <v>49</v>
      </c>
      <c r="B169" s="29" t="s">
        <v>324</v>
      </c>
      <c r="C169" s="29" t="s">
        <v>305</v>
      </c>
      <c r="D169" s="24" t="s">
        <v>51</v>
      </c>
      <c r="E169" s="30" t="s">
        <v>306</v>
      </c>
      <c r="F169" s="31" t="s">
        <v>153</v>
      </c>
      <c r="G169" s="32">
        <v>15.469</v>
      </c>
      <c r="H169" s="33">
        <v>0</v>
      </c>
      <c r="I169" s="33">
        <f>ROUND(ROUND(H169,2)*ROUND(G169,3),2)</f>
      </c>
      <c r="O169">
        <f>(I169*21)/100</f>
      </c>
      <c r="P169" t="s">
        <v>27</v>
      </c>
    </row>
    <row r="170" spans="1:5" ht="12.75">
      <c r="A170" s="34" t="s">
        <v>54</v>
      </c>
      <c r="E170" s="35" t="s">
        <v>1291</v>
      </c>
    </row>
    <row r="171" spans="1:5" ht="38.25">
      <c r="A171" s="36" t="s">
        <v>56</v>
      </c>
      <c r="E171" s="37" t="s">
        <v>1513</v>
      </c>
    </row>
    <row r="172" spans="1:5" ht="89.25">
      <c r="A172" t="s">
        <v>58</v>
      </c>
      <c r="E172" s="35" t="s">
        <v>1293</v>
      </c>
    </row>
    <row r="173" spans="1:16" ht="12.75">
      <c r="A173" s="24" t="s">
        <v>49</v>
      </c>
      <c r="B173" s="29" t="s">
        <v>330</v>
      </c>
      <c r="C173" s="29" t="s">
        <v>1294</v>
      </c>
      <c r="D173" s="24" t="s">
        <v>51</v>
      </c>
      <c r="E173" s="30" t="s">
        <v>1295</v>
      </c>
      <c r="F173" s="31" t="s">
        <v>153</v>
      </c>
      <c r="G173" s="32">
        <v>2.8</v>
      </c>
      <c r="H173" s="33">
        <v>0</v>
      </c>
      <c r="I173" s="33">
        <f>ROUND(ROUND(H173,2)*ROUND(G173,3),2)</f>
      </c>
      <c r="O173">
        <f>(I173*21)/100</f>
      </c>
      <c r="P173" t="s">
        <v>27</v>
      </c>
    </row>
    <row r="174" spans="1:5" ht="12.75">
      <c r="A174" s="34" t="s">
        <v>54</v>
      </c>
      <c r="E174" s="35" t="s">
        <v>1264</v>
      </c>
    </row>
    <row r="175" spans="1:5" ht="12.75">
      <c r="A175" s="36" t="s">
        <v>56</v>
      </c>
      <c r="E175" s="37" t="s">
        <v>1514</v>
      </c>
    </row>
    <row r="176" spans="1:5" ht="357">
      <c r="A176" t="s">
        <v>58</v>
      </c>
      <c r="E176" s="35" t="s">
        <v>1297</v>
      </c>
    </row>
    <row r="177" spans="1:18" ht="12.75" customHeight="1">
      <c r="A177" s="6" t="s">
        <v>47</v>
      </c>
      <c r="B177" s="6"/>
      <c r="C177" s="40" t="s">
        <v>39</v>
      </c>
      <c r="D177" s="6"/>
      <c r="E177" s="27" t="s">
        <v>309</v>
      </c>
      <c r="F177" s="6"/>
      <c r="G177" s="6"/>
      <c r="H177" s="6"/>
      <c r="I177" s="41">
        <f>0+Q177</f>
      </c>
      <c r="O177">
        <f>0+R177</f>
      </c>
      <c r="Q177">
        <f>0+I178+I182+I186+I190+I194+I198+I202+I206+I210</f>
      </c>
      <c r="R177">
        <f>0+O178+O182+O186+O190+O194+O198+O202+O206+O210</f>
      </c>
    </row>
    <row r="178" spans="1:16" ht="12.75">
      <c r="A178" s="24" t="s">
        <v>49</v>
      </c>
      <c r="B178" s="29" t="s">
        <v>336</v>
      </c>
      <c r="C178" s="29" t="s">
        <v>316</v>
      </c>
      <c r="D178" s="24" t="s">
        <v>51</v>
      </c>
      <c r="E178" s="30" t="s">
        <v>318</v>
      </c>
      <c r="F178" s="31" t="s">
        <v>137</v>
      </c>
      <c r="G178" s="32">
        <v>91.3</v>
      </c>
      <c r="H178" s="33">
        <v>0</v>
      </c>
      <c r="I178" s="33">
        <f>ROUND(ROUND(H178,2)*ROUND(G178,3),2)</f>
      </c>
      <c r="O178">
        <f>(I178*21)/100</f>
      </c>
      <c r="P178" t="s">
        <v>27</v>
      </c>
    </row>
    <row r="179" spans="1:5" ht="12.75">
      <c r="A179" s="34" t="s">
        <v>54</v>
      </c>
      <c r="E179" s="35" t="s">
        <v>51</v>
      </c>
    </row>
    <row r="180" spans="1:5" ht="12.75">
      <c r="A180" s="36" t="s">
        <v>56</v>
      </c>
      <c r="E180" s="37" t="s">
        <v>1515</v>
      </c>
    </row>
    <row r="181" spans="1:5" ht="127.5">
      <c r="A181" t="s">
        <v>58</v>
      </c>
      <c r="E181" s="35" t="s">
        <v>314</v>
      </c>
    </row>
    <row r="182" spans="1:16" ht="12.75">
      <c r="A182" s="24" t="s">
        <v>49</v>
      </c>
      <c r="B182" s="29" t="s">
        <v>341</v>
      </c>
      <c r="C182" s="29" t="s">
        <v>337</v>
      </c>
      <c r="D182" s="24" t="s">
        <v>51</v>
      </c>
      <c r="E182" s="30" t="s">
        <v>338</v>
      </c>
      <c r="F182" s="31" t="s">
        <v>137</v>
      </c>
      <c r="G182" s="32">
        <v>91.3</v>
      </c>
      <c r="H182" s="33">
        <v>0</v>
      </c>
      <c r="I182" s="33">
        <f>ROUND(ROUND(H182,2)*ROUND(G182,3),2)</f>
      </c>
      <c r="O182">
        <f>(I182*21)/100</f>
      </c>
      <c r="P182" t="s">
        <v>27</v>
      </c>
    </row>
    <row r="183" spans="1:5" ht="12.75">
      <c r="A183" s="34" t="s">
        <v>54</v>
      </c>
      <c r="E183" s="35" t="s">
        <v>51</v>
      </c>
    </row>
    <row r="184" spans="1:5" ht="12.75">
      <c r="A184" s="36" t="s">
        <v>56</v>
      </c>
      <c r="E184" s="37" t="s">
        <v>1515</v>
      </c>
    </row>
    <row r="185" spans="1:5" ht="51">
      <c r="A185" t="s">
        <v>58</v>
      </c>
      <c r="E185" s="35" t="s">
        <v>329</v>
      </c>
    </row>
    <row r="186" spans="1:16" ht="12.75">
      <c r="A186" s="24" t="s">
        <v>49</v>
      </c>
      <c r="B186" s="29" t="s">
        <v>344</v>
      </c>
      <c r="C186" s="29" t="s">
        <v>357</v>
      </c>
      <c r="D186" s="24" t="s">
        <v>51</v>
      </c>
      <c r="E186" s="30" t="s">
        <v>358</v>
      </c>
      <c r="F186" s="31" t="s">
        <v>137</v>
      </c>
      <c r="G186" s="32">
        <v>91.3</v>
      </c>
      <c r="H186" s="33">
        <v>0</v>
      </c>
      <c r="I186" s="33">
        <f>ROUND(ROUND(H186,2)*ROUND(G186,3),2)</f>
      </c>
      <c r="O186">
        <f>(I186*21)/100</f>
      </c>
      <c r="P186" t="s">
        <v>27</v>
      </c>
    </row>
    <row r="187" spans="1:5" ht="12.75">
      <c r="A187" s="34" t="s">
        <v>54</v>
      </c>
      <c r="E187" s="35" t="s">
        <v>51</v>
      </c>
    </row>
    <row r="188" spans="1:5" ht="12.75">
      <c r="A188" s="36" t="s">
        <v>56</v>
      </c>
      <c r="E188" s="37" t="s">
        <v>1515</v>
      </c>
    </row>
    <row r="189" spans="1:5" ht="51">
      <c r="A189" t="s">
        <v>58</v>
      </c>
      <c r="E189" s="35" t="s">
        <v>361</v>
      </c>
    </row>
    <row r="190" spans="1:16" ht="12.75">
      <c r="A190" s="24" t="s">
        <v>49</v>
      </c>
      <c r="B190" s="29" t="s">
        <v>346</v>
      </c>
      <c r="C190" s="29" t="s">
        <v>364</v>
      </c>
      <c r="D190" s="24" t="s">
        <v>51</v>
      </c>
      <c r="E190" s="30" t="s">
        <v>366</v>
      </c>
      <c r="F190" s="31" t="s">
        <v>137</v>
      </c>
      <c r="G190" s="32">
        <v>275.4</v>
      </c>
      <c r="H190" s="33">
        <v>0</v>
      </c>
      <c r="I190" s="33">
        <f>ROUND(ROUND(H190,2)*ROUND(G190,3),2)</f>
      </c>
      <c r="O190">
        <f>(I190*21)/100</f>
      </c>
      <c r="P190" t="s">
        <v>27</v>
      </c>
    </row>
    <row r="191" spans="1:5" ht="12.75">
      <c r="A191" s="34" t="s">
        <v>54</v>
      </c>
      <c r="E191" s="35" t="s">
        <v>51</v>
      </c>
    </row>
    <row r="192" spans="1:5" ht="12.75">
      <c r="A192" s="36" t="s">
        <v>56</v>
      </c>
      <c r="E192" s="37" t="s">
        <v>1516</v>
      </c>
    </row>
    <row r="193" spans="1:5" ht="51">
      <c r="A193" t="s">
        <v>58</v>
      </c>
      <c r="E193" s="35" t="s">
        <v>361</v>
      </c>
    </row>
    <row r="194" spans="1:16" ht="12.75">
      <c r="A194" s="24" t="s">
        <v>49</v>
      </c>
      <c r="B194" s="29" t="s">
        <v>351</v>
      </c>
      <c r="C194" s="29" t="s">
        <v>391</v>
      </c>
      <c r="D194" s="24" t="s">
        <v>51</v>
      </c>
      <c r="E194" s="30" t="s">
        <v>392</v>
      </c>
      <c r="F194" s="31" t="s">
        <v>137</v>
      </c>
      <c r="G194" s="32">
        <v>137.7</v>
      </c>
      <c r="H194" s="33">
        <v>0</v>
      </c>
      <c r="I194" s="33">
        <f>ROUND(ROUND(H194,2)*ROUND(G194,3),2)</f>
      </c>
      <c r="O194">
        <f>(I194*21)/100</f>
      </c>
      <c r="P194" t="s">
        <v>27</v>
      </c>
    </row>
    <row r="195" spans="1:5" ht="12.75">
      <c r="A195" s="34" t="s">
        <v>54</v>
      </c>
      <c r="E195" s="35" t="s">
        <v>51</v>
      </c>
    </row>
    <row r="196" spans="1:5" ht="12.75">
      <c r="A196" s="36" t="s">
        <v>56</v>
      </c>
      <c r="E196" s="37" t="s">
        <v>1517</v>
      </c>
    </row>
    <row r="197" spans="1:5" ht="140.25">
      <c r="A197" t="s">
        <v>58</v>
      </c>
      <c r="E197" s="35" t="s">
        <v>394</v>
      </c>
    </row>
    <row r="198" spans="1:16" ht="12.75">
      <c r="A198" s="24" t="s">
        <v>49</v>
      </c>
      <c r="B198" s="29" t="s">
        <v>356</v>
      </c>
      <c r="C198" s="29" t="s">
        <v>1301</v>
      </c>
      <c r="D198" s="24" t="s">
        <v>51</v>
      </c>
      <c r="E198" s="30" t="s">
        <v>1302</v>
      </c>
      <c r="F198" s="31" t="s">
        <v>137</v>
      </c>
      <c r="G198" s="32">
        <v>46.4</v>
      </c>
      <c r="H198" s="33">
        <v>0</v>
      </c>
      <c r="I198" s="33">
        <f>ROUND(ROUND(H198,2)*ROUND(G198,3),2)</f>
      </c>
      <c r="O198">
        <f>(I198*21)/100</f>
      </c>
      <c r="P198" t="s">
        <v>27</v>
      </c>
    </row>
    <row r="199" spans="1:5" ht="12.75">
      <c r="A199" s="34" t="s">
        <v>54</v>
      </c>
      <c r="E199" s="35" t="s">
        <v>1518</v>
      </c>
    </row>
    <row r="200" spans="1:5" ht="12.75">
      <c r="A200" s="36" t="s">
        <v>56</v>
      </c>
      <c r="E200" s="37" t="s">
        <v>1519</v>
      </c>
    </row>
    <row r="201" spans="1:5" ht="140.25">
      <c r="A201" t="s">
        <v>58</v>
      </c>
      <c r="E201" s="35" t="s">
        <v>394</v>
      </c>
    </row>
    <row r="202" spans="1:16" ht="12.75">
      <c r="A202" s="24" t="s">
        <v>49</v>
      </c>
      <c r="B202" s="29" t="s">
        <v>362</v>
      </c>
      <c r="C202" s="29" t="s">
        <v>396</v>
      </c>
      <c r="D202" s="24" t="s">
        <v>51</v>
      </c>
      <c r="E202" s="30" t="s">
        <v>397</v>
      </c>
      <c r="F202" s="31" t="s">
        <v>137</v>
      </c>
      <c r="G202" s="32">
        <v>91.3</v>
      </c>
      <c r="H202" s="33">
        <v>0</v>
      </c>
      <c r="I202" s="33">
        <f>ROUND(ROUND(H202,2)*ROUND(G202,3),2)</f>
      </c>
      <c r="O202">
        <f>(I202*21)/100</f>
      </c>
      <c r="P202" t="s">
        <v>27</v>
      </c>
    </row>
    <row r="203" spans="1:5" ht="12.75">
      <c r="A203" s="34" t="s">
        <v>54</v>
      </c>
      <c r="E203" s="35" t="s">
        <v>51</v>
      </c>
    </row>
    <row r="204" spans="1:5" ht="12.75">
      <c r="A204" s="36" t="s">
        <v>56</v>
      </c>
      <c r="E204" s="37" t="s">
        <v>1515</v>
      </c>
    </row>
    <row r="205" spans="1:5" ht="140.25">
      <c r="A205" t="s">
        <v>58</v>
      </c>
      <c r="E205" s="35" t="s">
        <v>394</v>
      </c>
    </row>
    <row r="206" spans="1:16" ht="25.5">
      <c r="A206" s="24" t="s">
        <v>49</v>
      </c>
      <c r="B206" s="29" t="s">
        <v>363</v>
      </c>
      <c r="C206" s="29" t="s">
        <v>401</v>
      </c>
      <c r="D206" s="24" t="s">
        <v>51</v>
      </c>
      <c r="E206" s="30" t="s">
        <v>402</v>
      </c>
      <c r="F206" s="31" t="s">
        <v>137</v>
      </c>
      <c r="G206" s="32">
        <v>91.3</v>
      </c>
      <c r="H206" s="33">
        <v>0</v>
      </c>
      <c r="I206" s="33">
        <f>ROUND(ROUND(H206,2)*ROUND(G206,3),2)</f>
      </c>
      <c r="O206">
        <f>(I206*21)/100</f>
      </c>
      <c r="P206" t="s">
        <v>27</v>
      </c>
    </row>
    <row r="207" spans="1:5" ht="12.75">
      <c r="A207" s="34" t="s">
        <v>54</v>
      </c>
      <c r="E207" s="35" t="s">
        <v>51</v>
      </c>
    </row>
    <row r="208" spans="1:5" ht="12.75">
      <c r="A208" s="36" t="s">
        <v>56</v>
      </c>
      <c r="E208" s="37" t="s">
        <v>1515</v>
      </c>
    </row>
    <row r="209" spans="1:5" ht="140.25">
      <c r="A209" t="s">
        <v>58</v>
      </c>
      <c r="E209" s="35" t="s">
        <v>394</v>
      </c>
    </row>
    <row r="210" spans="1:16" ht="12.75">
      <c r="A210" s="24" t="s">
        <v>49</v>
      </c>
      <c r="B210" s="29" t="s">
        <v>369</v>
      </c>
      <c r="C210" s="29" t="s">
        <v>1520</v>
      </c>
      <c r="D210" s="24" t="s">
        <v>51</v>
      </c>
      <c r="E210" s="30" t="s">
        <v>1521</v>
      </c>
      <c r="F210" s="31" t="s">
        <v>137</v>
      </c>
      <c r="G210" s="32">
        <v>46.4</v>
      </c>
      <c r="H210" s="33">
        <v>0</v>
      </c>
      <c r="I210" s="33">
        <f>ROUND(ROUND(H210,2)*ROUND(G210,3),2)</f>
      </c>
      <c r="O210">
        <f>(I210*21)/100</f>
      </c>
      <c r="P210" t="s">
        <v>27</v>
      </c>
    </row>
    <row r="211" spans="1:5" ht="12.75">
      <c r="A211" s="34" t="s">
        <v>54</v>
      </c>
      <c r="E211" s="35" t="s">
        <v>1518</v>
      </c>
    </row>
    <row r="212" spans="1:5" ht="12.75">
      <c r="A212" s="36" t="s">
        <v>56</v>
      </c>
      <c r="E212" s="37" t="s">
        <v>1519</v>
      </c>
    </row>
    <row r="213" spans="1:5" ht="140.25">
      <c r="A213" t="s">
        <v>58</v>
      </c>
      <c r="E213" s="35" t="s">
        <v>976</v>
      </c>
    </row>
    <row r="214" spans="1:18" ht="12.75" customHeight="1">
      <c r="A214" s="6" t="s">
        <v>47</v>
      </c>
      <c r="B214" s="6"/>
      <c r="C214" s="40" t="s">
        <v>41</v>
      </c>
      <c r="D214" s="6"/>
      <c r="E214" s="27" t="s">
        <v>685</v>
      </c>
      <c r="F214" s="6"/>
      <c r="G214" s="6"/>
      <c r="H214" s="6"/>
      <c r="I214" s="41">
        <f>0+Q214</f>
      </c>
      <c r="O214">
        <f>0+R214</f>
      </c>
      <c r="Q214">
        <f>0+I215</f>
      </c>
      <c r="R214">
        <f>0+O215</f>
      </c>
    </row>
    <row r="215" spans="1:16" ht="12.75">
      <c r="A215" s="24" t="s">
        <v>49</v>
      </c>
      <c r="B215" s="29" t="s">
        <v>373</v>
      </c>
      <c r="C215" s="29" t="s">
        <v>1306</v>
      </c>
      <c r="D215" s="24" t="s">
        <v>51</v>
      </c>
      <c r="E215" s="30" t="s">
        <v>1307</v>
      </c>
      <c r="F215" s="31" t="s">
        <v>137</v>
      </c>
      <c r="G215" s="32">
        <v>54.3</v>
      </c>
      <c r="H215" s="33">
        <v>0</v>
      </c>
      <c r="I215" s="33">
        <f>ROUND(ROUND(H215,2)*ROUND(G215,3),2)</f>
      </c>
      <c r="O215">
        <f>(I215*21)/100</f>
      </c>
      <c r="P215" t="s">
        <v>27</v>
      </c>
    </row>
    <row r="216" spans="1:5" ht="12.75">
      <c r="A216" s="34" t="s">
        <v>54</v>
      </c>
      <c r="E216" s="35" t="s">
        <v>51</v>
      </c>
    </row>
    <row r="217" spans="1:5" ht="12.75">
      <c r="A217" s="36" t="s">
        <v>56</v>
      </c>
      <c r="E217" s="37" t="s">
        <v>1522</v>
      </c>
    </row>
    <row r="218" spans="1:5" ht="25.5">
      <c r="A218" t="s">
        <v>58</v>
      </c>
      <c r="E218" s="35" t="s">
        <v>1309</v>
      </c>
    </row>
    <row r="219" spans="1:18" ht="12.75" customHeight="1">
      <c r="A219" s="6" t="s">
        <v>47</v>
      </c>
      <c r="B219" s="6"/>
      <c r="C219" s="40" t="s">
        <v>79</v>
      </c>
      <c r="D219" s="6"/>
      <c r="E219" s="27" t="s">
        <v>918</v>
      </c>
      <c r="F219" s="6"/>
      <c r="G219" s="6"/>
      <c r="H219" s="6"/>
      <c r="I219" s="41">
        <f>0+Q219</f>
      </c>
      <c r="O219">
        <f>0+R219</f>
      </c>
      <c r="Q219">
        <f>0+I220+I224+I228+I232+I236+I240+I244+I248+I252+I256</f>
      </c>
      <c r="R219">
        <f>0+O220+O224+O228+O232+O236+O240+O244+O248+O252+O256</f>
      </c>
    </row>
    <row r="220" spans="1:16" ht="25.5">
      <c r="A220" s="24" t="s">
        <v>49</v>
      </c>
      <c r="B220" s="29" t="s">
        <v>377</v>
      </c>
      <c r="C220" s="29" t="s">
        <v>1310</v>
      </c>
      <c r="D220" s="24" t="s">
        <v>51</v>
      </c>
      <c r="E220" s="30" t="s">
        <v>1311</v>
      </c>
      <c r="F220" s="31" t="s">
        <v>137</v>
      </c>
      <c r="G220" s="32">
        <v>627.678</v>
      </c>
      <c r="H220" s="33">
        <v>0</v>
      </c>
      <c r="I220" s="33">
        <f>ROUND(ROUND(H220,2)*ROUND(G220,3),2)</f>
      </c>
      <c r="O220">
        <f>(I220*21)/100</f>
      </c>
      <c r="P220" t="s">
        <v>27</v>
      </c>
    </row>
    <row r="221" spans="1:5" ht="12.75">
      <c r="A221" s="34" t="s">
        <v>54</v>
      </c>
      <c r="E221" s="35" t="s">
        <v>1312</v>
      </c>
    </row>
    <row r="222" spans="1:5" ht="51">
      <c r="A222" s="36" t="s">
        <v>56</v>
      </c>
      <c r="E222" s="37" t="s">
        <v>1523</v>
      </c>
    </row>
    <row r="223" spans="1:5" ht="344.25">
      <c r="A223" t="s">
        <v>58</v>
      </c>
      <c r="E223" s="35" t="s">
        <v>1314</v>
      </c>
    </row>
    <row r="224" spans="1:16" ht="25.5">
      <c r="A224" s="24" t="s">
        <v>49</v>
      </c>
      <c r="B224" s="29" t="s">
        <v>380</v>
      </c>
      <c r="C224" s="29" t="s">
        <v>1315</v>
      </c>
      <c r="D224" s="24" t="s">
        <v>51</v>
      </c>
      <c r="E224" s="30" t="s">
        <v>1316</v>
      </c>
      <c r="F224" s="31" t="s">
        <v>137</v>
      </c>
      <c r="G224" s="32">
        <v>96.43</v>
      </c>
      <c r="H224" s="33">
        <v>0</v>
      </c>
      <c r="I224" s="33">
        <f>ROUND(ROUND(H224,2)*ROUND(G224,3),2)</f>
      </c>
      <c r="O224">
        <f>(I224*21)/100</f>
      </c>
      <c r="P224" t="s">
        <v>27</v>
      </c>
    </row>
    <row r="225" spans="1:5" ht="12.75">
      <c r="A225" s="34" t="s">
        <v>54</v>
      </c>
      <c r="E225" s="35" t="s">
        <v>1317</v>
      </c>
    </row>
    <row r="226" spans="1:5" ht="12.75">
      <c r="A226" s="36" t="s">
        <v>56</v>
      </c>
      <c r="E226" s="37" t="s">
        <v>1524</v>
      </c>
    </row>
    <row r="227" spans="1:5" ht="344.25">
      <c r="A227" t="s">
        <v>58</v>
      </c>
      <c r="E227" s="35" t="s">
        <v>1314</v>
      </c>
    </row>
    <row r="228" spans="1:16" ht="12.75">
      <c r="A228" s="24" t="s">
        <v>49</v>
      </c>
      <c r="B228" s="29" t="s">
        <v>385</v>
      </c>
      <c r="C228" s="29" t="s">
        <v>1319</v>
      </c>
      <c r="D228" s="24" t="s">
        <v>51</v>
      </c>
      <c r="E228" s="30" t="s">
        <v>1320</v>
      </c>
      <c r="F228" s="31" t="s">
        <v>137</v>
      </c>
      <c r="G228" s="32">
        <v>93</v>
      </c>
      <c r="H228" s="33">
        <v>0</v>
      </c>
      <c r="I228" s="33">
        <f>ROUND(ROUND(H228,2)*ROUND(G228,3),2)</f>
      </c>
      <c r="O228">
        <f>(I228*21)/100</f>
      </c>
      <c r="P228" t="s">
        <v>27</v>
      </c>
    </row>
    <row r="229" spans="1:5" ht="12.75">
      <c r="A229" s="34" t="s">
        <v>54</v>
      </c>
      <c r="E229" s="35" t="s">
        <v>1321</v>
      </c>
    </row>
    <row r="230" spans="1:5" ht="12.75">
      <c r="A230" s="36" t="s">
        <v>56</v>
      </c>
      <c r="E230" s="37" t="s">
        <v>1525</v>
      </c>
    </row>
    <row r="231" spans="1:5" ht="344.25">
      <c r="A231" t="s">
        <v>58</v>
      </c>
      <c r="E231" s="35" t="s">
        <v>1314</v>
      </c>
    </row>
    <row r="232" spans="1:16" ht="12.75">
      <c r="A232" s="24" t="s">
        <v>49</v>
      </c>
      <c r="B232" s="29" t="s">
        <v>390</v>
      </c>
      <c r="C232" s="29" t="s">
        <v>1323</v>
      </c>
      <c r="D232" s="24" t="s">
        <v>51</v>
      </c>
      <c r="E232" s="30" t="s">
        <v>1324</v>
      </c>
      <c r="F232" s="31" t="s">
        <v>137</v>
      </c>
      <c r="G232" s="32">
        <v>49.13</v>
      </c>
      <c r="H232" s="33">
        <v>0</v>
      </c>
      <c r="I232" s="33">
        <f>ROUND(ROUND(H232,2)*ROUND(G232,3),2)</f>
      </c>
      <c r="O232">
        <f>(I232*21)/100</f>
      </c>
      <c r="P232" t="s">
        <v>27</v>
      </c>
    </row>
    <row r="233" spans="1:5" ht="12.75">
      <c r="A233" s="34" t="s">
        <v>54</v>
      </c>
      <c r="E233" s="35" t="s">
        <v>1325</v>
      </c>
    </row>
    <row r="234" spans="1:5" ht="51">
      <c r="A234" s="36" t="s">
        <v>56</v>
      </c>
      <c r="E234" s="37" t="s">
        <v>1526</v>
      </c>
    </row>
    <row r="235" spans="1:5" ht="191.25">
      <c r="A235" t="s">
        <v>58</v>
      </c>
      <c r="E235" s="35" t="s">
        <v>1327</v>
      </c>
    </row>
    <row r="236" spans="1:16" ht="25.5">
      <c r="A236" s="24" t="s">
        <v>49</v>
      </c>
      <c r="B236" s="29" t="s">
        <v>395</v>
      </c>
      <c r="C236" s="29" t="s">
        <v>1328</v>
      </c>
      <c r="D236" s="24" t="s">
        <v>51</v>
      </c>
      <c r="E236" s="30" t="s">
        <v>1329</v>
      </c>
      <c r="F236" s="31" t="s">
        <v>137</v>
      </c>
      <c r="G236" s="32">
        <v>73.13</v>
      </c>
      <c r="H236" s="33">
        <v>0</v>
      </c>
      <c r="I236" s="33">
        <f>ROUND(ROUND(H236,2)*ROUND(G236,3),2)</f>
      </c>
      <c r="O236">
        <f>(I236*21)/100</f>
      </c>
      <c r="P236" t="s">
        <v>27</v>
      </c>
    </row>
    <row r="237" spans="1:5" ht="12.75">
      <c r="A237" s="34" t="s">
        <v>54</v>
      </c>
      <c r="E237" s="35" t="s">
        <v>51</v>
      </c>
    </row>
    <row r="238" spans="1:5" ht="12.75">
      <c r="A238" s="36" t="s">
        <v>56</v>
      </c>
      <c r="E238" s="37" t="s">
        <v>1527</v>
      </c>
    </row>
    <row r="239" spans="1:5" ht="344.25">
      <c r="A239" t="s">
        <v>58</v>
      </c>
      <c r="E239" s="35" t="s">
        <v>1314</v>
      </c>
    </row>
    <row r="240" spans="1:16" ht="12.75">
      <c r="A240" s="24" t="s">
        <v>49</v>
      </c>
      <c r="B240" s="29" t="s">
        <v>400</v>
      </c>
      <c r="C240" s="29" t="s">
        <v>1331</v>
      </c>
      <c r="D240" s="24" t="s">
        <v>51</v>
      </c>
      <c r="E240" s="30" t="s">
        <v>1332</v>
      </c>
      <c r="F240" s="31" t="s">
        <v>137</v>
      </c>
      <c r="G240" s="32">
        <v>54.3</v>
      </c>
      <c r="H240" s="33">
        <v>0</v>
      </c>
      <c r="I240" s="33">
        <f>ROUND(ROUND(H240,2)*ROUND(G240,3),2)</f>
      </c>
      <c r="O240">
        <f>(I240*21)/100</f>
      </c>
      <c r="P240" t="s">
        <v>27</v>
      </c>
    </row>
    <row r="241" spans="1:5" ht="12.75">
      <c r="A241" s="34" t="s">
        <v>54</v>
      </c>
      <c r="E241" s="35" t="s">
        <v>1333</v>
      </c>
    </row>
    <row r="242" spans="1:5" ht="12.75">
      <c r="A242" s="36" t="s">
        <v>56</v>
      </c>
      <c r="E242" s="37" t="s">
        <v>1522</v>
      </c>
    </row>
    <row r="243" spans="1:5" ht="344.25">
      <c r="A243" t="s">
        <v>58</v>
      </c>
      <c r="E243" s="35" t="s">
        <v>1314</v>
      </c>
    </row>
    <row r="244" spans="1:16" ht="12.75">
      <c r="A244" s="24" t="s">
        <v>49</v>
      </c>
      <c r="B244" s="29" t="s">
        <v>404</v>
      </c>
      <c r="C244" s="29" t="s">
        <v>1335</v>
      </c>
      <c r="D244" s="24" t="s">
        <v>51</v>
      </c>
      <c r="E244" s="30" t="s">
        <v>1336</v>
      </c>
      <c r="F244" s="31" t="s">
        <v>137</v>
      </c>
      <c r="G244" s="32">
        <v>120.238</v>
      </c>
      <c r="H244" s="33">
        <v>0</v>
      </c>
      <c r="I244" s="33">
        <f>ROUND(ROUND(H244,2)*ROUND(G244,3),2)</f>
      </c>
      <c r="O244">
        <f>(I244*21)/100</f>
      </c>
      <c r="P244" t="s">
        <v>27</v>
      </c>
    </row>
    <row r="245" spans="1:5" ht="12.75">
      <c r="A245" s="34" t="s">
        <v>54</v>
      </c>
      <c r="E245" s="35" t="s">
        <v>1337</v>
      </c>
    </row>
    <row r="246" spans="1:5" ht="12.75">
      <c r="A246" s="36" t="s">
        <v>56</v>
      </c>
      <c r="E246" s="37" t="s">
        <v>1528</v>
      </c>
    </row>
    <row r="247" spans="1:5" ht="344.25">
      <c r="A247" t="s">
        <v>58</v>
      </c>
      <c r="E247" s="35" t="s">
        <v>1314</v>
      </c>
    </row>
    <row r="248" spans="1:16" ht="12.75">
      <c r="A248" s="24" t="s">
        <v>49</v>
      </c>
      <c r="B248" s="29" t="s">
        <v>407</v>
      </c>
      <c r="C248" s="29" t="s">
        <v>1338</v>
      </c>
      <c r="D248" s="24" t="s">
        <v>51</v>
      </c>
      <c r="E248" s="30" t="s">
        <v>1339</v>
      </c>
      <c r="F248" s="31" t="s">
        <v>137</v>
      </c>
      <c r="G248" s="32">
        <v>6.39</v>
      </c>
      <c r="H248" s="33">
        <v>0</v>
      </c>
      <c r="I248" s="33">
        <f>ROUND(ROUND(H248,2)*ROUND(G248,3),2)</f>
      </c>
      <c r="O248">
        <f>(I248*21)/100</f>
      </c>
      <c r="P248" t="s">
        <v>27</v>
      </c>
    </row>
    <row r="249" spans="1:5" ht="12.75">
      <c r="A249" s="34" t="s">
        <v>54</v>
      </c>
      <c r="E249" s="35" t="s">
        <v>1340</v>
      </c>
    </row>
    <row r="250" spans="1:5" ht="12.75">
      <c r="A250" s="36" t="s">
        <v>56</v>
      </c>
      <c r="E250" s="37" t="s">
        <v>1529</v>
      </c>
    </row>
    <row r="251" spans="1:5" ht="51">
      <c r="A251" t="s">
        <v>58</v>
      </c>
      <c r="E251" s="35" t="s">
        <v>1342</v>
      </c>
    </row>
    <row r="252" spans="1:16" ht="12.75">
      <c r="A252" s="24" t="s">
        <v>49</v>
      </c>
      <c r="B252" s="29" t="s">
        <v>410</v>
      </c>
      <c r="C252" s="29" t="s">
        <v>1343</v>
      </c>
      <c r="D252" s="24" t="s">
        <v>51</v>
      </c>
      <c r="E252" s="30" t="s">
        <v>1344</v>
      </c>
      <c r="F252" s="31" t="s">
        <v>137</v>
      </c>
      <c r="G252" s="32">
        <v>3.741</v>
      </c>
      <c r="H252" s="33">
        <v>0</v>
      </c>
      <c r="I252" s="33">
        <f>ROUND(ROUND(H252,2)*ROUND(G252,3),2)</f>
      </c>
      <c r="O252">
        <f>(I252*21)/100</f>
      </c>
      <c r="P252" t="s">
        <v>27</v>
      </c>
    </row>
    <row r="253" spans="1:5" ht="12.75">
      <c r="A253" s="34" t="s">
        <v>54</v>
      </c>
      <c r="E253" s="35" t="s">
        <v>1345</v>
      </c>
    </row>
    <row r="254" spans="1:5" ht="12.75">
      <c r="A254" s="36" t="s">
        <v>56</v>
      </c>
      <c r="E254" s="37" t="s">
        <v>1530</v>
      </c>
    </row>
    <row r="255" spans="1:5" ht="51">
      <c r="A255" t="s">
        <v>58</v>
      </c>
      <c r="E255" s="35" t="s">
        <v>1342</v>
      </c>
    </row>
    <row r="256" spans="1:16" ht="12.75">
      <c r="A256" s="24" t="s">
        <v>49</v>
      </c>
      <c r="B256" s="29" t="s">
        <v>415</v>
      </c>
      <c r="C256" s="29" t="s">
        <v>1347</v>
      </c>
      <c r="D256" s="24" t="s">
        <v>51</v>
      </c>
      <c r="E256" s="30" t="s">
        <v>1348</v>
      </c>
      <c r="F256" s="31" t="s">
        <v>137</v>
      </c>
      <c r="G256" s="32">
        <v>54.3</v>
      </c>
      <c r="H256" s="33">
        <v>0</v>
      </c>
      <c r="I256" s="33">
        <f>ROUND(ROUND(H256,2)*ROUND(G256,3),2)</f>
      </c>
      <c r="O256">
        <f>(I256*21)/100</f>
      </c>
      <c r="P256" t="s">
        <v>27</v>
      </c>
    </row>
    <row r="257" spans="1:5" ht="12.75">
      <c r="A257" s="34" t="s">
        <v>54</v>
      </c>
      <c r="E257" s="35" t="s">
        <v>1349</v>
      </c>
    </row>
    <row r="258" spans="1:5" ht="12.75">
      <c r="A258" s="36" t="s">
        <v>56</v>
      </c>
      <c r="E258" s="37" t="s">
        <v>1522</v>
      </c>
    </row>
    <row r="259" spans="1:5" ht="51">
      <c r="A259" t="s">
        <v>58</v>
      </c>
      <c r="E259" s="35" t="s">
        <v>1350</v>
      </c>
    </row>
    <row r="260" spans="1:18" ht="12.75" customHeight="1">
      <c r="A260" s="6" t="s">
        <v>47</v>
      </c>
      <c r="B260" s="6"/>
      <c r="C260" s="40" t="s">
        <v>85</v>
      </c>
      <c r="D260" s="6"/>
      <c r="E260" s="27" t="s">
        <v>435</v>
      </c>
      <c r="F260" s="6"/>
      <c r="G260" s="6"/>
      <c r="H260" s="6"/>
      <c r="I260" s="41">
        <f>0+Q260</f>
      </c>
      <c r="O260">
        <f>0+R260</f>
      </c>
      <c r="Q260">
        <f>0+I261+I265</f>
      </c>
      <c r="R260">
        <f>0+O261+O265</f>
      </c>
    </row>
    <row r="261" spans="1:16" ht="12.75">
      <c r="A261" s="24" t="s">
        <v>49</v>
      </c>
      <c r="B261" s="29" t="s">
        <v>421</v>
      </c>
      <c r="C261" s="29" t="s">
        <v>1351</v>
      </c>
      <c r="D261" s="24" t="s">
        <v>51</v>
      </c>
      <c r="E261" s="30" t="s">
        <v>1352</v>
      </c>
      <c r="F261" s="31" t="s">
        <v>163</v>
      </c>
      <c r="G261" s="32">
        <v>31</v>
      </c>
      <c r="H261" s="33">
        <v>0</v>
      </c>
      <c r="I261" s="33">
        <f>ROUND(ROUND(H261,2)*ROUND(G261,3),2)</f>
      </c>
      <c r="O261">
        <f>(I261*21)/100</f>
      </c>
      <c r="P261" t="s">
        <v>27</v>
      </c>
    </row>
    <row r="262" spans="1:5" ht="12.75">
      <c r="A262" s="34" t="s">
        <v>54</v>
      </c>
      <c r="E262" s="35" t="s">
        <v>1353</v>
      </c>
    </row>
    <row r="263" spans="1:5" ht="12.75">
      <c r="A263" s="36" t="s">
        <v>56</v>
      </c>
      <c r="E263" s="37" t="s">
        <v>1354</v>
      </c>
    </row>
    <row r="264" spans="1:5" ht="255">
      <c r="A264" t="s">
        <v>58</v>
      </c>
      <c r="E264" s="35" t="s">
        <v>1355</v>
      </c>
    </row>
    <row r="265" spans="1:16" ht="12.75">
      <c r="A265" s="24" t="s">
        <v>49</v>
      </c>
      <c r="B265" s="29" t="s">
        <v>426</v>
      </c>
      <c r="C265" s="29" t="s">
        <v>1356</v>
      </c>
      <c r="D265" s="24" t="s">
        <v>51</v>
      </c>
      <c r="E265" s="30" t="s">
        <v>1357</v>
      </c>
      <c r="F265" s="31" t="s">
        <v>163</v>
      </c>
      <c r="G265" s="32">
        <v>13.5</v>
      </c>
      <c r="H265" s="33">
        <v>0</v>
      </c>
      <c r="I265" s="33">
        <f>ROUND(ROUND(H265,2)*ROUND(G265,3),2)</f>
      </c>
      <c r="O265">
        <f>(I265*21)/100</f>
      </c>
      <c r="P265" t="s">
        <v>27</v>
      </c>
    </row>
    <row r="266" spans="1:5" ht="12.75">
      <c r="A266" s="34" t="s">
        <v>54</v>
      </c>
      <c r="E266" s="35" t="s">
        <v>1358</v>
      </c>
    </row>
    <row r="267" spans="1:5" ht="12.75">
      <c r="A267" s="36" t="s">
        <v>56</v>
      </c>
      <c r="E267" s="37" t="s">
        <v>1531</v>
      </c>
    </row>
    <row r="268" spans="1:5" ht="242.25">
      <c r="A268" t="s">
        <v>58</v>
      </c>
      <c r="E268" s="35" t="s">
        <v>1360</v>
      </c>
    </row>
    <row r="269" spans="1:18" ht="12.75" customHeight="1">
      <c r="A269" s="6" t="s">
        <v>47</v>
      </c>
      <c r="B269" s="6"/>
      <c r="C269" s="40" t="s">
        <v>44</v>
      </c>
      <c r="D269" s="6"/>
      <c r="E269" s="27" t="s">
        <v>462</v>
      </c>
      <c r="F269" s="6"/>
      <c r="G269" s="6"/>
      <c r="H269" s="6"/>
      <c r="I269" s="41">
        <f>0+Q269</f>
      </c>
      <c r="O269">
        <f>0+R269</f>
      </c>
      <c r="Q269">
        <f>0+I270+I274+I278+I282+I286+I290+I294+I298+I302+I306+I310+I314+I318+I322+I326+I330+I334+I338+I342</f>
      </c>
      <c r="R269">
        <f>0+O270+O274+O278+O282+O286+O290+O294+O298+O302+O306+O310+O314+O318+O322+O326+O330+O334+O338+O342</f>
      </c>
    </row>
    <row r="270" spans="1:16" ht="12.75">
      <c r="A270" s="24" t="s">
        <v>49</v>
      </c>
      <c r="B270" s="29" t="s">
        <v>430</v>
      </c>
      <c r="C270" s="29" t="s">
        <v>722</v>
      </c>
      <c r="D270" s="24" t="s">
        <v>51</v>
      </c>
      <c r="E270" s="30" t="s">
        <v>1361</v>
      </c>
      <c r="F270" s="31" t="s">
        <v>163</v>
      </c>
      <c r="G270" s="32">
        <v>34.7</v>
      </c>
      <c r="H270" s="33">
        <v>0</v>
      </c>
      <c r="I270" s="33">
        <f>ROUND(ROUND(H270,2)*ROUND(G270,3),2)</f>
      </c>
      <c r="O270">
        <f>(I270*21)/100</f>
      </c>
      <c r="P270" t="s">
        <v>27</v>
      </c>
    </row>
    <row r="271" spans="1:5" ht="12.75">
      <c r="A271" s="34" t="s">
        <v>54</v>
      </c>
      <c r="E271" s="35" t="s">
        <v>1362</v>
      </c>
    </row>
    <row r="272" spans="1:5" ht="12.75">
      <c r="A272" s="36" t="s">
        <v>56</v>
      </c>
      <c r="E272" s="37" t="s">
        <v>1532</v>
      </c>
    </row>
    <row r="273" spans="1:5" ht="38.25">
      <c r="A273" t="s">
        <v>58</v>
      </c>
      <c r="E273" s="35" t="s">
        <v>1364</v>
      </c>
    </row>
    <row r="274" spans="1:16" ht="12.75">
      <c r="A274" s="24" t="s">
        <v>49</v>
      </c>
      <c r="B274" s="29" t="s">
        <v>436</v>
      </c>
      <c r="C274" s="29" t="s">
        <v>1365</v>
      </c>
      <c r="D274" s="24" t="s">
        <v>51</v>
      </c>
      <c r="E274" s="30" t="s">
        <v>1366</v>
      </c>
      <c r="F274" s="31" t="s">
        <v>163</v>
      </c>
      <c r="G274" s="32">
        <v>24.7</v>
      </c>
      <c r="H274" s="33">
        <v>0</v>
      </c>
      <c r="I274" s="33">
        <f>ROUND(ROUND(H274,2)*ROUND(G274,3),2)</f>
      </c>
      <c r="O274">
        <f>(I274*21)/100</f>
      </c>
      <c r="P274" t="s">
        <v>27</v>
      </c>
    </row>
    <row r="275" spans="1:5" ht="12.75">
      <c r="A275" s="34" t="s">
        <v>54</v>
      </c>
      <c r="E275" s="35" t="s">
        <v>51</v>
      </c>
    </row>
    <row r="276" spans="1:5" ht="12.75">
      <c r="A276" s="36" t="s">
        <v>56</v>
      </c>
      <c r="E276" s="37" t="s">
        <v>1533</v>
      </c>
    </row>
    <row r="277" spans="1:5" ht="63.75">
      <c r="A277" t="s">
        <v>58</v>
      </c>
      <c r="E277" s="35" t="s">
        <v>1367</v>
      </c>
    </row>
    <row r="278" spans="1:16" ht="12.75">
      <c r="A278" s="24" t="s">
        <v>49</v>
      </c>
      <c r="B278" s="29" t="s">
        <v>441</v>
      </c>
      <c r="C278" s="29" t="s">
        <v>1369</v>
      </c>
      <c r="D278" s="24" t="s">
        <v>51</v>
      </c>
      <c r="E278" s="30" t="s">
        <v>1370</v>
      </c>
      <c r="F278" s="31" t="s">
        <v>82</v>
      </c>
      <c r="G278" s="32">
        <v>4</v>
      </c>
      <c r="H278" s="33">
        <v>0</v>
      </c>
      <c r="I278" s="33">
        <f>ROUND(ROUND(H278,2)*ROUND(G278,3),2)</f>
      </c>
      <c r="O278">
        <f>(I278*21)/100</f>
      </c>
      <c r="P278" t="s">
        <v>27</v>
      </c>
    </row>
    <row r="279" spans="1:5" ht="12.75">
      <c r="A279" s="34" t="s">
        <v>54</v>
      </c>
      <c r="E279" s="35" t="s">
        <v>51</v>
      </c>
    </row>
    <row r="280" spans="1:5" ht="38.25">
      <c r="A280" s="36" t="s">
        <v>56</v>
      </c>
      <c r="E280" s="37" t="s">
        <v>1470</v>
      </c>
    </row>
    <row r="281" spans="1:5" ht="12.75">
      <c r="A281" t="s">
        <v>58</v>
      </c>
      <c r="E281" s="35" t="s">
        <v>51</v>
      </c>
    </row>
    <row r="282" spans="1:16" ht="12.75">
      <c r="A282" s="24" t="s">
        <v>49</v>
      </c>
      <c r="B282" s="29" t="s">
        <v>446</v>
      </c>
      <c r="C282" s="29" t="s">
        <v>1534</v>
      </c>
      <c r="D282" s="24" t="s">
        <v>51</v>
      </c>
      <c r="E282" s="30" t="s">
        <v>1535</v>
      </c>
      <c r="F282" s="31" t="s">
        <v>153</v>
      </c>
      <c r="G282" s="32">
        <v>1.92</v>
      </c>
      <c r="H282" s="33">
        <v>0</v>
      </c>
      <c r="I282" s="33">
        <f>ROUND(ROUND(H282,2)*ROUND(G282,3),2)</f>
      </c>
      <c r="O282">
        <f>(I282*21)/100</f>
      </c>
      <c r="P282" t="s">
        <v>27</v>
      </c>
    </row>
    <row r="283" spans="1:5" ht="12.75">
      <c r="A283" s="34" t="s">
        <v>54</v>
      </c>
      <c r="E283" s="35" t="s">
        <v>1536</v>
      </c>
    </row>
    <row r="284" spans="1:5" ht="12.75">
      <c r="A284" s="36" t="s">
        <v>56</v>
      </c>
      <c r="E284" s="37" t="s">
        <v>1537</v>
      </c>
    </row>
    <row r="285" spans="1:5" ht="51">
      <c r="A285" t="s">
        <v>58</v>
      </c>
      <c r="E285" s="35" t="s">
        <v>1538</v>
      </c>
    </row>
    <row r="286" spans="1:16" ht="12.75">
      <c r="A286" s="24" t="s">
        <v>49</v>
      </c>
      <c r="B286" s="29" t="s">
        <v>451</v>
      </c>
      <c r="C286" s="29" t="s">
        <v>587</v>
      </c>
      <c r="D286" s="24" t="s">
        <v>51</v>
      </c>
      <c r="E286" s="30" t="s">
        <v>588</v>
      </c>
      <c r="F286" s="31" t="s">
        <v>163</v>
      </c>
      <c r="G286" s="32">
        <v>32.5</v>
      </c>
      <c r="H286" s="33">
        <v>0</v>
      </c>
      <c r="I286" s="33">
        <f>ROUND(ROUND(H286,2)*ROUND(G286,3),2)</f>
      </c>
      <c r="O286">
        <f>(I286*21)/100</f>
      </c>
      <c r="P286" t="s">
        <v>27</v>
      </c>
    </row>
    <row r="287" spans="1:5" ht="12.75">
      <c r="A287" s="34" t="s">
        <v>54</v>
      </c>
      <c r="E287" s="35" t="s">
        <v>51</v>
      </c>
    </row>
    <row r="288" spans="1:5" ht="38.25">
      <c r="A288" s="36" t="s">
        <v>56</v>
      </c>
      <c r="E288" s="37" t="s">
        <v>1539</v>
      </c>
    </row>
    <row r="289" spans="1:5" ht="51">
      <c r="A289" t="s">
        <v>58</v>
      </c>
      <c r="E289" s="35" t="s">
        <v>1373</v>
      </c>
    </row>
    <row r="290" spans="1:16" ht="12.75">
      <c r="A290" s="24" t="s">
        <v>49</v>
      </c>
      <c r="B290" s="29" t="s">
        <v>457</v>
      </c>
      <c r="C290" s="29" t="s">
        <v>603</v>
      </c>
      <c r="D290" s="24" t="s">
        <v>51</v>
      </c>
      <c r="E290" s="30" t="s">
        <v>604</v>
      </c>
      <c r="F290" s="31" t="s">
        <v>163</v>
      </c>
      <c r="G290" s="32">
        <v>25.3</v>
      </c>
      <c r="H290" s="33">
        <v>0</v>
      </c>
      <c r="I290" s="33">
        <f>ROUND(ROUND(H290,2)*ROUND(G290,3),2)</f>
      </c>
      <c r="O290">
        <f>(I290*21)/100</f>
      </c>
      <c r="P290" t="s">
        <v>27</v>
      </c>
    </row>
    <row r="291" spans="1:5" ht="12.75">
      <c r="A291" s="34" t="s">
        <v>54</v>
      </c>
      <c r="E291" s="35" t="s">
        <v>51</v>
      </c>
    </row>
    <row r="292" spans="1:5" ht="12.75">
      <c r="A292" s="36" t="s">
        <v>56</v>
      </c>
      <c r="E292" s="37" t="s">
        <v>1540</v>
      </c>
    </row>
    <row r="293" spans="1:5" ht="12.75">
      <c r="A293" t="s">
        <v>58</v>
      </c>
      <c r="E293" s="35" t="s">
        <v>1375</v>
      </c>
    </row>
    <row r="294" spans="1:16" ht="12.75">
      <c r="A294" s="24" t="s">
        <v>49</v>
      </c>
      <c r="B294" s="29" t="s">
        <v>463</v>
      </c>
      <c r="C294" s="29" t="s">
        <v>1376</v>
      </c>
      <c r="D294" s="24" t="s">
        <v>51</v>
      </c>
      <c r="E294" s="30" t="s">
        <v>1377</v>
      </c>
      <c r="F294" s="31" t="s">
        <v>163</v>
      </c>
      <c r="G294" s="32">
        <v>13</v>
      </c>
      <c r="H294" s="33">
        <v>0</v>
      </c>
      <c r="I294" s="33">
        <f>ROUND(ROUND(H294,2)*ROUND(G294,3),2)</f>
      </c>
      <c r="O294">
        <f>(I294*21)/100</f>
      </c>
      <c r="P294" t="s">
        <v>27</v>
      </c>
    </row>
    <row r="295" spans="1:5" ht="12.75">
      <c r="A295" s="34" t="s">
        <v>54</v>
      </c>
      <c r="E295" s="35" t="s">
        <v>51</v>
      </c>
    </row>
    <row r="296" spans="1:5" ht="12.75">
      <c r="A296" s="36" t="s">
        <v>56</v>
      </c>
      <c r="E296" s="37" t="s">
        <v>1541</v>
      </c>
    </row>
    <row r="297" spans="1:5" ht="25.5">
      <c r="A297" t="s">
        <v>58</v>
      </c>
      <c r="E297" s="35" t="s">
        <v>606</v>
      </c>
    </row>
    <row r="298" spans="1:16" ht="12.75">
      <c r="A298" s="24" t="s">
        <v>49</v>
      </c>
      <c r="B298" s="29" t="s">
        <v>468</v>
      </c>
      <c r="C298" s="29" t="s">
        <v>1379</v>
      </c>
      <c r="D298" s="24" t="s">
        <v>51</v>
      </c>
      <c r="E298" s="30" t="s">
        <v>1380</v>
      </c>
      <c r="F298" s="31" t="s">
        <v>163</v>
      </c>
      <c r="G298" s="32">
        <v>6.15</v>
      </c>
      <c r="H298" s="33">
        <v>0</v>
      </c>
      <c r="I298" s="33">
        <f>ROUND(ROUND(H298,2)*ROUND(G298,3),2)</f>
      </c>
      <c r="O298">
        <f>(I298*21)/100</f>
      </c>
      <c r="P298" t="s">
        <v>27</v>
      </c>
    </row>
    <row r="299" spans="1:5" ht="12.75">
      <c r="A299" s="34" t="s">
        <v>54</v>
      </c>
      <c r="E299" s="35" t="s">
        <v>51</v>
      </c>
    </row>
    <row r="300" spans="1:5" ht="12.75">
      <c r="A300" s="36" t="s">
        <v>56</v>
      </c>
      <c r="E300" s="37" t="s">
        <v>1542</v>
      </c>
    </row>
    <row r="301" spans="1:5" ht="25.5">
      <c r="A301" t="s">
        <v>58</v>
      </c>
      <c r="E301" s="35" t="s">
        <v>1382</v>
      </c>
    </row>
    <row r="302" spans="1:16" ht="12.75">
      <c r="A302" s="24" t="s">
        <v>49</v>
      </c>
      <c r="B302" s="29" t="s">
        <v>473</v>
      </c>
      <c r="C302" s="29" t="s">
        <v>1383</v>
      </c>
      <c r="D302" s="24" t="s">
        <v>51</v>
      </c>
      <c r="E302" s="30" t="s">
        <v>1384</v>
      </c>
      <c r="F302" s="31" t="s">
        <v>153</v>
      </c>
      <c r="G302" s="32">
        <v>0.033</v>
      </c>
      <c r="H302" s="33">
        <v>0</v>
      </c>
      <c r="I302" s="33">
        <f>ROUND(ROUND(H302,2)*ROUND(G302,3),2)</f>
      </c>
      <c r="O302">
        <f>(I302*21)/100</f>
      </c>
      <c r="P302" t="s">
        <v>27</v>
      </c>
    </row>
    <row r="303" spans="1:5" ht="12.75">
      <c r="A303" s="34" t="s">
        <v>54</v>
      </c>
      <c r="E303" s="35" t="s">
        <v>51</v>
      </c>
    </row>
    <row r="304" spans="1:5" ht="12.75">
      <c r="A304" s="36" t="s">
        <v>56</v>
      </c>
      <c r="E304" s="37" t="s">
        <v>1543</v>
      </c>
    </row>
    <row r="305" spans="1:5" ht="38.25">
      <c r="A305" t="s">
        <v>58</v>
      </c>
      <c r="E305" s="35" t="s">
        <v>610</v>
      </c>
    </row>
    <row r="306" spans="1:16" ht="12.75">
      <c r="A306" s="24" t="s">
        <v>49</v>
      </c>
      <c r="B306" s="29" t="s">
        <v>478</v>
      </c>
      <c r="C306" s="29" t="s">
        <v>1386</v>
      </c>
      <c r="D306" s="24" t="s">
        <v>51</v>
      </c>
      <c r="E306" s="30" t="s">
        <v>1387</v>
      </c>
      <c r="F306" s="31" t="s">
        <v>163</v>
      </c>
      <c r="G306" s="32">
        <v>25.3</v>
      </c>
      <c r="H306" s="33">
        <v>0</v>
      </c>
      <c r="I306" s="33">
        <f>ROUND(ROUND(H306,2)*ROUND(G306,3),2)</f>
      </c>
      <c r="O306">
        <f>(I306*21)/100</f>
      </c>
      <c r="P306" t="s">
        <v>27</v>
      </c>
    </row>
    <row r="307" spans="1:5" ht="12.75">
      <c r="A307" s="34" t="s">
        <v>54</v>
      </c>
      <c r="E307" s="35" t="s">
        <v>51</v>
      </c>
    </row>
    <row r="308" spans="1:5" ht="12.75">
      <c r="A308" s="36" t="s">
        <v>56</v>
      </c>
      <c r="E308" s="37" t="s">
        <v>1540</v>
      </c>
    </row>
    <row r="309" spans="1:5" ht="38.25">
      <c r="A309" t="s">
        <v>58</v>
      </c>
      <c r="E309" s="35" t="s">
        <v>1275</v>
      </c>
    </row>
    <row r="310" spans="1:16" ht="12.75">
      <c r="A310" s="24" t="s">
        <v>49</v>
      </c>
      <c r="B310" s="29" t="s">
        <v>483</v>
      </c>
      <c r="C310" s="29" t="s">
        <v>1389</v>
      </c>
      <c r="D310" s="24" t="s">
        <v>51</v>
      </c>
      <c r="E310" s="30" t="s">
        <v>1390</v>
      </c>
      <c r="F310" s="31" t="s">
        <v>163</v>
      </c>
      <c r="G310" s="32">
        <v>6.15</v>
      </c>
      <c r="H310" s="33">
        <v>0</v>
      </c>
      <c r="I310" s="33">
        <f>ROUND(ROUND(H310,2)*ROUND(G310,3),2)</f>
      </c>
      <c r="O310">
        <f>(I310*21)/100</f>
      </c>
      <c r="P310" t="s">
        <v>27</v>
      </c>
    </row>
    <row r="311" spans="1:5" ht="12.75">
      <c r="A311" s="34" t="s">
        <v>54</v>
      </c>
      <c r="E311" s="35" t="s">
        <v>1391</v>
      </c>
    </row>
    <row r="312" spans="1:5" ht="12.75">
      <c r="A312" s="36" t="s">
        <v>56</v>
      </c>
      <c r="E312" s="37" t="s">
        <v>1544</v>
      </c>
    </row>
    <row r="313" spans="1:5" ht="38.25">
      <c r="A313" t="s">
        <v>58</v>
      </c>
      <c r="E313" s="35" t="s">
        <v>1275</v>
      </c>
    </row>
    <row r="314" spans="1:16" ht="12.75">
      <c r="A314" s="24" t="s">
        <v>49</v>
      </c>
      <c r="B314" s="29" t="s">
        <v>488</v>
      </c>
      <c r="C314" s="29" t="s">
        <v>1393</v>
      </c>
      <c r="D314" s="24" t="s">
        <v>51</v>
      </c>
      <c r="E314" s="30" t="s">
        <v>1394</v>
      </c>
      <c r="F314" s="31" t="s">
        <v>163</v>
      </c>
      <c r="G314" s="32">
        <v>6.15</v>
      </c>
      <c r="H314" s="33">
        <v>0</v>
      </c>
      <c r="I314" s="33">
        <f>ROUND(ROUND(H314,2)*ROUND(G314,3),2)</f>
      </c>
      <c r="O314">
        <f>(I314*21)/100</f>
      </c>
      <c r="P314" t="s">
        <v>27</v>
      </c>
    </row>
    <row r="315" spans="1:5" ht="25.5">
      <c r="A315" s="34" t="s">
        <v>54</v>
      </c>
      <c r="E315" s="35" t="s">
        <v>1395</v>
      </c>
    </row>
    <row r="316" spans="1:5" ht="12.75">
      <c r="A316" s="36" t="s">
        <v>56</v>
      </c>
      <c r="E316" s="37" t="s">
        <v>1545</v>
      </c>
    </row>
    <row r="317" spans="1:5" ht="25.5">
      <c r="A317" t="s">
        <v>58</v>
      </c>
      <c r="E317" s="35" t="s">
        <v>1397</v>
      </c>
    </row>
    <row r="318" spans="1:16" ht="12.75">
      <c r="A318" s="24" t="s">
        <v>49</v>
      </c>
      <c r="B318" s="29" t="s">
        <v>493</v>
      </c>
      <c r="C318" s="29" t="s">
        <v>612</v>
      </c>
      <c r="D318" s="24" t="s">
        <v>51</v>
      </c>
      <c r="E318" s="30" t="s">
        <v>613</v>
      </c>
      <c r="F318" s="31" t="s">
        <v>163</v>
      </c>
      <c r="G318" s="32">
        <v>8</v>
      </c>
      <c r="H318" s="33">
        <v>0</v>
      </c>
      <c r="I318" s="33">
        <f>ROUND(ROUND(H318,2)*ROUND(G318,3),2)</f>
      </c>
      <c r="O318">
        <f>(I318*21)/100</f>
      </c>
      <c r="P318" t="s">
        <v>27</v>
      </c>
    </row>
    <row r="319" spans="1:5" ht="12.75">
      <c r="A319" s="34" t="s">
        <v>54</v>
      </c>
      <c r="E319" s="35" t="s">
        <v>1398</v>
      </c>
    </row>
    <row r="320" spans="1:5" ht="12.75">
      <c r="A320" s="36" t="s">
        <v>56</v>
      </c>
      <c r="E320" s="37" t="s">
        <v>1546</v>
      </c>
    </row>
    <row r="321" spans="1:5" ht="89.25">
      <c r="A321" t="s">
        <v>58</v>
      </c>
      <c r="E321" s="35" t="s">
        <v>615</v>
      </c>
    </row>
    <row r="322" spans="1:16" ht="12.75">
      <c r="A322" s="24" t="s">
        <v>49</v>
      </c>
      <c r="B322" s="29" t="s">
        <v>498</v>
      </c>
      <c r="C322" s="29" t="s">
        <v>1403</v>
      </c>
      <c r="D322" s="24" t="s">
        <v>51</v>
      </c>
      <c r="E322" s="30" t="s">
        <v>1404</v>
      </c>
      <c r="F322" s="31" t="s">
        <v>1405</v>
      </c>
      <c r="G322" s="32">
        <v>70</v>
      </c>
      <c r="H322" s="33">
        <v>0</v>
      </c>
      <c r="I322" s="33">
        <f>ROUND(ROUND(H322,2)*ROUND(G322,3),2)</f>
      </c>
      <c r="O322">
        <f>(I322*21)/100</f>
      </c>
      <c r="P322" t="s">
        <v>27</v>
      </c>
    </row>
    <row r="323" spans="1:5" ht="12.75">
      <c r="A323" s="34" t="s">
        <v>54</v>
      </c>
      <c r="E323" s="35" t="s">
        <v>51</v>
      </c>
    </row>
    <row r="324" spans="1:5" ht="12.75">
      <c r="A324" s="36" t="s">
        <v>56</v>
      </c>
      <c r="E324" s="37" t="s">
        <v>1547</v>
      </c>
    </row>
    <row r="325" spans="1:5" ht="409.5">
      <c r="A325" t="s">
        <v>58</v>
      </c>
      <c r="E325" s="35" t="s">
        <v>1408</v>
      </c>
    </row>
    <row r="326" spans="1:16" ht="12.75">
      <c r="A326" s="24" t="s">
        <v>49</v>
      </c>
      <c r="B326" s="29" t="s">
        <v>503</v>
      </c>
      <c r="C326" s="29" t="s">
        <v>1091</v>
      </c>
      <c r="D326" s="24" t="s">
        <v>51</v>
      </c>
      <c r="E326" s="30" t="s">
        <v>1092</v>
      </c>
      <c r="F326" s="31" t="s">
        <v>1093</v>
      </c>
      <c r="G326" s="32">
        <v>165.294</v>
      </c>
      <c r="H326" s="33">
        <v>0</v>
      </c>
      <c r="I326" s="33">
        <f>ROUND(ROUND(H326,2)*ROUND(G326,3),2)</f>
      </c>
      <c r="O326">
        <f>(I326*21)/100</f>
      </c>
      <c r="P326" t="s">
        <v>27</v>
      </c>
    </row>
    <row r="327" spans="1:5" ht="12.75">
      <c r="A327" s="34" t="s">
        <v>54</v>
      </c>
      <c r="E327" s="35" t="s">
        <v>51</v>
      </c>
    </row>
    <row r="328" spans="1:5" ht="12.75">
      <c r="A328" s="36" t="s">
        <v>56</v>
      </c>
      <c r="E328" s="37" t="s">
        <v>1548</v>
      </c>
    </row>
    <row r="329" spans="1:5" ht="25.5">
      <c r="A329" t="s">
        <v>58</v>
      </c>
      <c r="E329" s="35" t="s">
        <v>1096</v>
      </c>
    </row>
    <row r="330" spans="1:16" ht="12.75">
      <c r="A330" s="24" t="s">
        <v>49</v>
      </c>
      <c r="B330" s="29" t="s">
        <v>508</v>
      </c>
      <c r="C330" s="29" t="s">
        <v>766</v>
      </c>
      <c r="D330" s="24" t="s">
        <v>51</v>
      </c>
      <c r="E330" s="30" t="s">
        <v>767</v>
      </c>
      <c r="F330" s="31" t="s">
        <v>153</v>
      </c>
      <c r="G330" s="32">
        <v>24.78</v>
      </c>
      <c r="H330" s="33">
        <v>0</v>
      </c>
      <c r="I330" s="33">
        <f>ROUND(ROUND(H330,2)*ROUND(G330,3),2)</f>
      </c>
      <c r="O330">
        <f>(I330*21)/100</f>
      </c>
      <c r="P330" t="s">
        <v>27</v>
      </c>
    </row>
    <row r="331" spans="1:5" ht="12.75">
      <c r="A331" s="34" t="s">
        <v>54</v>
      </c>
      <c r="E331" s="35" t="s">
        <v>1410</v>
      </c>
    </row>
    <row r="332" spans="1:5" ht="12.75">
      <c r="A332" s="36" t="s">
        <v>56</v>
      </c>
      <c r="E332" s="37" t="s">
        <v>1549</v>
      </c>
    </row>
    <row r="333" spans="1:5" ht="102">
      <c r="A333" t="s">
        <v>58</v>
      </c>
      <c r="E333" s="35" t="s">
        <v>770</v>
      </c>
    </row>
    <row r="334" spans="1:16" ht="12.75">
      <c r="A334" s="24" t="s">
        <v>49</v>
      </c>
      <c r="B334" s="29" t="s">
        <v>513</v>
      </c>
      <c r="C334" s="29" t="s">
        <v>949</v>
      </c>
      <c r="D334" s="24" t="s">
        <v>51</v>
      </c>
      <c r="E334" s="30" t="s">
        <v>950</v>
      </c>
      <c r="F334" s="31" t="s">
        <v>153</v>
      </c>
      <c r="G334" s="32">
        <v>64.8</v>
      </c>
      <c r="H334" s="33">
        <v>0</v>
      </c>
      <c r="I334" s="33">
        <f>ROUND(ROUND(H334,2)*ROUND(G334,3),2)</f>
      </c>
      <c r="O334">
        <f>(I334*21)/100</f>
      </c>
      <c r="P334" t="s">
        <v>27</v>
      </c>
    </row>
    <row r="335" spans="1:5" ht="12.75">
      <c r="A335" s="34" t="s">
        <v>54</v>
      </c>
      <c r="E335" s="35" t="s">
        <v>1412</v>
      </c>
    </row>
    <row r="336" spans="1:5" ht="38.25">
      <c r="A336" s="36" t="s">
        <v>56</v>
      </c>
      <c r="E336" s="37" t="s">
        <v>1413</v>
      </c>
    </row>
    <row r="337" spans="1:5" ht="102">
      <c r="A337" t="s">
        <v>58</v>
      </c>
      <c r="E337" s="35" t="s">
        <v>770</v>
      </c>
    </row>
    <row r="338" spans="1:16" ht="12.75">
      <c r="A338" s="24" t="s">
        <v>49</v>
      </c>
      <c r="B338" s="29" t="s">
        <v>519</v>
      </c>
      <c r="C338" s="29" t="s">
        <v>774</v>
      </c>
      <c r="D338" s="24" t="s">
        <v>51</v>
      </c>
      <c r="E338" s="30" t="s">
        <v>775</v>
      </c>
      <c r="F338" s="31" t="s">
        <v>153</v>
      </c>
      <c r="G338" s="32">
        <v>119.31</v>
      </c>
      <c r="H338" s="33">
        <v>0</v>
      </c>
      <c r="I338" s="33">
        <f>ROUND(ROUND(H338,2)*ROUND(G338,3),2)</f>
      </c>
      <c r="O338">
        <f>(I338*21)/100</f>
      </c>
      <c r="P338" t="s">
        <v>27</v>
      </c>
    </row>
    <row r="339" spans="1:5" ht="12.75">
      <c r="A339" s="34" t="s">
        <v>54</v>
      </c>
      <c r="E339" s="35" t="s">
        <v>51</v>
      </c>
    </row>
    <row r="340" spans="1:5" ht="76.5">
      <c r="A340" s="36" t="s">
        <v>56</v>
      </c>
      <c r="E340" s="37" t="s">
        <v>1550</v>
      </c>
    </row>
    <row r="341" spans="1:5" ht="102">
      <c r="A341" t="s">
        <v>58</v>
      </c>
      <c r="E341" s="35" t="s">
        <v>1415</v>
      </c>
    </row>
    <row r="342" spans="1:16" ht="12.75">
      <c r="A342" s="24" t="s">
        <v>49</v>
      </c>
      <c r="B342" s="29" t="s">
        <v>523</v>
      </c>
      <c r="C342" s="29" t="s">
        <v>1416</v>
      </c>
      <c r="D342" s="24" t="s">
        <v>51</v>
      </c>
      <c r="E342" s="30" t="s">
        <v>1417</v>
      </c>
      <c r="F342" s="31" t="s">
        <v>137</v>
      </c>
      <c r="G342" s="32">
        <v>71</v>
      </c>
      <c r="H342" s="33">
        <v>0</v>
      </c>
      <c r="I342" s="33">
        <f>ROUND(ROUND(H342,2)*ROUND(G342,3),2)</f>
      </c>
      <c r="O342">
        <f>(I342*21)/100</f>
      </c>
      <c r="P342" t="s">
        <v>27</v>
      </c>
    </row>
    <row r="343" spans="1:5" ht="12.75">
      <c r="A343" s="34" t="s">
        <v>54</v>
      </c>
      <c r="E343" s="35" t="s">
        <v>1418</v>
      </c>
    </row>
    <row r="344" spans="1:5" ht="12.75">
      <c r="A344" s="36" t="s">
        <v>56</v>
      </c>
      <c r="E344" s="37" t="s">
        <v>1551</v>
      </c>
    </row>
    <row r="345" spans="1:5" ht="51">
      <c r="A345" t="s">
        <v>58</v>
      </c>
      <c r="E345" s="35" t="s">
        <v>1420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0+O8</f>
      </c>
      <c r="P2" t="s">
        <v>26</v>
      </c>
    </row>
    <row r="3" spans="1:16" ht="15" customHeight="1">
      <c r="A3" t="s">
        <v>12</v>
      </c>
      <c r="B3" s="12" t="s">
        <v>14</v>
      </c>
      <c r="C3" s="13" t="s">
        <v>15</v>
      </c>
      <c r="D3" s="1"/>
      <c r="E3" s="14" t="s">
        <v>16</v>
      </c>
      <c r="F3" s="1"/>
      <c r="G3" s="9"/>
      <c r="H3" s="8" t="s">
        <v>1552</v>
      </c>
      <c r="I3" s="38">
        <f>0+I8</f>
      </c>
      <c r="O3" t="s">
        <v>23</v>
      </c>
      <c r="P3" t="s">
        <v>27</v>
      </c>
    </row>
    <row r="4" spans="1:16" ht="15" customHeight="1">
      <c r="A4" t="s">
        <v>17</v>
      </c>
      <c r="B4" s="16" t="s">
        <v>22</v>
      </c>
      <c r="C4" s="17" t="s">
        <v>1552</v>
      </c>
      <c r="D4" s="6"/>
      <c r="E4" s="18" t="s">
        <v>1553</v>
      </c>
      <c r="F4" s="6"/>
      <c r="G4" s="6"/>
      <c r="H4" s="25"/>
      <c r="I4" s="25"/>
      <c r="O4" t="s">
        <v>24</v>
      </c>
      <c r="P4" t="s">
        <v>27</v>
      </c>
    </row>
    <row r="5" spans="1:16" ht="12.75" customHeight="1">
      <c r="A5" s="15" t="s">
        <v>30</v>
      </c>
      <c r="B5" s="15" t="s">
        <v>32</v>
      </c>
      <c r="C5" s="15" t="s">
        <v>34</v>
      </c>
      <c r="D5" s="15" t="s">
        <v>35</v>
      </c>
      <c r="E5" s="15" t="s">
        <v>36</v>
      </c>
      <c r="F5" s="15" t="s">
        <v>38</v>
      </c>
      <c r="G5" s="15" t="s">
        <v>40</v>
      </c>
      <c r="H5" s="15" t="s">
        <v>42</v>
      </c>
      <c r="I5" s="15"/>
      <c r="O5" t="s">
        <v>25</v>
      </c>
      <c r="P5" t="s">
        <v>27</v>
      </c>
    </row>
    <row r="6" spans="1:9" ht="12.75" customHeight="1">
      <c r="A6" s="15"/>
      <c r="B6" s="15"/>
      <c r="C6" s="15"/>
      <c r="D6" s="15"/>
      <c r="E6" s="15"/>
      <c r="F6" s="15"/>
      <c r="G6" s="15"/>
      <c r="H6" s="15" t="s">
        <v>43</v>
      </c>
      <c r="I6" s="15" t="s">
        <v>45</v>
      </c>
    </row>
    <row r="7" spans="1:9" ht="12.75" customHeight="1">
      <c r="A7" s="15" t="s">
        <v>31</v>
      </c>
      <c r="B7" s="15" t="s">
        <v>33</v>
      </c>
      <c r="C7" s="15" t="s">
        <v>27</v>
      </c>
      <c r="D7" s="15" t="s">
        <v>26</v>
      </c>
      <c r="E7" s="15" t="s">
        <v>37</v>
      </c>
      <c r="F7" s="15" t="s">
        <v>39</v>
      </c>
      <c r="G7" s="15" t="s">
        <v>41</v>
      </c>
      <c r="H7" s="15" t="s">
        <v>44</v>
      </c>
      <c r="I7" s="15" t="s">
        <v>46</v>
      </c>
    </row>
    <row r="8" spans="1:18" ht="12.75" customHeight="1">
      <c r="A8" s="25" t="s">
        <v>47</v>
      </c>
      <c r="B8" s="25"/>
      <c r="C8" s="26" t="s">
        <v>31</v>
      </c>
      <c r="D8" s="25"/>
      <c r="E8" s="27" t="s">
        <v>48</v>
      </c>
      <c r="F8" s="25"/>
      <c r="G8" s="25"/>
      <c r="H8" s="25"/>
      <c r="I8" s="28">
        <f>0+Q8</f>
      </c>
      <c r="O8">
        <f>0+R8</f>
      </c>
      <c r="Q8">
        <f>0+I9</f>
      </c>
      <c r="R8">
        <f>0+O9</f>
      </c>
    </row>
    <row r="9" spans="1:16" ht="12.75">
      <c r="A9" s="24" t="s">
        <v>49</v>
      </c>
      <c r="B9" s="29" t="s">
        <v>33</v>
      </c>
      <c r="C9" s="29" t="s">
        <v>1554</v>
      </c>
      <c r="D9" s="24" t="s">
        <v>51</v>
      </c>
      <c r="E9" s="30" t="s">
        <v>1555</v>
      </c>
      <c r="F9" s="31" t="s">
        <v>62</v>
      </c>
      <c r="G9" s="32">
        <v>1</v>
      </c>
      <c r="H9" s="33">
        <v>0</v>
      </c>
      <c r="I9" s="33">
        <f>ROUND(ROUND(H9,2)*ROUND(G9,3),2)</f>
      </c>
      <c r="O9">
        <f>(I9*21)/100</f>
      </c>
      <c r="P9" t="s">
        <v>27</v>
      </c>
    </row>
    <row r="10" spans="1:5" ht="12.75">
      <c r="A10" s="34" t="s">
        <v>54</v>
      </c>
      <c r="E10" s="35" t="s">
        <v>1556</v>
      </c>
    </row>
    <row r="11" spans="1:5" ht="12.75">
      <c r="A11" s="36" t="s">
        <v>56</v>
      </c>
      <c r="E11" s="37" t="s">
        <v>57</v>
      </c>
    </row>
    <row r="12" spans="1:5" ht="12.75">
      <c r="A12" t="s">
        <v>58</v>
      </c>
      <c r="E12" s="35" t="s">
        <v>51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6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28</v>
      </c>
      <c r="I3" s="38">
        <f>0+I9</f>
      </c>
      <c r="O3" t="s">
        <v>23</v>
      </c>
      <c r="P3" t="s">
        <v>27</v>
      </c>
    </row>
    <row r="4" spans="1:16" ht="15" customHeight="1">
      <c r="A4" t="s">
        <v>17</v>
      </c>
      <c r="B4" s="12" t="s">
        <v>18</v>
      </c>
      <c r="C4" s="13" t="s">
        <v>19</v>
      </c>
      <c r="D4" s="1"/>
      <c r="E4" s="14" t="s">
        <v>20</v>
      </c>
      <c r="F4" s="1"/>
      <c r="G4" s="1"/>
      <c r="H4" s="11"/>
      <c r="I4" s="11"/>
      <c r="O4" t="s">
        <v>24</v>
      </c>
      <c r="P4" t="s">
        <v>27</v>
      </c>
    </row>
    <row r="5" spans="1:16" ht="12.75" customHeight="1">
      <c r="A5" t="s">
        <v>21</v>
      </c>
      <c r="B5" s="16" t="s">
        <v>22</v>
      </c>
      <c r="C5" s="17" t="s">
        <v>28</v>
      </c>
      <c r="D5" s="6"/>
      <c r="E5" s="18" t="s">
        <v>29</v>
      </c>
      <c r="F5" s="6"/>
      <c r="G5" s="6"/>
      <c r="H5" s="6"/>
      <c r="I5" s="6"/>
      <c r="O5" t="s">
        <v>25</v>
      </c>
      <c r="P5" t="s">
        <v>27</v>
      </c>
    </row>
    <row r="6" spans="1:9" ht="12.75" customHeight="1">
      <c r="A6" s="15" t="s">
        <v>30</v>
      </c>
      <c r="B6" s="15" t="s">
        <v>32</v>
      </c>
      <c r="C6" s="15" t="s">
        <v>34</v>
      </c>
      <c r="D6" s="15" t="s">
        <v>35</v>
      </c>
      <c r="E6" s="15" t="s">
        <v>36</v>
      </c>
      <c r="F6" s="15" t="s">
        <v>38</v>
      </c>
      <c r="G6" s="15" t="s">
        <v>40</v>
      </c>
      <c r="H6" s="15" t="s">
        <v>42</v>
      </c>
      <c r="I6" s="15"/>
    </row>
    <row r="7" spans="1:9" ht="12.75" customHeight="1">
      <c r="A7" s="15"/>
      <c r="B7" s="15"/>
      <c r="C7" s="15"/>
      <c r="D7" s="15"/>
      <c r="E7" s="15"/>
      <c r="F7" s="15"/>
      <c r="G7" s="15"/>
      <c r="H7" s="15" t="s">
        <v>43</v>
      </c>
      <c r="I7" s="15" t="s">
        <v>45</v>
      </c>
    </row>
    <row r="8" spans="1:9" ht="12.75" customHeight="1">
      <c r="A8" s="15" t="s">
        <v>31</v>
      </c>
      <c r="B8" s="15" t="s">
        <v>33</v>
      </c>
      <c r="C8" s="15" t="s">
        <v>27</v>
      </c>
      <c r="D8" s="15" t="s">
        <v>26</v>
      </c>
      <c r="E8" s="15" t="s">
        <v>37</v>
      </c>
      <c r="F8" s="15" t="s">
        <v>39</v>
      </c>
      <c r="G8" s="15" t="s">
        <v>41</v>
      </c>
      <c r="H8" s="15" t="s">
        <v>44</v>
      </c>
      <c r="I8" s="15" t="s">
        <v>46</v>
      </c>
    </row>
    <row r="9" spans="1:18" ht="12.75" customHeight="1">
      <c r="A9" s="25" t="s">
        <v>47</v>
      </c>
      <c r="B9" s="25"/>
      <c r="C9" s="26" t="s">
        <v>31</v>
      </c>
      <c r="D9" s="25"/>
      <c r="E9" s="27" t="s">
        <v>48</v>
      </c>
      <c r="F9" s="25"/>
      <c r="G9" s="25"/>
      <c r="H9" s="25"/>
      <c r="I9" s="28">
        <f>0+Q9</f>
      </c>
      <c r="O9">
        <f>0+R9</f>
      </c>
      <c r="Q9">
        <f>0+I10+I14+I18+I22+I26+I30+I34+I38+I42+I46+I50+I54+I58</f>
      </c>
      <c r="R9">
        <f>0+O10+O14+O18+O22+O26+O30+O34+O38+O42+O46+O50+O54+O58</f>
      </c>
    </row>
    <row r="10" spans="1:16" ht="12.75">
      <c r="A10" s="24" t="s">
        <v>49</v>
      </c>
      <c r="B10" s="29" t="s">
        <v>33</v>
      </c>
      <c r="C10" s="29" t="s">
        <v>50</v>
      </c>
      <c r="D10" s="24" t="s">
        <v>51</v>
      </c>
      <c r="E10" s="30" t="s">
        <v>52</v>
      </c>
      <c r="F10" s="31" t="s">
        <v>53</v>
      </c>
      <c r="G10" s="32">
        <v>1</v>
      </c>
      <c r="H10" s="33">
        <v>0</v>
      </c>
      <c r="I10" s="33">
        <f>ROUND(ROUND(H10,2)*ROUND(G10,3),2)</f>
      </c>
      <c r="O10">
        <f>(I10*21)/100</f>
      </c>
      <c r="P10" t="s">
        <v>27</v>
      </c>
    </row>
    <row r="11" spans="1:5" ht="38.25">
      <c r="A11" s="34" t="s">
        <v>54</v>
      </c>
      <c r="E11" s="35" t="s">
        <v>55</v>
      </c>
    </row>
    <row r="12" spans="1:5" ht="12.75">
      <c r="A12" s="36" t="s">
        <v>56</v>
      </c>
      <c r="E12" s="37" t="s">
        <v>57</v>
      </c>
    </row>
    <row r="13" spans="1:5" ht="12.75">
      <c r="A13" t="s">
        <v>58</v>
      </c>
      <c r="E13" s="35" t="s">
        <v>59</v>
      </c>
    </row>
    <row r="14" spans="1:16" ht="12.75">
      <c r="A14" s="24" t="s">
        <v>49</v>
      </c>
      <c r="B14" s="29" t="s">
        <v>27</v>
      </c>
      <c r="C14" s="29" t="s">
        <v>60</v>
      </c>
      <c r="D14" s="24" t="s">
        <v>51</v>
      </c>
      <c r="E14" s="30" t="s">
        <v>61</v>
      </c>
      <c r="F14" s="31" t="s">
        <v>62</v>
      </c>
      <c r="G14" s="32">
        <v>1</v>
      </c>
      <c r="H14" s="33">
        <v>0</v>
      </c>
      <c r="I14" s="33">
        <f>ROUND(ROUND(H14,2)*ROUND(G14,3),2)</f>
      </c>
      <c r="O14">
        <f>(I14*21)/100</f>
      </c>
      <c r="P14" t="s">
        <v>27</v>
      </c>
    </row>
    <row r="15" spans="1:5" ht="25.5">
      <c r="A15" s="34" t="s">
        <v>54</v>
      </c>
      <c r="E15" s="35" t="s">
        <v>63</v>
      </c>
    </row>
    <row r="16" spans="1:5" ht="12.75">
      <c r="A16" s="36" t="s">
        <v>56</v>
      </c>
      <c r="E16" s="37" t="s">
        <v>57</v>
      </c>
    </row>
    <row r="17" spans="1:5" ht="12.75">
      <c r="A17" t="s">
        <v>58</v>
      </c>
      <c r="E17" s="35" t="s">
        <v>64</v>
      </c>
    </row>
    <row r="18" spans="1:16" ht="12.75">
      <c r="A18" s="24" t="s">
        <v>49</v>
      </c>
      <c r="B18" s="29" t="s">
        <v>26</v>
      </c>
      <c r="C18" s="29" t="s">
        <v>65</v>
      </c>
      <c r="D18" s="24" t="s">
        <v>51</v>
      </c>
      <c r="E18" s="30" t="s">
        <v>66</v>
      </c>
      <c r="F18" s="31" t="s">
        <v>62</v>
      </c>
      <c r="G18" s="32">
        <v>1</v>
      </c>
      <c r="H18" s="33">
        <v>0</v>
      </c>
      <c r="I18" s="33">
        <f>ROUND(ROUND(H18,2)*ROUND(G18,3),2)</f>
      </c>
      <c r="O18">
        <f>(I18*21)/100</f>
      </c>
      <c r="P18" t="s">
        <v>27</v>
      </c>
    </row>
    <row r="19" spans="1:5" ht="12.75">
      <c r="A19" s="34" t="s">
        <v>54</v>
      </c>
      <c r="E19" s="35" t="s">
        <v>67</v>
      </c>
    </row>
    <row r="20" spans="1:5" ht="12.75">
      <c r="A20" s="36" t="s">
        <v>56</v>
      </c>
      <c r="E20" s="37" t="s">
        <v>57</v>
      </c>
    </row>
    <row r="21" spans="1:5" ht="12.75">
      <c r="A21" t="s">
        <v>58</v>
      </c>
      <c r="E21" s="35" t="s">
        <v>64</v>
      </c>
    </row>
    <row r="22" spans="1:16" ht="12.75">
      <c r="A22" s="24" t="s">
        <v>49</v>
      </c>
      <c r="B22" s="29" t="s">
        <v>37</v>
      </c>
      <c r="C22" s="29" t="s">
        <v>68</v>
      </c>
      <c r="D22" s="24" t="s">
        <v>51</v>
      </c>
      <c r="E22" s="30" t="s">
        <v>69</v>
      </c>
      <c r="F22" s="31" t="s">
        <v>62</v>
      </c>
      <c r="G22" s="32">
        <v>1</v>
      </c>
      <c r="H22" s="33">
        <v>0</v>
      </c>
      <c r="I22" s="33">
        <f>ROUND(ROUND(H22,2)*ROUND(G22,3),2)</f>
      </c>
      <c r="O22">
        <f>(I22*21)/100</f>
      </c>
      <c r="P22" t="s">
        <v>27</v>
      </c>
    </row>
    <row r="23" spans="1:5" ht="38.25">
      <c r="A23" s="34" t="s">
        <v>54</v>
      </c>
      <c r="E23" s="35" t="s">
        <v>70</v>
      </c>
    </row>
    <row r="24" spans="1:5" ht="12.75">
      <c r="A24" s="36" t="s">
        <v>56</v>
      </c>
      <c r="E24" s="37" t="s">
        <v>57</v>
      </c>
    </row>
    <row r="25" spans="1:5" ht="12.75">
      <c r="A25" t="s">
        <v>58</v>
      </c>
      <c r="E25" s="35" t="s">
        <v>64</v>
      </c>
    </row>
    <row r="26" spans="1:16" ht="12.75">
      <c r="A26" s="24" t="s">
        <v>49</v>
      </c>
      <c r="B26" s="29" t="s">
        <v>39</v>
      </c>
      <c r="C26" s="29" t="s">
        <v>71</v>
      </c>
      <c r="D26" s="24" t="s">
        <v>51</v>
      </c>
      <c r="E26" s="30" t="s">
        <v>72</v>
      </c>
      <c r="F26" s="31" t="s">
        <v>62</v>
      </c>
      <c r="G26" s="32">
        <v>1</v>
      </c>
      <c r="H26" s="33">
        <v>0</v>
      </c>
      <c r="I26" s="33">
        <f>ROUND(ROUND(H26,2)*ROUND(G26,3),2)</f>
      </c>
      <c r="O26">
        <f>(I26*21)/100</f>
      </c>
      <c r="P26" t="s">
        <v>27</v>
      </c>
    </row>
    <row r="27" spans="1:5" ht="12.75">
      <c r="A27" s="34" t="s">
        <v>54</v>
      </c>
      <c r="E27" s="35" t="s">
        <v>73</v>
      </c>
    </row>
    <row r="28" spans="1:5" ht="12.75">
      <c r="A28" s="36" t="s">
        <v>56</v>
      </c>
      <c r="E28" s="37" t="s">
        <v>57</v>
      </c>
    </row>
    <row r="29" spans="1:5" ht="12.75">
      <c r="A29" t="s">
        <v>58</v>
      </c>
      <c r="E29" s="35" t="s">
        <v>74</v>
      </c>
    </row>
    <row r="30" spans="1:16" ht="12.75">
      <c r="A30" s="24" t="s">
        <v>49</v>
      </c>
      <c r="B30" s="29" t="s">
        <v>41</v>
      </c>
      <c r="C30" s="29" t="s">
        <v>75</v>
      </c>
      <c r="D30" s="24" t="s">
        <v>51</v>
      </c>
      <c r="E30" s="30" t="s">
        <v>76</v>
      </c>
      <c r="F30" s="31" t="s">
        <v>62</v>
      </c>
      <c r="G30" s="32">
        <v>30</v>
      </c>
      <c r="H30" s="33">
        <v>0</v>
      </c>
      <c r="I30" s="33">
        <f>ROUND(ROUND(H30,2)*ROUND(G30,3),2)</f>
      </c>
      <c r="O30">
        <f>(I30*21)/100</f>
      </c>
      <c r="P30" t="s">
        <v>27</v>
      </c>
    </row>
    <row r="31" spans="1:5" ht="25.5">
      <c r="A31" s="34" t="s">
        <v>54</v>
      </c>
      <c r="E31" s="35" t="s">
        <v>77</v>
      </c>
    </row>
    <row r="32" spans="1:5" ht="12.75">
      <c r="A32" s="36" t="s">
        <v>56</v>
      </c>
      <c r="E32" s="37" t="s">
        <v>78</v>
      </c>
    </row>
    <row r="33" spans="1:5" ht="12.75">
      <c r="A33" t="s">
        <v>58</v>
      </c>
      <c r="E33" s="35" t="s">
        <v>74</v>
      </c>
    </row>
    <row r="34" spans="1:16" ht="12.75">
      <c r="A34" s="24" t="s">
        <v>49</v>
      </c>
      <c r="B34" s="29" t="s">
        <v>79</v>
      </c>
      <c r="C34" s="29" t="s">
        <v>80</v>
      </c>
      <c r="D34" s="24" t="s">
        <v>51</v>
      </c>
      <c r="E34" s="30" t="s">
        <v>81</v>
      </c>
      <c r="F34" s="31" t="s">
        <v>82</v>
      </c>
      <c r="G34" s="32">
        <v>1</v>
      </c>
      <c r="H34" s="33">
        <v>0</v>
      </c>
      <c r="I34" s="33">
        <f>ROUND(ROUND(H34,2)*ROUND(G34,3),2)</f>
      </c>
      <c r="O34">
        <f>(I34*21)/100</f>
      </c>
      <c r="P34" t="s">
        <v>27</v>
      </c>
    </row>
    <row r="35" spans="1:5" ht="51">
      <c r="A35" s="34" t="s">
        <v>54</v>
      </c>
      <c r="E35" s="35" t="s">
        <v>83</v>
      </c>
    </row>
    <row r="36" spans="1:5" ht="12.75">
      <c r="A36" s="36" t="s">
        <v>56</v>
      </c>
      <c r="E36" s="37" t="s">
        <v>51</v>
      </c>
    </row>
    <row r="37" spans="1:5" ht="12.75">
      <c r="A37" t="s">
        <v>58</v>
      </c>
      <c r="E37" s="35" t="s">
        <v>84</v>
      </c>
    </row>
    <row r="38" spans="1:16" ht="12.75">
      <c r="A38" s="24" t="s">
        <v>49</v>
      </c>
      <c r="B38" s="29" t="s">
        <v>85</v>
      </c>
      <c r="C38" s="29" t="s">
        <v>86</v>
      </c>
      <c r="D38" s="24" t="s">
        <v>51</v>
      </c>
      <c r="E38" s="30" t="s">
        <v>87</v>
      </c>
      <c r="F38" s="31" t="s">
        <v>62</v>
      </c>
      <c r="G38" s="32">
        <v>1</v>
      </c>
      <c r="H38" s="33">
        <v>0</v>
      </c>
      <c r="I38" s="33">
        <f>ROUND(ROUND(H38,2)*ROUND(G38,3),2)</f>
      </c>
      <c r="O38">
        <f>(I38*21)/100</f>
      </c>
      <c r="P38" t="s">
        <v>27</v>
      </c>
    </row>
    <row r="39" spans="1:5" ht="51">
      <c r="A39" s="34" t="s">
        <v>54</v>
      </c>
      <c r="E39" s="35" t="s">
        <v>88</v>
      </c>
    </row>
    <row r="40" spans="1:5" ht="12.75">
      <c r="A40" s="36" t="s">
        <v>56</v>
      </c>
      <c r="E40" s="37" t="s">
        <v>57</v>
      </c>
    </row>
    <row r="41" spans="1:5" ht="12.75">
      <c r="A41" t="s">
        <v>58</v>
      </c>
      <c r="E41" s="35" t="s">
        <v>74</v>
      </c>
    </row>
    <row r="42" spans="1:16" ht="12.75">
      <c r="A42" s="24" t="s">
        <v>49</v>
      </c>
      <c r="B42" s="29" t="s">
        <v>44</v>
      </c>
      <c r="C42" s="29" t="s">
        <v>89</v>
      </c>
      <c r="D42" s="24" t="s">
        <v>51</v>
      </c>
      <c r="E42" s="30" t="s">
        <v>90</v>
      </c>
      <c r="F42" s="31" t="s">
        <v>62</v>
      </c>
      <c r="G42" s="32">
        <v>1</v>
      </c>
      <c r="H42" s="33">
        <v>0</v>
      </c>
      <c r="I42" s="33">
        <f>ROUND(ROUND(H42,2)*ROUND(G42,3),2)</f>
      </c>
      <c r="O42">
        <f>(I42*21)/100</f>
      </c>
      <c r="P42" t="s">
        <v>27</v>
      </c>
    </row>
    <row r="43" spans="1:5" ht="51">
      <c r="A43" s="34" t="s">
        <v>54</v>
      </c>
      <c r="E43" s="35" t="s">
        <v>91</v>
      </c>
    </row>
    <row r="44" spans="1:5" ht="12.75">
      <c r="A44" s="36" t="s">
        <v>56</v>
      </c>
      <c r="E44" s="37" t="s">
        <v>51</v>
      </c>
    </row>
    <row r="45" spans="1:5" ht="12.75">
      <c r="A45" t="s">
        <v>58</v>
      </c>
      <c r="E45" s="35" t="s">
        <v>74</v>
      </c>
    </row>
    <row r="46" spans="1:16" ht="12.75">
      <c r="A46" s="24" t="s">
        <v>49</v>
      </c>
      <c r="B46" s="29" t="s">
        <v>46</v>
      </c>
      <c r="C46" s="29" t="s">
        <v>92</v>
      </c>
      <c r="D46" s="24" t="s">
        <v>51</v>
      </c>
      <c r="E46" s="30" t="s">
        <v>93</v>
      </c>
      <c r="F46" s="31" t="s">
        <v>62</v>
      </c>
      <c r="G46" s="32">
        <v>0.5</v>
      </c>
      <c r="H46" s="33">
        <v>0</v>
      </c>
      <c r="I46" s="33">
        <f>ROUND(ROUND(H46,2)*ROUND(G46,3),2)</f>
      </c>
      <c r="O46">
        <f>(I46*21)/100</f>
      </c>
      <c r="P46" t="s">
        <v>27</v>
      </c>
    </row>
    <row r="47" spans="1:5" ht="76.5">
      <c r="A47" s="34" t="s">
        <v>54</v>
      </c>
      <c r="E47" s="35" t="s">
        <v>94</v>
      </c>
    </row>
    <row r="48" spans="1:5" ht="25.5">
      <c r="A48" s="36" t="s">
        <v>56</v>
      </c>
      <c r="E48" s="37" t="s">
        <v>95</v>
      </c>
    </row>
    <row r="49" spans="1:5" ht="76.5">
      <c r="A49" t="s">
        <v>58</v>
      </c>
      <c r="E49" s="35" t="s">
        <v>96</v>
      </c>
    </row>
    <row r="50" spans="1:16" ht="12.75">
      <c r="A50" s="24" t="s">
        <v>49</v>
      </c>
      <c r="B50" s="29" t="s">
        <v>97</v>
      </c>
      <c r="C50" s="29" t="s">
        <v>98</v>
      </c>
      <c r="D50" s="24" t="s">
        <v>51</v>
      </c>
      <c r="E50" s="30" t="s">
        <v>99</v>
      </c>
      <c r="F50" s="31" t="s">
        <v>62</v>
      </c>
      <c r="G50" s="32">
        <v>1</v>
      </c>
      <c r="H50" s="33">
        <v>0</v>
      </c>
      <c r="I50" s="33">
        <f>ROUND(ROUND(H50,2)*ROUND(G50,3),2)</f>
      </c>
      <c r="O50">
        <f>(I50*21)/100</f>
      </c>
      <c r="P50" t="s">
        <v>27</v>
      </c>
    </row>
    <row r="51" spans="1:5" ht="25.5">
      <c r="A51" s="34" t="s">
        <v>54</v>
      </c>
      <c r="E51" s="35" t="s">
        <v>100</v>
      </c>
    </row>
    <row r="52" spans="1:5" ht="12.75">
      <c r="A52" s="36" t="s">
        <v>56</v>
      </c>
      <c r="E52" s="37" t="s">
        <v>51</v>
      </c>
    </row>
    <row r="53" spans="1:5" ht="63.75">
      <c r="A53" t="s">
        <v>58</v>
      </c>
      <c r="E53" s="35" t="s">
        <v>101</v>
      </c>
    </row>
    <row r="54" spans="1:16" ht="12.75">
      <c r="A54" s="24" t="s">
        <v>49</v>
      </c>
      <c r="B54" s="29" t="s">
        <v>102</v>
      </c>
      <c r="C54" s="29" t="s">
        <v>103</v>
      </c>
      <c r="D54" s="24" t="s">
        <v>51</v>
      </c>
      <c r="E54" s="30" t="s">
        <v>104</v>
      </c>
      <c r="F54" s="31" t="s">
        <v>82</v>
      </c>
      <c r="G54" s="32">
        <v>1</v>
      </c>
      <c r="H54" s="33">
        <v>0</v>
      </c>
      <c r="I54" s="33">
        <f>ROUND(ROUND(H54,2)*ROUND(G54,3),2)</f>
      </c>
      <c r="O54">
        <f>(I54*21)/100</f>
      </c>
      <c r="P54" t="s">
        <v>27</v>
      </c>
    </row>
    <row r="55" spans="1:5" ht="51">
      <c r="A55" s="34" t="s">
        <v>54</v>
      </c>
      <c r="E55" s="35" t="s">
        <v>105</v>
      </c>
    </row>
    <row r="56" spans="1:5" ht="12.75">
      <c r="A56" s="36" t="s">
        <v>56</v>
      </c>
      <c r="E56" s="37" t="s">
        <v>51</v>
      </c>
    </row>
    <row r="57" spans="1:5" ht="89.25">
      <c r="A57" t="s">
        <v>58</v>
      </c>
      <c r="E57" s="35" t="s">
        <v>106</v>
      </c>
    </row>
    <row r="58" spans="1:16" ht="12.75">
      <c r="A58" s="24" t="s">
        <v>49</v>
      </c>
      <c r="B58" s="29" t="s">
        <v>107</v>
      </c>
      <c r="C58" s="29" t="s">
        <v>108</v>
      </c>
      <c r="D58" s="24" t="s">
        <v>51</v>
      </c>
      <c r="E58" s="30" t="s">
        <v>109</v>
      </c>
      <c r="F58" s="31" t="s">
        <v>62</v>
      </c>
      <c r="G58" s="32">
        <v>1</v>
      </c>
      <c r="H58" s="33">
        <v>0</v>
      </c>
      <c r="I58" s="33">
        <f>ROUND(ROUND(H58,2)*ROUND(G58,3),2)</f>
      </c>
      <c r="O58">
        <f>(I58*21)/100</f>
      </c>
      <c r="P58" t="s">
        <v>27</v>
      </c>
    </row>
    <row r="59" spans="1:5" ht="25.5">
      <c r="A59" s="34" t="s">
        <v>54</v>
      </c>
      <c r="E59" s="35" t="s">
        <v>110</v>
      </c>
    </row>
    <row r="60" spans="1:5" ht="12.75">
      <c r="A60" s="36" t="s">
        <v>56</v>
      </c>
      <c r="E60" s="37" t="s">
        <v>57</v>
      </c>
    </row>
    <row r="61" spans="1:5" ht="12.75">
      <c r="A61" t="s">
        <v>58</v>
      </c>
      <c r="E61" s="35" t="s">
        <v>111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112</v>
      </c>
      <c r="I3" s="38">
        <f>0+I9</f>
      </c>
      <c r="O3" t="s">
        <v>23</v>
      </c>
      <c r="P3" t="s">
        <v>27</v>
      </c>
    </row>
    <row r="4" spans="1:16" ht="15" customHeight="1">
      <c r="A4" t="s">
        <v>17</v>
      </c>
      <c r="B4" s="12" t="s">
        <v>18</v>
      </c>
      <c r="C4" s="13" t="s">
        <v>19</v>
      </c>
      <c r="D4" s="1"/>
      <c r="E4" s="14" t="s">
        <v>20</v>
      </c>
      <c r="F4" s="1"/>
      <c r="G4" s="1"/>
      <c r="H4" s="11"/>
      <c r="I4" s="11"/>
      <c r="O4" t="s">
        <v>24</v>
      </c>
      <c r="P4" t="s">
        <v>27</v>
      </c>
    </row>
    <row r="5" spans="1:16" ht="12.75" customHeight="1">
      <c r="A5" t="s">
        <v>21</v>
      </c>
      <c r="B5" s="16" t="s">
        <v>22</v>
      </c>
      <c r="C5" s="17" t="s">
        <v>112</v>
      </c>
      <c r="D5" s="6"/>
      <c r="E5" s="18" t="s">
        <v>113</v>
      </c>
      <c r="F5" s="6"/>
      <c r="G5" s="6"/>
      <c r="H5" s="6"/>
      <c r="I5" s="6"/>
      <c r="O5" t="s">
        <v>25</v>
      </c>
      <c r="P5" t="s">
        <v>27</v>
      </c>
    </row>
    <row r="6" spans="1:9" ht="12.75" customHeight="1">
      <c r="A6" s="15" t="s">
        <v>30</v>
      </c>
      <c r="B6" s="15" t="s">
        <v>32</v>
      </c>
      <c r="C6" s="15" t="s">
        <v>34</v>
      </c>
      <c r="D6" s="15" t="s">
        <v>35</v>
      </c>
      <c r="E6" s="15" t="s">
        <v>36</v>
      </c>
      <c r="F6" s="15" t="s">
        <v>38</v>
      </c>
      <c r="G6" s="15" t="s">
        <v>40</v>
      </c>
      <c r="H6" s="15" t="s">
        <v>42</v>
      </c>
      <c r="I6" s="15"/>
    </row>
    <row r="7" spans="1:9" ht="12.75" customHeight="1">
      <c r="A7" s="15"/>
      <c r="B7" s="15"/>
      <c r="C7" s="15"/>
      <c r="D7" s="15"/>
      <c r="E7" s="15"/>
      <c r="F7" s="15"/>
      <c r="G7" s="15"/>
      <c r="H7" s="15" t="s">
        <v>43</v>
      </c>
      <c r="I7" s="15" t="s">
        <v>45</v>
      </c>
    </row>
    <row r="8" spans="1:9" ht="12.75" customHeight="1">
      <c r="A8" s="15" t="s">
        <v>31</v>
      </c>
      <c r="B8" s="15" t="s">
        <v>33</v>
      </c>
      <c r="C8" s="15" t="s">
        <v>27</v>
      </c>
      <c r="D8" s="15" t="s">
        <v>26</v>
      </c>
      <c r="E8" s="15" t="s">
        <v>37</v>
      </c>
      <c r="F8" s="15" t="s">
        <v>39</v>
      </c>
      <c r="G8" s="15" t="s">
        <v>41</v>
      </c>
      <c r="H8" s="15" t="s">
        <v>44</v>
      </c>
      <c r="I8" s="15" t="s">
        <v>46</v>
      </c>
    </row>
    <row r="9" spans="1:18" ht="12.75" customHeight="1">
      <c r="A9" s="25" t="s">
        <v>47</v>
      </c>
      <c r="B9" s="25"/>
      <c r="C9" s="26" t="s">
        <v>31</v>
      </c>
      <c r="D9" s="25"/>
      <c r="E9" s="27" t="s">
        <v>48</v>
      </c>
      <c r="F9" s="25"/>
      <c r="G9" s="25"/>
      <c r="H9" s="25"/>
      <c r="I9" s="28">
        <f>0+Q9</f>
      </c>
      <c r="O9">
        <f>0+R9</f>
      </c>
      <c r="Q9">
        <f>0+I10+I14</f>
      </c>
      <c r="R9">
        <f>0+O10+O14</f>
      </c>
    </row>
    <row r="10" spans="1:16" ht="12.75">
      <c r="A10" s="24" t="s">
        <v>49</v>
      </c>
      <c r="B10" s="29" t="s">
        <v>33</v>
      </c>
      <c r="C10" s="29" t="s">
        <v>114</v>
      </c>
      <c r="D10" s="24" t="s">
        <v>51</v>
      </c>
      <c r="E10" s="30" t="s">
        <v>115</v>
      </c>
      <c r="F10" s="31" t="s">
        <v>62</v>
      </c>
      <c r="G10" s="32">
        <v>1</v>
      </c>
      <c r="H10" s="33">
        <v>0</v>
      </c>
      <c r="I10" s="33">
        <f>ROUND(ROUND(H10,2)*ROUND(G10,3),2)</f>
      </c>
      <c r="O10">
        <f>(I10*21)/100</f>
      </c>
      <c r="P10" t="s">
        <v>27</v>
      </c>
    </row>
    <row r="11" spans="1:5" ht="12.75">
      <c r="A11" s="34" t="s">
        <v>54</v>
      </c>
      <c r="E11" s="35" t="s">
        <v>51</v>
      </c>
    </row>
    <row r="12" spans="1:5" ht="12.75">
      <c r="A12" s="36" t="s">
        <v>56</v>
      </c>
      <c r="E12" s="37" t="s">
        <v>51</v>
      </c>
    </row>
    <row r="13" spans="1:5" ht="12.75">
      <c r="A13" t="s">
        <v>58</v>
      </c>
      <c r="E13" s="35" t="s">
        <v>116</v>
      </c>
    </row>
    <row r="14" spans="1:16" ht="12.75">
      <c r="A14" s="24" t="s">
        <v>49</v>
      </c>
      <c r="B14" s="29" t="s">
        <v>27</v>
      </c>
      <c r="C14" s="29" t="s">
        <v>117</v>
      </c>
      <c r="D14" s="24" t="s">
        <v>51</v>
      </c>
      <c r="E14" s="30" t="s">
        <v>118</v>
      </c>
      <c r="F14" s="31" t="s">
        <v>62</v>
      </c>
      <c r="G14" s="32">
        <v>1</v>
      </c>
      <c r="H14" s="33">
        <v>0</v>
      </c>
      <c r="I14" s="33">
        <f>ROUND(ROUND(H14,2)*ROUND(G14,3),2)</f>
      </c>
      <c r="O14">
        <f>(I14*21)/100</f>
      </c>
      <c r="P14" t="s">
        <v>27</v>
      </c>
    </row>
    <row r="15" spans="1:5" ht="38.25">
      <c r="A15" s="34" t="s">
        <v>54</v>
      </c>
      <c r="E15" s="35" t="s">
        <v>119</v>
      </c>
    </row>
    <row r="16" spans="1:5" ht="12.75">
      <c r="A16" s="36" t="s">
        <v>56</v>
      </c>
      <c r="E16" s="37" t="s">
        <v>51</v>
      </c>
    </row>
    <row r="17" spans="1:5" ht="25.5">
      <c r="A17" t="s">
        <v>58</v>
      </c>
      <c r="E17" s="35" t="s">
        <v>120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42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0+O9+O18+O127+O144+O157+O270+O291</f>
      </c>
      <c r="P2" t="s">
        <v>26</v>
      </c>
    </row>
    <row r="3" spans="1:16" ht="15" customHeight="1">
      <c r="A3" t="s">
        <v>12</v>
      </c>
      <c r="B3" s="12" t="s">
        <v>14</v>
      </c>
      <c r="C3" s="13" t="s">
        <v>15</v>
      </c>
      <c r="D3" s="1"/>
      <c r="E3" s="14" t="s">
        <v>16</v>
      </c>
      <c r="F3" s="1"/>
      <c r="G3" s="9"/>
      <c r="H3" s="8" t="s">
        <v>123</v>
      </c>
      <c r="I3" s="38">
        <f>0+I9+I18+I127+I144+I157+I270+I291</f>
      </c>
      <c r="O3" t="s">
        <v>23</v>
      </c>
      <c r="P3" t="s">
        <v>27</v>
      </c>
    </row>
    <row r="4" spans="1:16" ht="15" customHeight="1">
      <c r="A4" t="s">
        <v>17</v>
      </c>
      <c r="B4" s="12" t="s">
        <v>18</v>
      </c>
      <c r="C4" s="13" t="s">
        <v>121</v>
      </c>
      <c r="D4" s="1"/>
      <c r="E4" s="14" t="s">
        <v>122</v>
      </c>
      <c r="F4" s="1"/>
      <c r="G4" s="1"/>
      <c r="H4" s="11"/>
      <c r="I4" s="11"/>
      <c r="O4" t="s">
        <v>24</v>
      </c>
      <c r="P4" t="s">
        <v>27</v>
      </c>
    </row>
    <row r="5" spans="1:16" ht="12.75" customHeight="1">
      <c r="A5" t="s">
        <v>21</v>
      </c>
      <c r="B5" s="16" t="s">
        <v>22</v>
      </c>
      <c r="C5" s="17" t="s">
        <v>123</v>
      </c>
      <c r="D5" s="6"/>
      <c r="E5" s="18" t="s">
        <v>124</v>
      </c>
      <c r="F5" s="6"/>
      <c r="G5" s="6"/>
      <c r="H5" s="6"/>
      <c r="I5" s="6"/>
      <c r="O5" t="s">
        <v>25</v>
      </c>
      <c r="P5" t="s">
        <v>27</v>
      </c>
    </row>
    <row r="6" spans="1:9" ht="12.75" customHeight="1">
      <c r="A6" s="15" t="s">
        <v>30</v>
      </c>
      <c r="B6" s="15" t="s">
        <v>32</v>
      </c>
      <c r="C6" s="15" t="s">
        <v>34</v>
      </c>
      <c r="D6" s="15" t="s">
        <v>35</v>
      </c>
      <c r="E6" s="15" t="s">
        <v>36</v>
      </c>
      <c r="F6" s="15" t="s">
        <v>38</v>
      </c>
      <c r="G6" s="15" t="s">
        <v>40</v>
      </c>
      <c r="H6" s="15" t="s">
        <v>42</v>
      </c>
      <c r="I6" s="15"/>
    </row>
    <row r="7" spans="1:9" ht="12.75" customHeight="1">
      <c r="A7" s="15"/>
      <c r="B7" s="15"/>
      <c r="C7" s="15"/>
      <c r="D7" s="15"/>
      <c r="E7" s="15"/>
      <c r="F7" s="15"/>
      <c r="G7" s="15"/>
      <c r="H7" s="15" t="s">
        <v>43</v>
      </c>
      <c r="I7" s="15" t="s">
        <v>45</v>
      </c>
    </row>
    <row r="8" spans="1:9" ht="12.75" customHeight="1">
      <c r="A8" s="15" t="s">
        <v>31</v>
      </c>
      <c r="B8" s="15" t="s">
        <v>33</v>
      </c>
      <c r="C8" s="15" t="s">
        <v>27</v>
      </c>
      <c r="D8" s="15" t="s">
        <v>26</v>
      </c>
      <c r="E8" s="15" t="s">
        <v>37</v>
      </c>
      <c r="F8" s="15" t="s">
        <v>39</v>
      </c>
      <c r="G8" s="15" t="s">
        <v>41</v>
      </c>
      <c r="H8" s="15" t="s">
        <v>44</v>
      </c>
      <c r="I8" s="15" t="s">
        <v>46</v>
      </c>
    </row>
    <row r="9" spans="1:18" ht="12.75" customHeight="1">
      <c r="A9" s="25" t="s">
        <v>47</v>
      </c>
      <c r="B9" s="25"/>
      <c r="C9" s="26" t="s">
        <v>31</v>
      </c>
      <c r="D9" s="25"/>
      <c r="E9" s="27" t="s">
        <v>48</v>
      </c>
      <c r="F9" s="25"/>
      <c r="G9" s="25"/>
      <c r="H9" s="25"/>
      <c r="I9" s="28">
        <f>0+Q9</f>
      </c>
      <c r="O9">
        <f>0+R9</f>
      </c>
      <c r="Q9">
        <f>0+I10+I14</f>
      </c>
      <c r="R9">
        <f>0+O10+O14</f>
      </c>
    </row>
    <row r="10" spans="1:16" ht="12.75">
      <c r="A10" s="24" t="s">
        <v>49</v>
      </c>
      <c r="B10" s="29" t="s">
        <v>33</v>
      </c>
      <c r="C10" s="29" t="s">
        <v>125</v>
      </c>
      <c r="D10" s="24" t="s">
        <v>51</v>
      </c>
      <c r="E10" s="30" t="s">
        <v>126</v>
      </c>
      <c r="F10" s="31" t="s">
        <v>127</v>
      </c>
      <c r="G10" s="32">
        <v>330.05</v>
      </c>
      <c r="H10" s="33">
        <v>0</v>
      </c>
      <c r="I10" s="33">
        <f>ROUND(ROUND(H10,2)*ROUND(G10,3),2)</f>
      </c>
      <c r="O10">
        <f>(I10*21)/100</f>
      </c>
      <c r="P10" t="s">
        <v>27</v>
      </c>
    </row>
    <row r="11" spans="1:5" ht="12.75">
      <c r="A11" s="34" t="s">
        <v>54</v>
      </c>
      <c r="E11" s="35" t="s">
        <v>128</v>
      </c>
    </row>
    <row r="12" spans="1:5" ht="25.5">
      <c r="A12" s="36" t="s">
        <v>56</v>
      </c>
      <c r="E12" s="37" t="s">
        <v>129</v>
      </c>
    </row>
    <row r="13" spans="1:5" ht="25.5">
      <c r="A13" t="s">
        <v>58</v>
      </c>
      <c r="E13" s="35" t="s">
        <v>130</v>
      </c>
    </row>
    <row r="14" spans="1:16" ht="12.75">
      <c r="A14" s="24" t="s">
        <v>49</v>
      </c>
      <c r="B14" s="29" t="s">
        <v>27</v>
      </c>
      <c r="C14" s="29" t="s">
        <v>131</v>
      </c>
      <c r="D14" s="24" t="s">
        <v>51</v>
      </c>
      <c r="E14" s="30" t="s">
        <v>126</v>
      </c>
      <c r="F14" s="31" t="s">
        <v>127</v>
      </c>
      <c r="G14" s="32">
        <v>62397.45</v>
      </c>
      <c r="H14" s="33">
        <v>0</v>
      </c>
      <c r="I14" s="33">
        <f>ROUND(ROUND(H14,2)*ROUND(G14,3),2)</f>
      </c>
      <c r="O14">
        <f>(I14*21)/100</f>
      </c>
      <c r="P14" t="s">
        <v>27</v>
      </c>
    </row>
    <row r="15" spans="1:5" ht="12.75">
      <c r="A15" s="34" t="s">
        <v>54</v>
      </c>
      <c r="E15" s="35" t="s">
        <v>132</v>
      </c>
    </row>
    <row r="16" spans="1:5" ht="114.75">
      <c r="A16" s="36" t="s">
        <v>56</v>
      </c>
      <c r="E16" s="37" t="s">
        <v>133</v>
      </c>
    </row>
    <row r="17" spans="1:5" ht="25.5">
      <c r="A17" t="s">
        <v>58</v>
      </c>
      <c r="E17" s="35" t="s">
        <v>130</v>
      </c>
    </row>
    <row r="18" spans="1:18" ht="12.75" customHeight="1">
      <c r="A18" s="6" t="s">
        <v>47</v>
      </c>
      <c r="B18" s="6"/>
      <c r="C18" s="40" t="s">
        <v>33</v>
      </c>
      <c r="D18" s="6"/>
      <c r="E18" s="27" t="s">
        <v>134</v>
      </c>
      <c r="F18" s="6"/>
      <c r="G18" s="6"/>
      <c r="H18" s="6"/>
      <c r="I18" s="41">
        <f>0+Q18</f>
      </c>
      <c r="O18">
        <f>0+R18</f>
      </c>
      <c r="Q18">
        <f>0+I19+I23+I27+I31+I35+I39+I43+I47+I51+I55+I59+I63+I67+I71+I75+I79+I83+I87+I91+I95+I99+I103+I107+I111+I115+I119+I123</f>
      </c>
      <c r="R18">
        <f>0+O19+O23+O27+O31+O35+O39+O43+O47+O51+O55+O59+O63+O67+O71+O75+O79+O83+O87+O91+O95+O99+O103+O107+O111+O115+O119+O123</f>
      </c>
    </row>
    <row r="19" spans="1:16" ht="12.75">
      <c r="A19" s="24" t="s">
        <v>49</v>
      </c>
      <c r="B19" s="29" t="s">
        <v>26</v>
      </c>
      <c r="C19" s="29" t="s">
        <v>135</v>
      </c>
      <c r="D19" s="24" t="s">
        <v>51</v>
      </c>
      <c r="E19" s="30" t="s">
        <v>136</v>
      </c>
      <c r="F19" s="31" t="s">
        <v>137</v>
      </c>
      <c r="G19" s="32">
        <v>910.2</v>
      </c>
      <c r="H19" s="33">
        <v>0</v>
      </c>
      <c r="I19" s="33">
        <f>ROUND(ROUND(H19,2)*ROUND(G19,3),2)</f>
      </c>
      <c r="O19">
        <f>(I19*21)/100</f>
      </c>
      <c r="P19" t="s">
        <v>27</v>
      </c>
    </row>
    <row r="20" spans="1:5" ht="12.75">
      <c r="A20" s="34" t="s">
        <v>54</v>
      </c>
      <c r="E20" s="35" t="s">
        <v>138</v>
      </c>
    </row>
    <row r="21" spans="1:5" ht="25.5">
      <c r="A21" s="36" t="s">
        <v>56</v>
      </c>
      <c r="E21" s="37" t="s">
        <v>139</v>
      </c>
    </row>
    <row r="22" spans="1:5" ht="12.75">
      <c r="A22" t="s">
        <v>58</v>
      </c>
      <c r="E22" s="35" t="s">
        <v>140</v>
      </c>
    </row>
    <row r="23" spans="1:16" ht="12.75">
      <c r="A23" s="24" t="s">
        <v>49</v>
      </c>
      <c r="B23" s="29" t="s">
        <v>37</v>
      </c>
      <c r="C23" s="29" t="s">
        <v>141</v>
      </c>
      <c r="D23" s="24" t="s">
        <v>51</v>
      </c>
      <c r="E23" s="30" t="s">
        <v>142</v>
      </c>
      <c r="F23" s="31" t="s">
        <v>137</v>
      </c>
      <c r="G23" s="32">
        <v>2804.75</v>
      </c>
      <c r="H23" s="33">
        <v>0</v>
      </c>
      <c r="I23" s="33">
        <f>ROUND(ROUND(H23,2)*ROUND(G23,3),2)</f>
      </c>
      <c r="O23">
        <f>(I23*21)/100</f>
      </c>
      <c r="P23" t="s">
        <v>27</v>
      </c>
    </row>
    <row r="24" spans="1:5" ht="12.75">
      <c r="A24" s="34" t="s">
        <v>54</v>
      </c>
      <c r="E24" s="35" t="s">
        <v>143</v>
      </c>
    </row>
    <row r="25" spans="1:5" ht="12.75">
      <c r="A25" s="36" t="s">
        <v>56</v>
      </c>
      <c r="E25" s="37" t="s">
        <v>144</v>
      </c>
    </row>
    <row r="26" spans="1:5" ht="38.25">
      <c r="A26" t="s">
        <v>58</v>
      </c>
      <c r="E26" s="35" t="s">
        <v>145</v>
      </c>
    </row>
    <row r="27" spans="1:16" ht="12.75">
      <c r="A27" s="24" t="s">
        <v>49</v>
      </c>
      <c r="B27" s="29" t="s">
        <v>39</v>
      </c>
      <c r="C27" s="29" t="s">
        <v>146</v>
      </c>
      <c r="D27" s="24" t="s">
        <v>51</v>
      </c>
      <c r="E27" s="30" t="s">
        <v>147</v>
      </c>
      <c r="F27" s="31" t="s">
        <v>137</v>
      </c>
      <c r="G27" s="32">
        <v>27072</v>
      </c>
      <c r="H27" s="33">
        <v>0</v>
      </c>
      <c r="I27" s="33">
        <f>ROUND(ROUND(H27,2)*ROUND(G27,3),2)</f>
      </c>
      <c r="O27">
        <f>(I27*21)/100</f>
      </c>
      <c r="P27" t="s">
        <v>27</v>
      </c>
    </row>
    <row r="28" spans="1:5" ht="12.75">
      <c r="A28" s="34" t="s">
        <v>54</v>
      </c>
      <c r="E28" s="35" t="s">
        <v>148</v>
      </c>
    </row>
    <row r="29" spans="1:5" ht="38.25">
      <c r="A29" s="36" t="s">
        <v>56</v>
      </c>
      <c r="E29" s="37" t="s">
        <v>149</v>
      </c>
    </row>
    <row r="30" spans="1:5" ht="12.75">
      <c r="A30" t="s">
        <v>58</v>
      </c>
      <c r="E30" s="35" t="s">
        <v>150</v>
      </c>
    </row>
    <row r="31" spans="1:16" ht="25.5">
      <c r="A31" s="24" t="s">
        <v>49</v>
      </c>
      <c r="B31" s="29" t="s">
        <v>41</v>
      </c>
      <c r="C31" s="29" t="s">
        <v>151</v>
      </c>
      <c r="D31" s="24" t="s">
        <v>51</v>
      </c>
      <c r="E31" s="30" t="s">
        <v>152</v>
      </c>
      <c r="F31" s="31" t="s">
        <v>153</v>
      </c>
      <c r="G31" s="32">
        <v>2.475</v>
      </c>
      <c r="H31" s="33">
        <v>0</v>
      </c>
      <c r="I31" s="33">
        <f>ROUND(ROUND(H31,2)*ROUND(G31,3),2)</f>
      </c>
      <c r="O31">
        <f>(I31*21)/100</f>
      </c>
      <c r="P31" t="s">
        <v>27</v>
      </c>
    </row>
    <row r="32" spans="1:5" ht="12.75">
      <c r="A32" s="34" t="s">
        <v>54</v>
      </c>
      <c r="E32" s="35" t="s">
        <v>154</v>
      </c>
    </row>
    <row r="33" spans="1:5" ht="38.25">
      <c r="A33" s="36" t="s">
        <v>56</v>
      </c>
      <c r="E33" s="37" t="s">
        <v>155</v>
      </c>
    </row>
    <row r="34" spans="1:5" ht="63.75">
      <c r="A34" t="s">
        <v>58</v>
      </c>
      <c r="E34" s="35" t="s">
        <v>156</v>
      </c>
    </row>
    <row r="35" spans="1:16" ht="25.5">
      <c r="A35" s="24" t="s">
        <v>49</v>
      </c>
      <c r="B35" s="29" t="s">
        <v>79</v>
      </c>
      <c r="C35" s="29" t="s">
        <v>157</v>
      </c>
      <c r="D35" s="24" t="s">
        <v>12</v>
      </c>
      <c r="E35" s="30" t="s">
        <v>158</v>
      </c>
      <c r="F35" s="31" t="s">
        <v>153</v>
      </c>
      <c r="G35" s="32">
        <v>544.735</v>
      </c>
      <c r="H35" s="33">
        <v>0</v>
      </c>
      <c r="I35" s="33">
        <f>ROUND(ROUND(H35,2)*ROUND(G35,3),2)</f>
      </c>
      <c r="O35">
        <f>(I35*21)/100</f>
      </c>
      <c r="P35" t="s">
        <v>27</v>
      </c>
    </row>
    <row r="36" spans="1:5" ht="12.75">
      <c r="A36" s="34" t="s">
        <v>54</v>
      </c>
      <c r="E36" s="35" t="s">
        <v>159</v>
      </c>
    </row>
    <row r="37" spans="1:5" ht="127.5">
      <c r="A37" s="36" t="s">
        <v>56</v>
      </c>
      <c r="E37" s="37" t="s">
        <v>160</v>
      </c>
    </row>
    <row r="38" spans="1:5" ht="63.75">
      <c r="A38" t="s">
        <v>58</v>
      </c>
      <c r="E38" s="35" t="s">
        <v>156</v>
      </c>
    </row>
    <row r="39" spans="1:16" ht="12.75">
      <c r="A39" s="24" t="s">
        <v>49</v>
      </c>
      <c r="B39" s="29" t="s">
        <v>85</v>
      </c>
      <c r="C39" s="29" t="s">
        <v>161</v>
      </c>
      <c r="D39" s="24" t="s">
        <v>51</v>
      </c>
      <c r="E39" s="30" t="s">
        <v>162</v>
      </c>
      <c r="F39" s="31" t="s">
        <v>163</v>
      </c>
      <c r="G39" s="32">
        <v>1435</v>
      </c>
      <c r="H39" s="33">
        <v>0</v>
      </c>
      <c r="I39" s="33">
        <f>ROUND(ROUND(H39,2)*ROUND(G39,3),2)</f>
      </c>
      <c r="O39">
        <f>(I39*21)/100</f>
      </c>
      <c r="P39" t="s">
        <v>27</v>
      </c>
    </row>
    <row r="40" spans="1:5" ht="12.75">
      <c r="A40" s="34" t="s">
        <v>54</v>
      </c>
      <c r="E40" s="35" t="s">
        <v>51</v>
      </c>
    </row>
    <row r="41" spans="1:5" ht="140.25">
      <c r="A41" s="36" t="s">
        <v>56</v>
      </c>
      <c r="E41" s="37" t="s">
        <v>164</v>
      </c>
    </row>
    <row r="42" spans="1:5" ht="63.75">
      <c r="A42" t="s">
        <v>58</v>
      </c>
      <c r="E42" s="35" t="s">
        <v>156</v>
      </c>
    </row>
    <row r="43" spans="1:16" ht="12.75">
      <c r="A43" s="24" t="s">
        <v>49</v>
      </c>
      <c r="B43" s="29" t="s">
        <v>44</v>
      </c>
      <c r="C43" s="29" t="s">
        <v>165</v>
      </c>
      <c r="D43" s="24" t="s">
        <v>51</v>
      </c>
      <c r="E43" s="30" t="s">
        <v>166</v>
      </c>
      <c r="F43" s="31" t="s">
        <v>137</v>
      </c>
      <c r="G43" s="32">
        <v>40010.95</v>
      </c>
      <c r="H43" s="33">
        <v>0</v>
      </c>
      <c r="I43" s="33">
        <f>ROUND(ROUND(H43,2)*ROUND(G43,3),2)</f>
      </c>
      <c r="O43">
        <f>(I43*21)/100</f>
      </c>
      <c r="P43" t="s">
        <v>27</v>
      </c>
    </row>
    <row r="44" spans="1:5" ht="12.75">
      <c r="A44" s="34" t="s">
        <v>54</v>
      </c>
      <c r="E44" s="35" t="s">
        <v>167</v>
      </c>
    </row>
    <row r="45" spans="1:5" ht="153">
      <c r="A45" s="36" t="s">
        <v>56</v>
      </c>
      <c r="E45" s="37" t="s">
        <v>168</v>
      </c>
    </row>
    <row r="46" spans="1:5" ht="12.75">
      <c r="A46" t="s">
        <v>58</v>
      </c>
      <c r="E46" s="35" t="s">
        <v>169</v>
      </c>
    </row>
    <row r="47" spans="1:16" ht="12.75">
      <c r="A47" s="24" t="s">
        <v>49</v>
      </c>
      <c r="B47" s="29" t="s">
        <v>46</v>
      </c>
      <c r="C47" s="29" t="s">
        <v>170</v>
      </c>
      <c r="D47" s="24" t="s">
        <v>51</v>
      </c>
      <c r="E47" s="30" t="s">
        <v>171</v>
      </c>
      <c r="F47" s="31" t="s">
        <v>153</v>
      </c>
      <c r="G47" s="32">
        <v>5174.62</v>
      </c>
      <c r="H47" s="33">
        <v>0</v>
      </c>
      <c r="I47" s="33">
        <f>ROUND(ROUND(H47,2)*ROUND(G47,3),2)</f>
      </c>
      <c r="O47">
        <f>(I47*21)/100</f>
      </c>
      <c r="P47" t="s">
        <v>27</v>
      </c>
    </row>
    <row r="48" spans="1:5" ht="12.75">
      <c r="A48" s="34" t="s">
        <v>54</v>
      </c>
      <c r="E48" s="35" t="s">
        <v>172</v>
      </c>
    </row>
    <row r="49" spans="1:5" ht="89.25">
      <c r="A49" s="36" t="s">
        <v>56</v>
      </c>
      <c r="E49" s="37" t="s">
        <v>173</v>
      </c>
    </row>
    <row r="50" spans="1:5" ht="63.75">
      <c r="A50" t="s">
        <v>58</v>
      </c>
      <c r="E50" s="35" t="s">
        <v>156</v>
      </c>
    </row>
    <row r="51" spans="1:16" ht="12.75">
      <c r="A51" s="24" t="s">
        <v>49</v>
      </c>
      <c r="B51" s="29" t="s">
        <v>97</v>
      </c>
      <c r="C51" s="29" t="s">
        <v>170</v>
      </c>
      <c r="D51" s="24" t="s">
        <v>12</v>
      </c>
      <c r="E51" s="30" t="s">
        <v>171</v>
      </c>
      <c r="F51" s="31" t="s">
        <v>153</v>
      </c>
      <c r="G51" s="32">
        <v>29.165</v>
      </c>
      <c r="H51" s="33">
        <v>0</v>
      </c>
      <c r="I51" s="33">
        <f>ROUND(ROUND(H51,2)*ROUND(G51,3),2)</f>
      </c>
      <c r="O51">
        <f>(I51*21)/100</f>
      </c>
      <c r="P51" t="s">
        <v>27</v>
      </c>
    </row>
    <row r="52" spans="1:5" ht="38.25">
      <c r="A52" s="34" t="s">
        <v>54</v>
      </c>
      <c r="E52" s="35" t="s">
        <v>174</v>
      </c>
    </row>
    <row r="53" spans="1:5" ht="76.5">
      <c r="A53" s="36" t="s">
        <v>56</v>
      </c>
      <c r="E53" s="37" t="s">
        <v>175</v>
      </c>
    </row>
    <row r="54" spans="1:5" ht="63.75">
      <c r="A54" t="s">
        <v>58</v>
      </c>
      <c r="E54" s="35" t="s">
        <v>156</v>
      </c>
    </row>
    <row r="55" spans="1:16" ht="12.75">
      <c r="A55" s="24" t="s">
        <v>49</v>
      </c>
      <c r="B55" s="29" t="s">
        <v>102</v>
      </c>
      <c r="C55" s="29" t="s">
        <v>176</v>
      </c>
      <c r="D55" s="24" t="s">
        <v>177</v>
      </c>
      <c r="E55" s="30" t="s">
        <v>178</v>
      </c>
      <c r="F55" s="31" t="s">
        <v>153</v>
      </c>
      <c r="G55" s="32">
        <v>3356.8</v>
      </c>
      <c r="H55" s="33">
        <v>0</v>
      </c>
      <c r="I55" s="33">
        <f>ROUND(ROUND(H55,2)*ROUND(G55,3),2)</f>
      </c>
      <c r="O55">
        <f>(I55*21)/100</f>
      </c>
      <c r="P55" t="s">
        <v>27</v>
      </c>
    </row>
    <row r="56" spans="1:5" ht="12.75">
      <c r="A56" s="34" t="s">
        <v>54</v>
      </c>
      <c r="E56" s="35" t="s">
        <v>179</v>
      </c>
    </row>
    <row r="57" spans="1:5" ht="12.75">
      <c r="A57" s="36" t="s">
        <v>56</v>
      </c>
      <c r="E57" s="37" t="s">
        <v>180</v>
      </c>
    </row>
    <row r="58" spans="1:5" ht="369.75">
      <c r="A58" t="s">
        <v>58</v>
      </c>
      <c r="E58" s="35" t="s">
        <v>181</v>
      </c>
    </row>
    <row r="59" spans="1:16" ht="12.75">
      <c r="A59" s="24" t="s">
        <v>49</v>
      </c>
      <c r="B59" s="29" t="s">
        <v>107</v>
      </c>
      <c r="C59" s="29" t="s">
        <v>182</v>
      </c>
      <c r="D59" s="24" t="s">
        <v>183</v>
      </c>
      <c r="E59" s="30" t="s">
        <v>184</v>
      </c>
      <c r="F59" s="31" t="s">
        <v>153</v>
      </c>
      <c r="G59" s="32">
        <v>11042.42</v>
      </c>
      <c r="H59" s="33">
        <v>0</v>
      </c>
      <c r="I59" s="33">
        <f>ROUND(ROUND(H59,2)*ROUND(G59,3),2)</f>
      </c>
      <c r="O59">
        <f>(I59*21)/100</f>
      </c>
      <c r="P59" t="s">
        <v>27</v>
      </c>
    </row>
    <row r="60" spans="1:5" ht="12.75">
      <c r="A60" s="34" t="s">
        <v>54</v>
      </c>
      <c r="E60" s="35" t="s">
        <v>185</v>
      </c>
    </row>
    <row r="61" spans="1:5" ht="409.5">
      <c r="A61" s="36" t="s">
        <v>56</v>
      </c>
      <c r="E61" s="37" t="s">
        <v>186</v>
      </c>
    </row>
    <row r="62" spans="1:5" ht="369.75">
      <c r="A62" t="s">
        <v>58</v>
      </c>
      <c r="E62" s="35" t="s">
        <v>181</v>
      </c>
    </row>
    <row r="63" spans="1:16" ht="12.75">
      <c r="A63" s="24" t="s">
        <v>49</v>
      </c>
      <c r="B63" s="29" t="s">
        <v>187</v>
      </c>
      <c r="C63" s="29" t="s">
        <v>182</v>
      </c>
      <c r="D63" s="24" t="s">
        <v>188</v>
      </c>
      <c r="E63" s="30" t="s">
        <v>184</v>
      </c>
      <c r="F63" s="31" t="s">
        <v>153</v>
      </c>
      <c r="G63" s="32">
        <v>12176.05</v>
      </c>
      <c r="H63" s="33">
        <v>0</v>
      </c>
      <c r="I63" s="33">
        <f>ROUND(ROUND(H63,2)*ROUND(G63,3),2)</f>
      </c>
      <c r="O63">
        <f>(I63*21)/100</f>
      </c>
      <c r="P63" t="s">
        <v>27</v>
      </c>
    </row>
    <row r="64" spans="1:5" ht="25.5">
      <c r="A64" s="34" t="s">
        <v>54</v>
      </c>
      <c r="E64" s="35" t="s">
        <v>189</v>
      </c>
    </row>
    <row r="65" spans="1:5" ht="409.5">
      <c r="A65" s="36" t="s">
        <v>56</v>
      </c>
      <c r="E65" s="37" t="s">
        <v>190</v>
      </c>
    </row>
    <row r="66" spans="1:5" ht="369.75">
      <c r="A66" t="s">
        <v>58</v>
      </c>
      <c r="E66" s="35" t="s">
        <v>181</v>
      </c>
    </row>
    <row r="67" spans="1:16" ht="12.75">
      <c r="A67" s="24" t="s">
        <v>49</v>
      </c>
      <c r="B67" s="29" t="s">
        <v>191</v>
      </c>
      <c r="C67" s="29" t="s">
        <v>192</v>
      </c>
      <c r="D67" s="24" t="s">
        <v>51</v>
      </c>
      <c r="E67" s="30" t="s">
        <v>193</v>
      </c>
      <c r="F67" s="31" t="s">
        <v>153</v>
      </c>
      <c r="G67" s="32">
        <v>146.5</v>
      </c>
      <c r="H67" s="33">
        <v>0</v>
      </c>
      <c r="I67" s="33">
        <f>ROUND(ROUND(H67,2)*ROUND(G67,3),2)</f>
      </c>
      <c r="O67">
        <f>(I67*21)/100</f>
      </c>
      <c r="P67" t="s">
        <v>27</v>
      </c>
    </row>
    <row r="68" spans="1:5" ht="12.75">
      <c r="A68" s="34" t="s">
        <v>54</v>
      </c>
      <c r="E68" s="35" t="s">
        <v>194</v>
      </c>
    </row>
    <row r="69" spans="1:5" ht="255">
      <c r="A69" s="36" t="s">
        <v>56</v>
      </c>
      <c r="E69" s="37" t="s">
        <v>195</v>
      </c>
    </row>
    <row r="70" spans="1:5" ht="306">
      <c r="A70" t="s">
        <v>58</v>
      </c>
      <c r="E70" s="35" t="s">
        <v>196</v>
      </c>
    </row>
    <row r="71" spans="1:16" ht="12.75">
      <c r="A71" s="24" t="s">
        <v>49</v>
      </c>
      <c r="B71" s="29" t="s">
        <v>197</v>
      </c>
      <c r="C71" s="29" t="s">
        <v>198</v>
      </c>
      <c r="D71" s="24" t="s">
        <v>51</v>
      </c>
      <c r="E71" s="30" t="s">
        <v>199</v>
      </c>
      <c r="F71" s="31" t="s">
        <v>153</v>
      </c>
      <c r="G71" s="32">
        <v>2178.517</v>
      </c>
      <c r="H71" s="33">
        <v>0</v>
      </c>
      <c r="I71" s="33">
        <f>ROUND(ROUND(H71,2)*ROUND(G71,3),2)</f>
      </c>
      <c r="O71">
        <f>(I71*21)/100</f>
      </c>
      <c r="P71" t="s">
        <v>27</v>
      </c>
    </row>
    <row r="72" spans="1:5" ht="12.75">
      <c r="A72" s="34" t="s">
        <v>54</v>
      </c>
      <c r="E72" s="35" t="s">
        <v>200</v>
      </c>
    </row>
    <row r="73" spans="1:5" ht="216.75">
      <c r="A73" s="36" t="s">
        <v>56</v>
      </c>
      <c r="E73" s="37" t="s">
        <v>201</v>
      </c>
    </row>
    <row r="74" spans="1:5" ht="293.25">
      <c r="A74" t="s">
        <v>58</v>
      </c>
      <c r="E74" s="35" t="s">
        <v>202</v>
      </c>
    </row>
    <row r="75" spans="1:16" ht="12.75">
      <c r="A75" s="24" t="s">
        <v>49</v>
      </c>
      <c r="B75" s="29" t="s">
        <v>203</v>
      </c>
      <c r="C75" s="29" t="s">
        <v>204</v>
      </c>
      <c r="D75" s="24" t="s">
        <v>51</v>
      </c>
      <c r="E75" s="30" t="s">
        <v>205</v>
      </c>
      <c r="F75" s="31" t="s">
        <v>137</v>
      </c>
      <c r="G75" s="32">
        <v>6260</v>
      </c>
      <c r="H75" s="33">
        <v>0</v>
      </c>
      <c r="I75" s="33">
        <f>ROUND(ROUND(H75,2)*ROUND(G75,3),2)</f>
      </c>
      <c r="O75">
        <f>(I75*21)/100</f>
      </c>
      <c r="P75" t="s">
        <v>27</v>
      </c>
    </row>
    <row r="76" spans="1:5" ht="12.75">
      <c r="A76" s="34" t="s">
        <v>54</v>
      </c>
      <c r="E76" s="35" t="s">
        <v>206</v>
      </c>
    </row>
    <row r="77" spans="1:5" ht="38.25">
      <c r="A77" s="36" t="s">
        <v>56</v>
      </c>
      <c r="E77" s="37" t="s">
        <v>207</v>
      </c>
    </row>
    <row r="78" spans="1:5" ht="25.5">
      <c r="A78" t="s">
        <v>58</v>
      </c>
      <c r="E78" s="35" t="s">
        <v>208</v>
      </c>
    </row>
    <row r="79" spans="1:16" ht="12.75">
      <c r="A79" s="24" t="s">
        <v>49</v>
      </c>
      <c r="B79" s="29" t="s">
        <v>209</v>
      </c>
      <c r="C79" s="29" t="s">
        <v>210</v>
      </c>
      <c r="D79" s="24" t="s">
        <v>51</v>
      </c>
      <c r="E79" s="30" t="s">
        <v>211</v>
      </c>
      <c r="F79" s="31" t="s">
        <v>153</v>
      </c>
      <c r="G79" s="32">
        <v>648.2</v>
      </c>
      <c r="H79" s="33">
        <v>0</v>
      </c>
      <c r="I79" s="33">
        <f>ROUND(ROUND(H79,2)*ROUND(G79,3),2)</f>
      </c>
      <c r="O79">
        <f>(I79*21)/100</f>
      </c>
      <c r="P79" t="s">
        <v>27</v>
      </c>
    </row>
    <row r="80" spans="1:5" ht="12.75">
      <c r="A80" s="34" t="s">
        <v>54</v>
      </c>
      <c r="E80" s="35" t="s">
        <v>51</v>
      </c>
    </row>
    <row r="81" spans="1:5" ht="89.25">
      <c r="A81" s="36" t="s">
        <v>56</v>
      </c>
      <c r="E81" s="37" t="s">
        <v>212</v>
      </c>
    </row>
    <row r="82" spans="1:5" ht="318.75">
      <c r="A82" t="s">
        <v>58</v>
      </c>
      <c r="E82" s="35" t="s">
        <v>213</v>
      </c>
    </row>
    <row r="83" spans="1:16" ht="12.75">
      <c r="A83" s="24" t="s">
        <v>49</v>
      </c>
      <c r="B83" s="29" t="s">
        <v>214</v>
      </c>
      <c r="C83" s="29" t="s">
        <v>215</v>
      </c>
      <c r="D83" s="24" t="s">
        <v>51</v>
      </c>
      <c r="E83" s="30" t="s">
        <v>216</v>
      </c>
      <c r="F83" s="31" t="s">
        <v>153</v>
      </c>
      <c r="G83" s="32">
        <v>30653.99</v>
      </c>
      <c r="H83" s="33">
        <v>0</v>
      </c>
      <c r="I83" s="33">
        <f>ROUND(ROUND(H83,2)*ROUND(G83,3),2)</f>
      </c>
      <c r="O83">
        <f>(I83*21)/100</f>
      </c>
      <c r="P83" t="s">
        <v>27</v>
      </c>
    </row>
    <row r="84" spans="1:5" ht="12.75">
      <c r="A84" s="34" t="s">
        <v>54</v>
      </c>
      <c r="E84" s="35" t="s">
        <v>51</v>
      </c>
    </row>
    <row r="85" spans="1:5" ht="102">
      <c r="A85" s="36" t="s">
        <v>56</v>
      </c>
      <c r="E85" s="37" t="s">
        <v>217</v>
      </c>
    </row>
    <row r="86" spans="1:5" ht="191.25">
      <c r="A86" t="s">
        <v>58</v>
      </c>
      <c r="E86" s="35" t="s">
        <v>218</v>
      </c>
    </row>
    <row r="87" spans="1:16" ht="12.75">
      <c r="A87" s="24" t="s">
        <v>49</v>
      </c>
      <c r="B87" s="29" t="s">
        <v>219</v>
      </c>
      <c r="C87" s="29" t="s">
        <v>220</v>
      </c>
      <c r="D87" s="24" t="s">
        <v>51</v>
      </c>
      <c r="E87" s="30" t="s">
        <v>221</v>
      </c>
      <c r="F87" s="31" t="s">
        <v>153</v>
      </c>
      <c r="G87" s="32">
        <v>5023.6</v>
      </c>
      <c r="H87" s="33">
        <v>0</v>
      </c>
      <c r="I87" s="33">
        <f>ROUND(ROUND(H87,2)*ROUND(G87,3),2)</f>
      </c>
      <c r="O87">
        <f>(I87*21)/100</f>
      </c>
      <c r="P87" t="s">
        <v>27</v>
      </c>
    </row>
    <row r="88" spans="1:5" ht="12.75">
      <c r="A88" s="34" t="s">
        <v>54</v>
      </c>
      <c r="E88" s="35" t="s">
        <v>222</v>
      </c>
    </row>
    <row r="89" spans="1:5" ht="25.5">
      <c r="A89" s="36" t="s">
        <v>56</v>
      </c>
      <c r="E89" s="37" t="s">
        <v>223</v>
      </c>
    </row>
    <row r="90" spans="1:5" ht="280.5">
      <c r="A90" t="s">
        <v>58</v>
      </c>
      <c r="E90" s="35" t="s">
        <v>224</v>
      </c>
    </row>
    <row r="91" spans="1:16" ht="12.75">
      <c r="A91" s="24" t="s">
        <v>49</v>
      </c>
      <c r="B91" s="29" t="s">
        <v>225</v>
      </c>
      <c r="C91" s="29" t="s">
        <v>226</v>
      </c>
      <c r="D91" s="24" t="s">
        <v>51</v>
      </c>
      <c r="E91" s="30" t="s">
        <v>227</v>
      </c>
      <c r="F91" s="31" t="s">
        <v>153</v>
      </c>
      <c r="G91" s="32">
        <v>1502.4</v>
      </c>
      <c r="H91" s="33">
        <v>0</v>
      </c>
      <c r="I91" s="33">
        <f>ROUND(ROUND(H91,2)*ROUND(G91,3),2)</f>
      </c>
      <c r="O91">
        <f>(I91*21)/100</f>
      </c>
      <c r="P91" t="s">
        <v>27</v>
      </c>
    </row>
    <row r="92" spans="1:5" ht="12.75">
      <c r="A92" s="34" t="s">
        <v>54</v>
      </c>
      <c r="E92" s="35" t="s">
        <v>228</v>
      </c>
    </row>
    <row r="93" spans="1:5" ht="38.25">
      <c r="A93" s="36" t="s">
        <v>56</v>
      </c>
      <c r="E93" s="37" t="s">
        <v>229</v>
      </c>
    </row>
    <row r="94" spans="1:5" ht="242.25">
      <c r="A94" t="s">
        <v>58</v>
      </c>
      <c r="E94" s="35" t="s">
        <v>230</v>
      </c>
    </row>
    <row r="95" spans="1:16" ht="12.75">
      <c r="A95" s="24" t="s">
        <v>49</v>
      </c>
      <c r="B95" s="29" t="s">
        <v>231</v>
      </c>
      <c r="C95" s="29" t="s">
        <v>232</v>
      </c>
      <c r="D95" s="24" t="s">
        <v>51</v>
      </c>
      <c r="E95" s="30" t="s">
        <v>233</v>
      </c>
      <c r="F95" s="31" t="s">
        <v>153</v>
      </c>
      <c r="G95" s="32">
        <v>648.2</v>
      </c>
      <c r="H95" s="33">
        <v>0</v>
      </c>
      <c r="I95" s="33">
        <f>ROUND(ROUND(H95,2)*ROUND(G95,3),2)</f>
      </c>
      <c r="O95">
        <f>(I95*21)/100</f>
      </c>
      <c r="P95" t="s">
        <v>27</v>
      </c>
    </row>
    <row r="96" spans="1:5" ht="12.75">
      <c r="A96" s="34" t="s">
        <v>54</v>
      </c>
      <c r="E96" s="35" t="s">
        <v>51</v>
      </c>
    </row>
    <row r="97" spans="1:5" ht="89.25">
      <c r="A97" s="36" t="s">
        <v>56</v>
      </c>
      <c r="E97" s="37" t="s">
        <v>212</v>
      </c>
    </row>
    <row r="98" spans="1:5" ht="280.5">
      <c r="A98" t="s">
        <v>58</v>
      </c>
      <c r="E98" s="35" t="s">
        <v>234</v>
      </c>
    </row>
    <row r="99" spans="1:16" ht="12.75">
      <c r="A99" s="24" t="s">
        <v>49</v>
      </c>
      <c r="B99" s="29" t="s">
        <v>235</v>
      </c>
      <c r="C99" s="29" t="s">
        <v>236</v>
      </c>
      <c r="D99" s="24" t="s">
        <v>51</v>
      </c>
      <c r="E99" s="30" t="s">
        <v>237</v>
      </c>
      <c r="F99" s="31" t="s">
        <v>153</v>
      </c>
      <c r="G99" s="32">
        <v>2351.2</v>
      </c>
      <c r="H99" s="33">
        <v>0</v>
      </c>
      <c r="I99" s="33">
        <f>ROUND(ROUND(H99,2)*ROUND(G99,3),2)</f>
      </c>
      <c r="O99">
        <f>(I99*21)/100</f>
      </c>
      <c r="P99" t="s">
        <v>27</v>
      </c>
    </row>
    <row r="100" spans="1:5" ht="12.75">
      <c r="A100" s="34" t="s">
        <v>54</v>
      </c>
      <c r="E100" s="35" t="s">
        <v>238</v>
      </c>
    </row>
    <row r="101" spans="1:5" ht="229.5">
      <c r="A101" s="36" t="s">
        <v>56</v>
      </c>
      <c r="E101" s="37" t="s">
        <v>239</v>
      </c>
    </row>
    <row r="102" spans="1:5" ht="357">
      <c r="A102" t="s">
        <v>58</v>
      </c>
      <c r="E102" s="35" t="s">
        <v>240</v>
      </c>
    </row>
    <row r="103" spans="1:16" ht="12.75">
      <c r="A103" s="24" t="s">
        <v>49</v>
      </c>
      <c r="B103" s="29" t="s">
        <v>241</v>
      </c>
      <c r="C103" s="29" t="s">
        <v>242</v>
      </c>
      <c r="D103" s="24" t="s">
        <v>51</v>
      </c>
      <c r="E103" s="30" t="s">
        <v>243</v>
      </c>
      <c r="F103" s="31" t="s">
        <v>137</v>
      </c>
      <c r="G103" s="32">
        <v>27072</v>
      </c>
      <c r="H103" s="33">
        <v>0</v>
      </c>
      <c r="I103" s="33">
        <f>ROUND(ROUND(H103,2)*ROUND(G103,3),2)</f>
      </c>
      <c r="O103">
        <f>(I103*21)/100</f>
      </c>
      <c r="P103" t="s">
        <v>27</v>
      </c>
    </row>
    <row r="104" spans="1:5" ht="12.75">
      <c r="A104" s="34" t="s">
        <v>54</v>
      </c>
      <c r="E104" s="35" t="s">
        <v>244</v>
      </c>
    </row>
    <row r="105" spans="1:5" ht="38.25">
      <c r="A105" s="36" t="s">
        <v>56</v>
      </c>
      <c r="E105" s="37" t="s">
        <v>149</v>
      </c>
    </row>
    <row r="106" spans="1:5" ht="38.25">
      <c r="A106" t="s">
        <v>58</v>
      </c>
      <c r="E106" s="35" t="s">
        <v>245</v>
      </c>
    </row>
    <row r="107" spans="1:16" ht="12.75">
      <c r="A107" s="24" t="s">
        <v>49</v>
      </c>
      <c r="B107" s="29" t="s">
        <v>246</v>
      </c>
      <c r="C107" s="29" t="s">
        <v>247</v>
      </c>
      <c r="D107" s="24" t="s">
        <v>51</v>
      </c>
      <c r="E107" s="30" t="s">
        <v>248</v>
      </c>
      <c r="F107" s="31" t="s">
        <v>137</v>
      </c>
      <c r="G107" s="32">
        <v>24071.1</v>
      </c>
      <c r="H107" s="33">
        <v>0</v>
      </c>
      <c r="I107" s="33">
        <f>ROUND(ROUND(H107,2)*ROUND(G107,3),2)</f>
      </c>
      <c r="O107">
        <f>(I107*21)/100</f>
      </c>
      <c r="P107" t="s">
        <v>27</v>
      </c>
    </row>
    <row r="108" spans="1:5" ht="12.75">
      <c r="A108" s="34" t="s">
        <v>54</v>
      </c>
      <c r="E108" s="35" t="s">
        <v>51</v>
      </c>
    </row>
    <row r="109" spans="1:5" ht="409.5">
      <c r="A109" s="36" t="s">
        <v>56</v>
      </c>
      <c r="E109" s="37" t="s">
        <v>249</v>
      </c>
    </row>
    <row r="110" spans="1:5" ht="25.5">
      <c r="A110" t="s">
        <v>58</v>
      </c>
      <c r="E110" s="35" t="s">
        <v>250</v>
      </c>
    </row>
    <row r="111" spans="1:16" ht="12.75">
      <c r="A111" s="24" t="s">
        <v>49</v>
      </c>
      <c r="B111" s="29" t="s">
        <v>251</v>
      </c>
      <c r="C111" s="29" t="s">
        <v>252</v>
      </c>
      <c r="D111" s="24" t="s">
        <v>51</v>
      </c>
      <c r="E111" s="30" t="s">
        <v>253</v>
      </c>
      <c r="F111" s="31" t="s">
        <v>137</v>
      </c>
      <c r="G111" s="32">
        <v>1465</v>
      </c>
      <c r="H111" s="33">
        <v>0</v>
      </c>
      <c r="I111" s="33">
        <f>ROUND(ROUND(H111,2)*ROUND(G111,3),2)</f>
      </c>
      <c r="O111">
        <f>(I111*21)/100</f>
      </c>
      <c r="P111" t="s">
        <v>27</v>
      </c>
    </row>
    <row r="112" spans="1:5" ht="12.75">
      <c r="A112" s="34" t="s">
        <v>54</v>
      </c>
      <c r="E112" s="35" t="s">
        <v>51</v>
      </c>
    </row>
    <row r="113" spans="1:5" ht="255">
      <c r="A113" s="36" t="s">
        <v>56</v>
      </c>
      <c r="E113" s="37" t="s">
        <v>254</v>
      </c>
    </row>
    <row r="114" spans="1:5" ht="38.25">
      <c r="A114" t="s">
        <v>58</v>
      </c>
      <c r="E114" s="35" t="s">
        <v>255</v>
      </c>
    </row>
    <row r="115" spans="1:16" ht="12.75">
      <c r="A115" s="24" t="s">
        <v>49</v>
      </c>
      <c r="B115" s="29" t="s">
        <v>256</v>
      </c>
      <c r="C115" s="29" t="s">
        <v>252</v>
      </c>
      <c r="D115" s="24" t="s">
        <v>257</v>
      </c>
      <c r="E115" s="30" t="s">
        <v>253</v>
      </c>
      <c r="F115" s="31" t="s">
        <v>137</v>
      </c>
      <c r="G115" s="32">
        <v>27072</v>
      </c>
      <c r="H115" s="33">
        <v>0</v>
      </c>
      <c r="I115" s="33">
        <f>ROUND(ROUND(H115,2)*ROUND(G115,3),2)</f>
      </c>
      <c r="O115">
        <f>(I115*21)/100</f>
      </c>
      <c r="P115" t="s">
        <v>27</v>
      </c>
    </row>
    <row r="116" spans="1:5" ht="12.75">
      <c r="A116" s="34" t="s">
        <v>54</v>
      </c>
      <c r="E116" s="35" t="s">
        <v>51</v>
      </c>
    </row>
    <row r="117" spans="1:5" ht="38.25">
      <c r="A117" s="36" t="s">
        <v>56</v>
      </c>
      <c r="E117" s="37" t="s">
        <v>149</v>
      </c>
    </row>
    <row r="118" spans="1:5" ht="38.25">
      <c r="A118" t="s">
        <v>58</v>
      </c>
      <c r="E118" s="35" t="s">
        <v>258</v>
      </c>
    </row>
    <row r="119" spans="1:16" ht="12.75">
      <c r="A119" s="24" t="s">
        <v>49</v>
      </c>
      <c r="B119" s="29" t="s">
        <v>259</v>
      </c>
      <c r="C119" s="29" t="s">
        <v>260</v>
      </c>
      <c r="D119" s="24" t="s">
        <v>51</v>
      </c>
      <c r="E119" s="30" t="s">
        <v>261</v>
      </c>
      <c r="F119" s="31" t="s">
        <v>137</v>
      </c>
      <c r="G119" s="32">
        <v>1465</v>
      </c>
      <c r="H119" s="33">
        <v>0</v>
      </c>
      <c r="I119" s="33">
        <f>ROUND(ROUND(H119,2)*ROUND(G119,3),2)</f>
      </c>
      <c r="O119">
        <f>(I119*21)/100</f>
      </c>
      <c r="P119" t="s">
        <v>27</v>
      </c>
    </row>
    <row r="120" spans="1:5" ht="12.75">
      <c r="A120" s="34" t="s">
        <v>54</v>
      </c>
      <c r="E120" s="35" t="s">
        <v>51</v>
      </c>
    </row>
    <row r="121" spans="1:5" ht="255">
      <c r="A121" s="36" t="s">
        <v>56</v>
      </c>
      <c r="E121" s="37" t="s">
        <v>254</v>
      </c>
    </row>
    <row r="122" spans="1:5" ht="25.5">
      <c r="A122" t="s">
        <v>58</v>
      </c>
      <c r="E122" s="35" t="s">
        <v>262</v>
      </c>
    </row>
    <row r="123" spans="1:16" ht="12.75">
      <c r="A123" s="24" t="s">
        <v>49</v>
      </c>
      <c r="B123" s="29" t="s">
        <v>263</v>
      </c>
      <c r="C123" s="29" t="s">
        <v>264</v>
      </c>
      <c r="D123" s="24" t="s">
        <v>51</v>
      </c>
      <c r="E123" s="30" t="s">
        <v>265</v>
      </c>
      <c r="F123" s="31" t="s">
        <v>137</v>
      </c>
      <c r="G123" s="32">
        <v>27072</v>
      </c>
      <c r="H123" s="33">
        <v>0</v>
      </c>
      <c r="I123" s="33">
        <f>ROUND(ROUND(H123,2)*ROUND(G123,3),2)</f>
      </c>
      <c r="O123">
        <f>(I123*21)/100</f>
      </c>
      <c r="P123" t="s">
        <v>27</v>
      </c>
    </row>
    <row r="124" spans="1:5" ht="12.75">
      <c r="A124" s="34" t="s">
        <v>54</v>
      </c>
      <c r="E124" s="35" t="s">
        <v>51</v>
      </c>
    </row>
    <row r="125" spans="1:5" ht="38.25">
      <c r="A125" s="36" t="s">
        <v>56</v>
      </c>
      <c r="E125" s="37" t="s">
        <v>149</v>
      </c>
    </row>
    <row r="126" spans="1:5" ht="25.5">
      <c r="A126" t="s">
        <v>58</v>
      </c>
      <c r="E126" s="35" t="s">
        <v>266</v>
      </c>
    </row>
    <row r="127" spans="1:18" ht="12.75" customHeight="1">
      <c r="A127" s="6" t="s">
        <v>47</v>
      </c>
      <c r="B127" s="6"/>
      <c r="C127" s="40" t="s">
        <v>27</v>
      </c>
      <c r="D127" s="6"/>
      <c r="E127" s="27" t="s">
        <v>267</v>
      </c>
      <c r="F127" s="6"/>
      <c r="G127" s="6"/>
      <c r="H127" s="6"/>
      <c r="I127" s="41">
        <f>0+Q127</f>
      </c>
      <c r="O127">
        <f>0+R127</f>
      </c>
      <c r="Q127">
        <f>0+I128+I132+I136+I140</f>
      </c>
      <c r="R127">
        <f>0+O128+O132+O136+O140</f>
      </c>
    </row>
    <row r="128" spans="1:16" ht="12.75">
      <c r="A128" s="24" t="s">
        <v>49</v>
      </c>
      <c r="B128" s="29" t="s">
        <v>268</v>
      </c>
      <c r="C128" s="29" t="s">
        <v>269</v>
      </c>
      <c r="D128" s="24" t="s">
        <v>51</v>
      </c>
      <c r="E128" s="30" t="s">
        <v>270</v>
      </c>
      <c r="F128" s="31" t="s">
        <v>137</v>
      </c>
      <c r="G128" s="32">
        <v>5645.25</v>
      </c>
      <c r="H128" s="33">
        <v>0</v>
      </c>
      <c r="I128" s="33">
        <f>ROUND(ROUND(H128,2)*ROUND(G128,3),2)</f>
      </c>
      <c r="O128">
        <f>(I128*21)/100</f>
      </c>
      <c r="P128" t="s">
        <v>27</v>
      </c>
    </row>
    <row r="129" spans="1:5" ht="12.75">
      <c r="A129" s="34" t="s">
        <v>54</v>
      </c>
      <c r="E129" s="35" t="s">
        <v>271</v>
      </c>
    </row>
    <row r="130" spans="1:5" ht="25.5">
      <c r="A130" s="36" t="s">
        <v>56</v>
      </c>
      <c r="E130" s="37" t="s">
        <v>272</v>
      </c>
    </row>
    <row r="131" spans="1:5" ht="25.5">
      <c r="A131" t="s">
        <v>58</v>
      </c>
      <c r="E131" s="35" t="s">
        <v>273</v>
      </c>
    </row>
    <row r="132" spans="1:16" ht="12.75">
      <c r="A132" s="24" t="s">
        <v>49</v>
      </c>
      <c r="B132" s="29" t="s">
        <v>274</v>
      </c>
      <c r="C132" s="29" t="s">
        <v>275</v>
      </c>
      <c r="D132" s="24" t="s">
        <v>51</v>
      </c>
      <c r="E132" s="30" t="s">
        <v>276</v>
      </c>
      <c r="F132" s="31" t="s">
        <v>163</v>
      </c>
      <c r="G132" s="32">
        <v>3763.5</v>
      </c>
      <c r="H132" s="33">
        <v>0</v>
      </c>
      <c r="I132" s="33">
        <f>ROUND(ROUND(H132,2)*ROUND(G132,3),2)</f>
      </c>
      <c r="O132">
        <f>(I132*21)/100</f>
      </c>
      <c r="P132" t="s">
        <v>27</v>
      </c>
    </row>
    <row r="133" spans="1:5" ht="12.75">
      <c r="A133" s="34" t="s">
        <v>54</v>
      </c>
      <c r="E133" s="35" t="s">
        <v>277</v>
      </c>
    </row>
    <row r="134" spans="1:5" ht="25.5">
      <c r="A134" s="36" t="s">
        <v>56</v>
      </c>
      <c r="E134" s="37" t="s">
        <v>278</v>
      </c>
    </row>
    <row r="135" spans="1:5" ht="165.75">
      <c r="A135" t="s">
        <v>58</v>
      </c>
      <c r="E135" s="35" t="s">
        <v>279</v>
      </c>
    </row>
    <row r="136" spans="1:16" ht="12.75">
      <c r="A136" s="24" t="s">
        <v>49</v>
      </c>
      <c r="B136" s="29" t="s">
        <v>280</v>
      </c>
      <c r="C136" s="29" t="s">
        <v>281</v>
      </c>
      <c r="D136" s="24" t="s">
        <v>51</v>
      </c>
      <c r="E136" s="30" t="s">
        <v>282</v>
      </c>
      <c r="F136" s="31" t="s">
        <v>137</v>
      </c>
      <c r="G136" s="32">
        <v>1465</v>
      </c>
      <c r="H136" s="33">
        <v>0</v>
      </c>
      <c r="I136" s="33">
        <f>ROUND(ROUND(H136,2)*ROUND(G136,3),2)</f>
      </c>
      <c r="O136">
        <f>(I136*21)/100</f>
      </c>
      <c r="P136" t="s">
        <v>27</v>
      </c>
    </row>
    <row r="137" spans="1:5" ht="12.75">
      <c r="A137" s="34" t="s">
        <v>54</v>
      </c>
      <c r="E137" s="35" t="s">
        <v>283</v>
      </c>
    </row>
    <row r="138" spans="1:5" ht="255">
      <c r="A138" s="36" t="s">
        <v>56</v>
      </c>
      <c r="E138" s="37" t="s">
        <v>254</v>
      </c>
    </row>
    <row r="139" spans="1:5" ht="102">
      <c r="A139" t="s">
        <v>58</v>
      </c>
      <c r="E139" s="35" t="s">
        <v>284</v>
      </c>
    </row>
    <row r="140" spans="1:16" ht="12.75">
      <c r="A140" s="24" t="s">
        <v>49</v>
      </c>
      <c r="B140" s="29" t="s">
        <v>285</v>
      </c>
      <c r="C140" s="29" t="s">
        <v>286</v>
      </c>
      <c r="D140" s="24" t="s">
        <v>51</v>
      </c>
      <c r="E140" s="30" t="s">
        <v>287</v>
      </c>
      <c r="F140" s="31" t="s">
        <v>137</v>
      </c>
      <c r="G140" s="32">
        <v>6934</v>
      </c>
      <c r="H140" s="33">
        <v>0</v>
      </c>
      <c r="I140" s="33">
        <f>ROUND(ROUND(H140,2)*ROUND(G140,3),2)</f>
      </c>
      <c r="O140">
        <f>(I140*21)/100</f>
      </c>
      <c r="P140" t="s">
        <v>27</v>
      </c>
    </row>
    <row r="141" spans="1:5" ht="12.75">
      <c r="A141" s="34" t="s">
        <v>54</v>
      </c>
      <c r="E141" s="35" t="s">
        <v>288</v>
      </c>
    </row>
    <row r="142" spans="1:5" ht="216.75">
      <c r="A142" s="36" t="s">
        <v>56</v>
      </c>
      <c r="E142" s="37" t="s">
        <v>289</v>
      </c>
    </row>
    <row r="143" spans="1:5" ht="102">
      <c r="A143" t="s">
        <v>58</v>
      </c>
      <c r="E143" s="35" t="s">
        <v>290</v>
      </c>
    </row>
    <row r="144" spans="1:18" ht="12.75" customHeight="1">
      <c r="A144" s="6" t="s">
        <v>47</v>
      </c>
      <c r="B144" s="6"/>
      <c r="C144" s="40" t="s">
        <v>37</v>
      </c>
      <c r="D144" s="6"/>
      <c r="E144" s="27" t="s">
        <v>291</v>
      </c>
      <c r="F144" s="6"/>
      <c r="G144" s="6"/>
      <c r="H144" s="6"/>
      <c r="I144" s="41">
        <f>0+Q144</f>
      </c>
      <c r="O144">
        <f>0+R144</f>
      </c>
      <c r="Q144">
        <f>0+I145+I149+I153</f>
      </c>
      <c r="R144">
        <f>0+O145+O149+O153</f>
      </c>
    </row>
    <row r="145" spans="1:16" ht="12.75">
      <c r="A145" s="24" t="s">
        <v>49</v>
      </c>
      <c r="B145" s="29" t="s">
        <v>292</v>
      </c>
      <c r="C145" s="29" t="s">
        <v>293</v>
      </c>
      <c r="D145" s="24" t="s">
        <v>51</v>
      </c>
      <c r="E145" s="30" t="s">
        <v>294</v>
      </c>
      <c r="F145" s="31" t="s">
        <v>153</v>
      </c>
      <c r="G145" s="32">
        <v>37.515</v>
      </c>
      <c r="H145" s="33">
        <v>0</v>
      </c>
      <c r="I145" s="33">
        <f>ROUND(ROUND(H145,2)*ROUND(G145,3),2)</f>
      </c>
      <c r="O145">
        <f>(I145*21)/100</f>
      </c>
      <c r="P145" t="s">
        <v>27</v>
      </c>
    </row>
    <row r="146" spans="1:5" ht="12.75">
      <c r="A146" s="34" t="s">
        <v>54</v>
      </c>
      <c r="E146" s="35" t="s">
        <v>295</v>
      </c>
    </row>
    <row r="147" spans="1:5" ht="12.75">
      <c r="A147" s="36" t="s">
        <v>56</v>
      </c>
      <c r="E147" s="37" t="s">
        <v>296</v>
      </c>
    </row>
    <row r="148" spans="1:5" ht="369.75">
      <c r="A148" t="s">
        <v>58</v>
      </c>
      <c r="E148" s="35" t="s">
        <v>297</v>
      </c>
    </row>
    <row r="149" spans="1:16" ht="12.75">
      <c r="A149" s="24" t="s">
        <v>49</v>
      </c>
      <c r="B149" s="29" t="s">
        <v>298</v>
      </c>
      <c r="C149" s="29" t="s">
        <v>299</v>
      </c>
      <c r="D149" s="24" t="s">
        <v>51</v>
      </c>
      <c r="E149" s="30" t="s">
        <v>300</v>
      </c>
      <c r="F149" s="31" t="s">
        <v>153</v>
      </c>
      <c r="G149" s="32">
        <v>20.25</v>
      </c>
      <c r="H149" s="33">
        <v>0</v>
      </c>
      <c r="I149" s="33">
        <f>ROUND(ROUND(H149,2)*ROUND(G149,3),2)</f>
      </c>
      <c r="O149">
        <f>(I149*21)/100</f>
      </c>
      <c r="P149" t="s">
        <v>27</v>
      </c>
    </row>
    <row r="150" spans="1:5" ht="12.75">
      <c r="A150" s="34" t="s">
        <v>54</v>
      </c>
      <c r="E150" s="35" t="s">
        <v>301</v>
      </c>
    </row>
    <row r="151" spans="1:5" ht="12.75">
      <c r="A151" s="36" t="s">
        <v>56</v>
      </c>
      <c r="E151" s="37" t="s">
        <v>302</v>
      </c>
    </row>
    <row r="152" spans="1:5" ht="293.25">
      <c r="A152" t="s">
        <v>58</v>
      </c>
      <c r="E152" s="35" t="s">
        <v>303</v>
      </c>
    </row>
    <row r="153" spans="1:16" ht="12.75">
      <c r="A153" s="24" t="s">
        <v>49</v>
      </c>
      <c r="B153" s="29" t="s">
        <v>304</v>
      </c>
      <c r="C153" s="29" t="s">
        <v>305</v>
      </c>
      <c r="D153" s="24" t="s">
        <v>51</v>
      </c>
      <c r="E153" s="30" t="s">
        <v>306</v>
      </c>
      <c r="F153" s="31" t="s">
        <v>153</v>
      </c>
      <c r="G153" s="32">
        <v>75.03</v>
      </c>
      <c r="H153" s="33">
        <v>0</v>
      </c>
      <c r="I153" s="33">
        <f>ROUND(ROUND(H153,2)*ROUND(G153,3),2)</f>
      </c>
      <c r="O153">
        <f>(I153*21)/100</f>
      </c>
      <c r="P153" t="s">
        <v>27</v>
      </c>
    </row>
    <row r="154" spans="1:5" ht="12.75">
      <c r="A154" s="34" t="s">
        <v>54</v>
      </c>
      <c r="E154" s="35" t="s">
        <v>295</v>
      </c>
    </row>
    <row r="155" spans="1:5" ht="12.75">
      <c r="A155" s="36" t="s">
        <v>56</v>
      </c>
      <c r="E155" s="37" t="s">
        <v>307</v>
      </c>
    </row>
    <row r="156" spans="1:5" ht="102">
      <c r="A156" t="s">
        <v>58</v>
      </c>
      <c r="E156" s="35" t="s">
        <v>308</v>
      </c>
    </row>
    <row r="157" spans="1:18" ht="12.75" customHeight="1">
      <c r="A157" s="6" t="s">
        <v>47</v>
      </c>
      <c r="B157" s="6"/>
      <c r="C157" s="40" t="s">
        <v>39</v>
      </c>
      <c r="D157" s="6"/>
      <c r="E157" s="27" t="s">
        <v>309</v>
      </c>
      <c r="F157" s="6"/>
      <c r="G157" s="6"/>
      <c r="H157" s="6"/>
      <c r="I157" s="41">
        <f>0+Q157</f>
      </c>
      <c r="O157">
        <f>0+R157</f>
      </c>
      <c r="Q157">
        <f>0+I158+I162+I166+I170+I174+I178+I182+I186+I190+I194+I198+I202+I206+I210+I214+I218+I222+I226+I230+I234+I238+I242+I246+I250+I254+I258+I262+I266</f>
      </c>
      <c r="R157">
        <f>0+O158+O162+O166+O170+O174+O178+O182+O186+O190+O194+O198+O202+O206+O210+O214+O218+O222+O226+O230+O234+O238+O242+O246+O250+O254+O258+O262+O266</f>
      </c>
    </row>
    <row r="158" spans="1:16" ht="12.75">
      <c r="A158" s="24" t="s">
        <v>49</v>
      </c>
      <c r="B158" s="29" t="s">
        <v>310</v>
      </c>
      <c r="C158" s="29" t="s">
        <v>311</v>
      </c>
      <c r="D158" s="24" t="s">
        <v>51</v>
      </c>
      <c r="E158" s="30" t="s">
        <v>312</v>
      </c>
      <c r="F158" s="31" t="s">
        <v>153</v>
      </c>
      <c r="G158" s="32">
        <v>41.14</v>
      </c>
      <c r="H158" s="33">
        <v>0</v>
      </c>
      <c r="I158" s="33">
        <f>ROUND(ROUND(H158,2)*ROUND(G158,3),2)</f>
      </c>
      <c r="O158">
        <f>(I158*21)/100</f>
      </c>
      <c r="P158" t="s">
        <v>27</v>
      </c>
    </row>
    <row r="159" spans="1:5" ht="12.75">
      <c r="A159" s="34" t="s">
        <v>54</v>
      </c>
      <c r="E159" s="35" t="s">
        <v>51</v>
      </c>
    </row>
    <row r="160" spans="1:5" ht="25.5">
      <c r="A160" s="36" t="s">
        <v>56</v>
      </c>
      <c r="E160" s="37" t="s">
        <v>313</v>
      </c>
    </row>
    <row r="161" spans="1:5" ht="127.5">
      <c r="A161" t="s">
        <v>58</v>
      </c>
      <c r="E161" s="35" t="s">
        <v>314</v>
      </c>
    </row>
    <row r="162" spans="1:16" ht="12.75">
      <c r="A162" s="24" t="s">
        <v>49</v>
      </c>
      <c r="B162" s="29" t="s">
        <v>315</v>
      </c>
      <c r="C162" s="29" t="s">
        <v>316</v>
      </c>
      <c r="D162" s="24" t="s">
        <v>317</v>
      </c>
      <c r="E162" s="30" t="s">
        <v>318</v>
      </c>
      <c r="F162" s="31" t="s">
        <v>137</v>
      </c>
      <c r="G162" s="32">
        <v>2791.85</v>
      </c>
      <c r="H162" s="33">
        <v>0</v>
      </c>
      <c r="I162" s="33">
        <f>ROUND(ROUND(H162,2)*ROUND(G162,3),2)</f>
      </c>
      <c r="O162">
        <f>(I162*21)/100</f>
      </c>
      <c r="P162" t="s">
        <v>27</v>
      </c>
    </row>
    <row r="163" spans="1:5" ht="12.75">
      <c r="A163" s="34" t="s">
        <v>54</v>
      </c>
      <c r="E163" s="35" t="s">
        <v>319</v>
      </c>
    </row>
    <row r="164" spans="1:5" ht="409.5">
      <c r="A164" s="36" t="s">
        <v>56</v>
      </c>
      <c r="E164" s="37" t="s">
        <v>320</v>
      </c>
    </row>
    <row r="165" spans="1:5" ht="127.5">
      <c r="A165" t="s">
        <v>58</v>
      </c>
      <c r="E165" s="35" t="s">
        <v>314</v>
      </c>
    </row>
    <row r="166" spans="1:16" ht="12.75">
      <c r="A166" s="24" t="s">
        <v>49</v>
      </c>
      <c r="B166" s="29" t="s">
        <v>321</v>
      </c>
      <c r="C166" s="29" t="s">
        <v>316</v>
      </c>
      <c r="D166" s="24" t="s">
        <v>12</v>
      </c>
      <c r="E166" s="30" t="s">
        <v>318</v>
      </c>
      <c r="F166" s="31" t="s">
        <v>137</v>
      </c>
      <c r="G166" s="32">
        <v>1815.784</v>
      </c>
      <c r="H166" s="33">
        <v>0</v>
      </c>
      <c r="I166" s="33">
        <f>ROUND(ROUND(H166,2)*ROUND(G166,3),2)</f>
      </c>
      <c r="O166">
        <f>(I166*21)/100</f>
      </c>
      <c r="P166" t="s">
        <v>27</v>
      </c>
    </row>
    <row r="167" spans="1:5" ht="12.75">
      <c r="A167" s="34" t="s">
        <v>54</v>
      </c>
      <c r="E167" s="35" t="s">
        <v>322</v>
      </c>
    </row>
    <row r="168" spans="1:5" ht="127.5">
      <c r="A168" s="36" t="s">
        <v>56</v>
      </c>
      <c r="E168" s="37" t="s">
        <v>323</v>
      </c>
    </row>
    <row r="169" spans="1:5" ht="127.5">
      <c r="A169" t="s">
        <v>58</v>
      </c>
      <c r="E169" s="35" t="s">
        <v>314</v>
      </c>
    </row>
    <row r="170" spans="1:16" ht="12.75">
      <c r="A170" s="24" t="s">
        <v>49</v>
      </c>
      <c r="B170" s="29" t="s">
        <v>324</v>
      </c>
      <c r="C170" s="29" t="s">
        <v>325</v>
      </c>
      <c r="D170" s="24" t="s">
        <v>188</v>
      </c>
      <c r="E170" s="30" t="s">
        <v>326</v>
      </c>
      <c r="F170" s="31" t="s">
        <v>153</v>
      </c>
      <c r="G170" s="32">
        <v>12155.25</v>
      </c>
      <c r="H170" s="33">
        <v>0</v>
      </c>
      <c r="I170" s="33">
        <f>ROUND(ROUND(H170,2)*ROUND(G170,3),2)</f>
      </c>
      <c r="O170">
        <f>(I170*21)/100</f>
      </c>
      <c r="P170" t="s">
        <v>27</v>
      </c>
    </row>
    <row r="171" spans="1:5" ht="25.5">
      <c r="A171" s="34" t="s">
        <v>54</v>
      </c>
      <c r="E171" s="35" t="s">
        <v>327</v>
      </c>
    </row>
    <row r="172" spans="1:5" ht="409.5">
      <c r="A172" s="36" t="s">
        <v>56</v>
      </c>
      <c r="E172" s="37" t="s">
        <v>328</v>
      </c>
    </row>
    <row r="173" spans="1:5" ht="51">
      <c r="A173" t="s">
        <v>58</v>
      </c>
      <c r="E173" s="35" t="s">
        <v>329</v>
      </c>
    </row>
    <row r="174" spans="1:16" ht="12.75">
      <c r="A174" s="24" t="s">
        <v>49</v>
      </c>
      <c r="B174" s="29" t="s">
        <v>330</v>
      </c>
      <c r="C174" s="29" t="s">
        <v>331</v>
      </c>
      <c r="D174" s="24" t="s">
        <v>332</v>
      </c>
      <c r="E174" s="30" t="s">
        <v>333</v>
      </c>
      <c r="F174" s="31" t="s">
        <v>137</v>
      </c>
      <c r="G174" s="32">
        <v>40010.95</v>
      </c>
      <c r="H174" s="33">
        <v>0</v>
      </c>
      <c r="I174" s="33">
        <f>ROUND(ROUND(H174,2)*ROUND(G174,3),2)</f>
      </c>
      <c r="O174">
        <f>(I174*21)/100</f>
      </c>
      <c r="P174" t="s">
        <v>27</v>
      </c>
    </row>
    <row r="175" spans="1:5" ht="25.5">
      <c r="A175" s="34" t="s">
        <v>54</v>
      </c>
      <c r="E175" s="35" t="s">
        <v>334</v>
      </c>
    </row>
    <row r="176" spans="1:5" ht="153">
      <c r="A176" s="36" t="s">
        <v>56</v>
      </c>
      <c r="E176" s="37" t="s">
        <v>335</v>
      </c>
    </row>
    <row r="177" spans="1:5" ht="51">
      <c r="A177" t="s">
        <v>58</v>
      </c>
      <c r="E177" s="35" t="s">
        <v>329</v>
      </c>
    </row>
    <row r="178" spans="1:16" ht="12.75">
      <c r="A178" s="24" t="s">
        <v>49</v>
      </c>
      <c r="B178" s="29" t="s">
        <v>336</v>
      </c>
      <c r="C178" s="29" t="s">
        <v>337</v>
      </c>
      <c r="D178" s="24" t="s">
        <v>317</v>
      </c>
      <c r="E178" s="30" t="s">
        <v>338</v>
      </c>
      <c r="F178" s="31" t="s">
        <v>137</v>
      </c>
      <c r="G178" s="32">
        <v>24704.5</v>
      </c>
      <c r="H178" s="33">
        <v>0</v>
      </c>
      <c r="I178" s="33">
        <f>ROUND(ROUND(H178,2)*ROUND(G178,3),2)</f>
      </c>
      <c r="O178">
        <f>(I178*21)/100</f>
      </c>
      <c r="P178" t="s">
        <v>27</v>
      </c>
    </row>
    <row r="179" spans="1:5" ht="12.75">
      <c r="A179" s="34" t="s">
        <v>54</v>
      </c>
      <c r="E179" s="35" t="s">
        <v>339</v>
      </c>
    </row>
    <row r="180" spans="1:5" ht="409.5">
      <c r="A180" s="36" t="s">
        <v>56</v>
      </c>
      <c r="E180" s="37" t="s">
        <v>340</v>
      </c>
    </row>
    <row r="181" spans="1:5" ht="51">
      <c r="A181" t="s">
        <v>58</v>
      </c>
      <c r="E181" s="35" t="s">
        <v>329</v>
      </c>
    </row>
    <row r="182" spans="1:16" ht="12.75">
      <c r="A182" s="24" t="s">
        <v>49</v>
      </c>
      <c r="B182" s="29" t="s">
        <v>341</v>
      </c>
      <c r="C182" s="29" t="s">
        <v>337</v>
      </c>
      <c r="D182" s="24" t="s">
        <v>332</v>
      </c>
      <c r="E182" s="30" t="s">
        <v>338</v>
      </c>
      <c r="F182" s="31" t="s">
        <v>137</v>
      </c>
      <c r="G182" s="32">
        <v>8641.425</v>
      </c>
      <c r="H182" s="33">
        <v>0</v>
      </c>
      <c r="I182" s="33">
        <f>ROUND(ROUND(H182,2)*ROUND(G182,3),2)</f>
      </c>
      <c r="O182">
        <f>(I182*21)/100</f>
      </c>
      <c r="P182" t="s">
        <v>27</v>
      </c>
    </row>
    <row r="183" spans="1:5" ht="25.5">
      <c r="A183" s="34" t="s">
        <v>54</v>
      </c>
      <c r="E183" s="35" t="s">
        <v>342</v>
      </c>
    </row>
    <row r="184" spans="1:5" ht="409.5">
      <c r="A184" s="36" t="s">
        <v>56</v>
      </c>
      <c r="E184" s="37" t="s">
        <v>343</v>
      </c>
    </row>
    <row r="185" spans="1:5" ht="51">
      <c r="A185" t="s">
        <v>58</v>
      </c>
      <c r="E185" s="35" t="s">
        <v>329</v>
      </c>
    </row>
    <row r="186" spans="1:16" ht="12.75">
      <c r="A186" s="24" t="s">
        <v>49</v>
      </c>
      <c r="B186" s="29" t="s">
        <v>344</v>
      </c>
      <c r="C186" s="29" t="s">
        <v>337</v>
      </c>
      <c r="D186" s="24" t="s">
        <v>12</v>
      </c>
      <c r="E186" s="30" t="s">
        <v>338</v>
      </c>
      <c r="F186" s="31" t="s">
        <v>137</v>
      </c>
      <c r="G186" s="32">
        <v>1815.784</v>
      </c>
      <c r="H186" s="33">
        <v>0</v>
      </c>
      <c r="I186" s="33">
        <f>ROUND(ROUND(H186,2)*ROUND(G186,3),2)</f>
      </c>
      <c r="O186">
        <f>(I186*21)/100</f>
      </c>
      <c r="P186" t="s">
        <v>27</v>
      </c>
    </row>
    <row r="187" spans="1:5" ht="12.75">
      <c r="A187" s="34" t="s">
        <v>54</v>
      </c>
      <c r="E187" s="35" t="s">
        <v>345</v>
      </c>
    </row>
    <row r="188" spans="1:5" ht="127.5">
      <c r="A188" s="36" t="s">
        <v>56</v>
      </c>
      <c r="E188" s="37" t="s">
        <v>323</v>
      </c>
    </row>
    <row r="189" spans="1:5" ht="51">
      <c r="A189" t="s">
        <v>58</v>
      </c>
      <c r="E189" s="35" t="s">
        <v>329</v>
      </c>
    </row>
    <row r="190" spans="1:16" ht="12.75">
      <c r="A190" s="24" t="s">
        <v>49</v>
      </c>
      <c r="B190" s="29" t="s">
        <v>346</v>
      </c>
      <c r="C190" s="29" t="s">
        <v>347</v>
      </c>
      <c r="D190" s="24" t="s">
        <v>51</v>
      </c>
      <c r="E190" s="30" t="s">
        <v>348</v>
      </c>
      <c r="F190" s="31" t="s">
        <v>137</v>
      </c>
      <c r="G190" s="32">
        <v>40010.95</v>
      </c>
      <c r="H190" s="33">
        <v>0</v>
      </c>
      <c r="I190" s="33">
        <f>ROUND(ROUND(H190,2)*ROUND(G190,3),2)</f>
      </c>
      <c r="O190">
        <f>(I190*21)/100</f>
      </c>
      <c r="P190" t="s">
        <v>27</v>
      </c>
    </row>
    <row r="191" spans="1:5" ht="12.75">
      <c r="A191" s="34" t="s">
        <v>54</v>
      </c>
      <c r="E191" s="35" t="s">
        <v>349</v>
      </c>
    </row>
    <row r="192" spans="1:5" ht="153">
      <c r="A192" s="36" t="s">
        <v>56</v>
      </c>
      <c r="E192" s="37" t="s">
        <v>335</v>
      </c>
    </row>
    <row r="193" spans="1:5" ht="76.5">
      <c r="A193" t="s">
        <v>58</v>
      </c>
      <c r="E193" s="35" t="s">
        <v>350</v>
      </c>
    </row>
    <row r="194" spans="1:16" ht="12.75">
      <c r="A194" s="24" t="s">
        <v>49</v>
      </c>
      <c r="B194" s="29" t="s">
        <v>351</v>
      </c>
      <c r="C194" s="29" t="s">
        <v>352</v>
      </c>
      <c r="D194" s="24" t="s">
        <v>51</v>
      </c>
      <c r="E194" s="30" t="s">
        <v>353</v>
      </c>
      <c r="F194" s="31" t="s">
        <v>137</v>
      </c>
      <c r="G194" s="32">
        <v>10614.75</v>
      </c>
      <c r="H194" s="33">
        <v>0</v>
      </c>
      <c r="I194" s="33">
        <f>ROUND(ROUND(H194,2)*ROUND(G194,3),2)</f>
      </c>
      <c r="O194">
        <f>(I194*21)/100</f>
      </c>
      <c r="P194" t="s">
        <v>27</v>
      </c>
    </row>
    <row r="195" spans="1:5" ht="12.75">
      <c r="A195" s="34" t="s">
        <v>54</v>
      </c>
      <c r="E195" s="35" t="s">
        <v>51</v>
      </c>
    </row>
    <row r="196" spans="1:5" ht="165.75">
      <c r="A196" s="36" t="s">
        <v>56</v>
      </c>
      <c r="E196" s="37" t="s">
        <v>354</v>
      </c>
    </row>
    <row r="197" spans="1:5" ht="102">
      <c r="A197" t="s">
        <v>58</v>
      </c>
      <c r="E197" s="35" t="s">
        <v>355</v>
      </c>
    </row>
    <row r="198" spans="1:16" ht="12.75">
      <c r="A198" s="24" t="s">
        <v>49</v>
      </c>
      <c r="B198" s="29" t="s">
        <v>356</v>
      </c>
      <c r="C198" s="29" t="s">
        <v>357</v>
      </c>
      <c r="D198" s="24" t="s">
        <v>51</v>
      </c>
      <c r="E198" s="30" t="s">
        <v>358</v>
      </c>
      <c r="F198" s="31" t="s">
        <v>137</v>
      </c>
      <c r="G198" s="32">
        <v>2650.85</v>
      </c>
      <c r="H198" s="33">
        <v>0</v>
      </c>
      <c r="I198" s="33">
        <f>ROUND(ROUND(H198,2)*ROUND(G198,3),2)</f>
      </c>
      <c r="O198">
        <f>(I198*21)/100</f>
      </c>
      <c r="P198" t="s">
        <v>27</v>
      </c>
    </row>
    <row r="199" spans="1:5" ht="12.75">
      <c r="A199" s="34" t="s">
        <v>54</v>
      </c>
      <c r="E199" s="35" t="s">
        <v>359</v>
      </c>
    </row>
    <row r="200" spans="1:5" ht="409.5">
      <c r="A200" s="36" t="s">
        <v>56</v>
      </c>
      <c r="E200" s="37" t="s">
        <v>360</v>
      </c>
    </row>
    <row r="201" spans="1:5" ht="51">
      <c r="A201" t="s">
        <v>58</v>
      </c>
      <c r="E201" s="35" t="s">
        <v>361</v>
      </c>
    </row>
    <row r="202" spans="1:16" ht="12.75">
      <c r="A202" s="24" t="s">
        <v>49</v>
      </c>
      <c r="B202" s="29" t="s">
        <v>362</v>
      </c>
      <c r="C202" s="29" t="s">
        <v>357</v>
      </c>
      <c r="D202" s="24" t="s">
        <v>12</v>
      </c>
      <c r="E202" s="30" t="s">
        <v>358</v>
      </c>
      <c r="F202" s="31" t="s">
        <v>137</v>
      </c>
      <c r="G202" s="32">
        <v>1815.784</v>
      </c>
      <c r="H202" s="33">
        <v>0</v>
      </c>
      <c r="I202" s="33">
        <f>ROUND(ROUND(H202,2)*ROUND(G202,3),2)</f>
      </c>
      <c r="O202">
        <f>(I202*21)/100</f>
      </c>
      <c r="P202" t="s">
        <v>27</v>
      </c>
    </row>
    <row r="203" spans="1:5" ht="12.75">
      <c r="A203" s="34" t="s">
        <v>54</v>
      </c>
      <c r="E203" s="35" t="s">
        <v>322</v>
      </c>
    </row>
    <row r="204" spans="1:5" ht="127.5">
      <c r="A204" s="36" t="s">
        <v>56</v>
      </c>
      <c r="E204" s="37" t="s">
        <v>323</v>
      </c>
    </row>
    <row r="205" spans="1:5" ht="51">
      <c r="A205" t="s">
        <v>58</v>
      </c>
      <c r="E205" s="35" t="s">
        <v>361</v>
      </c>
    </row>
    <row r="206" spans="1:16" ht="12.75">
      <c r="A206" s="24" t="s">
        <v>49</v>
      </c>
      <c r="B206" s="29" t="s">
        <v>363</v>
      </c>
      <c r="C206" s="29" t="s">
        <v>364</v>
      </c>
      <c r="D206" s="24" t="s">
        <v>365</v>
      </c>
      <c r="E206" s="30" t="s">
        <v>366</v>
      </c>
      <c r="F206" s="31" t="s">
        <v>137</v>
      </c>
      <c r="G206" s="32">
        <v>59512.59</v>
      </c>
      <c r="H206" s="33">
        <v>0</v>
      </c>
      <c r="I206" s="33">
        <f>ROUND(ROUND(H206,2)*ROUND(G206,3),2)</f>
      </c>
      <c r="O206">
        <f>(I206*21)/100</f>
      </c>
      <c r="P206" t="s">
        <v>27</v>
      </c>
    </row>
    <row r="207" spans="1:5" ht="12.75">
      <c r="A207" s="34" t="s">
        <v>54</v>
      </c>
      <c r="E207" s="35" t="s">
        <v>367</v>
      </c>
    </row>
    <row r="208" spans="1:5" ht="344.25">
      <c r="A208" s="36" t="s">
        <v>56</v>
      </c>
      <c r="E208" s="37" t="s">
        <v>368</v>
      </c>
    </row>
    <row r="209" spans="1:5" ht="51">
      <c r="A209" t="s">
        <v>58</v>
      </c>
      <c r="E209" s="35" t="s">
        <v>361</v>
      </c>
    </row>
    <row r="210" spans="1:16" ht="12.75">
      <c r="A210" s="24" t="s">
        <v>49</v>
      </c>
      <c r="B210" s="29" t="s">
        <v>369</v>
      </c>
      <c r="C210" s="29" t="s">
        <v>364</v>
      </c>
      <c r="D210" s="24" t="s">
        <v>370</v>
      </c>
      <c r="E210" s="30" t="s">
        <v>366</v>
      </c>
      <c r="F210" s="31" t="s">
        <v>137</v>
      </c>
      <c r="G210" s="32">
        <v>60891.09</v>
      </c>
      <c r="H210" s="33">
        <v>0</v>
      </c>
      <c r="I210" s="33">
        <f>ROUND(ROUND(H210,2)*ROUND(G210,3),2)</f>
      </c>
      <c r="O210">
        <f>(I210*21)/100</f>
      </c>
      <c r="P210" t="s">
        <v>27</v>
      </c>
    </row>
    <row r="211" spans="1:5" ht="12.75">
      <c r="A211" s="34" t="s">
        <v>54</v>
      </c>
      <c r="E211" s="35" t="s">
        <v>371</v>
      </c>
    </row>
    <row r="212" spans="1:5" ht="344.25">
      <c r="A212" s="36" t="s">
        <v>56</v>
      </c>
      <c r="E212" s="37" t="s">
        <v>372</v>
      </c>
    </row>
    <row r="213" spans="1:5" ht="51">
      <c r="A213" t="s">
        <v>58</v>
      </c>
      <c r="E213" s="35" t="s">
        <v>361</v>
      </c>
    </row>
    <row r="214" spans="1:16" ht="12.75">
      <c r="A214" s="24" t="s">
        <v>49</v>
      </c>
      <c r="B214" s="29" t="s">
        <v>373</v>
      </c>
      <c r="C214" s="29" t="s">
        <v>374</v>
      </c>
      <c r="D214" s="24" t="s">
        <v>332</v>
      </c>
      <c r="E214" s="30" t="s">
        <v>375</v>
      </c>
      <c r="F214" s="31" t="s">
        <v>137</v>
      </c>
      <c r="G214" s="32">
        <v>40010.95</v>
      </c>
      <c r="H214" s="33">
        <v>0</v>
      </c>
      <c r="I214" s="33">
        <f>ROUND(ROUND(H214,2)*ROUND(G214,3),2)</f>
      </c>
      <c r="O214">
        <f>(I214*21)/100</f>
      </c>
      <c r="P214" t="s">
        <v>27</v>
      </c>
    </row>
    <row r="215" spans="1:5" ht="12.75">
      <c r="A215" s="34" t="s">
        <v>54</v>
      </c>
      <c r="E215" s="35" t="s">
        <v>376</v>
      </c>
    </row>
    <row r="216" spans="1:5" ht="153">
      <c r="A216" s="36" t="s">
        <v>56</v>
      </c>
      <c r="E216" s="37" t="s">
        <v>335</v>
      </c>
    </row>
    <row r="217" spans="1:5" ht="51">
      <c r="A217" t="s">
        <v>58</v>
      </c>
      <c r="E217" s="35" t="s">
        <v>361</v>
      </c>
    </row>
    <row r="218" spans="1:16" ht="12.75">
      <c r="A218" s="24" t="s">
        <v>49</v>
      </c>
      <c r="B218" s="29" t="s">
        <v>377</v>
      </c>
      <c r="C218" s="29" t="s">
        <v>374</v>
      </c>
      <c r="D218" s="24" t="s">
        <v>12</v>
      </c>
      <c r="E218" s="30" t="s">
        <v>375</v>
      </c>
      <c r="F218" s="31" t="s">
        <v>137</v>
      </c>
      <c r="G218" s="32">
        <v>1458.26</v>
      </c>
      <c r="H218" s="33">
        <v>0</v>
      </c>
      <c r="I218" s="33">
        <f>ROUND(ROUND(H218,2)*ROUND(G218,3),2)</f>
      </c>
      <c r="O218">
        <f>(I218*21)/100</f>
      </c>
      <c r="P218" t="s">
        <v>27</v>
      </c>
    </row>
    <row r="219" spans="1:5" ht="12.75">
      <c r="A219" s="34" t="s">
        <v>54</v>
      </c>
      <c r="E219" s="35" t="s">
        <v>378</v>
      </c>
    </row>
    <row r="220" spans="1:5" ht="76.5">
      <c r="A220" s="36" t="s">
        <v>56</v>
      </c>
      <c r="E220" s="37" t="s">
        <v>379</v>
      </c>
    </row>
    <row r="221" spans="1:5" ht="51">
      <c r="A221" t="s">
        <v>58</v>
      </c>
      <c r="E221" s="35" t="s">
        <v>361</v>
      </c>
    </row>
    <row r="222" spans="1:16" ht="12.75">
      <c r="A222" s="24" t="s">
        <v>49</v>
      </c>
      <c r="B222" s="29" t="s">
        <v>380</v>
      </c>
      <c r="C222" s="29" t="s">
        <v>381</v>
      </c>
      <c r="D222" s="24" t="s">
        <v>51</v>
      </c>
      <c r="E222" s="30" t="s">
        <v>382</v>
      </c>
      <c r="F222" s="31" t="s">
        <v>137</v>
      </c>
      <c r="G222" s="32">
        <v>40010.95</v>
      </c>
      <c r="H222" s="33">
        <v>0</v>
      </c>
      <c r="I222" s="33">
        <f>ROUND(ROUND(H222,2)*ROUND(G222,3),2)</f>
      </c>
      <c r="O222">
        <f>(I222*21)/100</f>
      </c>
      <c r="P222" t="s">
        <v>27</v>
      </c>
    </row>
    <row r="223" spans="1:5" ht="12.75">
      <c r="A223" s="34" t="s">
        <v>54</v>
      </c>
      <c r="E223" s="35" t="s">
        <v>383</v>
      </c>
    </row>
    <row r="224" spans="1:5" ht="153">
      <c r="A224" s="36" t="s">
        <v>56</v>
      </c>
      <c r="E224" s="37" t="s">
        <v>335</v>
      </c>
    </row>
    <row r="225" spans="1:5" ht="51">
      <c r="A225" t="s">
        <v>58</v>
      </c>
      <c r="E225" s="35" t="s">
        <v>384</v>
      </c>
    </row>
    <row r="226" spans="1:16" ht="12.75">
      <c r="A226" s="24" t="s">
        <v>49</v>
      </c>
      <c r="B226" s="29" t="s">
        <v>385</v>
      </c>
      <c r="C226" s="29" t="s">
        <v>386</v>
      </c>
      <c r="D226" s="24" t="s">
        <v>12</v>
      </c>
      <c r="E226" s="30" t="s">
        <v>387</v>
      </c>
      <c r="F226" s="31" t="s">
        <v>137</v>
      </c>
      <c r="G226" s="32">
        <v>729.13</v>
      </c>
      <c r="H226" s="33">
        <v>0</v>
      </c>
      <c r="I226" s="33">
        <f>ROUND(ROUND(H226,2)*ROUND(G226,3),2)</f>
      </c>
      <c r="O226">
        <f>(I226*21)/100</f>
      </c>
      <c r="P226" t="s">
        <v>27</v>
      </c>
    </row>
    <row r="227" spans="1:5" ht="12.75">
      <c r="A227" s="34" t="s">
        <v>54</v>
      </c>
      <c r="E227" s="35" t="s">
        <v>378</v>
      </c>
    </row>
    <row r="228" spans="1:5" ht="76.5">
      <c r="A228" s="36" t="s">
        <v>56</v>
      </c>
      <c r="E228" s="37" t="s">
        <v>388</v>
      </c>
    </row>
    <row r="229" spans="1:5" ht="51">
      <c r="A229" t="s">
        <v>58</v>
      </c>
      <c r="E229" s="35" t="s">
        <v>389</v>
      </c>
    </row>
    <row r="230" spans="1:16" ht="12.75">
      <c r="A230" s="24" t="s">
        <v>49</v>
      </c>
      <c r="B230" s="29" t="s">
        <v>390</v>
      </c>
      <c r="C230" s="29" t="s">
        <v>391</v>
      </c>
      <c r="D230" s="24" t="s">
        <v>51</v>
      </c>
      <c r="E230" s="30" t="s">
        <v>392</v>
      </c>
      <c r="F230" s="31" t="s">
        <v>137</v>
      </c>
      <c r="G230" s="32">
        <v>58804.14</v>
      </c>
      <c r="H230" s="33">
        <v>0</v>
      </c>
      <c r="I230" s="33">
        <f>ROUND(ROUND(H230,2)*ROUND(G230,3),2)</f>
      </c>
      <c r="O230">
        <f>(I230*21)/100</f>
      </c>
      <c r="P230" t="s">
        <v>27</v>
      </c>
    </row>
    <row r="231" spans="1:5" ht="12.75">
      <c r="A231" s="34" t="s">
        <v>54</v>
      </c>
      <c r="E231" s="35" t="s">
        <v>51</v>
      </c>
    </row>
    <row r="232" spans="1:5" ht="344.25">
      <c r="A232" s="36" t="s">
        <v>56</v>
      </c>
      <c r="E232" s="37" t="s">
        <v>393</v>
      </c>
    </row>
    <row r="233" spans="1:5" ht="140.25">
      <c r="A233" t="s">
        <v>58</v>
      </c>
      <c r="E233" s="35" t="s">
        <v>394</v>
      </c>
    </row>
    <row r="234" spans="1:16" ht="12.75">
      <c r="A234" s="24" t="s">
        <v>49</v>
      </c>
      <c r="B234" s="29" t="s">
        <v>395</v>
      </c>
      <c r="C234" s="29" t="s">
        <v>396</v>
      </c>
      <c r="D234" s="24" t="s">
        <v>51</v>
      </c>
      <c r="E234" s="30" t="s">
        <v>397</v>
      </c>
      <c r="F234" s="31" t="s">
        <v>137</v>
      </c>
      <c r="G234" s="32">
        <v>59499.79</v>
      </c>
      <c r="H234" s="33">
        <v>0</v>
      </c>
      <c r="I234" s="33">
        <f>ROUND(ROUND(H234,2)*ROUND(G234,3),2)</f>
      </c>
      <c r="O234">
        <f>(I234*21)/100</f>
      </c>
      <c r="P234" t="s">
        <v>27</v>
      </c>
    </row>
    <row r="235" spans="1:5" ht="12.75">
      <c r="A235" s="34" t="s">
        <v>54</v>
      </c>
      <c r="E235" s="35" t="s">
        <v>398</v>
      </c>
    </row>
    <row r="236" spans="1:5" ht="344.25">
      <c r="A236" s="36" t="s">
        <v>56</v>
      </c>
      <c r="E236" s="37" t="s">
        <v>399</v>
      </c>
    </row>
    <row r="237" spans="1:5" ht="140.25">
      <c r="A237" t="s">
        <v>58</v>
      </c>
      <c r="E237" s="35" t="s">
        <v>394</v>
      </c>
    </row>
    <row r="238" spans="1:16" ht="25.5">
      <c r="A238" s="24" t="s">
        <v>49</v>
      </c>
      <c r="B238" s="29" t="s">
        <v>400</v>
      </c>
      <c r="C238" s="29" t="s">
        <v>401</v>
      </c>
      <c r="D238" s="24" t="s">
        <v>51</v>
      </c>
      <c r="E238" s="30" t="s">
        <v>402</v>
      </c>
      <c r="F238" s="31" t="s">
        <v>137</v>
      </c>
      <c r="G238" s="32">
        <v>54868</v>
      </c>
      <c r="H238" s="33">
        <v>0</v>
      </c>
      <c r="I238" s="33">
        <f>ROUND(ROUND(H238,2)*ROUND(G238,3),2)</f>
      </c>
      <c r="O238">
        <f>(I238*21)/100</f>
      </c>
      <c r="P238" t="s">
        <v>27</v>
      </c>
    </row>
    <row r="239" spans="1:5" ht="12.75">
      <c r="A239" s="34" t="s">
        <v>54</v>
      </c>
      <c r="E239" s="35" t="s">
        <v>51</v>
      </c>
    </row>
    <row r="240" spans="1:5" ht="293.25">
      <c r="A240" s="36" t="s">
        <v>56</v>
      </c>
      <c r="E240" s="37" t="s">
        <v>403</v>
      </c>
    </row>
    <row r="241" spans="1:5" ht="140.25">
      <c r="A241" t="s">
        <v>58</v>
      </c>
      <c r="E241" s="35" t="s">
        <v>394</v>
      </c>
    </row>
    <row r="242" spans="1:16" ht="25.5">
      <c r="A242" s="24" t="s">
        <v>49</v>
      </c>
      <c r="B242" s="29" t="s">
        <v>404</v>
      </c>
      <c r="C242" s="29" t="s">
        <v>401</v>
      </c>
      <c r="D242" s="24" t="s">
        <v>317</v>
      </c>
      <c r="E242" s="30" t="s">
        <v>402</v>
      </c>
      <c r="F242" s="31" t="s">
        <v>137</v>
      </c>
      <c r="G242" s="32">
        <v>928.15</v>
      </c>
      <c r="H242" s="33">
        <v>0</v>
      </c>
      <c r="I242" s="33">
        <f>ROUND(ROUND(H242,2)*ROUND(G242,3),2)</f>
      </c>
      <c r="O242">
        <f>(I242*21)/100</f>
      </c>
      <c r="P242" t="s">
        <v>27</v>
      </c>
    </row>
    <row r="243" spans="1:5" ht="12.75">
      <c r="A243" s="34" t="s">
        <v>54</v>
      </c>
      <c r="E243" s="35" t="s">
        <v>405</v>
      </c>
    </row>
    <row r="244" spans="1:5" ht="229.5">
      <c r="A244" s="36" t="s">
        <v>56</v>
      </c>
      <c r="E244" s="37" t="s">
        <v>406</v>
      </c>
    </row>
    <row r="245" spans="1:5" ht="140.25">
      <c r="A245" t="s">
        <v>58</v>
      </c>
      <c r="E245" s="35" t="s">
        <v>394</v>
      </c>
    </row>
    <row r="246" spans="1:16" ht="25.5">
      <c r="A246" s="24" t="s">
        <v>49</v>
      </c>
      <c r="B246" s="29" t="s">
        <v>407</v>
      </c>
      <c r="C246" s="29" t="s">
        <v>401</v>
      </c>
      <c r="D246" s="24" t="s">
        <v>12</v>
      </c>
      <c r="E246" s="30" t="s">
        <v>402</v>
      </c>
      <c r="F246" s="31" t="s">
        <v>137</v>
      </c>
      <c r="G246" s="32">
        <v>583.304</v>
      </c>
      <c r="H246" s="33">
        <v>0</v>
      </c>
      <c r="I246" s="33">
        <f>ROUND(ROUND(H246,2)*ROUND(G246,3),2)</f>
      </c>
      <c r="O246">
        <f>(I246*21)/100</f>
      </c>
      <c r="P246" t="s">
        <v>27</v>
      </c>
    </row>
    <row r="247" spans="1:5" ht="12.75">
      <c r="A247" s="34" t="s">
        <v>54</v>
      </c>
      <c r="E247" s="35" t="s">
        <v>408</v>
      </c>
    </row>
    <row r="248" spans="1:5" ht="76.5">
      <c r="A248" s="36" t="s">
        <v>56</v>
      </c>
      <c r="E248" s="37" t="s">
        <v>409</v>
      </c>
    </row>
    <row r="249" spans="1:5" ht="140.25">
      <c r="A249" t="s">
        <v>58</v>
      </c>
      <c r="E249" s="35" t="s">
        <v>394</v>
      </c>
    </row>
    <row r="250" spans="1:16" ht="12.75">
      <c r="A250" s="24" t="s">
        <v>49</v>
      </c>
      <c r="B250" s="29" t="s">
        <v>410</v>
      </c>
      <c r="C250" s="29" t="s">
        <v>411</v>
      </c>
      <c r="D250" s="24" t="s">
        <v>51</v>
      </c>
      <c r="E250" s="30" t="s">
        <v>412</v>
      </c>
      <c r="F250" s="31" t="s">
        <v>137</v>
      </c>
      <c r="G250" s="32">
        <v>290.075</v>
      </c>
      <c r="H250" s="33">
        <v>0</v>
      </c>
      <c r="I250" s="33">
        <f>ROUND(ROUND(H250,2)*ROUND(G250,3),2)</f>
      </c>
      <c r="O250">
        <f>(I250*21)/100</f>
      </c>
      <c r="P250" t="s">
        <v>27</v>
      </c>
    </row>
    <row r="251" spans="1:5" ht="12.75">
      <c r="A251" s="34" t="s">
        <v>54</v>
      </c>
      <c r="E251" s="35" t="s">
        <v>51</v>
      </c>
    </row>
    <row r="252" spans="1:5" ht="38.25">
      <c r="A252" s="36" t="s">
        <v>56</v>
      </c>
      <c r="E252" s="37" t="s">
        <v>413</v>
      </c>
    </row>
    <row r="253" spans="1:5" ht="153">
      <c r="A253" t="s">
        <v>58</v>
      </c>
      <c r="E253" s="35" t="s">
        <v>414</v>
      </c>
    </row>
    <row r="254" spans="1:16" ht="25.5">
      <c r="A254" s="24" t="s">
        <v>49</v>
      </c>
      <c r="B254" s="29" t="s">
        <v>415</v>
      </c>
      <c r="C254" s="29" t="s">
        <v>416</v>
      </c>
      <c r="D254" s="24" t="s">
        <v>51</v>
      </c>
      <c r="E254" s="30" t="s">
        <v>417</v>
      </c>
      <c r="F254" s="31" t="s">
        <v>137</v>
      </c>
      <c r="G254" s="32">
        <v>8.8</v>
      </c>
      <c r="H254" s="33">
        <v>0</v>
      </c>
      <c r="I254" s="33">
        <f>ROUND(ROUND(H254,2)*ROUND(G254,3),2)</f>
      </c>
      <c r="O254">
        <f>(I254*21)/100</f>
      </c>
      <c r="P254" t="s">
        <v>27</v>
      </c>
    </row>
    <row r="255" spans="1:5" ht="12.75">
      <c r="A255" s="34" t="s">
        <v>54</v>
      </c>
      <c r="E255" s="35" t="s">
        <v>418</v>
      </c>
    </row>
    <row r="256" spans="1:5" ht="12.75">
      <c r="A256" s="36" t="s">
        <v>56</v>
      </c>
      <c r="E256" s="37" t="s">
        <v>419</v>
      </c>
    </row>
    <row r="257" spans="1:5" ht="153">
      <c r="A257" t="s">
        <v>58</v>
      </c>
      <c r="E257" s="35" t="s">
        <v>420</v>
      </c>
    </row>
    <row r="258" spans="1:16" ht="12.75">
      <c r="A258" s="24" t="s">
        <v>49</v>
      </c>
      <c r="B258" s="29" t="s">
        <v>421</v>
      </c>
      <c r="C258" s="29" t="s">
        <v>422</v>
      </c>
      <c r="D258" s="24" t="s">
        <v>51</v>
      </c>
      <c r="E258" s="30" t="s">
        <v>423</v>
      </c>
      <c r="F258" s="31" t="s">
        <v>137</v>
      </c>
      <c r="G258" s="32">
        <v>2</v>
      </c>
      <c r="H258" s="33">
        <v>0</v>
      </c>
      <c r="I258" s="33">
        <f>ROUND(ROUND(H258,2)*ROUND(G258,3),2)</f>
      </c>
      <c r="O258">
        <f>(I258*21)/100</f>
      </c>
      <c r="P258" t="s">
        <v>27</v>
      </c>
    </row>
    <row r="259" spans="1:5" ht="25.5">
      <c r="A259" s="34" t="s">
        <v>54</v>
      </c>
      <c r="E259" s="35" t="s">
        <v>424</v>
      </c>
    </row>
    <row r="260" spans="1:5" ht="12.75">
      <c r="A260" s="36" t="s">
        <v>56</v>
      </c>
      <c r="E260" s="37" t="s">
        <v>425</v>
      </c>
    </row>
    <row r="261" spans="1:5" ht="153">
      <c r="A261" t="s">
        <v>58</v>
      </c>
      <c r="E261" s="35" t="s">
        <v>414</v>
      </c>
    </row>
    <row r="262" spans="1:16" ht="12.75">
      <c r="A262" s="24" t="s">
        <v>49</v>
      </c>
      <c r="B262" s="29" t="s">
        <v>426</v>
      </c>
      <c r="C262" s="29" t="s">
        <v>427</v>
      </c>
      <c r="D262" s="24" t="s">
        <v>51</v>
      </c>
      <c r="E262" s="30" t="s">
        <v>428</v>
      </c>
      <c r="F262" s="31" t="s">
        <v>137</v>
      </c>
      <c r="G262" s="32">
        <v>29.5</v>
      </c>
      <c r="H262" s="33">
        <v>0</v>
      </c>
      <c r="I262" s="33">
        <f>ROUND(ROUND(H262,2)*ROUND(G262,3),2)</f>
      </c>
      <c r="O262">
        <f>(I262*21)/100</f>
      </c>
      <c r="P262" t="s">
        <v>27</v>
      </c>
    </row>
    <row r="263" spans="1:5" ht="12.75">
      <c r="A263" s="34" t="s">
        <v>54</v>
      </c>
      <c r="E263" s="35" t="s">
        <v>51</v>
      </c>
    </row>
    <row r="264" spans="1:5" ht="12.75">
      <c r="A264" s="36" t="s">
        <v>56</v>
      </c>
      <c r="E264" s="37" t="s">
        <v>429</v>
      </c>
    </row>
    <row r="265" spans="1:5" ht="153">
      <c r="A265" t="s">
        <v>58</v>
      </c>
      <c r="E265" s="35" t="s">
        <v>420</v>
      </c>
    </row>
    <row r="266" spans="1:16" ht="12.75">
      <c r="A266" s="24" t="s">
        <v>49</v>
      </c>
      <c r="B266" s="29" t="s">
        <v>430</v>
      </c>
      <c r="C266" s="29" t="s">
        <v>431</v>
      </c>
      <c r="D266" s="24" t="s">
        <v>51</v>
      </c>
      <c r="E266" s="30" t="s">
        <v>432</v>
      </c>
      <c r="F266" s="31" t="s">
        <v>137</v>
      </c>
      <c r="G266" s="32">
        <v>3.2</v>
      </c>
      <c r="H266" s="33">
        <v>0</v>
      </c>
      <c r="I266" s="33">
        <f>ROUND(ROUND(H266,2)*ROUND(G266,3),2)</f>
      </c>
      <c r="O266">
        <f>(I266*21)/100</f>
      </c>
      <c r="P266" t="s">
        <v>27</v>
      </c>
    </row>
    <row r="267" spans="1:5" ht="12.75">
      <c r="A267" s="34" t="s">
        <v>54</v>
      </c>
      <c r="E267" s="35" t="s">
        <v>433</v>
      </c>
    </row>
    <row r="268" spans="1:5" ht="12.75">
      <c r="A268" s="36" t="s">
        <v>56</v>
      </c>
      <c r="E268" s="37" t="s">
        <v>434</v>
      </c>
    </row>
    <row r="269" spans="1:5" ht="153">
      <c r="A269" t="s">
        <v>58</v>
      </c>
      <c r="E269" s="35" t="s">
        <v>414</v>
      </c>
    </row>
    <row r="270" spans="1:18" ht="12.75" customHeight="1">
      <c r="A270" s="6" t="s">
        <v>47</v>
      </c>
      <c r="B270" s="6"/>
      <c r="C270" s="40" t="s">
        <v>85</v>
      </c>
      <c r="D270" s="6"/>
      <c r="E270" s="27" t="s">
        <v>435</v>
      </c>
      <c r="F270" s="6"/>
      <c r="G270" s="6"/>
      <c r="H270" s="6"/>
      <c r="I270" s="41">
        <f>0+Q270</f>
      </c>
      <c r="O270">
        <f>0+R270</f>
      </c>
      <c r="Q270">
        <f>0+I271+I275+I279+I283+I287</f>
      </c>
      <c r="R270">
        <f>0+O271+O275+O279+O283+O287</f>
      </c>
    </row>
    <row r="271" spans="1:16" ht="12.75">
      <c r="A271" s="24" t="s">
        <v>49</v>
      </c>
      <c r="B271" s="29" t="s">
        <v>436</v>
      </c>
      <c r="C271" s="29" t="s">
        <v>437</v>
      </c>
      <c r="D271" s="24" t="s">
        <v>51</v>
      </c>
      <c r="E271" s="30" t="s">
        <v>438</v>
      </c>
      <c r="F271" s="31" t="s">
        <v>163</v>
      </c>
      <c r="G271" s="32">
        <v>210</v>
      </c>
      <c r="H271" s="33">
        <v>0</v>
      </c>
      <c r="I271" s="33">
        <f>ROUND(ROUND(H271,2)*ROUND(G271,3),2)</f>
      </c>
      <c r="O271">
        <f>(I271*21)/100</f>
      </c>
      <c r="P271" t="s">
        <v>27</v>
      </c>
    </row>
    <row r="272" spans="1:5" ht="12.75">
      <c r="A272" s="34" t="s">
        <v>54</v>
      </c>
      <c r="E272" s="35" t="s">
        <v>51</v>
      </c>
    </row>
    <row r="273" spans="1:5" ht="63.75">
      <c r="A273" s="36" t="s">
        <v>56</v>
      </c>
      <c r="E273" s="37" t="s">
        <v>439</v>
      </c>
    </row>
    <row r="274" spans="1:5" ht="255">
      <c r="A274" t="s">
        <v>58</v>
      </c>
      <c r="E274" s="35" t="s">
        <v>440</v>
      </c>
    </row>
    <row r="275" spans="1:16" ht="12.75">
      <c r="A275" s="24" t="s">
        <v>49</v>
      </c>
      <c r="B275" s="29" t="s">
        <v>441</v>
      </c>
      <c r="C275" s="29" t="s">
        <v>442</v>
      </c>
      <c r="D275" s="24" t="s">
        <v>51</v>
      </c>
      <c r="E275" s="30" t="s">
        <v>443</v>
      </c>
      <c r="F275" s="31" t="s">
        <v>163</v>
      </c>
      <c r="G275" s="32">
        <v>65</v>
      </c>
      <c r="H275" s="33">
        <v>0</v>
      </c>
      <c r="I275" s="33">
        <f>ROUND(ROUND(H275,2)*ROUND(G275,3),2)</f>
      </c>
      <c r="O275">
        <f>(I275*21)/100</f>
      </c>
      <c r="P275" t="s">
        <v>27</v>
      </c>
    </row>
    <row r="276" spans="1:5" ht="12.75">
      <c r="A276" s="34" t="s">
        <v>54</v>
      </c>
      <c r="E276" s="35" t="s">
        <v>51</v>
      </c>
    </row>
    <row r="277" spans="1:5" ht="38.25">
      <c r="A277" s="36" t="s">
        <v>56</v>
      </c>
      <c r="E277" s="37" t="s">
        <v>444</v>
      </c>
    </row>
    <row r="278" spans="1:5" ht="255">
      <c r="A278" t="s">
        <v>58</v>
      </c>
      <c r="E278" s="35" t="s">
        <v>445</v>
      </c>
    </row>
    <row r="279" spans="1:16" ht="12.75">
      <c r="A279" s="24" t="s">
        <v>49</v>
      </c>
      <c r="B279" s="29" t="s">
        <v>446</v>
      </c>
      <c r="C279" s="29" t="s">
        <v>447</v>
      </c>
      <c r="D279" s="24" t="s">
        <v>51</v>
      </c>
      <c r="E279" s="30" t="s">
        <v>448</v>
      </c>
      <c r="F279" s="31" t="s">
        <v>82</v>
      </c>
      <c r="G279" s="32">
        <v>3</v>
      </c>
      <c r="H279" s="33">
        <v>0</v>
      </c>
      <c r="I279" s="33">
        <f>ROUND(ROUND(H279,2)*ROUND(G279,3),2)</f>
      </c>
      <c r="O279">
        <f>(I279*21)/100</f>
      </c>
      <c r="P279" t="s">
        <v>27</v>
      </c>
    </row>
    <row r="280" spans="1:5" ht="12.75">
      <c r="A280" s="34" t="s">
        <v>54</v>
      </c>
      <c r="E280" s="35" t="s">
        <v>51</v>
      </c>
    </row>
    <row r="281" spans="1:5" ht="12.75">
      <c r="A281" s="36" t="s">
        <v>56</v>
      </c>
      <c r="E281" s="37" t="s">
        <v>449</v>
      </c>
    </row>
    <row r="282" spans="1:5" ht="255">
      <c r="A282" t="s">
        <v>58</v>
      </c>
      <c r="E282" s="35" t="s">
        <v>450</v>
      </c>
    </row>
    <row r="283" spans="1:16" ht="12.75">
      <c r="A283" s="24" t="s">
        <v>49</v>
      </c>
      <c r="B283" s="29" t="s">
        <v>451</v>
      </c>
      <c r="C283" s="29" t="s">
        <v>452</v>
      </c>
      <c r="D283" s="24" t="s">
        <v>51</v>
      </c>
      <c r="E283" s="30" t="s">
        <v>453</v>
      </c>
      <c r="F283" s="31" t="s">
        <v>82</v>
      </c>
      <c r="G283" s="32">
        <v>13</v>
      </c>
      <c r="H283" s="33">
        <v>0</v>
      </c>
      <c r="I283" s="33">
        <f>ROUND(ROUND(H283,2)*ROUND(G283,3),2)</f>
      </c>
      <c r="O283">
        <f>(I283*21)/100</f>
      </c>
      <c r="P283" t="s">
        <v>27</v>
      </c>
    </row>
    <row r="284" spans="1:5" ht="12.75">
      <c r="A284" s="34" t="s">
        <v>54</v>
      </c>
      <c r="E284" s="35" t="s">
        <v>454</v>
      </c>
    </row>
    <row r="285" spans="1:5" ht="12.75">
      <c r="A285" s="36" t="s">
        <v>56</v>
      </c>
      <c r="E285" s="37" t="s">
        <v>455</v>
      </c>
    </row>
    <row r="286" spans="1:5" ht="153">
      <c r="A286" t="s">
        <v>58</v>
      </c>
      <c r="E286" s="35" t="s">
        <v>456</v>
      </c>
    </row>
    <row r="287" spans="1:16" ht="12.75">
      <c r="A287" s="24" t="s">
        <v>49</v>
      </c>
      <c r="B287" s="29" t="s">
        <v>457</v>
      </c>
      <c r="C287" s="29" t="s">
        <v>458</v>
      </c>
      <c r="D287" s="24" t="s">
        <v>51</v>
      </c>
      <c r="E287" s="30" t="s">
        <v>459</v>
      </c>
      <c r="F287" s="31" t="s">
        <v>82</v>
      </c>
      <c r="G287" s="32">
        <v>48</v>
      </c>
      <c r="H287" s="33">
        <v>0</v>
      </c>
      <c r="I287" s="33">
        <f>ROUND(ROUND(H287,2)*ROUND(G287,3),2)</f>
      </c>
      <c r="O287">
        <f>(I287*21)/100</f>
      </c>
      <c r="P287" t="s">
        <v>27</v>
      </c>
    </row>
    <row r="288" spans="1:5" ht="12.75">
      <c r="A288" s="34" t="s">
        <v>54</v>
      </c>
      <c r="E288" s="35" t="s">
        <v>51</v>
      </c>
    </row>
    <row r="289" spans="1:5" ht="12.75">
      <c r="A289" s="36" t="s">
        <v>56</v>
      </c>
      <c r="E289" s="37" t="s">
        <v>460</v>
      </c>
    </row>
    <row r="290" spans="1:5" ht="76.5">
      <c r="A290" t="s">
        <v>58</v>
      </c>
      <c r="E290" s="35" t="s">
        <v>461</v>
      </c>
    </row>
    <row r="291" spans="1:18" ht="12.75" customHeight="1">
      <c r="A291" s="6" t="s">
        <v>47</v>
      </c>
      <c r="B291" s="6"/>
      <c r="C291" s="40" t="s">
        <v>44</v>
      </c>
      <c r="D291" s="6"/>
      <c r="E291" s="27" t="s">
        <v>462</v>
      </c>
      <c r="F291" s="6"/>
      <c r="G291" s="6"/>
      <c r="H291" s="6"/>
      <c r="I291" s="41">
        <f>0+Q291</f>
      </c>
      <c r="O291">
        <f>0+R291</f>
      </c>
      <c r="Q291">
        <f>0+I292+I296+I300+I304+I308+I312+I316+I320+I324+I328+I332+I336+I340+I344+I348+I352+I356+I360+I364+I368+I372+I376+I380+I384+I388+I392+I396+I400+I404+I408+I412+I416+I420</f>
      </c>
      <c r="R291">
        <f>0+O292+O296+O300+O304+O308+O312+O316+O320+O324+O328+O332+O336+O340+O344+O348+O352+O356+O360+O364+O368+O372+O376+O380+O384+O388+O392+O396+O400+O404+O408+O412+O416+O420</f>
      </c>
    </row>
    <row r="292" spans="1:16" ht="12.75">
      <c r="A292" s="24" t="s">
        <v>49</v>
      </c>
      <c r="B292" s="29" t="s">
        <v>463</v>
      </c>
      <c r="C292" s="29" t="s">
        <v>464</v>
      </c>
      <c r="D292" s="24" t="s">
        <v>51</v>
      </c>
      <c r="E292" s="30" t="s">
        <v>465</v>
      </c>
      <c r="F292" s="31" t="s">
        <v>163</v>
      </c>
      <c r="G292" s="32">
        <v>55</v>
      </c>
      <c r="H292" s="33">
        <v>0</v>
      </c>
      <c r="I292" s="33">
        <f>ROUND(ROUND(H292,2)*ROUND(G292,3),2)</f>
      </c>
      <c r="O292">
        <f>(I292*21)/100</f>
      </c>
      <c r="P292" t="s">
        <v>27</v>
      </c>
    </row>
    <row r="293" spans="1:5" ht="12.75">
      <c r="A293" s="34" t="s">
        <v>54</v>
      </c>
      <c r="E293" s="35" t="s">
        <v>51</v>
      </c>
    </row>
    <row r="294" spans="1:5" ht="12.75">
      <c r="A294" s="36" t="s">
        <v>56</v>
      </c>
      <c r="E294" s="37" t="s">
        <v>466</v>
      </c>
    </row>
    <row r="295" spans="1:5" ht="63.75">
      <c r="A295" t="s">
        <v>58</v>
      </c>
      <c r="E295" s="35" t="s">
        <v>467</v>
      </c>
    </row>
    <row r="296" spans="1:16" ht="25.5">
      <c r="A296" s="24" t="s">
        <v>49</v>
      </c>
      <c r="B296" s="29" t="s">
        <v>468</v>
      </c>
      <c r="C296" s="29" t="s">
        <v>469</v>
      </c>
      <c r="D296" s="24" t="s">
        <v>51</v>
      </c>
      <c r="E296" s="30" t="s">
        <v>470</v>
      </c>
      <c r="F296" s="31" t="s">
        <v>163</v>
      </c>
      <c r="G296" s="32">
        <v>512</v>
      </c>
      <c r="H296" s="33">
        <v>0</v>
      </c>
      <c r="I296" s="33">
        <f>ROUND(ROUND(H296,2)*ROUND(G296,3),2)</f>
      </c>
      <c r="O296">
        <f>(I296*21)/100</f>
      </c>
      <c r="P296" t="s">
        <v>27</v>
      </c>
    </row>
    <row r="297" spans="1:5" ht="12.75">
      <c r="A297" s="34" t="s">
        <v>54</v>
      </c>
      <c r="E297" s="35" t="s">
        <v>51</v>
      </c>
    </row>
    <row r="298" spans="1:5" ht="89.25">
      <c r="A298" s="36" t="s">
        <v>56</v>
      </c>
      <c r="E298" s="37" t="s">
        <v>471</v>
      </c>
    </row>
    <row r="299" spans="1:5" ht="127.5">
      <c r="A299" t="s">
        <v>58</v>
      </c>
      <c r="E299" s="35" t="s">
        <v>472</v>
      </c>
    </row>
    <row r="300" spans="1:16" ht="25.5">
      <c r="A300" s="24" t="s">
        <v>49</v>
      </c>
      <c r="B300" s="29" t="s">
        <v>473</v>
      </c>
      <c r="C300" s="29" t="s">
        <v>474</v>
      </c>
      <c r="D300" s="24" t="s">
        <v>51</v>
      </c>
      <c r="E300" s="30" t="s">
        <v>475</v>
      </c>
      <c r="F300" s="31" t="s">
        <v>163</v>
      </c>
      <c r="G300" s="32">
        <v>922</v>
      </c>
      <c r="H300" s="33">
        <v>0</v>
      </c>
      <c r="I300" s="33">
        <f>ROUND(ROUND(H300,2)*ROUND(G300,3),2)</f>
      </c>
      <c r="O300">
        <f>(I300*21)/100</f>
      </c>
      <c r="P300" t="s">
        <v>27</v>
      </c>
    </row>
    <row r="301" spans="1:5" ht="12.75">
      <c r="A301" s="34" t="s">
        <v>54</v>
      </c>
      <c r="E301" s="35" t="s">
        <v>51</v>
      </c>
    </row>
    <row r="302" spans="1:5" ht="12.75">
      <c r="A302" s="36" t="s">
        <v>56</v>
      </c>
      <c r="E302" s="37" t="s">
        <v>476</v>
      </c>
    </row>
    <row r="303" spans="1:5" ht="38.25">
      <c r="A303" t="s">
        <v>58</v>
      </c>
      <c r="E303" s="35" t="s">
        <v>477</v>
      </c>
    </row>
    <row r="304" spans="1:16" ht="12.75">
      <c r="A304" s="24" t="s">
        <v>49</v>
      </c>
      <c r="B304" s="29" t="s">
        <v>478</v>
      </c>
      <c r="C304" s="29" t="s">
        <v>479</v>
      </c>
      <c r="D304" s="24" t="s">
        <v>51</v>
      </c>
      <c r="E304" s="30" t="s">
        <v>480</v>
      </c>
      <c r="F304" s="31" t="s">
        <v>163</v>
      </c>
      <c r="G304" s="32">
        <v>120</v>
      </c>
      <c r="H304" s="33">
        <v>0</v>
      </c>
      <c r="I304" s="33">
        <f>ROUND(ROUND(H304,2)*ROUND(G304,3),2)</f>
      </c>
      <c r="O304">
        <f>(I304*21)/100</f>
      </c>
      <c r="P304" t="s">
        <v>27</v>
      </c>
    </row>
    <row r="305" spans="1:5" ht="12.75">
      <c r="A305" s="34" t="s">
        <v>54</v>
      </c>
      <c r="E305" s="35" t="s">
        <v>51</v>
      </c>
    </row>
    <row r="306" spans="1:5" ht="25.5">
      <c r="A306" s="36" t="s">
        <v>56</v>
      </c>
      <c r="E306" s="37" t="s">
        <v>481</v>
      </c>
    </row>
    <row r="307" spans="1:5" ht="114.75">
      <c r="A307" t="s">
        <v>58</v>
      </c>
      <c r="E307" s="35" t="s">
        <v>482</v>
      </c>
    </row>
    <row r="308" spans="1:16" ht="12.75">
      <c r="A308" s="24" t="s">
        <v>49</v>
      </c>
      <c r="B308" s="29" t="s">
        <v>483</v>
      </c>
      <c r="C308" s="29" t="s">
        <v>484</v>
      </c>
      <c r="D308" s="24" t="s">
        <v>51</v>
      </c>
      <c r="E308" s="30" t="s">
        <v>485</v>
      </c>
      <c r="F308" s="31" t="s">
        <v>163</v>
      </c>
      <c r="G308" s="32">
        <v>1001</v>
      </c>
      <c r="H308" s="33">
        <v>0</v>
      </c>
      <c r="I308" s="33">
        <f>ROUND(ROUND(H308,2)*ROUND(G308,3),2)</f>
      </c>
      <c r="O308">
        <f>(I308*21)/100</f>
      </c>
      <c r="P308" t="s">
        <v>27</v>
      </c>
    </row>
    <row r="309" spans="1:5" ht="12.75">
      <c r="A309" s="34" t="s">
        <v>54</v>
      </c>
      <c r="E309" s="35" t="s">
        <v>51</v>
      </c>
    </row>
    <row r="310" spans="1:5" ht="38.25">
      <c r="A310" s="36" t="s">
        <v>56</v>
      </c>
      <c r="E310" s="37" t="s">
        <v>486</v>
      </c>
    </row>
    <row r="311" spans="1:5" ht="127.5">
      <c r="A311" t="s">
        <v>58</v>
      </c>
      <c r="E311" s="35" t="s">
        <v>487</v>
      </c>
    </row>
    <row r="312" spans="1:16" ht="12.75">
      <c r="A312" s="24" t="s">
        <v>49</v>
      </c>
      <c r="B312" s="29" t="s">
        <v>488</v>
      </c>
      <c r="C312" s="29" t="s">
        <v>489</v>
      </c>
      <c r="D312" s="24" t="s">
        <v>51</v>
      </c>
      <c r="E312" s="30" t="s">
        <v>490</v>
      </c>
      <c r="F312" s="31" t="s">
        <v>82</v>
      </c>
      <c r="G312" s="32">
        <v>561</v>
      </c>
      <c r="H312" s="33">
        <v>0</v>
      </c>
      <c r="I312" s="33">
        <f>ROUND(ROUND(H312,2)*ROUND(G312,3),2)</f>
      </c>
      <c r="O312">
        <f>(I312*21)/100</f>
      </c>
      <c r="P312" t="s">
        <v>27</v>
      </c>
    </row>
    <row r="313" spans="1:5" ht="12.75">
      <c r="A313" s="34" t="s">
        <v>54</v>
      </c>
      <c r="E313" s="35" t="s">
        <v>51</v>
      </c>
    </row>
    <row r="314" spans="1:5" ht="38.25">
      <c r="A314" s="36" t="s">
        <v>56</v>
      </c>
      <c r="E314" s="37" t="s">
        <v>491</v>
      </c>
    </row>
    <row r="315" spans="1:5" ht="51">
      <c r="A315" t="s">
        <v>58</v>
      </c>
      <c r="E315" s="35" t="s">
        <v>492</v>
      </c>
    </row>
    <row r="316" spans="1:16" ht="12.75">
      <c r="A316" s="24" t="s">
        <v>49</v>
      </c>
      <c r="B316" s="29" t="s">
        <v>493</v>
      </c>
      <c r="C316" s="29" t="s">
        <v>494</v>
      </c>
      <c r="D316" s="24" t="s">
        <v>51</v>
      </c>
      <c r="E316" s="30" t="s">
        <v>495</v>
      </c>
      <c r="F316" s="31" t="s">
        <v>82</v>
      </c>
      <c r="G316" s="32">
        <v>539</v>
      </c>
      <c r="H316" s="33">
        <v>0</v>
      </c>
      <c r="I316" s="33">
        <f>ROUND(ROUND(H316,2)*ROUND(G316,3),2)</f>
      </c>
      <c r="O316">
        <f>(I316*21)/100</f>
      </c>
      <c r="P316" t="s">
        <v>27</v>
      </c>
    </row>
    <row r="317" spans="1:5" ht="12.75">
      <c r="A317" s="34" t="s">
        <v>54</v>
      </c>
      <c r="E317" s="35" t="s">
        <v>51</v>
      </c>
    </row>
    <row r="318" spans="1:5" ht="12.75">
      <c r="A318" s="36" t="s">
        <v>56</v>
      </c>
      <c r="E318" s="37" t="s">
        <v>496</v>
      </c>
    </row>
    <row r="319" spans="1:5" ht="12.75">
      <c r="A319" t="s">
        <v>58</v>
      </c>
      <c r="E319" s="35" t="s">
        <v>497</v>
      </c>
    </row>
    <row r="320" spans="1:16" ht="12.75">
      <c r="A320" s="24" t="s">
        <v>49</v>
      </c>
      <c r="B320" s="29" t="s">
        <v>498</v>
      </c>
      <c r="C320" s="29" t="s">
        <v>499</v>
      </c>
      <c r="D320" s="24" t="s">
        <v>51</v>
      </c>
      <c r="E320" s="30" t="s">
        <v>500</v>
      </c>
      <c r="F320" s="31" t="s">
        <v>82</v>
      </c>
      <c r="G320" s="32">
        <v>100</v>
      </c>
      <c r="H320" s="33">
        <v>0</v>
      </c>
      <c r="I320" s="33">
        <f>ROUND(ROUND(H320,2)*ROUND(G320,3),2)</f>
      </c>
      <c r="O320">
        <f>(I320*21)/100</f>
      </c>
      <c r="P320" t="s">
        <v>27</v>
      </c>
    </row>
    <row r="321" spans="1:5" ht="12.75">
      <c r="A321" s="34" t="s">
        <v>54</v>
      </c>
      <c r="E321" s="35" t="s">
        <v>51</v>
      </c>
    </row>
    <row r="322" spans="1:5" ht="12.75">
      <c r="A322" s="36" t="s">
        <v>56</v>
      </c>
      <c r="E322" s="37" t="s">
        <v>501</v>
      </c>
    </row>
    <row r="323" spans="1:5" ht="12.75">
      <c r="A323" t="s">
        <v>58</v>
      </c>
      <c r="E323" s="35" t="s">
        <v>502</v>
      </c>
    </row>
    <row r="324" spans="1:16" ht="12.75">
      <c r="A324" s="24" t="s">
        <v>49</v>
      </c>
      <c r="B324" s="29" t="s">
        <v>503</v>
      </c>
      <c r="C324" s="29" t="s">
        <v>504</v>
      </c>
      <c r="D324" s="24" t="s">
        <v>51</v>
      </c>
      <c r="E324" s="30" t="s">
        <v>505</v>
      </c>
      <c r="F324" s="31" t="s">
        <v>82</v>
      </c>
      <c r="G324" s="32">
        <v>1</v>
      </c>
      <c r="H324" s="33">
        <v>0</v>
      </c>
      <c r="I324" s="33">
        <f>ROUND(ROUND(H324,2)*ROUND(G324,3),2)</f>
      </c>
      <c r="O324">
        <f>(I324*21)/100</f>
      </c>
      <c r="P324" t="s">
        <v>27</v>
      </c>
    </row>
    <row r="325" spans="1:5" ht="12.75">
      <c r="A325" s="34" t="s">
        <v>54</v>
      </c>
      <c r="E325" s="35" t="s">
        <v>506</v>
      </c>
    </row>
    <row r="326" spans="1:5" ht="12.75">
      <c r="A326" s="36" t="s">
        <v>56</v>
      </c>
      <c r="E326" s="37" t="s">
        <v>57</v>
      </c>
    </row>
    <row r="327" spans="1:5" ht="63.75">
      <c r="A327" t="s">
        <v>58</v>
      </c>
      <c r="E327" s="35" t="s">
        <v>507</v>
      </c>
    </row>
    <row r="328" spans="1:16" ht="25.5">
      <c r="A328" s="24" t="s">
        <v>49</v>
      </c>
      <c r="B328" s="29" t="s">
        <v>508</v>
      </c>
      <c r="C328" s="29" t="s">
        <v>509</v>
      </c>
      <c r="D328" s="24" t="s">
        <v>51</v>
      </c>
      <c r="E328" s="30" t="s">
        <v>510</v>
      </c>
      <c r="F328" s="31" t="s">
        <v>82</v>
      </c>
      <c r="G328" s="32">
        <v>205</v>
      </c>
      <c r="H328" s="33">
        <v>0</v>
      </c>
      <c r="I328" s="33">
        <f>ROUND(ROUND(H328,2)*ROUND(G328,3),2)</f>
      </c>
      <c r="O328">
        <f>(I328*21)/100</f>
      </c>
      <c r="P328" t="s">
        <v>27</v>
      </c>
    </row>
    <row r="329" spans="1:5" ht="12.75">
      <c r="A329" s="34" t="s">
        <v>54</v>
      </c>
      <c r="E329" s="35" t="s">
        <v>51</v>
      </c>
    </row>
    <row r="330" spans="1:5" ht="114.75">
      <c r="A330" s="36" t="s">
        <v>56</v>
      </c>
      <c r="E330" s="37" t="s">
        <v>511</v>
      </c>
    </row>
    <row r="331" spans="1:5" ht="25.5">
      <c r="A331" t="s">
        <v>58</v>
      </c>
      <c r="E331" s="35" t="s">
        <v>512</v>
      </c>
    </row>
    <row r="332" spans="1:16" ht="12.75">
      <c r="A332" s="24" t="s">
        <v>49</v>
      </c>
      <c r="B332" s="29" t="s">
        <v>513</v>
      </c>
      <c r="C332" s="29" t="s">
        <v>514</v>
      </c>
      <c r="D332" s="24" t="s">
        <v>51</v>
      </c>
      <c r="E332" s="30" t="s">
        <v>515</v>
      </c>
      <c r="F332" s="31" t="s">
        <v>82</v>
      </c>
      <c r="G332" s="32">
        <v>200</v>
      </c>
      <c r="H332" s="33">
        <v>0</v>
      </c>
      <c r="I332" s="33">
        <f>ROUND(ROUND(H332,2)*ROUND(G332,3),2)</f>
      </c>
      <c r="O332">
        <f>(I332*21)/100</f>
      </c>
      <c r="P332" t="s">
        <v>27</v>
      </c>
    </row>
    <row r="333" spans="1:5" ht="12.75">
      <c r="A333" s="34" t="s">
        <v>54</v>
      </c>
      <c r="E333" s="35" t="s">
        <v>516</v>
      </c>
    </row>
    <row r="334" spans="1:5" ht="114.75">
      <c r="A334" s="36" t="s">
        <v>56</v>
      </c>
      <c r="E334" s="37" t="s">
        <v>517</v>
      </c>
    </row>
    <row r="335" spans="1:5" ht="25.5">
      <c r="A335" t="s">
        <v>58</v>
      </c>
      <c r="E335" s="35" t="s">
        <v>518</v>
      </c>
    </row>
    <row r="336" spans="1:16" ht="12.75">
      <c r="A336" s="24" t="s">
        <v>49</v>
      </c>
      <c r="B336" s="29" t="s">
        <v>519</v>
      </c>
      <c r="C336" s="29" t="s">
        <v>520</v>
      </c>
      <c r="D336" s="24" t="s">
        <v>51</v>
      </c>
      <c r="E336" s="30" t="s">
        <v>521</v>
      </c>
      <c r="F336" s="31" t="s">
        <v>82</v>
      </c>
      <c r="G336" s="32">
        <v>1</v>
      </c>
      <c r="H336" s="33">
        <v>0</v>
      </c>
      <c r="I336" s="33">
        <f>ROUND(ROUND(H336,2)*ROUND(G336,3),2)</f>
      </c>
      <c r="O336">
        <f>(I336*21)/100</f>
      </c>
      <c r="P336" t="s">
        <v>27</v>
      </c>
    </row>
    <row r="337" spans="1:5" ht="12.75">
      <c r="A337" s="34" t="s">
        <v>54</v>
      </c>
      <c r="E337" s="35" t="s">
        <v>51</v>
      </c>
    </row>
    <row r="338" spans="1:5" ht="12.75">
      <c r="A338" s="36" t="s">
        <v>56</v>
      </c>
      <c r="E338" s="37" t="s">
        <v>522</v>
      </c>
    </row>
    <row r="339" spans="1:5" ht="25.5">
      <c r="A339" t="s">
        <v>58</v>
      </c>
      <c r="E339" s="35" t="s">
        <v>512</v>
      </c>
    </row>
    <row r="340" spans="1:16" ht="12.75">
      <c r="A340" s="24" t="s">
        <v>49</v>
      </c>
      <c r="B340" s="29" t="s">
        <v>523</v>
      </c>
      <c r="C340" s="29" t="s">
        <v>524</v>
      </c>
      <c r="D340" s="24" t="s">
        <v>51</v>
      </c>
      <c r="E340" s="30" t="s">
        <v>525</v>
      </c>
      <c r="F340" s="31" t="s">
        <v>82</v>
      </c>
      <c r="G340" s="32">
        <v>3</v>
      </c>
      <c r="H340" s="33">
        <v>0</v>
      </c>
      <c r="I340" s="33">
        <f>ROUND(ROUND(H340,2)*ROUND(G340,3),2)</f>
      </c>
      <c r="O340">
        <f>(I340*21)/100</f>
      </c>
      <c r="P340" t="s">
        <v>27</v>
      </c>
    </row>
    <row r="341" spans="1:5" ht="12.75">
      <c r="A341" s="34" t="s">
        <v>54</v>
      </c>
      <c r="E341" s="35" t="s">
        <v>51</v>
      </c>
    </row>
    <row r="342" spans="1:5" ht="51">
      <c r="A342" s="36" t="s">
        <v>56</v>
      </c>
      <c r="E342" s="37" t="s">
        <v>526</v>
      </c>
    </row>
    <row r="343" spans="1:5" ht="25.5">
      <c r="A343" t="s">
        <v>58</v>
      </c>
      <c r="E343" s="35" t="s">
        <v>518</v>
      </c>
    </row>
    <row r="344" spans="1:16" ht="12.75">
      <c r="A344" s="24" t="s">
        <v>49</v>
      </c>
      <c r="B344" s="29" t="s">
        <v>527</v>
      </c>
      <c r="C344" s="29" t="s">
        <v>528</v>
      </c>
      <c r="D344" s="24" t="s">
        <v>51</v>
      </c>
      <c r="E344" s="30" t="s">
        <v>529</v>
      </c>
      <c r="F344" s="31" t="s">
        <v>137</v>
      </c>
      <c r="G344" s="32">
        <v>6</v>
      </c>
      <c r="H344" s="33">
        <v>0</v>
      </c>
      <c r="I344" s="33">
        <f>ROUND(ROUND(H344,2)*ROUND(G344,3),2)</f>
      </c>
      <c r="O344">
        <f>(I344*21)/100</f>
      </c>
      <c r="P344" t="s">
        <v>27</v>
      </c>
    </row>
    <row r="345" spans="1:5" ht="12.75">
      <c r="A345" s="34" t="s">
        <v>54</v>
      </c>
      <c r="E345" s="35" t="s">
        <v>51</v>
      </c>
    </row>
    <row r="346" spans="1:5" ht="12.75">
      <c r="A346" s="36" t="s">
        <v>56</v>
      </c>
      <c r="E346" s="37" t="s">
        <v>530</v>
      </c>
    </row>
    <row r="347" spans="1:5" ht="25.5">
      <c r="A347" t="s">
        <v>58</v>
      </c>
      <c r="E347" s="35" t="s">
        <v>512</v>
      </c>
    </row>
    <row r="348" spans="1:16" ht="12.75">
      <c r="A348" s="24" t="s">
        <v>49</v>
      </c>
      <c r="B348" s="29" t="s">
        <v>531</v>
      </c>
      <c r="C348" s="29" t="s">
        <v>532</v>
      </c>
      <c r="D348" s="24" t="s">
        <v>51</v>
      </c>
      <c r="E348" s="30" t="s">
        <v>533</v>
      </c>
      <c r="F348" s="31" t="s">
        <v>137</v>
      </c>
      <c r="G348" s="32">
        <v>6</v>
      </c>
      <c r="H348" s="33">
        <v>0</v>
      </c>
      <c r="I348" s="33">
        <f>ROUND(ROUND(H348,2)*ROUND(G348,3),2)</f>
      </c>
      <c r="O348">
        <f>(I348*21)/100</f>
      </c>
      <c r="P348" t="s">
        <v>27</v>
      </c>
    </row>
    <row r="349" spans="1:5" ht="12.75">
      <c r="A349" s="34" t="s">
        <v>54</v>
      </c>
      <c r="E349" s="35" t="s">
        <v>51</v>
      </c>
    </row>
    <row r="350" spans="1:5" ht="12.75">
      <c r="A350" s="36" t="s">
        <v>56</v>
      </c>
      <c r="E350" s="37" t="s">
        <v>534</v>
      </c>
    </row>
    <row r="351" spans="1:5" ht="25.5">
      <c r="A351" t="s">
        <v>58</v>
      </c>
      <c r="E351" s="35" t="s">
        <v>518</v>
      </c>
    </row>
    <row r="352" spans="1:16" ht="25.5">
      <c r="A352" s="24" t="s">
        <v>49</v>
      </c>
      <c r="B352" s="29" t="s">
        <v>535</v>
      </c>
      <c r="C352" s="29" t="s">
        <v>536</v>
      </c>
      <c r="D352" s="24" t="s">
        <v>51</v>
      </c>
      <c r="E352" s="30" t="s">
        <v>537</v>
      </c>
      <c r="F352" s="31" t="s">
        <v>137</v>
      </c>
      <c r="G352" s="32">
        <v>41.85</v>
      </c>
      <c r="H352" s="33">
        <v>0</v>
      </c>
      <c r="I352" s="33">
        <f>ROUND(ROUND(H352,2)*ROUND(G352,3),2)</f>
      </c>
      <c r="O352">
        <f>(I352*21)/100</f>
      </c>
      <c r="P352" t="s">
        <v>27</v>
      </c>
    </row>
    <row r="353" spans="1:5" ht="12.75">
      <c r="A353" s="34" t="s">
        <v>54</v>
      </c>
      <c r="E353" s="35" t="s">
        <v>51</v>
      </c>
    </row>
    <row r="354" spans="1:5" ht="25.5">
      <c r="A354" s="36" t="s">
        <v>56</v>
      </c>
      <c r="E354" s="37" t="s">
        <v>538</v>
      </c>
    </row>
    <row r="355" spans="1:5" ht="38.25">
      <c r="A355" t="s">
        <v>58</v>
      </c>
      <c r="E355" s="35" t="s">
        <v>539</v>
      </c>
    </row>
    <row r="356" spans="1:16" ht="25.5">
      <c r="A356" s="24" t="s">
        <v>49</v>
      </c>
      <c r="B356" s="29" t="s">
        <v>540</v>
      </c>
      <c r="C356" s="29" t="s">
        <v>541</v>
      </c>
      <c r="D356" s="24" t="s">
        <v>51</v>
      </c>
      <c r="E356" s="30" t="s">
        <v>542</v>
      </c>
      <c r="F356" s="31" t="s">
        <v>137</v>
      </c>
      <c r="G356" s="32">
        <v>1324.208</v>
      </c>
      <c r="H356" s="33">
        <v>0</v>
      </c>
      <c r="I356" s="33">
        <f>ROUND(ROUND(H356,2)*ROUND(G356,3),2)</f>
      </c>
      <c r="O356">
        <f>(I356*21)/100</f>
      </c>
      <c r="P356" t="s">
        <v>27</v>
      </c>
    </row>
    <row r="357" spans="1:5" ht="12.75">
      <c r="A357" s="34" t="s">
        <v>54</v>
      </c>
      <c r="E357" s="35" t="s">
        <v>51</v>
      </c>
    </row>
    <row r="358" spans="1:5" ht="216.75">
      <c r="A358" s="36" t="s">
        <v>56</v>
      </c>
      <c r="E358" s="37" t="s">
        <v>543</v>
      </c>
    </row>
    <row r="359" spans="1:5" ht="38.25">
      <c r="A359" t="s">
        <v>58</v>
      </c>
      <c r="E359" s="35" t="s">
        <v>539</v>
      </c>
    </row>
    <row r="360" spans="1:16" ht="12.75">
      <c r="A360" s="24" t="s">
        <v>49</v>
      </c>
      <c r="B360" s="29" t="s">
        <v>544</v>
      </c>
      <c r="C360" s="29" t="s">
        <v>545</v>
      </c>
      <c r="D360" s="24" t="s">
        <v>51</v>
      </c>
      <c r="E360" s="30" t="s">
        <v>546</v>
      </c>
      <c r="F360" s="31" t="s">
        <v>137</v>
      </c>
      <c r="G360" s="32">
        <v>3963.938</v>
      </c>
      <c r="H360" s="33">
        <v>0</v>
      </c>
      <c r="I360" s="33">
        <f>ROUND(ROUND(H360,2)*ROUND(G360,3),2)</f>
      </c>
      <c r="O360">
        <f>(I360*21)/100</f>
      </c>
      <c r="P360" t="s">
        <v>27</v>
      </c>
    </row>
    <row r="361" spans="1:5" ht="12.75">
      <c r="A361" s="34" t="s">
        <v>54</v>
      </c>
      <c r="E361" s="35" t="s">
        <v>51</v>
      </c>
    </row>
    <row r="362" spans="1:5" ht="76.5">
      <c r="A362" s="36" t="s">
        <v>56</v>
      </c>
      <c r="E362" s="37" t="s">
        <v>547</v>
      </c>
    </row>
    <row r="363" spans="1:5" ht="38.25">
      <c r="A363" t="s">
        <v>58</v>
      </c>
      <c r="E363" s="35" t="s">
        <v>539</v>
      </c>
    </row>
    <row r="364" spans="1:16" ht="25.5">
      <c r="A364" s="24" t="s">
        <v>49</v>
      </c>
      <c r="B364" s="29" t="s">
        <v>548</v>
      </c>
      <c r="C364" s="29" t="s">
        <v>549</v>
      </c>
      <c r="D364" s="24" t="s">
        <v>51</v>
      </c>
      <c r="E364" s="30" t="s">
        <v>550</v>
      </c>
      <c r="F364" s="31" t="s">
        <v>137</v>
      </c>
      <c r="G364" s="32">
        <v>775.875</v>
      </c>
      <c r="H364" s="33">
        <v>0</v>
      </c>
      <c r="I364" s="33">
        <f>ROUND(ROUND(H364,2)*ROUND(G364,3),2)</f>
      </c>
      <c r="O364">
        <f>(I364*21)/100</f>
      </c>
      <c r="P364" t="s">
        <v>27</v>
      </c>
    </row>
    <row r="365" spans="1:5" ht="12.75">
      <c r="A365" s="34" t="s">
        <v>54</v>
      </c>
      <c r="E365" s="35" t="s">
        <v>551</v>
      </c>
    </row>
    <row r="366" spans="1:5" ht="178.5">
      <c r="A366" s="36" t="s">
        <v>56</v>
      </c>
      <c r="E366" s="37" t="s">
        <v>552</v>
      </c>
    </row>
    <row r="367" spans="1:5" ht="12.75">
      <c r="A367" t="s">
        <v>58</v>
      </c>
      <c r="E367" s="35" t="s">
        <v>553</v>
      </c>
    </row>
    <row r="368" spans="1:16" ht="12.75">
      <c r="A368" s="24" t="s">
        <v>49</v>
      </c>
      <c r="B368" s="29" t="s">
        <v>554</v>
      </c>
      <c r="C368" s="29" t="s">
        <v>555</v>
      </c>
      <c r="D368" s="24" t="s">
        <v>51</v>
      </c>
      <c r="E368" s="30" t="s">
        <v>556</v>
      </c>
      <c r="F368" s="31" t="s">
        <v>137</v>
      </c>
      <c r="G368" s="32">
        <v>16.25</v>
      </c>
      <c r="H368" s="33">
        <v>0</v>
      </c>
      <c r="I368" s="33">
        <f>ROUND(ROUND(H368,2)*ROUND(G368,3),2)</f>
      </c>
      <c r="O368">
        <f>(I368*21)/100</f>
      </c>
      <c r="P368" t="s">
        <v>27</v>
      </c>
    </row>
    <row r="369" spans="1:5" ht="12.75">
      <c r="A369" s="34" t="s">
        <v>54</v>
      </c>
      <c r="E369" s="35" t="s">
        <v>51</v>
      </c>
    </row>
    <row r="370" spans="1:5" ht="12.75">
      <c r="A370" s="36" t="s">
        <v>56</v>
      </c>
      <c r="E370" s="37" t="s">
        <v>557</v>
      </c>
    </row>
    <row r="371" spans="1:5" ht="12.75">
      <c r="A371" t="s">
        <v>58</v>
      </c>
      <c r="E371" s="35" t="s">
        <v>558</v>
      </c>
    </row>
    <row r="372" spans="1:16" ht="12.75">
      <c r="A372" s="24" t="s">
        <v>49</v>
      </c>
      <c r="B372" s="29" t="s">
        <v>559</v>
      </c>
      <c r="C372" s="29" t="s">
        <v>560</v>
      </c>
      <c r="D372" s="24" t="s">
        <v>51</v>
      </c>
      <c r="E372" s="30" t="s">
        <v>561</v>
      </c>
      <c r="F372" s="31" t="s">
        <v>82</v>
      </c>
      <c r="G372" s="32">
        <v>38</v>
      </c>
      <c r="H372" s="33">
        <v>0</v>
      </c>
      <c r="I372" s="33">
        <f>ROUND(ROUND(H372,2)*ROUND(G372,3),2)</f>
      </c>
      <c r="O372">
        <f>(I372*21)/100</f>
      </c>
      <c r="P372" t="s">
        <v>27</v>
      </c>
    </row>
    <row r="373" spans="1:5" ht="12.75">
      <c r="A373" s="34" t="s">
        <v>54</v>
      </c>
      <c r="E373" s="35" t="s">
        <v>51</v>
      </c>
    </row>
    <row r="374" spans="1:5" ht="63.75">
      <c r="A374" s="36" t="s">
        <v>56</v>
      </c>
      <c r="E374" s="37" t="s">
        <v>562</v>
      </c>
    </row>
    <row r="375" spans="1:5" ht="38.25">
      <c r="A375" t="s">
        <v>58</v>
      </c>
      <c r="E375" s="35" t="s">
        <v>563</v>
      </c>
    </row>
    <row r="376" spans="1:16" ht="12.75">
      <c r="A376" s="24" t="s">
        <v>49</v>
      </c>
      <c r="B376" s="29" t="s">
        <v>564</v>
      </c>
      <c r="C376" s="29" t="s">
        <v>565</v>
      </c>
      <c r="D376" s="24" t="s">
        <v>51</v>
      </c>
      <c r="E376" s="30" t="s">
        <v>566</v>
      </c>
      <c r="F376" s="31" t="s">
        <v>82</v>
      </c>
      <c r="G376" s="32">
        <v>54</v>
      </c>
      <c r="H376" s="33">
        <v>0</v>
      </c>
      <c r="I376" s="33">
        <f>ROUND(ROUND(H376,2)*ROUND(G376,3),2)</f>
      </c>
      <c r="O376">
        <f>(I376*21)/100</f>
      </c>
      <c r="P376" t="s">
        <v>27</v>
      </c>
    </row>
    <row r="377" spans="1:5" ht="12.75">
      <c r="A377" s="34" t="s">
        <v>54</v>
      </c>
      <c r="E377" s="35" t="s">
        <v>51</v>
      </c>
    </row>
    <row r="378" spans="1:5" ht="12.75">
      <c r="A378" s="36" t="s">
        <v>56</v>
      </c>
      <c r="E378" s="37" t="s">
        <v>567</v>
      </c>
    </row>
    <row r="379" spans="1:5" ht="38.25">
      <c r="A379" t="s">
        <v>58</v>
      </c>
      <c r="E379" s="35" t="s">
        <v>568</v>
      </c>
    </row>
    <row r="380" spans="1:16" ht="12.75">
      <c r="A380" s="24" t="s">
        <v>49</v>
      </c>
      <c r="B380" s="29" t="s">
        <v>569</v>
      </c>
      <c r="C380" s="29" t="s">
        <v>570</v>
      </c>
      <c r="D380" s="24" t="s">
        <v>51</v>
      </c>
      <c r="E380" s="30" t="s">
        <v>571</v>
      </c>
      <c r="F380" s="31" t="s">
        <v>82</v>
      </c>
      <c r="G380" s="32">
        <v>735</v>
      </c>
      <c r="H380" s="33">
        <v>0</v>
      </c>
      <c r="I380" s="33">
        <f>ROUND(ROUND(H380,2)*ROUND(G380,3),2)</f>
      </c>
      <c r="O380">
        <f>(I380*21)/100</f>
      </c>
      <c r="P380" t="s">
        <v>27</v>
      </c>
    </row>
    <row r="381" spans="1:5" ht="12.75">
      <c r="A381" s="34" t="s">
        <v>54</v>
      </c>
      <c r="E381" s="35" t="s">
        <v>572</v>
      </c>
    </row>
    <row r="382" spans="1:5" ht="25.5">
      <c r="A382" s="36" t="s">
        <v>56</v>
      </c>
      <c r="E382" s="37" t="s">
        <v>573</v>
      </c>
    </row>
    <row r="383" spans="1:5" ht="12.75">
      <c r="A383" t="s">
        <v>58</v>
      </c>
      <c r="E383" s="35" t="s">
        <v>574</v>
      </c>
    </row>
    <row r="384" spans="1:16" ht="25.5">
      <c r="A384" s="24" t="s">
        <v>49</v>
      </c>
      <c r="B384" s="29" t="s">
        <v>575</v>
      </c>
      <c r="C384" s="29" t="s">
        <v>576</v>
      </c>
      <c r="D384" s="24" t="s">
        <v>51</v>
      </c>
      <c r="E384" s="30" t="s">
        <v>577</v>
      </c>
      <c r="F384" s="31" t="s">
        <v>82</v>
      </c>
      <c r="G384" s="32">
        <v>144</v>
      </c>
      <c r="H384" s="33">
        <v>0</v>
      </c>
      <c r="I384" s="33">
        <f>ROUND(ROUND(H384,2)*ROUND(G384,3),2)</f>
      </c>
      <c r="O384">
        <f>(I384*21)/100</f>
      </c>
      <c r="P384" t="s">
        <v>27</v>
      </c>
    </row>
    <row r="385" spans="1:5" ht="25.5">
      <c r="A385" s="34" t="s">
        <v>54</v>
      </c>
      <c r="E385" s="35" t="s">
        <v>578</v>
      </c>
    </row>
    <row r="386" spans="1:5" ht="25.5">
      <c r="A386" s="36" t="s">
        <v>56</v>
      </c>
      <c r="E386" s="37" t="s">
        <v>579</v>
      </c>
    </row>
    <row r="387" spans="1:5" ht="12.75">
      <c r="A387" t="s">
        <v>58</v>
      </c>
      <c r="E387" s="35" t="s">
        <v>574</v>
      </c>
    </row>
    <row r="388" spans="1:16" ht="12.75">
      <c r="A388" s="24" t="s">
        <v>49</v>
      </c>
      <c r="B388" s="29" t="s">
        <v>580</v>
      </c>
      <c r="C388" s="29" t="s">
        <v>581</v>
      </c>
      <c r="D388" s="24" t="s">
        <v>51</v>
      </c>
      <c r="E388" s="30" t="s">
        <v>582</v>
      </c>
      <c r="F388" s="31" t="s">
        <v>163</v>
      </c>
      <c r="G388" s="32">
        <v>270.5</v>
      </c>
      <c r="H388" s="33">
        <v>0</v>
      </c>
      <c r="I388" s="33">
        <f>ROUND(ROUND(H388,2)*ROUND(G388,3),2)</f>
      </c>
      <c r="O388">
        <f>(I388*21)/100</f>
      </c>
      <c r="P388" t="s">
        <v>27</v>
      </c>
    </row>
    <row r="389" spans="1:5" ht="12.75">
      <c r="A389" s="34" t="s">
        <v>54</v>
      </c>
      <c r="E389" s="35" t="s">
        <v>583</v>
      </c>
    </row>
    <row r="390" spans="1:5" ht="38.25">
      <c r="A390" s="36" t="s">
        <v>56</v>
      </c>
      <c r="E390" s="37" t="s">
        <v>584</v>
      </c>
    </row>
    <row r="391" spans="1:5" ht="51">
      <c r="A391" t="s">
        <v>58</v>
      </c>
      <c r="E391" s="35" t="s">
        <v>585</v>
      </c>
    </row>
    <row r="392" spans="1:16" ht="12.75">
      <c r="A392" s="24" t="s">
        <v>49</v>
      </c>
      <c r="B392" s="29" t="s">
        <v>586</v>
      </c>
      <c r="C392" s="29" t="s">
        <v>587</v>
      </c>
      <c r="D392" s="24" t="s">
        <v>51</v>
      </c>
      <c r="E392" s="30" t="s">
        <v>588</v>
      </c>
      <c r="F392" s="31" t="s">
        <v>163</v>
      </c>
      <c r="G392" s="32">
        <v>2699.5</v>
      </c>
      <c r="H392" s="33">
        <v>0</v>
      </c>
      <c r="I392" s="33">
        <f>ROUND(ROUND(H392,2)*ROUND(G392,3),2)</f>
      </c>
      <c r="O392">
        <f>(I392*21)/100</f>
      </c>
      <c r="P392" t="s">
        <v>27</v>
      </c>
    </row>
    <row r="393" spans="1:5" ht="12.75">
      <c r="A393" s="34" t="s">
        <v>54</v>
      </c>
      <c r="E393" s="35" t="s">
        <v>589</v>
      </c>
    </row>
    <row r="394" spans="1:5" ht="267.75">
      <c r="A394" s="36" t="s">
        <v>56</v>
      </c>
      <c r="E394" s="37" t="s">
        <v>590</v>
      </c>
    </row>
    <row r="395" spans="1:5" ht="51">
      <c r="A395" t="s">
        <v>58</v>
      </c>
      <c r="E395" s="35" t="s">
        <v>585</v>
      </c>
    </row>
    <row r="396" spans="1:16" ht="12.75">
      <c r="A396" s="24" t="s">
        <v>49</v>
      </c>
      <c r="B396" s="29" t="s">
        <v>591</v>
      </c>
      <c r="C396" s="29" t="s">
        <v>592</v>
      </c>
      <c r="D396" s="24" t="s">
        <v>51</v>
      </c>
      <c r="E396" s="30" t="s">
        <v>593</v>
      </c>
      <c r="F396" s="31" t="s">
        <v>163</v>
      </c>
      <c r="G396" s="32">
        <v>235</v>
      </c>
      <c r="H396" s="33">
        <v>0</v>
      </c>
      <c r="I396" s="33">
        <f>ROUND(ROUND(H396,2)*ROUND(G396,3),2)</f>
      </c>
      <c r="O396">
        <f>(I396*21)/100</f>
      </c>
      <c r="P396" t="s">
        <v>27</v>
      </c>
    </row>
    <row r="397" spans="1:5" ht="12.75">
      <c r="A397" s="34" t="s">
        <v>54</v>
      </c>
      <c r="E397" s="35" t="s">
        <v>51</v>
      </c>
    </row>
    <row r="398" spans="1:5" ht="12.75">
      <c r="A398" s="36" t="s">
        <v>56</v>
      </c>
      <c r="E398" s="37" t="s">
        <v>594</v>
      </c>
    </row>
    <row r="399" spans="1:5" ht="51">
      <c r="A399" t="s">
        <v>58</v>
      </c>
      <c r="E399" s="35" t="s">
        <v>595</v>
      </c>
    </row>
    <row r="400" spans="1:16" ht="12.75">
      <c r="A400" s="24" t="s">
        <v>49</v>
      </c>
      <c r="B400" s="29" t="s">
        <v>596</v>
      </c>
      <c r="C400" s="29" t="s">
        <v>597</v>
      </c>
      <c r="D400" s="24" t="s">
        <v>51</v>
      </c>
      <c r="E400" s="30" t="s">
        <v>598</v>
      </c>
      <c r="F400" s="31" t="s">
        <v>163</v>
      </c>
      <c r="G400" s="32">
        <v>154.5</v>
      </c>
      <c r="H400" s="33">
        <v>0</v>
      </c>
      <c r="I400" s="33">
        <f>ROUND(ROUND(H400,2)*ROUND(G400,3),2)</f>
      </c>
      <c r="O400">
        <f>(I400*21)/100</f>
      </c>
      <c r="P400" t="s">
        <v>27</v>
      </c>
    </row>
    <row r="401" spans="1:5" ht="12.75">
      <c r="A401" s="34" t="s">
        <v>54</v>
      </c>
      <c r="E401" s="35" t="s">
        <v>599</v>
      </c>
    </row>
    <row r="402" spans="1:5" ht="63.75">
      <c r="A402" s="36" t="s">
        <v>56</v>
      </c>
      <c r="E402" s="37" t="s">
        <v>600</v>
      </c>
    </row>
    <row r="403" spans="1:5" ht="51">
      <c r="A403" t="s">
        <v>58</v>
      </c>
      <c r="E403" s="35" t="s">
        <v>601</v>
      </c>
    </row>
    <row r="404" spans="1:16" ht="12.75">
      <c r="A404" s="24" t="s">
        <v>49</v>
      </c>
      <c r="B404" s="29" t="s">
        <v>602</v>
      </c>
      <c r="C404" s="29" t="s">
        <v>603</v>
      </c>
      <c r="D404" s="24" t="s">
        <v>51</v>
      </c>
      <c r="E404" s="30" t="s">
        <v>604</v>
      </c>
      <c r="F404" s="31" t="s">
        <v>163</v>
      </c>
      <c r="G404" s="32">
        <v>475.7</v>
      </c>
      <c r="H404" s="33">
        <v>0</v>
      </c>
      <c r="I404" s="33">
        <f>ROUND(ROUND(H404,2)*ROUND(G404,3),2)</f>
      </c>
      <c r="O404">
        <f>(I404*21)/100</f>
      </c>
      <c r="P404" t="s">
        <v>27</v>
      </c>
    </row>
    <row r="405" spans="1:5" ht="12.75">
      <c r="A405" s="34" t="s">
        <v>54</v>
      </c>
      <c r="E405" s="35" t="s">
        <v>51</v>
      </c>
    </row>
    <row r="406" spans="1:5" ht="63.75">
      <c r="A406" s="36" t="s">
        <v>56</v>
      </c>
      <c r="E406" s="37" t="s">
        <v>605</v>
      </c>
    </row>
    <row r="407" spans="1:5" ht="25.5">
      <c r="A407" t="s">
        <v>58</v>
      </c>
      <c r="E407" s="35" t="s">
        <v>606</v>
      </c>
    </row>
    <row r="408" spans="1:16" ht="12.75">
      <c r="A408" s="24" t="s">
        <v>49</v>
      </c>
      <c r="B408" s="29" t="s">
        <v>607</v>
      </c>
      <c r="C408" s="29" t="s">
        <v>608</v>
      </c>
      <c r="D408" s="24" t="s">
        <v>51</v>
      </c>
      <c r="E408" s="30" t="s">
        <v>609</v>
      </c>
      <c r="F408" s="31" t="s">
        <v>163</v>
      </c>
      <c r="G408" s="32">
        <v>475.7</v>
      </c>
      <c r="H408" s="33">
        <v>0</v>
      </c>
      <c r="I408" s="33">
        <f>ROUND(ROUND(H408,2)*ROUND(G408,3),2)</f>
      </c>
      <c r="O408">
        <f>(I408*21)/100</f>
      </c>
      <c r="P408" t="s">
        <v>27</v>
      </c>
    </row>
    <row r="409" spans="1:5" ht="12.75">
      <c r="A409" s="34" t="s">
        <v>54</v>
      </c>
      <c r="E409" s="35" t="s">
        <v>51</v>
      </c>
    </row>
    <row r="410" spans="1:5" ht="63.75">
      <c r="A410" s="36" t="s">
        <v>56</v>
      </c>
      <c r="E410" s="37" t="s">
        <v>605</v>
      </c>
    </row>
    <row r="411" spans="1:5" ht="38.25">
      <c r="A411" t="s">
        <v>58</v>
      </c>
      <c r="E411" s="35" t="s">
        <v>610</v>
      </c>
    </row>
    <row r="412" spans="1:16" ht="12.75">
      <c r="A412" s="24" t="s">
        <v>49</v>
      </c>
      <c r="B412" s="29" t="s">
        <v>611</v>
      </c>
      <c r="C412" s="29" t="s">
        <v>612</v>
      </c>
      <c r="D412" s="24" t="s">
        <v>51</v>
      </c>
      <c r="E412" s="30" t="s">
        <v>613</v>
      </c>
      <c r="F412" s="31" t="s">
        <v>163</v>
      </c>
      <c r="G412" s="32">
        <v>134.5</v>
      </c>
      <c r="H412" s="33">
        <v>0</v>
      </c>
      <c r="I412" s="33">
        <f>ROUND(ROUND(H412,2)*ROUND(G412,3),2)</f>
      </c>
      <c r="O412">
        <f>(I412*21)/100</f>
      </c>
      <c r="P412" t="s">
        <v>27</v>
      </c>
    </row>
    <row r="413" spans="1:5" ht="12.75">
      <c r="A413" s="34" t="s">
        <v>54</v>
      </c>
      <c r="E413" s="35" t="s">
        <v>51</v>
      </c>
    </row>
    <row r="414" spans="1:5" ht="76.5">
      <c r="A414" s="36" t="s">
        <v>56</v>
      </c>
      <c r="E414" s="37" t="s">
        <v>614</v>
      </c>
    </row>
    <row r="415" spans="1:5" ht="89.25">
      <c r="A415" t="s">
        <v>58</v>
      </c>
      <c r="E415" s="35" t="s">
        <v>615</v>
      </c>
    </row>
    <row r="416" spans="1:16" ht="12.75">
      <c r="A416" s="24" t="s">
        <v>49</v>
      </c>
      <c r="B416" s="29" t="s">
        <v>616</v>
      </c>
      <c r="C416" s="29" t="s">
        <v>617</v>
      </c>
      <c r="D416" s="24" t="s">
        <v>51</v>
      </c>
      <c r="E416" s="30" t="s">
        <v>618</v>
      </c>
      <c r="F416" s="31" t="s">
        <v>137</v>
      </c>
      <c r="G416" s="32">
        <v>20537.84</v>
      </c>
      <c r="H416" s="33">
        <v>0</v>
      </c>
      <c r="I416" s="33">
        <f>ROUND(ROUND(H416,2)*ROUND(G416,3),2)</f>
      </c>
      <c r="O416">
        <f>(I416*21)/100</f>
      </c>
      <c r="P416" t="s">
        <v>27</v>
      </c>
    </row>
    <row r="417" spans="1:5" ht="12.75">
      <c r="A417" s="34" t="s">
        <v>54</v>
      </c>
      <c r="E417" s="35" t="s">
        <v>51</v>
      </c>
    </row>
    <row r="418" spans="1:5" ht="165.75">
      <c r="A418" s="36" t="s">
        <v>56</v>
      </c>
      <c r="E418" s="37" t="s">
        <v>619</v>
      </c>
    </row>
    <row r="419" spans="1:5" ht="25.5">
      <c r="A419" t="s">
        <v>58</v>
      </c>
      <c r="E419" s="35" t="s">
        <v>620</v>
      </c>
    </row>
    <row r="420" spans="1:16" ht="12.75">
      <c r="A420" s="24" t="s">
        <v>49</v>
      </c>
      <c r="B420" s="29" t="s">
        <v>621</v>
      </c>
      <c r="C420" s="29" t="s">
        <v>622</v>
      </c>
      <c r="D420" s="24" t="s">
        <v>51</v>
      </c>
      <c r="E420" s="30" t="s">
        <v>623</v>
      </c>
      <c r="F420" s="31" t="s">
        <v>82</v>
      </c>
      <c r="G420" s="32">
        <v>30</v>
      </c>
      <c r="H420" s="33">
        <v>0</v>
      </c>
      <c r="I420" s="33">
        <f>ROUND(ROUND(H420,2)*ROUND(G420,3),2)</f>
      </c>
      <c r="O420">
        <f>(I420*21)/100</f>
      </c>
      <c r="P420" t="s">
        <v>27</v>
      </c>
    </row>
    <row r="421" spans="1:5" ht="12.75">
      <c r="A421" s="34" t="s">
        <v>54</v>
      </c>
      <c r="E421" s="35" t="s">
        <v>51</v>
      </c>
    </row>
    <row r="422" spans="1:5" ht="12.75">
      <c r="A422" s="36" t="s">
        <v>56</v>
      </c>
      <c r="E422" s="37" t="s">
        <v>624</v>
      </c>
    </row>
    <row r="423" spans="1:5" ht="76.5">
      <c r="A423" t="s">
        <v>58</v>
      </c>
      <c r="E423" s="35" t="s">
        <v>625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22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0+O9+O18+O63+O68+O93+O102+O115+O144</f>
      </c>
      <c r="P2" t="s">
        <v>26</v>
      </c>
    </row>
    <row r="3" spans="1:16" ht="15" customHeight="1">
      <c r="A3" t="s">
        <v>12</v>
      </c>
      <c r="B3" s="12" t="s">
        <v>14</v>
      </c>
      <c r="C3" s="13" t="s">
        <v>15</v>
      </c>
      <c r="D3" s="1"/>
      <c r="E3" s="14" t="s">
        <v>16</v>
      </c>
      <c r="F3" s="1"/>
      <c r="G3" s="9"/>
      <c r="H3" s="8" t="s">
        <v>626</v>
      </c>
      <c r="I3" s="38">
        <f>0+I9+I18+I63+I68+I93+I102+I115+I144</f>
      </c>
      <c r="O3" t="s">
        <v>23</v>
      </c>
      <c r="P3" t="s">
        <v>27</v>
      </c>
    </row>
    <row r="4" spans="1:16" ht="15" customHeight="1">
      <c r="A4" t="s">
        <v>17</v>
      </c>
      <c r="B4" s="12" t="s">
        <v>18</v>
      </c>
      <c r="C4" s="13" t="s">
        <v>121</v>
      </c>
      <c r="D4" s="1"/>
      <c r="E4" s="14" t="s">
        <v>122</v>
      </c>
      <c r="F4" s="1"/>
      <c r="G4" s="1"/>
      <c r="H4" s="11"/>
      <c r="I4" s="11"/>
      <c r="O4" t="s">
        <v>24</v>
      </c>
      <c r="P4" t="s">
        <v>27</v>
      </c>
    </row>
    <row r="5" spans="1:16" ht="12.75" customHeight="1">
      <c r="A5" t="s">
        <v>21</v>
      </c>
      <c r="B5" s="16" t="s">
        <v>22</v>
      </c>
      <c r="C5" s="17" t="s">
        <v>626</v>
      </c>
      <c r="D5" s="6"/>
      <c r="E5" s="18" t="s">
        <v>627</v>
      </c>
      <c r="F5" s="6"/>
      <c r="G5" s="6"/>
      <c r="H5" s="6"/>
      <c r="I5" s="6"/>
      <c r="O5" t="s">
        <v>25</v>
      </c>
      <c r="P5" t="s">
        <v>27</v>
      </c>
    </row>
    <row r="6" spans="1:9" ht="12.75" customHeight="1">
      <c r="A6" s="15" t="s">
        <v>30</v>
      </c>
      <c r="B6" s="15" t="s">
        <v>32</v>
      </c>
      <c r="C6" s="15" t="s">
        <v>34</v>
      </c>
      <c r="D6" s="15" t="s">
        <v>35</v>
      </c>
      <c r="E6" s="15" t="s">
        <v>36</v>
      </c>
      <c r="F6" s="15" t="s">
        <v>38</v>
      </c>
      <c r="G6" s="15" t="s">
        <v>40</v>
      </c>
      <c r="H6" s="15" t="s">
        <v>42</v>
      </c>
      <c r="I6" s="15"/>
    </row>
    <row r="7" spans="1:9" ht="12.75" customHeight="1">
      <c r="A7" s="15"/>
      <c r="B7" s="15"/>
      <c r="C7" s="15"/>
      <c r="D7" s="15"/>
      <c r="E7" s="15"/>
      <c r="F7" s="15"/>
      <c r="G7" s="15"/>
      <c r="H7" s="15" t="s">
        <v>43</v>
      </c>
      <c r="I7" s="15" t="s">
        <v>45</v>
      </c>
    </row>
    <row r="8" spans="1:9" ht="12.75" customHeight="1">
      <c r="A8" s="15" t="s">
        <v>31</v>
      </c>
      <c r="B8" s="15" t="s">
        <v>33</v>
      </c>
      <c r="C8" s="15" t="s">
        <v>27</v>
      </c>
      <c r="D8" s="15" t="s">
        <v>26</v>
      </c>
      <c r="E8" s="15" t="s">
        <v>37</v>
      </c>
      <c r="F8" s="15" t="s">
        <v>39</v>
      </c>
      <c r="G8" s="15" t="s">
        <v>41</v>
      </c>
      <c r="H8" s="15" t="s">
        <v>44</v>
      </c>
      <c r="I8" s="15" t="s">
        <v>46</v>
      </c>
    </row>
    <row r="9" spans="1:18" ht="12.75" customHeight="1">
      <c r="A9" s="25" t="s">
        <v>47</v>
      </c>
      <c r="B9" s="25"/>
      <c r="C9" s="26" t="s">
        <v>31</v>
      </c>
      <c r="D9" s="25"/>
      <c r="E9" s="27" t="s">
        <v>48</v>
      </c>
      <c r="F9" s="25"/>
      <c r="G9" s="25"/>
      <c r="H9" s="25"/>
      <c r="I9" s="28">
        <f>0+Q9</f>
      </c>
      <c r="O9">
        <f>0+R9</f>
      </c>
      <c r="Q9">
        <f>0+I10+I14</f>
      </c>
      <c r="R9">
        <f>0+O10+O14</f>
      </c>
    </row>
    <row r="10" spans="1:16" ht="12.75">
      <c r="A10" s="24" t="s">
        <v>49</v>
      </c>
      <c r="B10" s="29" t="s">
        <v>33</v>
      </c>
      <c r="C10" s="29" t="s">
        <v>125</v>
      </c>
      <c r="D10" s="24" t="s">
        <v>51</v>
      </c>
      <c r="E10" s="30" t="s">
        <v>126</v>
      </c>
      <c r="F10" s="31" t="s">
        <v>127</v>
      </c>
      <c r="G10" s="32">
        <v>82.166</v>
      </c>
      <c r="H10" s="33">
        <v>0</v>
      </c>
      <c r="I10" s="33">
        <f>ROUND(ROUND(H10,2)*ROUND(G10,3),2)</f>
      </c>
      <c r="O10">
        <f>(I10*21)/100</f>
      </c>
      <c r="P10" t="s">
        <v>27</v>
      </c>
    </row>
    <row r="11" spans="1:5" ht="12.75">
      <c r="A11" s="34" t="s">
        <v>54</v>
      </c>
      <c r="E11" s="35" t="s">
        <v>128</v>
      </c>
    </row>
    <row r="12" spans="1:5" ht="12.75">
      <c r="A12" s="36" t="s">
        <v>56</v>
      </c>
      <c r="E12" s="37" t="s">
        <v>628</v>
      </c>
    </row>
    <row r="13" spans="1:5" ht="25.5">
      <c r="A13" t="s">
        <v>58</v>
      </c>
      <c r="E13" s="35" t="s">
        <v>130</v>
      </c>
    </row>
    <row r="14" spans="1:16" ht="12.75">
      <c r="A14" s="24" t="s">
        <v>49</v>
      </c>
      <c r="B14" s="29" t="s">
        <v>27</v>
      </c>
      <c r="C14" s="29" t="s">
        <v>131</v>
      </c>
      <c r="D14" s="24" t="s">
        <v>51</v>
      </c>
      <c r="E14" s="30" t="s">
        <v>126</v>
      </c>
      <c r="F14" s="31" t="s">
        <v>127</v>
      </c>
      <c r="G14" s="32">
        <v>2199.18</v>
      </c>
      <c r="H14" s="33">
        <v>0</v>
      </c>
      <c r="I14" s="33">
        <f>ROUND(ROUND(H14,2)*ROUND(G14,3),2)</f>
      </c>
      <c r="O14">
        <f>(I14*21)/100</f>
      </c>
      <c r="P14" t="s">
        <v>27</v>
      </c>
    </row>
    <row r="15" spans="1:5" ht="12.75">
      <c r="A15" s="34" t="s">
        <v>54</v>
      </c>
      <c r="E15" s="35" t="s">
        <v>132</v>
      </c>
    </row>
    <row r="16" spans="1:5" ht="51">
      <c r="A16" s="36" t="s">
        <v>56</v>
      </c>
      <c r="E16" s="37" t="s">
        <v>629</v>
      </c>
    </row>
    <row r="17" spans="1:5" ht="25.5">
      <c r="A17" t="s">
        <v>58</v>
      </c>
      <c r="E17" s="35" t="s">
        <v>630</v>
      </c>
    </row>
    <row r="18" spans="1:18" ht="12.75" customHeight="1">
      <c r="A18" s="6" t="s">
        <v>47</v>
      </c>
      <c r="B18" s="6"/>
      <c r="C18" s="40" t="s">
        <v>33</v>
      </c>
      <c r="D18" s="6"/>
      <c r="E18" s="27" t="s">
        <v>134</v>
      </c>
      <c r="F18" s="6"/>
      <c r="G18" s="6"/>
      <c r="H18" s="6"/>
      <c r="I18" s="41">
        <f>0+Q18</f>
      </c>
      <c r="O18">
        <f>0+R18</f>
      </c>
      <c r="Q18">
        <f>0+I19+I23+I27+I31+I35+I39+I43+I47+I51+I55+I59</f>
      </c>
      <c r="R18">
        <f>0+O19+O23+O27+O31+O35+O39+O43+O47+O51+O55+O59</f>
      </c>
    </row>
    <row r="19" spans="1:16" ht="12.75">
      <c r="A19" s="24" t="s">
        <v>49</v>
      </c>
      <c r="B19" s="29" t="s">
        <v>26</v>
      </c>
      <c r="C19" s="29" t="s">
        <v>631</v>
      </c>
      <c r="D19" s="24" t="s">
        <v>51</v>
      </c>
      <c r="E19" s="30" t="s">
        <v>632</v>
      </c>
      <c r="F19" s="31" t="s">
        <v>163</v>
      </c>
      <c r="G19" s="32">
        <v>30</v>
      </c>
      <c r="H19" s="33">
        <v>0</v>
      </c>
      <c r="I19" s="33">
        <f>ROUND(ROUND(H19,2)*ROUND(G19,3),2)</f>
      </c>
      <c r="O19">
        <f>(I19*21)/100</f>
      </c>
      <c r="P19" t="s">
        <v>27</v>
      </c>
    </row>
    <row r="20" spans="1:5" ht="12.75">
      <c r="A20" s="34" t="s">
        <v>54</v>
      </c>
      <c r="E20" s="35" t="s">
        <v>51</v>
      </c>
    </row>
    <row r="21" spans="1:5" ht="63.75">
      <c r="A21" s="36" t="s">
        <v>56</v>
      </c>
      <c r="E21" s="37" t="s">
        <v>633</v>
      </c>
    </row>
    <row r="22" spans="1:5" ht="38.25">
      <c r="A22" t="s">
        <v>58</v>
      </c>
      <c r="E22" s="35" t="s">
        <v>634</v>
      </c>
    </row>
    <row r="23" spans="1:16" ht="12.75">
      <c r="A23" s="24" t="s">
        <v>49</v>
      </c>
      <c r="B23" s="29" t="s">
        <v>37</v>
      </c>
      <c r="C23" s="29" t="s">
        <v>635</v>
      </c>
      <c r="D23" s="24" t="s">
        <v>51</v>
      </c>
      <c r="E23" s="30" t="s">
        <v>636</v>
      </c>
      <c r="F23" s="31" t="s">
        <v>163</v>
      </c>
      <c r="G23" s="32">
        <v>32</v>
      </c>
      <c r="H23" s="33">
        <v>0</v>
      </c>
      <c r="I23" s="33">
        <f>ROUND(ROUND(H23,2)*ROUND(G23,3),2)</f>
      </c>
      <c r="O23">
        <f>(I23*21)/100</f>
      </c>
      <c r="P23" t="s">
        <v>27</v>
      </c>
    </row>
    <row r="24" spans="1:5" ht="12.75">
      <c r="A24" s="34" t="s">
        <v>54</v>
      </c>
      <c r="E24" s="35" t="s">
        <v>51</v>
      </c>
    </row>
    <row r="25" spans="1:5" ht="63.75">
      <c r="A25" s="36" t="s">
        <v>56</v>
      </c>
      <c r="E25" s="37" t="s">
        <v>637</v>
      </c>
    </row>
    <row r="26" spans="1:5" ht="38.25">
      <c r="A26" t="s">
        <v>58</v>
      </c>
      <c r="E26" s="35" t="s">
        <v>634</v>
      </c>
    </row>
    <row r="27" spans="1:16" ht="12.75">
      <c r="A27" s="24" t="s">
        <v>49</v>
      </c>
      <c r="B27" s="29" t="s">
        <v>39</v>
      </c>
      <c r="C27" s="29" t="s">
        <v>176</v>
      </c>
      <c r="D27" s="24" t="s">
        <v>51</v>
      </c>
      <c r="E27" s="30" t="s">
        <v>178</v>
      </c>
      <c r="F27" s="31" t="s">
        <v>153</v>
      </c>
      <c r="G27" s="32">
        <v>995.884</v>
      </c>
      <c r="H27" s="33">
        <v>0</v>
      </c>
      <c r="I27" s="33">
        <f>ROUND(ROUND(H27,2)*ROUND(G27,3),2)</f>
      </c>
      <c r="O27">
        <f>(I27*21)/100</f>
      </c>
      <c r="P27" t="s">
        <v>27</v>
      </c>
    </row>
    <row r="28" spans="1:5" ht="12.75">
      <c r="A28" s="34" t="s">
        <v>54</v>
      </c>
      <c r="E28" s="35" t="s">
        <v>51</v>
      </c>
    </row>
    <row r="29" spans="1:5" ht="357">
      <c r="A29" s="36" t="s">
        <v>56</v>
      </c>
      <c r="E29" s="37" t="s">
        <v>638</v>
      </c>
    </row>
    <row r="30" spans="1:5" ht="369.75">
      <c r="A30" t="s">
        <v>58</v>
      </c>
      <c r="E30" s="35" t="s">
        <v>181</v>
      </c>
    </row>
    <row r="31" spans="1:16" ht="12.75">
      <c r="A31" s="24" t="s">
        <v>49</v>
      </c>
      <c r="B31" s="29" t="s">
        <v>41</v>
      </c>
      <c r="C31" s="29" t="s">
        <v>639</v>
      </c>
      <c r="D31" s="24" t="s">
        <v>51</v>
      </c>
      <c r="E31" s="30" t="s">
        <v>640</v>
      </c>
      <c r="F31" s="31" t="s">
        <v>153</v>
      </c>
      <c r="G31" s="32">
        <v>21</v>
      </c>
      <c r="H31" s="33">
        <v>0</v>
      </c>
      <c r="I31" s="33">
        <f>ROUND(ROUND(H31,2)*ROUND(G31,3),2)</f>
      </c>
      <c r="O31">
        <f>(I31*21)/100</f>
      </c>
      <c r="P31" t="s">
        <v>27</v>
      </c>
    </row>
    <row r="32" spans="1:5" ht="12.75">
      <c r="A32" s="34" t="s">
        <v>54</v>
      </c>
      <c r="E32" s="35" t="s">
        <v>51</v>
      </c>
    </row>
    <row r="33" spans="1:5" ht="12.75">
      <c r="A33" s="36" t="s">
        <v>56</v>
      </c>
      <c r="E33" s="37" t="s">
        <v>641</v>
      </c>
    </row>
    <row r="34" spans="1:5" ht="25.5">
      <c r="A34" t="s">
        <v>58</v>
      </c>
      <c r="E34" s="35" t="s">
        <v>208</v>
      </c>
    </row>
    <row r="35" spans="1:16" ht="12.75">
      <c r="A35" s="24" t="s">
        <v>49</v>
      </c>
      <c r="B35" s="29" t="s">
        <v>79</v>
      </c>
      <c r="C35" s="29" t="s">
        <v>642</v>
      </c>
      <c r="D35" s="24" t="s">
        <v>51</v>
      </c>
      <c r="E35" s="30" t="s">
        <v>643</v>
      </c>
      <c r="F35" s="31" t="s">
        <v>163</v>
      </c>
      <c r="G35" s="32">
        <v>15</v>
      </c>
      <c r="H35" s="33">
        <v>0</v>
      </c>
      <c r="I35" s="33">
        <f>ROUND(ROUND(H35,2)*ROUND(G35,3),2)</f>
      </c>
      <c r="O35">
        <f>(I35*21)/100</f>
      </c>
      <c r="P35" t="s">
        <v>27</v>
      </c>
    </row>
    <row r="36" spans="1:5" ht="12.75">
      <c r="A36" s="34" t="s">
        <v>54</v>
      </c>
      <c r="E36" s="35" t="s">
        <v>51</v>
      </c>
    </row>
    <row r="37" spans="1:5" ht="12.75">
      <c r="A37" s="36" t="s">
        <v>56</v>
      </c>
      <c r="E37" s="37" t="s">
        <v>644</v>
      </c>
    </row>
    <row r="38" spans="1:5" ht="25.5">
      <c r="A38" t="s">
        <v>58</v>
      </c>
      <c r="E38" s="35" t="s">
        <v>208</v>
      </c>
    </row>
    <row r="39" spans="1:16" ht="12.75">
      <c r="A39" s="24" t="s">
        <v>49</v>
      </c>
      <c r="B39" s="29" t="s">
        <v>85</v>
      </c>
      <c r="C39" s="29" t="s">
        <v>645</v>
      </c>
      <c r="D39" s="24" t="s">
        <v>51</v>
      </c>
      <c r="E39" s="30" t="s">
        <v>646</v>
      </c>
      <c r="F39" s="31" t="s">
        <v>163</v>
      </c>
      <c r="G39" s="32">
        <v>23</v>
      </c>
      <c r="H39" s="33">
        <v>0</v>
      </c>
      <c r="I39" s="33">
        <f>ROUND(ROUND(H39,2)*ROUND(G39,3),2)</f>
      </c>
      <c r="O39">
        <f>(I39*21)/100</f>
      </c>
      <c r="P39" t="s">
        <v>27</v>
      </c>
    </row>
    <row r="40" spans="1:5" ht="12.75">
      <c r="A40" s="34" t="s">
        <v>54</v>
      </c>
      <c r="E40" s="35" t="s">
        <v>51</v>
      </c>
    </row>
    <row r="41" spans="1:5" ht="12.75">
      <c r="A41" s="36" t="s">
        <v>56</v>
      </c>
      <c r="E41" s="37" t="s">
        <v>647</v>
      </c>
    </row>
    <row r="42" spans="1:5" ht="25.5">
      <c r="A42" t="s">
        <v>58</v>
      </c>
      <c r="E42" s="35" t="s">
        <v>208</v>
      </c>
    </row>
    <row r="43" spans="1:16" ht="12.75">
      <c r="A43" s="24" t="s">
        <v>49</v>
      </c>
      <c r="B43" s="29" t="s">
        <v>44</v>
      </c>
      <c r="C43" s="29" t="s">
        <v>648</v>
      </c>
      <c r="D43" s="24" t="s">
        <v>51</v>
      </c>
      <c r="E43" s="30" t="s">
        <v>649</v>
      </c>
      <c r="F43" s="31" t="s">
        <v>163</v>
      </c>
      <c r="G43" s="32">
        <v>28</v>
      </c>
      <c r="H43" s="33">
        <v>0</v>
      </c>
      <c r="I43" s="33">
        <f>ROUND(ROUND(H43,2)*ROUND(G43,3),2)</f>
      </c>
      <c r="O43">
        <f>(I43*21)/100</f>
      </c>
      <c r="P43" t="s">
        <v>27</v>
      </c>
    </row>
    <row r="44" spans="1:5" ht="12.75">
      <c r="A44" s="34" t="s">
        <v>54</v>
      </c>
      <c r="E44" s="35" t="s">
        <v>51</v>
      </c>
    </row>
    <row r="45" spans="1:5" ht="25.5">
      <c r="A45" s="36" t="s">
        <v>56</v>
      </c>
      <c r="E45" s="37" t="s">
        <v>650</v>
      </c>
    </row>
    <row r="46" spans="1:5" ht="25.5">
      <c r="A46" t="s">
        <v>58</v>
      </c>
      <c r="E46" s="35" t="s">
        <v>208</v>
      </c>
    </row>
    <row r="47" spans="1:16" ht="12.75">
      <c r="A47" s="24" t="s">
        <v>49</v>
      </c>
      <c r="B47" s="29" t="s">
        <v>46</v>
      </c>
      <c r="C47" s="29" t="s">
        <v>651</v>
      </c>
      <c r="D47" s="24" t="s">
        <v>51</v>
      </c>
      <c r="E47" s="30" t="s">
        <v>652</v>
      </c>
      <c r="F47" s="31" t="s">
        <v>153</v>
      </c>
      <c r="G47" s="32">
        <v>103.75</v>
      </c>
      <c r="H47" s="33">
        <v>0</v>
      </c>
      <c r="I47" s="33">
        <f>ROUND(ROUND(H47,2)*ROUND(G47,3),2)</f>
      </c>
      <c r="O47">
        <f>(I47*21)/100</f>
      </c>
      <c r="P47" t="s">
        <v>27</v>
      </c>
    </row>
    <row r="48" spans="1:5" ht="12.75">
      <c r="A48" s="34" t="s">
        <v>54</v>
      </c>
      <c r="E48" s="35" t="s">
        <v>51</v>
      </c>
    </row>
    <row r="49" spans="1:5" ht="38.25">
      <c r="A49" s="36" t="s">
        <v>56</v>
      </c>
      <c r="E49" s="37" t="s">
        <v>653</v>
      </c>
    </row>
    <row r="50" spans="1:5" ht="318.75">
      <c r="A50" t="s">
        <v>58</v>
      </c>
      <c r="E50" s="35" t="s">
        <v>213</v>
      </c>
    </row>
    <row r="51" spans="1:16" ht="12.75">
      <c r="A51" s="24" t="s">
        <v>49</v>
      </c>
      <c r="B51" s="29" t="s">
        <v>97</v>
      </c>
      <c r="C51" s="29" t="s">
        <v>215</v>
      </c>
      <c r="D51" s="24" t="s">
        <v>51</v>
      </c>
      <c r="E51" s="30" t="s">
        <v>216</v>
      </c>
      <c r="F51" s="31" t="s">
        <v>153</v>
      </c>
      <c r="G51" s="32">
        <v>1099.59</v>
      </c>
      <c r="H51" s="33">
        <v>0</v>
      </c>
      <c r="I51" s="33">
        <f>ROUND(ROUND(H51,2)*ROUND(G51,3),2)</f>
      </c>
      <c r="O51">
        <f>(I51*21)/100</f>
      </c>
      <c r="P51" t="s">
        <v>27</v>
      </c>
    </row>
    <row r="52" spans="1:5" ht="12.75">
      <c r="A52" s="34" t="s">
        <v>54</v>
      </c>
      <c r="E52" s="35" t="s">
        <v>51</v>
      </c>
    </row>
    <row r="53" spans="1:5" ht="51">
      <c r="A53" s="36" t="s">
        <v>56</v>
      </c>
      <c r="E53" s="37" t="s">
        <v>654</v>
      </c>
    </row>
    <row r="54" spans="1:5" ht="191.25">
      <c r="A54" t="s">
        <v>58</v>
      </c>
      <c r="E54" s="35" t="s">
        <v>218</v>
      </c>
    </row>
    <row r="55" spans="1:16" ht="12.75">
      <c r="A55" s="24" t="s">
        <v>49</v>
      </c>
      <c r="B55" s="29" t="s">
        <v>102</v>
      </c>
      <c r="C55" s="29" t="s">
        <v>655</v>
      </c>
      <c r="D55" s="24" t="s">
        <v>51</v>
      </c>
      <c r="E55" s="30" t="s">
        <v>656</v>
      </c>
      <c r="F55" s="31" t="s">
        <v>153</v>
      </c>
      <c r="G55" s="32">
        <v>342.902</v>
      </c>
      <c r="H55" s="33">
        <v>0</v>
      </c>
      <c r="I55" s="33">
        <f>ROUND(ROUND(H55,2)*ROUND(G55,3),2)</f>
      </c>
      <c r="O55">
        <f>(I55*21)/100</f>
      </c>
      <c r="P55" t="s">
        <v>27</v>
      </c>
    </row>
    <row r="56" spans="1:5" ht="12.75">
      <c r="A56" s="34" t="s">
        <v>54</v>
      </c>
      <c r="E56" s="35" t="s">
        <v>51</v>
      </c>
    </row>
    <row r="57" spans="1:5" ht="267.75">
      <c r="A57" s="36" t="s">
        <v>56</v>
      </c>
      <c r="E57" s="37" t="s">
        <v>657</v>
      </c>
    </row>
    <row r="58" spans="1:5" ht="229.5">
      <c r="A58" t="s">
        <v>58</v>
      </c>
      <c r="E58" s="35" t="s">
        <v>658</v>
      </c>
    </row>
    <row r="59" spans="1:16" ht="12.75">
      <c r="A59" s="24" t="s">
        <v>49</v>
      </c>
      <c r="B59" s="29" t="s">
        <v>107</v>
      </c>
      <c r="C59" s="29" t="s">
        <v>232</v>
      </c>
      <c r="D59" s="24" t="s">
        <v>51</v>
      </c>
      <c r="E59" s="30" t="s">
        <v>233</v>
      </c>
      <c r="F59" s="31" t="s">
        <v>153</v>
      </c>
      <c r="G59" s="32">
        <v>533.44</v>
      </c>
      <c r="H59" s="33">
        <v>0</v>
      </c>
      <c r="I59" s="33">
        <f>ROUND(ROUND(H59,2)*ROUND(G59,3),2)</f>
      </c>
      <c r="O59">
        <f>(I59*21)/100</f>
      </c>
      <c r="P59" t="s">
        <v>27</v>
      </c>
    </row>
    <row r="60" spans="1:5" ht="12.75">
      <c r="A60" s="34" t="s">
        <v>54</v>
      </c>
      <c r="E60" s="35" t="s">
        <v>51</v>
      </c>
    </row>
    <row r="61" spans="1:5" ht="51">
      <c r="A61" s="36" t="s">
        <v>56</v>
      </c>
      <c r="E61" s="37" t="s">
        <v>659</v>
      </c>
    </row>
    <row r="62" spans="1:5" ht="293.25">
      <c r="A62" t="s">
        <v>58</v>
      </c>
      <c r="E62" s="35" t="s">
        <v>660</v>
      </c>
    </row>
    <row r="63" spans="1:18" ht="12.75" customHeight="1">
      <c r="A63" s="6" t="s">
        <v>47</v>
      </c>
      <c r="B63" s="6"/>
      <c r="C63" s="40" t="s">
        <v>27</v>
      </c>
      <c r="D63" s="6"/>
      <c r="E63" s="27" t="s">
        <v>267</v>
      </c>
      <c r="F63" s="6"/>
      <c r="G63" s="6"/>
      <c r="H63" s="6"/>
      <c r="I63" s="41">
        <f>0+Q63</f>
      </c>
      <c r="O63">
        <f>0+R63</f>
      </c>
      <c r="Q63">
        <f>0+I64</f>
      </c>
      <c r="R63">
        <f>0+O64</f>
      </c>
    </row>
    <row r="64" spans="1:16" ht="12.75">
      <c r="A64" s="24" t="s">
        <v>49</v>
      </c>
      <c r="B64" s="29" t="s">
        <v>187</v>
      </c>
      <c r="C64" s="29" t="s">
        <v>275</v>
      </c>
      <c r="D64" s="24" t="s">
        <v>51</v>
      </c>
      <c r="E64" s="30" t="s">
        <v>276</v>
      </c>
      <c r="F64" s="31" t="s">
        <v>163</v>
      </c>
      <c r="G64" s="32">
        <v>45</v>
      </c>
      <c r="H64" s="33">
        <v>0</v>
      </c>
      <c r="I64" s="33">
        <f>ROUND(ROUND(H64,2)*ROUND(G64,3),2)</f>
      </c>
      <c r="O64">
        <f>(I64*21)/100</f>
      </c>
      <c r="P64" t="s">
        <v>27</v>
      </c>
    </row>
    <row r="65" spans="1:5" ht="12.75">
      <c r="A65" s="34" t="s">
        <v>54</v>
      </c>
      <c r="E65" s="35" t="s">
        <v>51</v>
      </c>
    </row>
    <row r="66" spans="1:5" ht="63.75">
      <c r="A66" s="36" t="s">
        <v>56</v>
      </c>
      <c r="E66" s="37" t="s">
        <v>661</v>
      </c>
    </row>
    <row r="67" spans="1:5" ht="165.75">
      <c r="A67" t="s">
        <v>58</v>
      </c>
      <c r="E67" s="35" t="s">
        <v>279</v>
      </c>
    </row>
    <row r="68" spans="1:18" ht="12.75" customHeight="1">
      <c r="A68" s="6" t="s">
        <v>47</v>
      </c>
      <c r="B68" s="6"/>
      <c r="C68" s="40" t="s">
        <v>37</v>
      </c>
      <c r="D68" s="6"/>
      <c r="E68" s="27" t="s">
        <v>291</v>
      </c>
      <c r="F68" s="6"/>
      <c r="G68" s="6"/>
      <c r="H68" s="6"/>
      <c r="I68" s="41">
        <f>0+Q68</f>
      </c>
      <c r="O68">
        <f>0+R68</f>
      </c>
      <c r="Q68">
        <f>0+I69+I73+I77+I81+I85+I89</f>
      </c>
      <c r="R68">
        <f>0+O69+O73+O77+O81+O85+O89</f>
      </c>
    </row>
    <row r="69" spans="1:16" ht="12.75">
      <c r="A69" s="24" t="s">
        <v>49</v>
      </c>
      <c r="B69" s="29" t="s">
        <v>191</v>
      </c>
      <c r="C69" s="29" t="s">
        <v>662</v>
      </c>
      <c r="D69" s="24" t="s">
        <v>51</v>
      </c>
      <c r="E69" s="30" t="s">
        <v>663</v>
      </c>
      <c r="F69" s="31" t="s">
        <v>153</v>
      </c>
      <c r="G69" s="32">
        <v>9.954</v>
      </c>
      <c r="H69" s="33">
        <v>0</v>
      </c>
      <c r="I69" s="33">
        <f>ROUND(ROUND(H69,2)*ROUND(G69,3),2)</f>
      </c>
      <c r="O69">
        <f>(I69*21)/100</f>
      </c>
      <c r="P69" t="s">
        <v>27</v>
      </c>
    </row>
    <row r="70" spans="1:5" ht="12.75">
      <c r="A70" s="34" t="s">
        <v>54</v>
      </c>
      <c r="E70" s="35" t="s">
        <v>51</v>
      </c>
    </row>
    <row r="71" spans="1:5" ht="51">
      <c r="A71" s="36" t="s">
        <v>56</v>
      </c>
      <c r="E71" s="37" t="s">
        <v>664</v>
      </c>
    </row>
    <row r="72" spans="1:5" ht="369.75">
      <c r="A72" t="s">
        <v>58</v>
      </c>
      <c r="E72" s="35" t="s">
        <v>665</v>
      </c>
    </row>
    <row r="73" spans="1:16" ht="12.75">
      <c r="A73" s="24" t="s">
        <v>49</v>
      </c>
      <c r="B73" s="29" t="s">
        <v>197</v>
      </c>
      <c r="C73" s="29" t="s">
        <v>666</v>
      </c>
      <c r="D73" s="24" t="s">
        <v>51</v>
      </c>
      <c r="E73" s="30" t="s">
        <v>667</v>
      </c>
      <c r="F73" s="31" t="s">
        <v>153</v>
      </c>
      <c r="G73" s="32">
        <v>14.424</v>
      </c>
      <c r="H73" s="33">
        <v>0</v>
      </c>
      <c r="I73" s="33">
        <f>ROUND(ROUND(H73,2)*ROUND(G73,3),2)</f>
      </c>
      <c r="O73">
        <f>(I73*21)/100</f>
      </c>
      <c r="P73" t="s">
        <v>27</v>
      </c>
    </row>
    <row r="74" spans="1:5" ht="12.75">
      <c r="A74" s="34" t="s">
        <v>54</v>
      </c>
      <c r="E74" s="35" t="s">
        <v>51</v>
      </c>
    </row>
    <row r="75" spans="1:5" ht="242.25">
      <c r="A75" s="36" t="s">
        <v>56</v>
      </c>
      <c r="E75" s="37" t="s">
        <v>668</v>
      </c>
    </row>
    <row r="76" spans="1:5" ht="38.25">
      <c r="A76" t="s">
        <v>58</v>
      </c>
      <c r="E76" s="35" t="s">
        <v>669</v>
      </c>
    </row>
    <row r="77" spans="1:16" ht="12.75">
      <c r="A77" s="24" t="s">
        <v>49</v>
      </c>
      <c r="B77" s="29" t="s">
        <v>203</v>
      </c>
      <c r="C77" s="29" t="s">
        <v>299</v>
      </c>
      <c r="D77" s="24" t="s">
        <v>51</v>
      </c>
      <c r="E77" s="30" t="s">
        <v>300</v>
      </c>
      <c r="F77" s="31" t="s">
        <v>153</v>
      </c>
      <c r="G77" s="32">
        <v>6.7</v>
      </c>
      <c r="H77" s="33">
        <v>0</v>
      </c>
      <c r="I77" s="33">
        <f>ROUND(ROUND(H77,2)*ROUND(G77,3),2)</f>
      </c>
      <c r="O77">
        <f>(I77*21)/100</f>
      </c>
      <c r="P77" t="s">
        <v>27</v>
      </c>
    </row>
    <row r="78" spans="1:5" ht="12.75">
      <c r="A78" s="34" t="s">
        <v>54</v>
      </c>
      <c r="E78" s="35" t="s">
        <v>670</v>
      </c>
    </row>
    <row r="79" spans="1:5" ht="229.5">
      <c r="A79" s="36" t="s">
        <v>56</v>
      </c>
      <c r="E79" s="37" t="s">
        <v>671</v>
      </c>
    </row>
    <row r="80" spans="1:5" ht="293.25">
      <c r="A80" t="s">
        <v>58</v>
      </c>
      <c r="E80" s="35" t="s">
        <v>672</v>
      </c>
    </row>
    <row r="81" spans="1:16" ht="12.75">
      <c r="A81" s="24" t="s">
        <v>49</v>
      </c>
      <c r="B81" s="29" t="s">
        <v>209</v>
      </c>
      <c r="C81" s="29" t="s">
        <v>673</v>
      </c>
      <c r="D81" s="24" t="s">
        <v>51</v>
      </c>
      <c r="E81" s="30" t="s">
        <v>674</v>
      </c>
      <c r="F81" s="31" t="s">
        <v>153</v>
      </c>
      <c r="G81" s="32">
        <v>7.5</v>
      </c>
      <c r="H81" s="33">
        <v>0</v>
      </c>
      <c r="I81" s="33">
        <f>ROUND(ROUND(H81,2)*ROUND(G81,3),2)</f>
      </c>
      <c r="O81">
        <f>(I81*21)/100</f>
      </c>
      <c r="P81" t="s">
        <v>27</v>
      </c>
    </row>
    <row r="82" spans="1:5" ht="12.75">
      <c r="A82" s="34" t="s">
        <v>54</v>
      </c>
      <c r="E82" s="35" t="s">
        <v>51</v>
      </c>
    </row>
    <row r="83" spans="1:5" ht="38.25">
      <c r="A83" s="36" t="s">
        <v>56</v>
      </c>
      <c r="E83" s="37" t="s">
        <v>675</v>
      </c>
    </row>
    <row r="84" spans="1:5" ht="51">
      <c r="A84" t="s">
        <v>58</v>
      </c>
      <c r="E84" s="35" t="s">
        <v>676</v>
      </c>
    </row>
    <row r="85" spans="1:16" ht="12.75">
      <c r="A85" s="24" t="s">
        <v>49</v>
      </c>
      <c r="B85" s="29" t="s">
        <v>214</v>
      </c>
      <c r="C85" s="29" t="s">
        <v>305</v>
      </c>
      <c r="D85" s="24" t="s">
        <v>51</v>
      </c>
      <c r="E85" s="30" t="s">
        <v>306</v>
      </c>
      <c r="F85" s="31" t="s">
        <v>153</v>
      </c>
      <c r="G85" s="32">
        <v>46.23</v>
      </c>
      <c r="H85" s="33">
        <v>0</v>
      </c>
      <c r="I85" s="33">
        <f>ROUND(ROUND(H85,2)*ROUND(G85,3),2)</f>
      </c>
      <c r="O85">
        <f>(I85*21)/100</f>
      </c>
      <c r="P85" t="s">
        <v>27</v>
      </c>
    </row>
    <row r="86" spans="1:5" ht="12.75">
      <c r="A86" s="34" t="s">
        <v>54</v>
      </c>
      <c r="E86" s="35" t="s">
        <v>51</v>
      </c>
    </row>
    <row r="87" spans="1:5" ht="318.75">
      <c r="A87" s="36" t="s">
        <v>56</v>
      </c>
      <c r="E87" s="37" t="s">
        <v>677</v>
      </c>
    </row>
    <row r="88" spans="1:5" ht="102">
      <c r="A88" t="s">
        <v>58</v>
      </c>
      <c r="E88" s="35" t="s">
        <v>308</v>
      </c>
    </row>
    <row r="89" spans="1:16" ht="12.75">
      <c r="A89" s="24" t="s">
        <v>49</v>
      </c>
      <c r="B89" s="29" t="s">
        <v>219</v>
      </c>
      <c r="C89" s="29" t="s">
        <v>678</v>
      </c>
      <c r="D89" s="24" t="s">
        <v>51</v>
      </c>
      <c r="E89" s="30" t="s">
        <v>679</v>
      </c>
      <c r="F89" s="31" t="s">
        <v>153</v>
      </c>
      <c r="G89" s="32">
        <v>9.374</v>
      </c>
      <c r="H89" s="33">
        <v>0</v>
      </c>
      <c r="I89" s="33">
        <f>ROUND(ROUND(H89,2)*ROUND(G89,3),2)</f>
      </c>
      <c r="O89">
        <f>(I89*21)/100</f>
      </c>
      <c r="P89" t="s">
        <v>27</v>
      </c>
    </row>
    <row r="90" spans="1:5" ht="12.75">
      <c r="A90" s="34" t="s">
        <v>54</v>
      </c>
      <c r="E90" s="35" t="s">
        <v>51</v>
      </c>
    </row>
    <row r="91" spans="1:5" ht="25.5">
      <c r="A91" s="36" t="s">
        <v>56</v>
      </c>
      <c r="E91" s="37" t="s">
        <v>680</v>
      </c>
    </row>
    <row r="92" spans="1:5" ht="51">
      <c r="A92" t="s">
        <v>58</v>
      </c>
      <c r="E92" s="35" t="s">
        <v>681</v>
      </c>
    </row>
    <row r="93" spans="1:18" ht="12.75" customHeight="1">
      <c r="A93" s="6" t="s">
        <v>47</v>
      </c>
      <c r="B93" s="6"/>
      <c r="C93" s="40" t="s">
        <v>39</v>
      </c>
      <c r="D93" s="6"/>
      <c r="E93" s="27" t="s">
        <v>309</v>
      </c>
      <c r="F93" s="6"/>
      <c r="G93" s="6"/>
      <c r="H93" s="6"/>
      <c r="I93" s="41">
        <f>0+Q93</f>
      </c>
      <c r="O93">
        <f>0+R93</f>
      </c>
      <c r="Q93">
        <f>0+I94+I98</f>
      </c>
      <c r="R93">
        <f>0+O94+O98</f>
      </c>
    </row>
    <row r="94" spans="1:16" ht="12.75">
      <c r="A94" s="24" t="s">
        <v>49</v>
      </c>
      <c r="B94" s="29" t="s">
        <v>225</v>
      </c>
      <c r="C94" s="29" t="s">
        <v>316</v>
      </c>
      <c r="D94" s="24" t="s">
        <v>51</v>
      </c>
      <c r="E94" s="30" t="s">
        <v>318</v>
      </c>
      <c r="F94" s="31" t="s">
        <v>137</v>
      </c>
      <c r="G94" s="32">
        <v>150.6</v>
      </c>
      <c r="H94" s="33">
        <v>0</v>
      </c>
      <c r="I94" s="33">
        <f>ROUND(ROUND(H94,2)*ROUND(G94,3),2)</f>
      </c>
      <c r="O94">
        <f>(I94*21)/100</f>
      </c>
      <c r="P94" t="s">
        <v>27</v>
      </c>
    </row>
    <row r="95" spans="1:5" ht="12.75">
      <c r="A95" s="34" t="s">
        <v>54</v>
      </c>
      <c r="E95" s="35" t="s">
        <v>51</v>
      </c>
    </row>
    <row r="96" spans="1:5" ht="51">
      <c r="A96" s="36" t="s">
        <v>56</v>
      </c>
      <c r="E96" s="37" t="s">
        <v>682</v>
      </c>
    </row>
    <row r="97" spans="1:5" ht="127.5">
      <c r="A97" t="s">
        <v>58</v>
      </c>
      <c r="E97" s="35" t="s">
        <v>314</v>
      </c>
    </row>
    <row r="98" spans="1:16" ht="12.75">
      <c r="A98" s="24" t="s">
        <v>49</v>
      </c>
      <c r="B98" s="29" t="s">
        <v>231</v>
      </c>
      <c r="C98" s="29" t="s">
        <v>337</v>
      </c>
      <c r="D98" s="24" t="s">
        <v>51</v>
      </c>
      <c r="E98" s="30" t="s">
        <v>338</v>
      </c>
      <c r="F98" s="31" t="s">
        <v>137</v>
      </c>
      <c r="G98" s="32">
        <v>400.6</v>
      </c>
      <c r="H98" s="33">
        <v>0</v>
      </c>
      <c r="I98" s="33">
        <f>ROUND(ROUND(H98,2)*ROUND(G98,3),2)</f>
      </c>
      <c r="O98">
        <f>(I98*21)/100</f>
      </c>
      <c r="P98" t="s">
        <v>27</v>
      </c>
    </row>
    <row r="99" spans="1:5" ht="12.75">
      <c r="A99" s="34" t="s">
        <v>54</v>
      </c>
      <c r="E99" s="35" t="s">
        <v>683</v>
      </c>
    </row>
    <row r="100" spans="1:5" ht="165.75">
      <c r="A100" s="36" t="s">
        <v>56</v>
      </c>
      <c r="E100" s="37" t="s">
        <v>684</v>
      </c>
    </row>
    <row r="101" spans="1:5" ht="51">
      <c r="A101" t="s">
        <v>58</v>
      </c>
      <c r="E101" s="35" t="s">
        <v>329</v>
      </c>
    </row>
    <row r="102" spans="1:18" ht="12.75" customHeight="1">
      <c r="A102" s="6" t="s">
        <v>47</v>
      </c>
      <c r="B102" s="6"/>
      <c r="C102" s="40" t="s">
        <v>41</v>
      </c>
      <c r="D102" s="6"/>
      <c r="E102" s="27" t="s">
        <v>685</v>
      </c>
      <c r="F102" s="6"/>
      <c r="G102" s="6"/>
      <c r="H102" s="6"/>
      <c r="I102" s="41">
        <f>0+Q102</f>
      </c>
      <c r="O102">
        <f>0+R102</f>
      </c>
      <c r="Q102">
        <f>0+I103+I107+I111</f>
      </c>
      <c r="R102">
        <f>0+O103+O107+O111</f>
      </c>
    </row>
    <row r="103" spans="1:16" ht="25.5">
      <c r="A103" s="24" t="s">
        <v>49</v>
      </c>
      <c r="B103" s="29" t="s">
        <v>235</v>
      </c>
      <c r="C103" s="29" t="s">
        <v>686</v>
      </c>
      <c r="D103" s="24" t="s">
        <v>51</v>
      </c>
      <c r="E103" s="30" t="s">
        <v>687</v>
      </c>
      <c r="F103" s="31" t="s">
        <v>137</v>
      </c>
      <c r="G103" s="32">
        <v>77.9</v>
      </c>
      <c r="H103" s="33">
        <v>0</v>
      </c>
      <c r="I103" s="33">
        <f>ROUND(ROUND(H103,2)*ROUND(G103,3),2)</f>
      </c>
      <c r="O103">
        <f>(I103*21)/100</f>
      </c>
      <c r="P103" t="s">
        <v>27</v>
      </c>
    </row>
    <row r="104" spans="1:5" ht="12.75">
      <c r="A104" s="34" t="s">
        <v>54</v>
      </c>
      <c r="E104" s="35" t="s">
        <v>51</v>
      </c>
    </row>
    <row r="105" spans="1:5" ht="38.25">
      <c r="A105" s="36" t="s">
        <v>56</v>
      </c>
      <c r="E105" s="37" t="s">
        <v>688</v>
      </c>
    </row>
    <row r="106" spans="1:5" ht="76.5">
      <c r="A106" t="s">
        <v>58</v>
      </c>
      <c r="E106" s="35" t="s">
        <v>689</v>
      </c>
    </row>
    <row r="107" spans="1:16" ht="12.75">
      <c r="A107" s="24" t="s">
        <v>49</v>
      </c>
      <c r="B107" s="29" t="s">
        <v>241</v>
      </c>
      <c r="C107" s="29" t="s">
        <v>690</v>
      </c>
      <c r="D107" s="24" t="s">
        <v>51</v>
      </c>
      <c r="E107" s="30" t="s">
        <v>691</v>
      </c>
      <c r="F107" s="31" t="s">
        <v>137</v>
      </c>
      <c r="G107" s="32">
        <v>77.9</v>
      </c>
      <c r="H107" s="33">
        <v>0</v>
      </c>
      <c r="I107" s="33">
        <f>ROUND(ROUND(H107,2)*ROUND(G107,3),2)</f>
      </c>
      <c r="O107">
        <f>(I107*21)/100</f>
      </c>
      <c r="P107" t="s">
        <v>27</v>
      </c>
    </row>
    <row r="108" spans="1:5" ht="12.75">
      <c r="A108" s="34" t="s">
        <v>54</v>
      </c>
      <c r="E108" s="35" t="s">
        <v>51</v>
      </c>
    </row>
    <row r="109" spans="1:5" ht="38.25">
      <c r="A109" s="36" t="s">
        <v>56</v>
      </c>
      <c r="E109" s="37" t="s">
        <v>688</v>
      </c>
    </row>
    <row r="110" spans="1:5" ht="76.5">
      <c r="A110" t="s">
        <v>58</v>
      </c>
      <c r="E110" s="35" t="s">
        <v>689</v>
      </c>
    </row>
    <row r="111" spans="1:16" ht="12.75">
      <c r="A111" s="24" t="s">
        <v>49</v>
      </c>
      <c r="B111" s="29" t="s">
        <v>246</v>
      </c>
      <c r="C111" s="29" t="s">
        <v>692</v>
      </c>
      <c r="D111" s="24" t="s">
        <v>51</v>
      </c>
      <c r="E111" s="30" t="s">
        <v>693</v>
      </c>
      <c r="F111" s="31" t="s">
        <v>137</v>
      </c>
      <c r="G111" s="32">
        <v>77.9</v>
      </c>
      <c r="H111" s="33">
        <v>0</v>
      </c>
      <c r="I111" s="33">
        <f>ROUND(ROUND(H111,2)*ROUND(G111,3),2)</f>
      </c>
      <c r="O111">
        <f>(I111*21)/100</f>
      </c>
      <c r="P111" t="s">
        <v>27</v>
      </c>
    </row>
    <row r="112" spans="1:5" ht="12.75">
      <c r="A112" s="34" t="s">
        <v>54</v>
      </c>
      <c r="E112" s="35" t="s">
        <v>51</v>
      </c>
    </row>
    <row r="113" spans="1:5" ht="38.25">
      <c r="A113" s="36" t="s">
        <v>56</v>
      </c>
      <c r="E113" s="37" t="s">
        <v>688</v>
      </c>
    </row>
    <row r="114" spans="1:5" ht="76.5">
      <c r="A114" t="s">
        <v>58</v>
      </c>
      <c r="E114" s="35" t="s">
        <v>689</v>
      </c>
    </row>
    <row r="115" spans="1:18" ht="12.75" customHeight="1">
      <c r="A115" s="6" t="s">
        <v>47</v>
      </c>
      <c r="B115" s="6"/>
      <c r="C115" s="40" t="s">
        <v>85</v>
      </c>
      <c r="D115" s="6"/>
      <c r="E115" s="27" t="s">
        <v>435</v>
      </c>
      <c r="F115" s="6"/>
      <c r="G115" s="6"/>
      <c r="H115" s="6"/>
      <c r="I115" s="41">
        <f>0+Q115</f>
      </c>
      <c r="O115">
        <f>0+R115</f>
      </c>
      <c r="Q115">
        <f>0+I116+I120+I124+I128+I132+I136+I140</f>
      </c>
      <c r="R115">
        <f>0+O116+O120+O124+O128+O132+O136+O140</f>
      </c>
    </row>
    <row r="116" spans="1:16" ht="12.75">
      <c r="A116" s="24" t="s">
        <v>49</v>
      </c>
      <c r="B116" s="29" t="s">
        <v>251</v>
      </c>
      <c r="C116" s="29" t="s">
        <v>437</v>
      </c>
      <c r="D116" s="24" t="s">
        <v>51</v>
      </c>
      <c r="E116" s="30" t="s">
        <v>438</v>
      </c>
      <c r="F116" s="31" t="s">
        <v>163</v>
      </c>
      <c r="G116" s="32">
        <v>1.25</v>
      </c>
      <c r="H116" s="33">
        <v>0</v>
      </c>
      <c r="I116" s="33">
        <f>ROUND(ROUND(H116,2)*ROUND(G116,3),2)</f>
      </c>
      <c r="O116">
        <f>(I116*21)/100</f>
      </c>
      <c r="P116" t="s">
        <v>27</v>
      </c>
    </row>
    <row r="117" spans="1:5" ht="12.75">
      <c r="A117" s="34" t="s">
        <v>54</v>
      </c>
      <c r="E117" s="35" t="s">
        <v>51</v>
      </c>
    </row>
    <row r="118" spans="1:5" ht="25.5">
      <c r="A118" s="36" t="s">
        <v>56</v>
      </c>
      <c r="E118" s="37" t="s">
        <v>694</v>
      </c>
    </row>
    <row r="119" spans="1:5" ht="255">
      <c r="A119" t="s">
        <v>58</v>
      </c>
      <c r="E119" s="35" t="s">
        <v>445</v>
      </c>
    </row>
    <row r="120" spans="1:16" ht="12.75">
      <c r="A120" s="24" t="s">
        <v>49</v>
      </c>
      <c r="B120" s="29" t="s">
        <v>256</v>
      </c>
      <c r="C120" s="29" t="s">
        <v>695</v>
      </c>
      <c r="D120" s="24" t="s">
        <v>51</v>
      </c>
      <c r="E120" s="30" t="s">
        <v>696</v>
      </c>
      <c r="F120" s="31" t="s">
        <v>163</v>
      </c>
      <c r="G120" s="32">
        <v>156</v>
      </c>
      <c r="H120" s="33">
        <v>0</v>
      </c>
      <c r="I120" s="33">
        <f>ROUND(ROUND(H120,2)*ROUND(G120,3),2)</f>
      </c>
      <c r="O120">
        <f>(I120*21)/100</f>
      </c>
      <c r="P120" t="s">
        <v>27</v>
      </c>
    </row>
    <row r="121" spans="1:5" ht="12.75">
      <c r="A121" s="34" t="s">
        <v>54</v>
      </c>
      <c r="E121" s="35" t="s">
        <v>697</v>
      </c>
    </row>
    <row r="122" spans="1:5" ht="12.75">
      <c r="A122" s="36" t="s">
        <v>56</v>
      </c>
      <c r="E122" s="37" t="s">
        <v>698</v>
      </c>
    </row>
    <row r="123" spans="1:5" ht="255">
      <c r="A123" t="s">
        <v>58</v>
      </c>
      <c r="E123" s="35" t="s">
        <v>445</v>
      </c>
    </row>
    <row r="124" spans="1:16" ht="12.75">
      <c r="A124" s="24" t="s">
        <v>49</v>
      </c>
      <c r="B124" s="29" t="s">
        <v>259</v>
      </c>
      <c r="C124" s="29" t="s">
        <v>699</v>
      </c>
      <c r="D124" s="24" t="s">
        <v>51</v>
      </c>
      <c r="E124" s="30" t="s">
        <v>700</v>
      </c>
      <c r="F124" s="31" t="s">
        <v>163</v>
      </c>
      <c r="G124" s="32">
        <v>51.5</v>
      </c>
      <c r="H124" s="33">
        <v>0</v>
      </c>
      <c r="I124" s="33">
        <f>ROUND(ROUND(H124,2)*ROUND(G124,3),2)</f>
      </c>
      <c r="O124">
        <f>(I124*21)/100</f>
      </c>
      <c r="P124" t="s">
        <v>27</v>
      </c>
    </row>
    <row r="125" spans="1:5" ht="12.75">
      <c r="A125" s="34" t="s">
        <v>54</v>
      </c>
      <c r="E125" s="35" t="s">
        <v>701</v>
      </c>
    </row>
    <row r="126" spans="1:5" ht="12.75">
      <c r="A126" s="36" t="s">
        <v>56</v>
      </c>
      <c r="E126" s="37" t="s">
        <v>702</v>
      </c>
    </row>
    <row r="127" spans="1:5" ht="255">
      <c r="A127" t="s">
        <v>58</v>
      </c>
      <c r="E127" s="35" t="s">
        <v>445</v>
      </c>
    </row>
    <row r="128" spans="1:16" ht="12.75">
      <c r="A128" s="24" t="s">
        <v>49</v>
      </c>
      <c r="B128" s="29" t="s">
        <v>263</v>
      </c>
      <c r="C128" s="29" t="s">
        <v>703</v>
      </c>
      <c r="D128" s="24" t="s">
        <v>51</v>
      </c>
      <c r="E128" s="30" t="s">
        <v>704</v>
      </c>
      <c r="F128" s="31" t="s">
        <v>82</v>
      </c>
      <c r="G128" s="32">
        <v>13</v>
      </c>
      <c r="H128" s="33">
        <v>0</v>
      </c>
      <c r="I128" s="33">
        <f>ROUND(ROUND(H128,2)*ROUND(G128,3),2)</f>
      </c>
      <c r="O128">
        <f>(I128*21)/100</f>
      </c>
      <c r="P128" t="s">
        <v>27</v>
      </c>
    </row>
    <row r="129" spans="1:5" ht="25.5">
      <c r="A129" s="34" t="s">
        <v>54</v>
      </c>
      <c r="E129" s="35" t="s">
        <v>705</v>
      </c>
    </row>
    <row r="130" spans="1:5" ht="12.75">
      <c r="A130" s="36" t="s">
        <v>56</v>
      </c>
      <c r="E130" s="37" t="s">
        <v>706</v>
      </c>
    </row>
    <row r="131" spans="1:5" ht="76.5">
      <c r="A131" t="s">
        <v>58</v>
      </c>
      <c r="E131" s="35" t="s">
        <v>461</v>
      </c>
    </row>
    <row r="132" spans="1:16" ht="12.75">
      <c r="A132" s="24" t="s">
        <v>49</v>
      </c>
      <c r="B132" s="29" t="s">
        <v>268</v>
      </c>
      <c r="C132" s="29" t="s">
        <v>707</v>
      </c>
      <c r="D132" s="24" t="s">
        <v>51</v>
      </c>
      <c r="E132" s="30" t="s">
        <v>708</v>
      </c>
      <c r="F132" s="31" t="s">
        <v>82</v>
      </c>
      <c r="G132" s="32">
        <v>2</v>
      </c>
      <c r="H132" s="33">
        <v>0</v>
      </c>
      <c r="I132" s="33">
        <f>ROUND(ROUND(H132,2)*ROUND(G132,3),2)</f>
      </c>
      <c r="O132">
        <f>(I132*21)/100</f>
      </c>
      <c r="P132" t="s">
        <v>27</v>
      </c>
    </row>
    <row r="133" spans="1:5" ht="12.75">
      <c r="A133" s="34" t="s">
        <v>54</v>
      </c>
      <c r="E133" s="35" t="s">
        <v>709</v>
      </c>
    </row>
    <row r="134" spans="1:5" ht="12.75">
      <c r="A134" s="36" t="s">
        <v>56</v>
      </c>
      <c r="E134" s="37" t="s">
        <v>425</v>
      </c>
    </row>
    <row r="135" spans="1:5" ht="38.25">
      <c r="A135" t="s">
        <v>58</v>
      </c>
      <c r="E135" s="35" t="s">
        <v>710</v>
      </c>
    </row>
    <row r="136" spans="1:16" ht="12.75">
      <c r="A136" s="24" t="s">
        <v>49</v>
      </c>
      <c r="B136" s="29" t="s">
        <v>274</v>
      </c>
      <c r="C136" s="29" t="s">
        <v>711</v>
      </c>
      <c r="D136" s="24" t="s">
        <v>51</v>
      </c>
      <c r="E136" s="30" t="s">
        <v>712</v>
      </c>
      <c r="F136" s="31" t="s">
        <v>82</v>
      </c>
      <c r="G136" s="32">
        <v>5</v>
      </c>
      <c r="H136" s="33">
        <v>0</v>
      </c>
      <c r="I136" s="33">
        <f>ROUND(ROUND(H136,2)*ROUND(G136,3),2)</f>
      </c>
      <c r="O136">
        <f>(I136*21)/100</f>
      </c>
      <c r="P136" t="s">
        <v>27</v>
      </c>
    </row>
    <row r="137" spans="1:5" ht="12.75">
      <c r="A137" s="34" t="s">
        <v>54</v>
      </c>
      <c r="E137" s="35" t="s">
        <v>713</v>
      </c>
    </row>
    <row r="138" spans="1:5" ht="12.75">
      <c r="A138" s="36" t="s">
        <v>56</v>
      </c>
      <c r="E138" s="37" t="s">
        <v>714</v>
      </c>
    </row>
    <row r="139" spans="1:5" ht="12.75">
      <c r="A139" t="s">
        <v>58</v>
      </c>
      <c r="E139" s="35" t="s">
        <v>715</v>
      </c>
    </row>
    <row r="140" spans="1:16" ht="25.5">
      <c r="A140" s="24" t="s">
        <v>49</v>
      </c>
      <c r="B140" s="29" t="s">
        <v>280</v>
      </c>
      <c r="C140" s="29" t="s">
        <v>716</v>
      </c>
      <c r="D140" s="24" t="s">
        <v>51</v>
      </c>
      <c r="E140" s="30" t="s">
        <v>717</v>
      </c>
      <c r="F140" s="31" t="s">
        <v>153</v>
      </c>
      <c r="G140" s="32">
        <v>122.817</v>
      </c>
      <c r="H140" s="33">
        <v>0</v>
      </c>
      <c r="I140" s="33">
        <f>ROUND(ROUND(H140,2)*ROUND(G140,3),2)</f>
      </c>
      <c r="O140">
        <f>(I140*21)/100</f>
      </c>
      <c r="P140" t="s">
        <v>27</v>
      </c>
    </row>
    <row r="141" spans="1:5" ht="12.75">
      <c r="A141" s="34" t="s">
        <v>54</v>
      </c>
      <c r="E141" s="35" t="s">
        <v>718</v>
      </c>
    </row>
    <row r="142" spans="1:5" ht="242.25">
      <c r="A142" s="36" t="s">
        <v>56</v>
      </c>
      <c r="E142" s="37" t="s">
        <v>719</v>
      </c>
    </row>
    <row r="143" spans="1:5" ht="369.75">
      <c r="A143" t="s">
        <v>58</v>
      </c>
      <c r="E143" s="35" t="s">
        <v>720</v>
      </c>
    </row>
    <row r="144" spans="1:18" ht="12.75" customHeight="1">
      <c r="A144" s="6" t="s">
        <v>47</v>
      </c>
      <c r="B144" s="6"/>
      <c r="C144" s="40" t="s">
        <v>44</v>
      </c>
      <c r="D144" s="6"/>
      <c r="E144" s="27" t="s">
        <v>462</v>
      </c>
      <c r="F144" s="6"/>
      <c r="G144" s="6"/>
      <c r="H144" s="6"/>
      <c r="I144" s="41">
        <f>0+Q144</f>
      </c>
      <c r="O144">
        <f>0+R144</f>
      </c>
      <c r="Q144">
        <f>0+I145+I149+I153+I157+I161+I165+I169+I173+I177+I181+I185+I189+I193+I197+I201+I205+I209+I213+I217+I221+I225</f>
      </c>
      <c r="R144">
        <f>0+O145+O149+O153+O157+O161+O165+O169+O173+O177+O181+O185+O189+O193+O197+O201+O205+O209+O213+O217+O221+O225</f>
      </c>
    </row>
    <row r="145" spans="1:16" ht="12.75">
      <c r="A145" s="24" t="s">
        <v>49</v>
      </c>
      <c r="B145" s="29" t="s">
        <v>285</v>
      </c>
      <c r="C145" s="29" t="s">
        <v>464</v>
      </c>
      <c r="D145" s="24" t="s">
        <v>51</v>
      </c>
      <c r="E145" s="30" t="s">
        <v>465</v>
      </c>
      <c r="F145" s="31" t="s">
        <v>163</v>
      </c>
      <c r="G145" s="32">
        <v>46</v>
      </c>
      <c r="H145" s="33">
        <v>0</v>
      </c>
      <c r="I145" s="33">
        <f>ROUND(ROUND(H145,2)*ROUND(G145,3),2)</f>
      </c>
      <c r="O145">
        <f>(I145*21)/100</f>
      </c>
      <c r="P145" t="s">
        <v>27</v>
      </c>
    </row>
    <row r="146" spans="1:5" ht="12.75">
      <c r="A146" s="34" t="s">
        <v>54</v>
      </c>
      <c r="E146" s="35" t="s">
        <v>51</v>
      </c>
    </row>
    <row r="147" spans="1:5" ht="12.75">
      <c r="A147" s="36" t="s">
        <v>56</v>
      </c>
      <c r="E147" s="37" t="s">
        <v>721</v>
      </c>
    </row>
    <row r="148" spans="1:5" ht="63.75">
      <c r="A148" t="s">
        <v>58</v>
      </c>
      <c r="E148" s="35" t="s">
        <v>467</v>
      </c>
    </row>
    <row r="149" spans="1:16" ht="12.75">
      <c r="A149" s="24" t="s">
        <v>49</v>
      </c>
      <c r="B149" s="29" t="s">
        <v>292</v>
      </c>
      <c r="C149" s="29" t="s">
        <v>722</v>
      </c>
      <c r="D149" s="24" t="s">
        <v>51</v>
      </c>
      <c r="E149" s="30" t="s">
        <v>723</v>
      </c>
      <c r="F149" s="31" t="s">
        <v>163</v>
      </c>
      <c r="G149" s="32">
        <v>36.5</v>
      </c>
      <c r="H149" s="33">
        <v>0</v>
      </c>
      <c r="I149" s="33">
        <f>ROUND(ROUND(H149,2)*ROUND(G149,3),2)</f>
      </c>
      <c r="O149">
        <f>(I149*21)/100</f>
      </c>
      <c r="P149" t="s">
        <v>27</v>
      </c>
    </row>
    <row r="150" spans="1:5" ht="12.75">
      <c r="A150" s="34" t="s">
        <v>54</v>
      </c>
      <c r="E150" s="35" t="s">
        <v>51</v>
      </c>
    </row>
    <row r="151" spans="1:5" ht="89.25">
      <c r="A151" s="36" t="s">
        <v>56</v>
      </c>
      <c r="E151" s="37" t="s">
        <v>724</v>
      </c>
    </row>
    <row r="152" spans="1:5" ht="38.25">
      <c r="A152" t="s">
        <v>58</v>
      </c>
      <c r="E152" s="35" t="s">
        <v>477</v>
      </c>
    </row>
    <row r="153" spans="1:16" ht="12.75">
      <c r="A153" s="24" t="s">
        <v>49</v>
      </c>
      <c r="B153" s="29" t="s">
        <v>298</v>
      </c>
      <c r="C153" s="29" t="s">
        <v>725</v>
      </c>
      <c r="D153" s="24" t="s">
        <v>51</v>
      </c>
      <c r="E153" s="30" t="s">
        <v>726</v>
      </c>
      <c r="F153" s="31" t="s">
        <v>153</v>
      </c>
      <c r="G153" s="32">
        <v>47.192</v>
      </c>
      <c r="H153" s="33">
        <v>0</v>
      </c>
      <c r="I153" s="33">
        <f>ROUND(ROUND(H153,2)*ROUND(G153,3),2)</f>
      </c>
      <c r="O153">
        <f>(I153*21)/100</f>
      </c>
      <c r="P153" t="s">
        <v>27</v>
      </c>
    </row>
    <row r="154" spans="1:5" ht="12.75">
      <c r="A154" s="34" t="s">
        <v>54</v>
      </c>
      <c r="E154" s="35" t="s">
        <v>51</v>
      </c>
    </row>
    <row r="155" spans="1:5" ht="63.75">
      <c r="A155" s="36" t="s">
        <v>56</v>
      </c>
      <c r="E155" s="37" t="s">
        <v>727</v>
      </c>
    </row>
    <row r="156" spans="1:5" ht="408">
      <c r="A156" t="s">
        <v>58</v>
      </c>
      <c r="E156" s="35" t="s">
        <v>728</v>
      </c>
    </row>
    <row r="157" spans="1:16" ht="12.75">
      <c r="A157" s="24" t="s">
        <v>49</v>
      </c>
      <c r="B157" s="29" t="s">
        <v>304</v>
      </c>
      <c r="C157" s="29" t="s">
        <v>729</v>
      </c>
      <c r="D157" s="24" t="s">
        <v>51</v>
      </c>
      <c r="E157" s="30" t="s">
        <v>730</v>
      </c>
      <c r="F157" s="31" t="s">
        <v>82</v>
      </c>
      <c r="G157" s="32">
        <v>6</v>
      </c>
      <c r="H157" s="33">
        <v>0</v>
      </c>
      <c r="I157" s="33">
        <f>ROUND(ROUND(H157,2)*ROUND(G157,3),2)</f>
      </c>
      <c r="O157">
        <f>(I157*21)/100</f>
      </c>
      <c r="P157" t="s">
        <v>27</v>
      </c>
    </row>
    <row r="158" spans="1:5" ht="12.75">
      <c r="A158" s="34" t="s">
        <v>54</v>
      </c>
      <c r="E158" s="35" t="s">
        <v>51</v>
      </c>
    </row>
    <row r="159" spans="1:5" ht="63.75">
      <c r="A159" s="36" t="s">
        <v>56</v>
      </c>
      <c r="E159" s="37" t="s">
        <v>731</v>
      </c>
    </row>
    <row r="160" spans="1:5" ht="409.5">
      <c r="A160" t="s">
        <v>58</v>
      </c>
      <c r="E160" s="35" t="s">
        <v>732</v>
      </c>
    </row>
    <row r="161" spans="1:16" ht="12.75">
      <c r="A161" s="24" t="s">
        <v>49</v>
      </c>
      <c r="B161" s="29" t="s">
        <v>310</v>
      </c>
      <c r="C161" s="29" t="s">
        <v>733</v>
      </c>
      <c r="D161" s="24" t="s">
        <v>51</v>
      </c>
      <c r="E161" s="30" t="s">
        <v>734</v>
      </c>
      <c r="F161" s="31" t="s">
        <v>82</v>
      </c>
      <c r="G161" s="32">
        <v>2</v>
      </c>
      <c r="H161" s="33">
        <v>0</v>
      </c>
      <c r="I161" s="33">
        <f>ROUND(ROUND(H161,2)*ROUND(G161,3),2)</f>
      </c>
      <c r="O161">
        <f>(I161*21)/100</f>
      </c>
      <c r="P161" t="s">
        <v>27</v>
      </c>
    </row>
    <row r="162" spans="1:5" ht="12.75">
      <c r="A162" s="34" t="s">
        <v>54</v>
      </c>
      <c r="E162" s="35" t="s">
        <v>51</v>
      </c>
    </row>
    <row r="163" spans="1:5" ht="25.5">
      <c r="A163" s="36" t="s">
        <v>56</v>
      </c>
      <c r="E163" s="37" t="s">
        <v>735</v>
      </c>
    </row>
    <row r="164" spans="1:5" ht="409.5">
      <c r="A164" t="s">
        <v>58</v>
      </c>
      <c r="E164" s="35" t="s">
        <v>732</v>
      </c>
    </row>
    <row r="165" spans="1:16" ht="25.5">
      <c r="A165" s="24" t="s">
        <v>49</v>
      </c>
      <c r="B165" s="29" t="s">
        <v>315</v>
      </c>
      <c r="C165" s="29" t="s">
        <v>736</v>
      </c>
      <c r="D165" s="24" t="s">
        <v>51</v>
      </c>
      <c r="E165" s="30" t="s">
        <v>737</v>
      </c>
      <c r="F165" s="31" t="s">
        <v>82</v>
      </c>
      <c r="G165" s="32">
        <v>4</v>
      </c>
      <c r="H165" s="33">
        <v>0</v>
      </c>
      <c r="I165" s="33">
        <f>ROUND(ROUND(H165,2)*ROUND(G165,3),2)</f>
      </c>
      <c r="O165">
        <f>(I165*21)/100</f>
      </c>
      <c r="P165" t="s">
        <v>27</v>
      </c>
    </row>
    <row r="166" spans="1:5" ht="12.75">
      <c r="A166" s="34" t="s">
        <v>54</v>
      </c>
      <c r="E166" s="35" t="s">
        <v>51</v>
      </c>
    </row>
    <row r="167" spans="1:5" ht="51">
      <c r="A167" s="36" t="s">
        <v>56</v>
      </c>
      <c r="E167" s="37" t="s">
        <v>738</v>
      </c>
    </row>
    <row r="168" spans="1:5" ht="409.5">
      <c r="A168" t="s">
        <v>58</v>
      </c>
      <c r="E168" s="35" t="s">
        <v>739</v>
      </c>
    </row>
    <row r="169" spans="1:16" ht="12.75">
      <c r="A169" s="24" t="s">
        <v>49</v>
      </c>
      <c r="B169" s="29" t="s">
        <v>321</v>
      </c>
      <c r="C169" s="29" t="s">
        <v>740</v>
      </c>
      <c r="D169" s="24" t="s">
        <v>51</v>
      </c>
      <c r="E169" s="30" t="s">
        <v>741</v>
      </c>
      <c r="F169" s="31" t="s">
        <v>163</v>
      </c>
      <c r="G169" s="32">
        <v>83.1</v>
      </c>
      <c r="H169" s="33">
        <v>0</v>
      </c>
      <c r="I169" s="33">
        <f>ROUND(ROUND(H169,2)*ROUND(G169,3),2)</f>
      </c>
      <c r="O169">
        <f>(I169*21)/100</f>
      </c>
      <c r="P169" t="s">
        <v>27</v>
      </c>
    </row>
    <row r="170" spans="1:5" ht="12.75">
      <c r="A170" s="34" t="s">
        <v>54</v>
      </c>
      <c r="E170" s="35" t="s">
        <v>51</v>
      </c>
    </row>
    <row r="171" spans="1:5" ht="89.25">
      <c r="A171" s="36" t="s">
        <v>56</v>
      </c>
      <c r="E171" s="37" t="s">
        <v>742</v>
      </c>
    </row>
    <row r="172" spans="1:5" ht="63.75">
      <c r="A172" t="s">
        <v>58</v>
      </c>
      <c r="E172" s="35" t="s">
        <v>743</v>
      </c>
    </row>
    <row r="173" spans="1:16" ht="12.75">
      <c r="A173" s="24" t="s">
        <v>49</v>
      </c>
      <c r="B173" s="29" t="s">
        <v>324</v>
      </c>
      <c r="C173" s="29" t="s">
        <v>744</v>
      </c>
      <c r="D173" s="24" t="s">
        <v>51</v>
      </c>
      <c r="E173" s="30" t="s">
        <v>745</v>
      </c>
      <c r="F173" s="31" t="s">
        <v>163</v>
      </c>
      <c r="G173" s="32">
        <v>25</v>
      </c>
      <c r="H173" s="33">
        <v>0</v>
      </c>
      <c r="I173" s="33">
        <f>ROUND(ROUND(H173,2)*ROUND(G173,3),2)</f>
      </c>
      <c r="O173">
        <f>(I173*21)/100</f>
      </c>
      <c r="P173" t="s">
        <v>27</v>
      </c>
    </row>
    <row r="174" spans="1:5" ht="12.75">
      <c r="A174" s="34" t="s">
        <v>54</v>
      </c>
      <c r="E174" s="35" t="s">
        <v>51</v>
      </c>
    </row>
    <row r="175" spans="1:5" ht="38.25">
      <c r="A175" s="36" t="s">
        <v>56</v>
      </c>
      <c r="E175" s="37" t="s">
        <v>746</v>
      </c>
    </row>
    <row r="176" spans="1:5" ht="63.75">
      <c r="A176" t="s">
        <v>58</v>
      </c>
      <c r="E176" s="35" t="s">
        <v>743</v>
      </c>
    </row>
    <row r="177" spans="1:16" ht="12.75">
      <c r="A177" s="24" t="s">
        <v>49</v>
      </c>
      <c r="B177" s="29" t="s">
        <v>330</v>
      </c>
      <c r="C177" s="29" t="s">
        <v>747</v>
      </c>
      <c r="D177" s="24" t="s">
        <v>51</v>
      </c>
      <c r="E177" s="30" t="s">
        <v>748</v>
      </c>
      <c r="F177" s="31" t="s">
        <v>163</v>
      </c>
      <c r="G177" s="32">
        <v>10</v>
      </c>
      <c r="H177" s="33">
        <v>0</v>
      </c>
      <c r="I177" s="33">
        <f>ROUND(ROUND(H177,2)*ROUND(G177,3),2)</f>
      </c>
      <c r="O177">
        <f>(I177*21)/100</f>
      </c>
      <c r="P177" t="s">
        <v>27</v>
      </c>
    </row>
    <row r="178" spans="1:5" ht="12.75">
      <c r="A178" s="34" t="s">
        <v>54</v>
      </c>
      <c r="E178" s="35" t="s">
        <v>51</v>
      </c>
    </row>
    <row r="179" spans="1:5" ht="25.5">
      <c r="A179" s="36" t="s">
        <v>56</v>
      </c>
      <c r="E179" s="37" t="s">
        <v>749</v>
      </c>
    </row>
    <row r="180" spans="1:5" ht="63.75">
      <c r="A180" t="s">
        <v>58</v>
      </c>
      <c r="E180" s="35" t="s">
        <v>743</v>
      </c>
    </row>
    <row r="181" spans="1:16" ht="12.75">
      <c r="A181" s="24" t="s">
        <v>49</v>
      </c>
      <c r="B181" s="29" t="s">
        <v>336</v>
      </c>
      <c r="C181" s="29" t="s">
        <v>750</v>
      </c>
      <c r="D181" s="24" t="s">
        <v>51</v>
      </c>
      <c r="E181" s="30" t="s">
        <v>751</v>
      </c>
      <c r="F181" s="31" t="s">
        <v>163</v>
      </c>
      <c r="G181" s="32">
        <v>13</v>
      </c>
      <c r="H181" s="33">
        <v>0</v>
      </c>
      <c r="I181" s="33">
        <f>ROUND(ROUND(H181,2)*ROUND(G181,3),2)</f>
      </c>
      <c r="O181">
        <f>(I181*21)/100</f>
      </c>
      <c r="P181" t="s">
        <v>27</v>
      </c>
    </row>
    <row r="182" spans="1:5" ht="12.75">
      <c r="A182" s="34" t="s">
        <v>54</v>
      </c>
      <c r="E182" s="35" t="s">
        <v>752</v>
      </c>
    </row>
    <row r="183" spans="1:5" ht="12.75">
      <c r="A183" s="36" t="s">
        <v>56</v>
      </c>
      <c r="E183" s="37" t="s">
        <v>706</v>
      </c>
    </row>
    <row r="184" spans="1:5" ht="63.75">
      <c r="A184" t="s">
        <v>58</v>
      </c>
      <c r="E184" s="35" t="s">
        <v>753</v>
      </c>
    </row>
    <row r="185" spans="1:16" ht="12.75">
      <c r="A185" s="24" t="s">
        <v>49</v>
      </c>
      <c r="B185" s="29" t="s">
        <v>341</v>
      </c>
      <c r="C185" s="29" t="s">
        <v>754</v>
      </c>
      <c r="D185" s="24" t="s">
        <v>51</v>
      </c>
      <c r="E185" s="30" t="s">
        <v>755</v>
      </c>
      <c r="F185" s="31" t="s">
        <v>82</v>
      </c>
      <c r="G185" s="32">
        <v>13</v>
      </c>
      <c r="H185" s="33">
        <v>0</v>
      </c>
      <c r="I185" s="33">
        <f>ROUND(ROUND(H185,2)*ROUND(G185,3),2)</f>
      </c>
      <c r="O185">
        <f>(I185*21)/100</f>
      </c>
      <c r="P185" t="s">
        <v>27</v>
      </c>
    </row>
    <row r="186" spans="1:5" ht="12.75">
      <c r="A186" s="34" t="s">
        <v>54</v>
      </c>
      <c r="E186" s="35" t="s">
        <v>697</v>
      </c>
    </row>
    <row r="187" spans="1:5" ht="12.75">
      <c r="A187" s="36" t="s">
        <v>56</v>
      </c>
      <c r="E187" s="37" t="s">
        <v>706</v>
      </c>
    </row>
    <row r="188" spans="1:5" ht="63.75">
      <c r="A188" t="s">
        <v>58</v>
      </c>
      <c r="E188" s="35" t="s">
        <v>756</v>
      </c>
    </row>
    <row r="189" spans="1:16" ht="12.75">
      <c r="A189" s="24" t="s">
        <v>49</v>
      </c>
      <c r="B189" s="29" t="s">
        <v>344</v>
      </c>
      <c r="C189" s="29" t="s">
        <v>757</v>
      </c>
      <c r="D189" s="24" t="s">
        <v>51</v>
      </c>
      <c r="E189" s="30" t="s">
        <v>758</v>
      </c>
      <c r="F189" s="31" t="s">
        <v>82</v>
      </c>
      <c r="G189" s="32">
        <v>9</v>
      </c>
      <c r="H189" s="33">
        <v>0</v>
      </c>
      <c r="I189" s="33">
        <f>ROUND(ROUND(H189,2)*ROUND(G189,3),2)</f>
      </c>
      <c r="O189">
        <f>(I189*21)/100</f>
      </c>
      <c r="P189" t="s">
        <v>27</v>
      </c>
    </row>
    <row r="190" spans="1:5" ht="12.75">
      <c r="A190" s="34" t="s">
        <v>54</v>
      </c>
      <c r="E190" s="35" t="s">
        <v>759</v>
      </c>
    </row>
    <row r="191" spans="1:5" ht="76.5">
      <c r="A191" s="36" t="s">
        <v>56</v>
      </c>
      <c r="E191" s="37" t="s">
        <v>760</v>
      </c>
    </row>
    <row r="192" spans="1:5" ht="63.75">
      <c r="A192" t="s">
        <v>58</v>
      </c>
      <c r="E192" s="35" t="s">
        <v>756</v>
      </c>
    </row>
    <row r="193" spans="1:16" ht="12.75">
      <c r="A193" s="24" t="s">
        <v>49</v>
      </c>
      <c r="B193" s="29" t="s">
        <v>346</v>
      </c>
      <c r="C193" s="29" t="s">
        <v>757</v>
      </c>
      <c r="D193" s="24" t="s">
        <v>370</v>
      </c>
      <c r="E193" s="30" t="s">
        <v>758</v>
      </c>
      <c r="F193" s="31" t="s">
        <v>82</v>
      </c>
      <c r="G193" s="32">
        <v>2</v>
      </c>
      <c r="H193" s="33">
        <v>0</v>
      </c>
      <c r="I193" s="33">
        <f>ROUND(ROUND(H193,2)*ROUND(G193,3),2)</f>
      </c>
      <c r="O193">
        <f>(I193*21)/100</f>
      </c>
      <c r="P193" t="s">
        <v>27</v>
      </c>
    </row>
    <row r="194" spans="1:5" ht="12.75">
      <c r="A194" s="34" t="s">
        <v>54</v>
      </c>
      <c r="E194" s="35" t="s">
        <v>761</v>
      </c>
    </row>
    <row r="195" spans="1:5" ht="25.5">
      <c r="A195" s="36" t="s">
        <v>56</v>
      </c>
      <c r="E195" s="37" t="s">
        <v>762</v>
      </c>
    </row>
    <row r="196" spans="1:5" ht="63.75">
      <c r="A196" t="s">
        <v>58</v>
      </c>
      <c r="E196" s="35" t="s">
        <v>756</v>
      </c>
    </row>
    <row r="197" spans="1:16" ht="12.75">
      <c r="A197" s="24" t="s">
        <v>49</v>
      </c>
      <c r="B197" s="29" t="s">
        <v>351</v>
      </c>
      <c r="C197" s="29" t="s">
        <v>763</v>
      </c>
      <c r="D197" s="24" t="s">
        <v>51</v>
      </c>
      <c r="E197" s="30" t="s">
        <v>764</v>
      </c>
      <c r="F197" s="31" t="s">
        <v>82</v>
      </c>
      <c r="G197" s="32">
        <v>4</v>
      </c>
      <c r="H197" s="33">
        <v>0</v>
      </c>
      <c r="I197" s="33">
        <f>ROUND(ROUND(H197,2)*ROUND(G197,3),2)</f>
      </c>
      <c r="O197">
        <f>(I197*21)/100</f>
      </c>
      <c r="P197" t="s">
        <v>27</v>
      </c>
    </row>
    <row r="198" spans="1:5" ht="12.75">
      <c r="A198" s="34" t="s">
        <v>54</v>
      </c>
      <c r="E198" s="35" t="s">
        <v>51</v>
      </c>
    </row>
    <row r="199" spans="1:5" ht="38.25">
      <c r="A199" s="36" t="s">
        <v>56</v>
      </c>
      <c r="E199" s="37" t="s">
        <v>765</v>
      </c>
    </row>
    <row r="200" spans="1:5" ht="63.75">
      <c r="A200" t="s">
        <v>58</v>
      </c>
      <c r="E200" s="35" t="s">
        <v>756</v>
      </c>
    </row>
    <row r="201" spans="1:16" ht="12.75">
      <c r="A201" s="24" t="s">
        <v>49</v>
      </c>
      <c r="B201" s="29" t="s">
        <v>356</v>
      </c>
      <c r="C201" s="29" t="s">
        <v>766</v>
      </c>
      <c r="D201" s="24" t="s">
        <v>51</v>
      </c>
      <c r="E201" s="30" t="s">
        <v>767</v>
      </c>
      <c r="F201" s="31" t="s">
        <v>153</v>
      </c>
      <c r="G201" s="32">
        <v>23.422</v>
      </c>
      <c r="H201" s="33">
        <v>0</v>
      </c>
      <c r="I201" s="33">
        <f>ROUND(ROUND(H201,2)*ROUND(G201,3),2)</f>
      </c>
      <c r="O201">
        <f>(I201*21)/100</f>
      </c>
      <c r="P201" t="s">
        <v>27</v>
      </c>
    </row>
    <row r="202" spans="1:5" ht="12.75">
      <c r="A202" s="34" t="s">
        <v>54</v>
      </c>
      <c r="E202" s="35" t="s">
        <v>768</v>
      </c>
    </row>
    <row r="203" spans="1:5" ht="102">
      <c r="A203" s="36" t="s">
        <v>56</v>
      </c>
      <c r="E203" s="37" t="s">
        <v>769</v>
      </c>
    </row>
    <row r="204" spans="1:5" ht="102">
      <c r="A204" t="s">
        <v>58</v>
      </c>
      <c r="E204" s="35" t="s">
        <v>770</v>
      </c>
    </row>
    <row r="205" spans="1:16" ht="12.75">
      <c r="A205" s="24" t="s">
        <v>49</v>
      </c>
      <c r="B205" s="29" t="s">
        <v>362</v>
      </c>
      <c r="C205" s="29" t="s">
        <v>771</v>
      </c>
      <c r="D205" s="24" t="s">
        <v>51</v>
      </c>
      <c r="E205" s="30" t="s">
        <v>772</v>
      </c>
      <c r="F205" s="31" t="s">
        <v>153</v>
      </c>
      <c r="G205" s="32">
        <v>7.216</v>
      </c>
      <c r="H205" s="33">
        <v>0</v>
      </c>
      <c r="I205" s="33">
        <f>ROUND(ROUND(H205,2)*ROUND(G205,3),2)</f>
      </c>
      <c r="O205">
        <f>(I205*21)/100</f>
      </c>
      <c r="P205" t="s">
        <v>27</v>
      </c>
    </row>
    <row r="206" spans="1:5" ht="12.75">
      <c r="A206" s="34" t="s">
        <v>54</v>
      </c>
      <c r="E206" s="35" t="s">
        <v>51</v>
      </c>
    </row>
    <row r="207" spans="1:5" ht="25.5">
      <c r="A207" s="36" t="s">
        <v>56</v>
      </c>
      <c r="E207" s="37" t="s">
        <v>773</v>
      </c>
    </row>
    <row r="208" spans="1:5" ht="102">
      <c r="A208" t="s">
        <v>58</v>
      </c>
      <c r="E208" s="35" t="s">
        <v>770</v>
      </c>
    </row>
    <row r="209" spans="1:16" ht="12.75">
      <c r="A209" s="24" t="s">
        <v>49</v>
      </c>
      <c r="B209" s="29" t="s">
        <v>363</v>
      </c>
      <c r="C209" s="29" t="s">
        <v>774</v>
      </c>
      <c r="D209" s="24" t="s">
        <v>51</v>
      </c>
      <c r="E209" s="30" t="s">
        <v>775</v>
      </c>
      <c r="F209" s="31" t="s">
        <v>153</v>
      </c>
      <c r="G209" s="32">
        <v>34.236</v>
      </c>
      <c r="H209" s="33">
        <v>0</v>
      </c>
      <c r="I209" s="33">
        <f>ROUND(ROUND(H209,2)*ROUND(G209,3),2)</f>
      </c>
      <c r="O209">
        <f>(I209*21)/100</f>
      </c>
      <c r="P209" t="s">
        <v>27</v>
      </c>
    </row>
    <row r="210" spans="1:5" ht="12.75">
      <c r="A210" s="34" t="s">
        <v>54</v>
      </c>
      <c r="E210" s="35" t="s">
        <v>51</v>
      </c>
    </row>
    <row r="211" spans="1:5" ht="89.25">
      <c r="A211" s="36" t="s">
        <v>56</v>
      </c>
      <c r="E211" s="37" t="s">
        <v>776</v>
      </c>
    </row>
    <row r="212" spans="1:5" ht="102">
      <c r="A212" t="s">
        <v>58</v>
      </c>
      <c r="E212" s="35" t="s">
        <v>770</v>
      </c>
    </row>
    <row r="213" spans="1:16" ht="12.75">
      <c r="A213" s="24" t="s">
        <v>49</v>
      </c>
      <c r="B213" s="29" t="s">
        <v>369</v>
      </c>
      <c r="C213" s="29" t="s">
        <v>777</v>
      </c>
      <c r="D213" s="24" t="s">
        <v>51</v>
      </c>
      <c r="E213" s="30" t="s">
        <v>778</v>
      </c>
      <c r="F213" s="31" t="s">
        <v>163</v>
      </c>
      <c r="G213" s="32">
        <v>87</v>
      </c>
      <c r="H213" s="33">
        <v>0</v>
      </c>
      <c r="I213" s="33">
        <f>ROUND(ROUND(H213,2)*ROUND(G213,3),2)</f>
      </c>
      <c r="O213">
        <f>(I213*21)/100</f>
      </c>
      <c r="P213" t="s">
        <v>27</v>
      </c>
    </row>
    <row r="214" spans="1:5" ht="12.75">
      <c r="A214" s="34" t="s">
        <v>54</v>
      </c>
      <c r="E214" s="35" t="s">
        <v>51</v>
      </c>
    </row>
    <row r="215" spans="1:5" ht="89.25">
      <c r="A215" s="36" t="s">
        <v>56</v>
      </c>
      <c r="E215" s="37" t="s">
        <v>779</v>
      </c>
    </row>
    <row r="216" spans="1:5" ht="114.75">
      <c r="A216" t="s">
        <v>58</v>
      </c>
      <c r="E216" s="35" t="s">
        <v>780</v>
      </c>
    </row>
    <row r="217" spans="1:16" ht="12.75">
      <c r="A217" s="24" t="s">
        <v>49</v>
      </c>
      <c r="B217" s="29" t="s">
        <v>373</v>
      </c>
      <c r="C217" s="29" t="s">
        <v>781</v>
      </c>
      <c r="D217" s="24" t="s">
        <v>51</v>
      </c>
      <c r="E217" s="30" t="s">
        <v>782</v>
      </c>
      <c r="F217" s="31" t="s">
        <v>163</v>
      </c>
      <c r="G217" s="32">
        <v>23.5</v>
      </c>
      <c r="H217" s="33">
        <v>0</v>
      </c>
      <c r="I217" s="33">
        <f>ROUND(ROUND(H217,2)*ROUND(G217,3),2)</f>
      </c>
      <c r="O217">
        <f>(I217*21)/100</f>
      </c>
      <c r="P217" t="s">
        <v>27</v>
      </c>
    </row>
    <row r="218" spans="1:5" ht="12.75">
      <c r="A218" s="34" t="s">
        <v>54</v>
      </c>
      <c r="E218" s="35" t="s">
        <v>51</v>
      </c>
    </row>
    <row r="219" spans="1:5" ht="38.25">
      <c r="A219" s="36" t="s">
        <v>56</v>
      </c>
      <c r="E219" s="37" t="s">
        <v>783</v>
      </c>
    </row>
    <row r="220" spans="1:5" ht="114.75">
      <c r="A220" t="s">
        <v>58</v>
      </c>
      <c r="E220" s="35" t="s">
        <v>780</v>
      </c>
    </row>
    <row r="221" spans="1:16" ht="12.75">
      <c r="A221" s="24" t="s">
        <v>49</v>
      </c>
      <c r="B221" s="29" t="s">
        <v>377</v>
      </c>
      <c r="C221" s="29" t="s">
        <v>784</v>
      </c>
      <c r="D221" s="24" t="s">
        <v>51</v>
      </c>
      <c r="E221" s="30" t="s">
        <v>785</v>
      </c>
      <c r="F221" s="31" t="s">
        <v>163</v>
      </c>
      <c r="G221" s="32">
        <v>10</v>
      </c>
      <c r="H221" s="33">
        <v>0</v>
      </c>
      <c r="I221" s="33">
        <f>ROUND(ROUND(H221,2)*ROUND(G221,3),2)</f>
      </c>
      <c r="O221">
        <f>(I221*21)/100</f>
      </c>
      <c r="P221" t="s">
        <v>27</v>
      </c>
    </row>
    <row r="222" spans="1:5" ht="12.75">
      <c r="A222" s="34" t="s">
        <v>54</v>
      </c>
      <c r="E222" s="35" t="s">
        <v>51</v>
      </c>
    </row>
    <row r="223" spans="1:5" ht="25.5">
      <c r="A223" s="36" t="s">
        <v>56</v>
      </c>
      <c r="E223" s="37" t="s">
        <v>786</v>
      </c>
    </row>
    <row r="224" spans="1:5" ht="114.75">
      <c r="A224" t="s">
        <v>58</v>
      </c>
      <c r="E224" s="35" t="s">
        <v>780</v>
      </c>
    </row>
    <row r="225" spans="1:16" ht="12.75">
      <c r="A225" s="24" t="s">
        <v>49</v>
      </c>
      <c r="B225" s="29" t="s">
        <v>380</v>
      </c>
      <c r="C225" s="29" t="s">
        <v>787</v>
      </c>
      <c r="D225" s="24" t="s">
        <v>51</v>
      </c>
      <c r="E225" s="30" t="s">
        <v>788</v>
      </c>
      <c r="F225" s="31" t="s">
        <v>163</v>
      </c>
      <c r="G225" s="32">
        <v>13</v>
      </c>
      <c r="H225" s="33">
        <v>0</v>
      </c>
      <c r="I225" s="33">
        <f>ROUND(ROUND(H225,2)*ROUND(G225,3),2)</f>
      </c>
      <c r="O225">
        <f>(I225*21)/100</f>
      </c>
      <c r="P225" t="s">
        <v>27</v>
      </c>
    </row>
    <row r="226" spans="1:5" ht="12.75">
      <c r="A226" s="34" t="s">
        <v>54</v>
      </c>
      <c r="E226" s="35" t="s">
        <v>51</v>
      </c>
    </row>
    <row r="227" spans="1:5" ht="25.5">
      <c r="A227" s="36" t="s">
        <v>56</v>
      </c>
      <c r="E227" s="37" t="s">
        <v>789</v>
      </c>
    </row>
    <row r="228" spans="1:5" ht="114.75">
      <c r="A228" t="s">
        <v>58</v>
      </c>
      <c r="E228" s="35" t="s">
        <v>790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5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0+O9+O14+O39+O44+O53</f>
      </c>
      <c r="P2" t="s">
        <v>26</v>
      </c>
    </row>
    <row r="3" spans="1:16" ht="15" customHeight="1">
      <c r="A3" t="s">
        <v>12</v>
      </c>
      <c r="B3" s="12" t="s">
        <v>14</v>
      </c>
      <c r="C3" s="13" t="s">
        <v>15</v>
      </c>
      <c r="D3" s="1"/>
      <c r="E3" s="14" t="s">
        <v>16</v>
      </c>
      <c r="F3" s="1"/>
      <c r="G3" s="9"/>
      <c r="H3" s="8" t="s">
        <v>791</v>
      </c>
      <c r="I3" s="38">
        <f>0+I9+I14+I39+I44+I53</f>
      </c>
      <c r="O3" t="s">
        <v>23</v>
      </c>
      <c r="P3" t="s">
        <v>27</v>
      </c>
    </row>
    <row r="4" spans="1:16" ht="15" customHeight="1">
      <c r="A4" t="s">
        <v>17</v>
      </c>
      <c r="B4" s="12" t="s">
        <v>18</v>
      </c>
      <c r="C4" s="13" t="s">
        <v>121</v>
      </c>
      <c r="D4" s="1"/>
      <c r="E4" s="14" t="s">
        <v>122</v>
      </c>
      <c r="F4" s="1"/>
      <c r="G4" s="1"/>
      <c r="H4" s="11"/>
      <c r="I4" s="11"/>
      <c r="O4" t="s">
        <v>24</v>
      </c>
      <c r="P4" t="s">
        <v>27</v>
      </c>
    </row>
    <row r="5" spans="1:16" ht="12.75" customHeight="1">
      <c r="A5" t="s">
        <v>21</v>
      </c>
      <c r="B5" s="16" t="s">
        <v>22</v>
      </c>
      <c r="C5" s="17" t="s">
        <v>791</v>
      </c>
      <c r="D5" s="6"/>
      <c r="E5" s="18" t="s">
        <v>792</v>
      </c>
      <c r="F5" s="6"/>
      <c r="G5" s="6"/>
      <c r="H5" s="6"/>
      <c r="I5" s="6"/>
      <c r="O5" t="s">
        <v>25</v>
      </c>
      <c r="P5" t="s">
        <v>27</v>
      </c>
    </row>
    <row r="6" spans="1:9" ht="12.75" customHeight="1">
      <c r="A6" s="15" t="s">
        <v>30</v>
      </c>
      <c r="B6" s="15" t="s">
        <v>32</v>
      </c>
      <c r="C6" s="15" t="s">
        <v>34</v>
      </c>
      <c r="D6" s="15" t="s">
        <v>35</v>
      </c>
      <c r="E6" s="15" t="s">
        <v>36</v>
      </c>
      <c r="F6" s="15" t="s">
        <v>38</v>
      </c>
      <c r="G6" s="15" t="s">
        <v>40</v>
      </c>
      <c r="H6" s="15" t="s">
        <v>42</v>
      </c>
      <c r="I6" s="15"/>
    </row>
    <row r="7" spans="1:9" ht="12.75" customHeight="1">
      <c r="A7" s="15"/>
      <c r="B7" s="15"/>
      <c r="C7" s="15"/>
      <c r="D7" s="15"/>
      <c r="E7" s="15"/>
      <c r="F7" s="15"/>
      <c r="G7" s="15"/>
      <c r="H7" s="15" t="s">
        <v>43</v>
      </c>
      <c r="I7" s="15" t="s">
        <v>45</v>
      </c>
    </row>
    <row r="8" spans="1:9" ht="12.75" customHeight="1">
      <c r="A8" s="15" t="s">
        <v>31</v>
      </c>
      <c r="B8" s="15" t="s">
        <v>33</v>
      </c>
      <c r="C8" s="15" t="s">
        <v>27</v>
      </c>
      <c r="D8" s="15" t="s">
        <v>26</v>
      </c>
      <c r="E8" s="15" t="s">
        <v>37</v>
      </c>
      <c r="F8" s="15" t="s">
        <v>39</v>
      </c>
      <c r="G8" s="15" t="s">
        <v>41</v>
      </c>
      <c r="H8" s="15" t="s">
        <v>44</v>
      </c>
      <c r="I8" s="15" t="s">
        <v>46</v>
      </c>
    </row>
    <row r="9" spans="1:18" ht="12.75" customHeight="1">
      <c r="A9" s="25" t="s">
        <v>47</v>
      </c>
      <c r="B9" s="25"/>
      <c r="C9" s="26" t="s">
        <v>31</v>
      </c>
      <c r="D9" s="25"/>
      <c r="E9" s="27" t="s">
        <v>48</v>
      </c>
      <c r="F9" s="25"/>
      <c r="G9" s="25"/>
      <c r="H9" s="25"/>
      <c r="I9" s="28">
        <f>0+Q9</f>
      </c>
      <c r="O9">
        <f>0+R9</f>
      </c>
      <c r="Q9">
        <f>0+I10</f>
      </c>
      <c r="R9">
        <f>0+O10</f>
      </c>
    </row>
    <row r="10" spans="1:16" ht="12.75">
      <c r="A10" s="24" t="s">
        <v>49</v>
      </c>
      <c r="B10" s="29" t="s">
        <v>33</v>
      </c>
      <c r="C10" s="29" t="s">
        <v>131</v>
      </c>
      <c r="D10" s="24" t="s">
        <v>51</v>
      </c>
      <c r="E10" s="30" t="s">
        <v>126</v>
      </c>
      <c r="F10" s="31" t="s">
        <v>127</v>
      </c>
      <c r="G10" s="32">
        <v>5110.47</v>
      </c>
      <c r="H10" s="33">
        <v>0</v>
      </c>
      <c r="I10" s="33">
        <f>ROUND(ROUND(H10,2)*ROUND(G10,3),2)</f>
      </c>
      <c r="O10">
        <f>(I10*21)/100</f>
      </c>
      <c r="P10" t="s">
        <v>27</v>
      </c>
    </row>
    <row r="11" spans="1:5" ht="12.75">
      <c r="A11" s="34" t="s">
        <v>54</v>
      </c>
      <c r="E11" s="35" t="s">
        <v>132</v>
      </c>
    </row>
    <row r="12" spans="1:5" ht="76.5">
      <c r="A12" s="36" t="s">
        <v>56</v>
      </c>
      <c r="E12" s="37" t="s">
        <v>793</v>
      </c>
    </row>
    <row r="13" spans="1:5" ht="25.5">
      <c r="A13" t="s">
        <v>58</v>
      </c>
      <c r="E13" s="35" t="s">
        <v>130</v>
      </c>
    </row>
    <row r="14" spans="1:18" ht="12.75" customHeight="1">
      <c r="A14" s="6" t="s">
        <v>47</v>
      </c>
      <c r="B14" s="6"/>
      <c r="C14" s="40" t="s">
        <v>33</v>
      </c>
      <c r="D14" s="6"/>
      <c r="E14" s="27" t="s">
        <v>134</v>
      </c>
      <c r="F14" s="6"/>
      <c r="G14" s="6"/>
      <c r="H14" s="6"/>
      <c r="I14" s="41">
        <f>0+Q14</f>
      </c>
      <c r="O14">
        <f>0+R14</f>
      </c>
      <c r="Q14">
        <f>0+I15+I19+I23+I27+I31+I35</f>
      </c>
      <c r="R14">
        <f>0+O15+O19+O23+O27+O31+O35</f>
      </c>
    </row>
    <row r="15" spans="1:16" ht="12.75">
      <c r="A15" s="24" t="s">
        <v>49</v>
      </c>
      <c r="B15" s="29" t="s">
        <v>27</v>
      </c>
      <c r="C15" s="29" t="s">
        <v>176</v>
      </c>
      <c r="D15" s="24" t="s">
        <v>51</v>
      </c>
      <c r="E15" s="30" t="s">
        <v>178</v>
      </c>
      <c r="F15" s="31" t="s">
        <v>153</v>
      </c>
      <c r="G15" s="32">
        <v>730.2</v>
      </c>
      <c r="H15" s="33">
        <v>0</v>
      </c>
      <c r="I15" s="33">
        <f>ROUND(ROUND(H15,2)*ROUND(G15,3),2)</f>
      </c>
      <c r="O15">
        <f>(I15*21)/100</f>
      </c>
      <c r="P15" t="s">
        <v>27</v>
      </c>
    </row>
    <row r="16" spans="1:5" ht="38.25">
      <c r="A16" s="34" t="s">
        <v>54</v>
      </c>
      <c r="E16" s="35" t="s">
        <v>794</v>
      </c>
    </row>
    <row r="17" spans="1:5" ht="38.25">
      <c r="A17" s="36" t="s">
        <v>56</v>
      </c>
      <c r="E17" s="37" t="s">
        <v>795</v>
      </c>
    </row>
    <row r="18" spans="1:5" ht="369.75">
      <c r="A18" t="s">
        <v>58</v>
      </c>
      <c r="E18" s="35" t="s">
        <v>181</v>
      </c>
    </row>
    <row r="19" spans="1:16" ht="12.75">
      <c r="A19" s="24" t="s">
        <v>49</v>
      </c>
      <c r="B19" s="29" t="s">
        <v>26</v>
      </c>
      <c r="C19" s="29" t="s">
        <v>796</v>
      </c>
      <c r="D19" s="24" t="s">
        <v>51</v>
      </c>
      <c r="E19" s="30" t="s">
        <v>797</v>
      </c>
      <c r="F19" s="31" t="s">
        <v>153</v>
      </c>
      <c r="G19" s="32">
        <v>864</v>
      </c>
      <c r="H19" s="33">
        <v>0</v>
      </c>
      <c r="I19" s="33">
        <f>ROUND(ROUND(H19,2)*ROUND(G19,3),2)</f>
      </c>
      <c r="O19">
        <f>(I19*21)/100</f>
      </c>
      <c r="P19" t="s">
        <v>27</v>
      </c>
    </row>
    <row r="20" spans="1:5" ht="38.25">
      <c r="A20" s="34" t="s">
        <v>54</v>
      </c>
      <c r="E20" s="35" t="s">
        <v>794</v>
      </c>
    </row>
    <row r="21" spans="1:5" ht="63.75">
      <c r="A21" s="36" t="s">
        <v>56</v>
      </c>
      <c r="E21" s="37" t="s">
        <v>798</v>
      </c>
    </row>
    <row r="22" spans="1:5" ht="369.75">
      <c r="A22" t="s">
        <v>58</v>
      </c>
      <c r="E22" s="35" t="s">
        <v>799</v>
      </c>
    </row>
    <row r="23" spans="1:16" ht="12.75">
      <c r="A23" s="24" t="s">
        <v>49</v>
      </c>
      <c r="B23" s="29" t="s">
        <v>37</v>
      </c>
      <c r="C23" s="29" t="s">
        <v>800</v>
      </c>
      <c r="D23" s="24" t="s">
        <v>51</v>
      </c>
      <c r="E23" s="30" t="s">
        <v>801</v>
      </c>
      <c r="F23" s="31" t="s">
        <v>153</v>
      </c>
      <c r="G23" s="32">
        <v>439.8</v>
      </c>
      <c r="H23" s="33">
        <v>0</v>
      </c>
      <c r="I23" s="33">
        <f>ROUND(ROUND(H23,2)*ROUND(G23,3),2)</f>
      </c>
      <c r="O23">
        <f>(I23*21)/100</f>
      </c>
      <c r="P23" t="s">
        <v>27</v>
      </c>
    </row>
    <row r="24" spans="1:5" ht="38.25">
      <c r="A24" s="34" t="s">
        <v>54</v>
      </c>
      <c r="E24" s="35" t="s">
        <v>794</v>
      </c>
    </row>
    <row r="25" spans="1:5" ht="38.25">
      <c r="A25" s="36" t="s">
        <v>56</v>
      </c>
      <c r="E25" s="37" t="s">
        <v>802</v>
      </c>
    </row>
    <row r="26" spans="1:5" ht="369.75">
      <c r="A26" t="s">
        <v>58</v>
      </c>
      <c r="E26" s="35" t="s">
        <v>799</v>
      </c>
    </row>
    <row r="27" spans="1:16" ht="12.75">
      <c r="A27" s="24" t="s">
        <v>49</v>
      </c>
      <c r="B27" s="29" t="s">
        <v>39</v>
      </c>
      <c r="C27" s="29" t="s">
        <v>803</v>
      </c>
      <c r="D27" s="24" t="s">
        <v>51</v>
      </c>
      <c r="E27" s="30" t="s">
        <v>804</v>
      </c>
      <c r="F27" s="31" t="s">
        <v>153</v>
      </c>
      <c r="G27" s="32">
        <v>10.188</v>
      </c>
      <c r="H27" s="33">
        <v>0</v>
      </c>
      <c r="I27" s="33">
        <f>ROUND(ROUND(H27,2)*ROUND(G27,3),2)</f>
      </c>
      <c r="O27">
        <f>(I27*21)/100</f>
      </c>
      <c r="P27" t="s">
        <v>27</v>
      </c>
    </row>
    <row r="28" spans="1:5" ht="12.75">
      <c r="A28" s="34" t="s">
        <v>54</v>
      </c>
      <c r="E28" s="35" t="s">
        <v>805</v>
      </c>
    </row>
    <row r="29" spans="1:5" ht="38.25">
      <c r="A29" s="36" t="s">
        <v>56</v>
      </c>
      <c r="E29" s="37" t="s">
        <v>806</v>
      </c>
    </row>
    <row r="30" spans="1:5" ht="318.75">
      <c r="A30" t="s">
        <v>58</v>
      </c>
      <c r="E30" s="35" t="s">
        <v>807</v>
      </c>
    </row>
    <row r="31" spans="1:16" ht="12.75">
      <c r="A31" s="24" t="s">
        <v>49</v>
      </c>
      <c r="B31" s="29" t="s">
        <v>41</v>
      </c>
      <c r="C31" s="29" t="s">
        <v>215</v>
      </c>
      <c r="D31" s="24" t="s">
        <v>51</v>
      </c>
      <c r="E31" s="30" t="s">
        <v>216</v>
      </c>
      <c r="F31" s="31" t="s">
        <v>153</v>
      </c>
      <c r="G31" s="32">
        <v>2044.188</v>
      </c>
      <c r="H31" s="33">
        <v>0</v>
      </c>
      <c r="I31" s="33">
        <f>ROUND(ROUND(H31,2)*ROUND(G31,3),2)</f>
      </c>
      <c r="O31">
        <f>(I31*21)/100</f>
      </c>
      <c r="P31" t="s">
        <v>27</v>
      </c>
    </row>
    <row r="32" spans="1:5" ht="12.75">
      <c r="A32" s="34" t="s">
        <v>54</v>
      </c>
      <c r="E32" s="35" t="s">
        <v>51</v>
      </c>
    </row>
    <row r="33" spans="1:5" ht="76.5">
      <c r="A33" s="36" t="s">
        <v>56</v>
      </c>
      <c r="E33" s="37" t="s">
        <v>808</v>
      </c>
    </row>
    <row r="34" spans="1:5" ht="191.25">
      <c r="A34" t="s">
        <v>58</v>
      </c>
      <c r="E34" s="35" t="s">
        <v>218</v>
      </c>
    </row>
    <row r="35" spans="1:16" ht="12.75">
      <c r="A35" s="24" t="s">
        <v>49</v>
      </c>
      <c r="B35" s="29" t="s">
        <v>79</v>
      </c>
      <c r="C35" s="29" t="s">
        <v>809</v>
      </c>
      <c r="D35" s="24" t="s">
        <v>51</v>
      </c>
      <c r="E35" s="30" t="s">
        <v>810</v>
      </c>
      <c r="F35" s="31" t="s">
        <v>137</v>
      </c>
      <c r="G35" s="32">
        <v>500</v>
      </c>
      <c r="H35" s="33">
        <v>0</v>
      </c>
      <c r="I35" s="33">
        <f>ROUND(ROUND(H35,2)*ROUND(G35,3),2)</f>
      </c>
      <c r="O35">
        <f>(I35*21)/100</f>
      </c>
      <c r="P35" t="s">
        <v>27</v>
      </c>
    </row>
    <row r="36" spans="1:5" ht="25.5">
      <c r="A36" s="34" t="s">
        <v>54</v>
      </c>
      <c r="E36" s="35" t="s">
        <v>811</v>
      </c>
    </row>
    <row r="37" spans="1:5" ht="12.75">
      <c r="A37" s="36" t="s">
        <v>56</v>
      </c>
      <c r="E37" s="37" t="s">
        <v>812</v>
      </c>
    </row>
    <row r="38" spans="1:5" ht="38.25">
      <c r="A38" t="s">
        <v>58</v>
      </c>
      <c r="E38" s="35" t="s">
        <v>245</v>
      </c>
    </row>
    <row r="39" spans="1:18" ht="12.75" customHeight="1">
      <c r="A39" s="6" t="s">
        <v>47</v>
      </c>
      <c r="B39" s="6"/>
      <c r="C39" s="40" t="s">
        <v>27</v>
      </c>
      <c r="D39" s="6"/>
      <c r="E39" s="27" t="s">
        <v>267</v>
      </c>
      <c r="F39" s="6"/>
      <c r="G39" s="6"/>
      <c r="H39" s="6"/>
      <c r="I39" s="41">
        <f>0+Q39</f>
      </c>
      <c r="O39">
        <f>0+R39</f>
      </c>
      <c r="Q39">
        <f>0+I40</f>
      </c>
      <c r="R39">
        <f>0+O40</f>
      </c>
    </row>
    <row r="40" spans="1:16" ht="25.5">
      <c r="A40" s="24" t="s">
        <v>49</v>
      </c>
      <c r="B40" s="29" t="s">
        <v>85</v>
      </c>
      <c r="C40" s="29" t="s">
        <v>813</v>
      </c>
      <c r="D40" s="24" t="s">
        <v>51</v>
      </c>
      <c r="E40" s="30" t="s">
        <v>814</v>
      </c>
      <c r="F40" s="31" t="s">
        <v>137</v>
      </c>
      <c r="G40" s="32">
        <v>3650</v>
      </c>
      <c r="H40" s="33">
        <v>0</v>
      </c>
      <c r="I40" s="33">
        <f>ROUND(ROUND(H40,2)*ROUND(G40,3),2)</f>
      </c>
      <c r="O40">
        <f>(I40*21)/100</f>
      </c>
      <c r="P40" t="s">
        <v>27</v>
      </c>
    </row>
    <row r="41" spans="1:5" ht="89.25">
      <c r="A41" s="34" t="s">
        <v>54</v>
      </c>
      <c r="E41" s="35" t="s">
        <v>815</v>
      </c>
    </row>
    <row r="42" spans="1:5" ht="51">
      <c r="A42" s="36" t="s">
        <v>56</v>
      </c>
      <c r="E42" s="37" t="s">
        <v>816</v>
      </c>
    </row>
    <row r="43" spans="1:5" ht="102">
      <c r="A43" t="s">
        <v>58</v>
      </c>
      <c r="E43" s="35" t="s">
        <v>817</v>
      </c>
    </row>
    <row r="44" spans="1:18" ht="12.75" customHeight="1">
      <c r="A44" s="6" t="s">
        <v>47</v>
      </c>
      <c r="B44" s="6"/>
      <c r="C44" s="40" t="s">
        <v>26</v>
      </c>
      <c r="D44" s="6"/>
      <c r="E44" s="27" t="s">
        <v>818</v>
      </c>
      <c r="F44" s="6"/>
      <c r="G44" s="6"/>
      <c r="H44" s="6"/>
      <c r="I44" s="41">
        <f>0+Q44</f>
      </c>
      <c r="O44">
        <f>0+R44</f>
      </c>
      <c r="Q44">
        <f>0+I45+I49</f>
      </c>
      <c r="R44">
        <f>0+O45+O49</f>
      </c>
    </row>
    <row r="45" spans="1:16" ht="12.75">
      <c r="A45" s="24" t="s">
        <v>49</v>
      </c>
      <c r="B45" s="29" t="s">
        <v>44</v>
      </c>
      <c r="C45" s="29" t="s">
        <v>819</v>
      </c>
      <c r="D45" s="24" t="s">
        <v>51</v>
      </c>
      <c r="E45" s="30" t="s">
        <v>820</v>
      </c>
      <c r="F45" s="31" t="s">
        <v>127</v>
      </c>
      <c r="G45" s="32">
        <v>9.26</v>
      </c>
      <c r="H45" s="33">
        <v>0</v>
      </c>
      <c r="I45" s="33">
        <f>ROUND(ROUND(H45,2)*ROUND(G45,3),2)</f>
      </c>
      <c r="O45">
        <f>(I45*21)/100</f>
      </c>
      <c r="P45" t="s">
        <v>27</v>
      </c>
    </row>
    <row r="46" spans="1:5" ht="12.75">
      <c r="A46" s="34" t="s">
        <v>54</v>
      </c>
      <c r="E46" s="35" t="s">
        <v>821</v>
      </c>
    </row>
    <row r="47" spans="1:5" ht="51">
      <c r="A47" s="36" t="s">
        <v>56</v>
      </c>
      <c r="E47" s="37" t="s">
        <v>822</v>
      </c>
    </row>
    <row r="48" spans="1:5" ht="344.25">
      <c r="A48" t="s">
        <v>58</v>
      </c>
      <c r="E48" s="35" t="s">
        <v>823</v>
      </c>
    </row>
    <row r="49" spans="1:16" ht="12.75">
      <c r="A49" s="24" t="s">
        <v>49</v>
      </c>
      <c r="B49" s="29" t="s">
        <v>46</v>
      </c>
      <c r="C49" s="29" t="s">
        <v>824</v>
      </c>
      <c r="D49" s="24" t="s">
        <v>51</v>
      </c>
      <c r="E49" s="30" t="s">
        <v>825</v>
      </c>
      <c r="F49" s="31" t="s">
        <v>153</v>
      </c>
      <c r="G49" s="32">
        <v>31.92</v>
      </c>
      <c r="H49" s="33">
        <v>0</v>
      </c>
      <c r="I49" s="33">
        <f>ROUND(ROUND(H49,2)*ROUND(G49,3),2)</f>
      </c>
      <c r="O49">
        <f>(I49*21)/100</f>
      </c>
      <c r="P49" t="s">
        <v>27</v>
      </c>
    </row>
    <row r="50" spans="1:5" ht="12.75">
      <c r="A50" s="34" t="s">
        <v>54</v>
      </c>
      <c r="E50" s="35" t="s">
        <v>826</v>
      </c>
    </row>
    <row r="51" spans="1:5" ht="12.75">
      <c r="A51" s="36" t="s">
        <v>56</v>
      </c>
      <c r="E51" s="37" t="s">
        <v>827</v>
      </c>
    </row>
    <row r="52" spans="1:5" ht="409.5">
      <c r="A52" t="s">
        <v>58</v>
      </c>
      <c r="E52" s="35" t="s">
        <v>828</v>
      </c>
    </row>
    <row r="53" spans="1:18" ht="12.75" customHeight="1">
      <c r="A53" s="6" t="s">
        <v>47</v>
      </c>
      <c r="B53" s="6"/>
      <c r="C53" s="40" t="s">
        <v>37</v>
      </c>
      <c r="D53" s="6"/>
      <c r="E53" s="27" t="s">
        <v>291</v>
      </c>
      <c r="F53" s="6"/>
      <c r="G53" s="6"/>
      <c r="H53" s="6"/>
      <c r="I53" s="41">
        <f>0+Q53</f>
      </c>
      <c r="O53">
        <f>0+R53</f>
      </c>
      <c r="Q53">
        <f>0+I54</f>
      </c>
      <c r="R53">
        <f>0+O54</f>
      </c>
    </row>
    <row r="54" spans="1:16" ht="12.75">
      <c r="A54" s="24" t="s">
        <v>49</v>
      </c>
      <c r="B54" s="29" t="s">
        <v>97</v>
      </c>
      <c r="C54" s="29" t="s">
        <v>829</v>
      </c>
      <c r="D54" s="24" t="s">
        <v>51</v>
      </c>
      <c r="E54" s="30" t="s">
        <v>830</v>
      </c>
      <c r="F54" s="31" t="s">
        <v>153</v>
      </c>
      <c r="G54" s="32">
        <v>13.716</v>
      </c>
      <c r="H54" s="33">
        <v>0</v>
      </c>
      <c r="I54" s="33">
        <f>ROUND(ROUND(H54,2)*ROUND(G54,3),2)</f>
      </c>
      <c r="O54">
        <f>(I54*21)/100</f>
      </c>
      <c r="P54" t="s">
        <v>27</v>
      </c>
    </row>
    <row r="55" spans="1:5" ht="12.75">
      <c r="A55" s="34" t="s">
        <v>54</v>
      </c>
      <c r="E55" s="35" t="s">
        <v>831</v>
      </c>
    </row>
    <row r="56" spans="1:5" ht="38.25">
      <c r="A56" s="36" t="s">
        <v>56</v>
      </c>
      <c r="E56" s="37" t="s">
        <v>832</v>
      </c>
    </row>
    <row r="57" spans="1:5" ht="293.25">
      <c r="A57" t="s">
        <v>58</v>
      </c>
      <c r="E57" s="35" t="s">
        <v>303</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2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833</v>
      </c>
      <c r="I3" s="38">
        <f>0+I9</f>
      </c>
      <c r="O3" t="s">
        <v>23</v>
      </c>
      <c r="P3" t="s">
        <v>27</v>
      </c>
    </row>
    <row r="4" spans="1:16" ht="15" customHeight="1">
      <c r="A4" t="s">
        <v>17</v>
      </c>
      <c r="B4" s="12" t="s">
        <v>18</v>
      </c>
      <c r="C4" s="13" t="s">
        <v>121</v>
      </c>
      <c r="D4" s="1"/>
      <c r="E4" s="14" t="s">
        <v>122</v>
      </c>
      <c r="F4" s="1"/>
      <c r="G4" s="1"/>
      <c r="H4" s="11"/>
      <c r="I4" s="11"/>
      <c r="O4" t="s">
        <v>24</v>
      </c>
      <c r="P4" t="s">
        <v>27</v>
      </c>
    </row>
    <row r="5" spans="1:16" ht="12.75" customHeight="1">
      <c r="A5" t="s">
        <v>21</v>
      </c>
      <c r="B5" s="16" t="s">
        <v>22</v>
      </c>
      <c r="C5" s="17" t="s">
        <v>833</v>
      </c>
      <c r="D5" s="6"/>
      <c r="E5" s="18" t="s">
        <v>834</v>
      </c>
      <c r="F5" s="6"/>
      <c r="G5" s="6"/>
      <c r="H5" s="6"/>
      <c r="I5" s="6"/>
      <c r="O5" t="s">
        <v>25</v>
      </c>
      <c r="P5" t="s">
        <v>27</v>
      </c>
    </row>
    <row r="6" spans="1:9" ht="12.75" customHeight="1">
      <c r="A6" s="15" t="s">
        <v>30</v>
      </c>
      <c r="B6" s="15" t="s">
        <v>32</v>
      </c>
      <c r="C6" s="15" t="s">
        <v>34</v>
      </c>
      <c r="D6" s="15" t="s">
        <v>35</v>
      </c>
      <c r="E6" s="15" t="s">
        <v>36</v>
      </c>
      <c r="F6" s="15" t="s">
        <v>38</v>
      </c>
      <c r="G6" s="15" t="s">
        <v>40</v>
      </c>
      <c r="H6" s="15" t="s">
        <v>42</v>
      </c>
      <c r="I6" s="15"/>
    </row>
    <row r="7" spans="1:9" ht="12.75" customHeight="1">
      <c r="A7" s="15"/>
      <c r="B7" s="15"/>
      <c r="C7" s="15"/>
      <c r="D7" s="15"/>
      <c r="E7" s="15"/>
      <c r="F7" s="15"/>
      <c r="G7" s="15"/>
      <c r="H7" s="15" t="s">
        <v>43</v>
      </c>
      <c r="I7" s="15" t="s">
        <v>45</v>
      </c>
    </row>
    <row r="8" spans="1:9" ht="12.75" customHeight="1">
      <c r="A8" s="15" t="s">
        <v>31</v>
      </c>
      <c r="B8" s="15" t="s">
        <v>33</v>
      </c>
      <c r="C8" s="15" t="s">
        <v>27</v>
      </c>
      <c r="D8" s="15" t="s">
        <v>26</v>
      </c>
      <c r="E8" s="15" t="s">
        <v>37</v>
      </c>
      <c r="F8" s="15" t="s">
        <v>39</v>
      </c>
      <c r="G8" s="15" t="s">
        <v>41</v>
      </c>
      <c r="H8" s="15" t="s">
        <v>44</v>
      </c>
      <c r="I8" s="15" t="s">
        <v>46</v>
      </c>
    </row>
    <row r="9" spans="1:18" ht="12.75" customHeight="1">
      <c r="A9" s="25" t="s">
        <v>47</v>
      </c>
      <c r="B9" s="25"/>
      <c r="C9" s="26" t="s">
        <v>33</v>
      </c>
      <c r="D9" s="25"/>
      <c r="E9" s="27" t="s">
        <v>134</v>
      </c>
      <c r="F9" s="25"/>
      <c r="G9" s="25"/>
      <c r="H9" s="25"/>
      <c r="I9" s="28">
        <f>0+Q9</f>
      </c>
      <c r="O9">
        <f>0+R9</f>
      </c>
      <c r="Q9">
        <f>0+I10+I14+I18</f>
      </c>
      <c r="R9">
        <f>0+O10+O14+O18</f>
      </c>
    </row>
    <row r="10" spans="1:16" ht="12.75">
      <c r="A10" s="24" t="s">
        <v>49</v>
      </c>
      <c r="B10" s="29" t="s">
        <v>33</v>
      </c>
      <c r="C10" s="29" t="s">
        <v>835</v>
      </c>
      <c r="D10" s="24" t="s">
        <v>51</v>
      </c>
      <c r="E10" s="30" t="s">
        <v>836</v>
      </c>
      <c r="F10" s="31" t="s">
        <v>82</v>
      </c>
      <c r="G10" s="32">
        <v>8</v>
      </c>
      <c r="H10" s="33">
        <v>0</v>
      </c>
      <c r="I10" s="33">
        <f>ROUND(ROUND(H10,2)*ROUND(G10,3),2)</f>
      </c>
      <c r="O10">
        <f>(I10*21)/100</f>
      </c>
      <c r="P10" t="s">
        <v>27</v>
      </c>
    </row>
    <row r="11" spans="1:5" ht="12.75">
      <c r="A11" s="34" t="s">
        <v>54</v>
      </c>
      <c r="E11" s="35" t="s">
        <v>51</v>
      </c>
    </row>
    <row r="12" spans="1:5" ht="12.75">
      <c r="A12" s="36" t="s">
        <v>56</v>
      </c>
      <c r="E12" s="37" t="s">
        <v>837</v>
      </c>
    </row>
    <row r="13" spans="1:5" ht="76.5">
      <c r="A13" t="s">
        <v>58</v>
      </c>
      <c r="E13" s="35" t="s">
        <v>838</v>
      </c>
    </row>
    <row r="14" spans="1:16" ht="12.75">
      <c r="A14" s="24" t="s">
        <v>49</v>
      </c>
      <c r="B14" s="29" t="s">
        <v>27</v>
      </c>
      <c r="C14" s="29" t="s">
        <v>839</v>
      </c>
      <c r="D14" s="24" t="s">
        <v>51</v>
      </c>
      <c r="E14" s="30" t="s">
        <v>840</v>
      </c>
      <c r="F14" s="31" t="s">
        <v>82</v>
      </c>
      <c r="G14" s="32">
        <v>8</v>
      </c>
      <c r="H14" s="33">
        <v>0</v>
      </c>
      <c r="I14" s="33">
        <f>ROUND(ROUND(H14,2)*ROUND(G14,3),2)</f>
      </c>
      <c r="O14">
        <f>(I14*21)/100</f>
      </c>
      <c r="P14" t="s">
        <v>27</v>
      </c>
    </row>
    <row r="15" spans="1:5" ht="12.75">
      <c r="A15" s="34" t="s">
        <v>54</v>
      </c>
      <c r="E15" s="35" t="s">
        <v>51</v>
      </c>
    </row>
    <row r="16" spans="1:5" ht="12.75">
      <c r="A16" s="36" t="s">
        <v>56</v>
      </c>
      <c r="E16" s="37" t="s">
        <v>837</v>
      </c>
    </row>
    <row r="17" spans="1:5" ht="89.25">
      <c r="A17" t="s">
        <v>58</v>
      </c>
      <c r="E17" s="35" t="s">
        <v>841</v>
      </c>
    </row>
    <row r="18" spans="1:16" ht="25.5">
      <c r="A18" s="24" t="s">
        <v>49</v>
      </c>
      <c r="B18" s="29" t="s">
        <v>26</v>
      </c>
      <c r="C18" s="29" t="s">
        <v>842</v>
      </c>
      <c r="D18" s="24" t="s">
        <v>51</v>
      </c>
      <c r="E18" s="30" t="s">
        <v>843</v>
      </c>
      <c r="F18" s="31" t="s">
        <v>82</v>
      </c>
      <c r="G18" s="32">
        <v>8</v>
      </c>
      <c r="H18" s="33">
        <v>0</v>
      </c>
      <c r="I18" s="33">
        <f>ROUND(ROUND(H18,2)*ROUND(G18,3),2)</f>
      </c>
      <c r="O18">
        <f>(I18*21)/100</f>
      </c>
      <c r="P18" t="s">
        <v>27</v>
      </c>
    </row>
    <row r="19" spans="1:5" ht="12.75">
      <c r="A19" s="34" t="s">
        <v>54</v>
      </c>
      <c r="E19" s="35" t="s">
        <v>844</v>
      </c>
    </row>
    <row r="20" spans="1:5" ht="12.75">
      <c r="A20" s="36" t="s">
        <v>56</v>
      </c>
      <c r="E20" s="37" t="s">
        <v>845</v>
      </c>
    </row>
    <row r="21" spans="1:5" ht="114.75">
      <c r="A21" t="s">
        <v>58</v>
      </c>
      <c r="E21" s="35" t="s">
        <v>846</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17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0+O9+O22+O83+O88+O93+O130+O139+O144</f>
      </c>
      <c r="P2" t="s">
        <v>26</v>
      </c>
    </row>
    <row r="3" spans="1:16" ht="15" customHeight="1">
      <c r="A3" t="s">
        <v>12</v>
      </c>
      <c r="B3" s="12" t="s">
        <v>14</v>
      </c>
      <c r="C3" s="13" t="s">
        <v>15</v>
      </c>
      <c r="D3" s="1"/>
      <c r="E3" s="14" t="s">
        <v>16</v>
      </c>
      <c r="F3" s="1"/>
      <c r="G3" s="9"/>
      <c r="H3" s="8" t="s">
        <v>847</v>
      </c>
      <c r="I3" s="38">
        <f>0+I9+I22+I83+I88+I93+I130+I139+I144</f>
      </c>
      <c r="O3" t="s">
        <v>23</v>
      </c>
      <c r="P3" t="s">
        <v>27</v>
      </c>
    </row>
    <row r="4" spans="1:16" ht="15" customHeight="1">
      <c r="A4" t="s">
        <v>17</v>
      </c>
      <c r="B4" s="12" t="s">
        <v>18</v>
      </c>
      <c r="C4" s="13" t="s">
        <v>121</v>
      </c>
      <c r="D4" s="1"/>
      <c r="E4" s="14" t="s">
        <v>122</v>
      </c>
      <c r="F4" s="1"/>
      <c r="G4" s="1"/>
      <c r="H4" s="11"/>
      <c r="I4" s="11"/>
      <c r="O4" t="s">
        <v>24</v>
      </c>
      <c r="P4" t="s">
        <v>27</v>
      </c>
    </row>
    <row r="5" spans="1:16" ht="12.75" customHeight="1">
      <c r="A5" t="s">
        <v>21</v>
      </c>
      <c r="B5" s="16" t="s">
        <v>22</v>
      </c>
      <c r="C5" s="17" t="s">
        <v>847</v>
      </c>
      <c r="D5" s="6"/>
      <c r="E5" s="18" t="s">
        <v>848</v>
      </c>
      <c r="F5" s="6"/>
      <c r="G5" s="6"/>
      <c r="H5" s="6"/>
      <c r="I5" s="6"/>
      <c r="O5" t="s">
        <v>25</v>
      </c>
      <c r="P5" t="s">
        <v>27</v>
      </c>
    </row>
    <row r="6" spans="1:9" ht="12.75" customHeight="1">
      <c r="A6" s="15" t="s">
        <v>30</v>
      </c>
      <c r="B6" s="15" t="s">
        <v>32</v>
      </c>
      <c r="C6" s="15" t="s">
        <v>34</v>
      </c>
      <c r="D6" s="15" t="s">
        <v>35</v>
      </c>
      <c r="E6" s="15" t="s">
        <v>36</v>
      </c>
      <c r="F6" s="15" t="s">
        <v>38</v>
      </c>
      <c r="G6" s="15" t="s">
        <v>40</v>
      </c>
      <c r="H6" s="15" t="s">
        <v>42</v>
      </c>
      <c r="I6" s="15"/>
    </row>
    <row r="7" spans="1:9" ht="12.75" customHeight="1">
      <c r="A7" s="15"/>
      <c r="B7" s="15"/>
      <c r="C7" s="15"/>
      <c r="D7" s="15"/>
      <c r="E7" s="15"/>
      <c r="F7" s="15"/>
      <c r="G7" s="15"/>
      <c r="H7" s="15" t="s">
        <v>43</v>
      </c>
      <c r="I7" s="15" t="s">
        <v>45</v>
      </c>
    </row>
    <row r="8" spans="1:9" ht="12.75" customHeight="1">
      <c r="A8" s="15" t="s">
        <v>31</v>
      </c>
      <c r="B8" s="15" t="s">
        <v>33</v>
      </c>
      <c r="C8" s="15" t="s">
        <v>27</v>
      </c>
      <c r="D8" s="15" t="s">
        <v>26</v>
      </c>
      <c r="E8" s="15" t="s">
        <v>37</v>
      </c>
      <c r="F8" s="15" t="s">
        <v>39</v>
      </c>
      <c r="G8" s="15" t="s">
        <v>41</v>
      </c>
      <c r="H8" s="15" t="s">
        <v>44</v>
      </c>
      <c r="I8" s="15" t="s">
        <v>46</v>
      </c>
    </row>
    <row r="9" spans="1:18" ht="12.75" customHeight="1">
      <c r="A9" s="25" t="s">
        <v>47</v>
      </c>
      <c r="B9" s="25"/>
      <c r="C9" s="26" t="s">
        <v>31</v>
      </c>
      <c r="D9" s="25"/>
      <c r="E9" s="27" t="s">
        <v>48</v>
      </c>
      <c r="F9" s="25"/>
      <c r="G9" s="25"/>
      <c r="H9" s="25"/>
      <c r="I9" s="28">
        <f>0+Q9</f>
      </c>
      <c r="O9">
        <f>0+R9</f>
      </c>
      <c r="Q9">
        <f>0+I10+I14+I18</f>
      </c>
      <c r="R9">
        <f>0+O10+O14+O18</f>
      </c>
    </row>
    <row r="10" spans="1:16" ht="12.75">
      <c r="A10" s="24" t="s">
        <v>49</v>
      </c>
      <c r="B10" s="29" t="s">
        <v>33</v>
      </c>
      <c r="C10" s="29" t="s">
        <v>125</v>
      </c>
      <c r="D10" s="24" t="s">
        <v>365</v>
      </c>
      <c r="E10" s="30" t="s">
        <v>126</v>
      </c>
      <c r="F10" s="31" t="s">
        <v>127</v>
      </c>
      <c r="G10" s="32">
        <v>116.956</v>
      </c>
      <c r="H10" s="33">
        <v>0</v>
      </c>
      <c r="I10" s="33">
        <f>ROUND(ROUND(H10,2)*ROUND(G10,3),2)</f>
      </c>
      <c r="O10">
        <f>(I10*21)/100</f>
      </c>
      <c r="P10" t="s">
        <v>27</v>
      </c>
    </row>
    <row r="11" spans="1:5" ht="12.75">
      <c r="A11" s="34" t="s">
        <v>54</v>
      </c>
      <c r="E11" s="35" t="s">
        <v>128</v>
      </c>
    </row>
    <row r="12" spans="1:5" ht="63.75">
      <c r="A12" s="36" t="s">
        <v>56</v>
      </c>
      <c r="E12" s="37" t="s">
        <v>849</v>
      </c>
    </row>
    <row r="13" spans="1:5" ht="25.5">
      <c r="A13" t="s">
        <v>58</v>
      </c>
      <c r="E13" s="35" t="s">
        <v>130</v>
      </c>
    </row>
    <row r="14" spans="1:16" ht="12.75">
      <c r="A14" s="24" t="s">
        <v>49</v>
      </c>
      <c r="B14" s="29" t="s">
        <v>27</v>
      </c>
      <c r="C14" s="29" t="s">
        <v>125</v>
      </c>
      <c r="D14" s="24" t="s">
        <v>370</v>
      </c>
      <c r="E14" s="30" t="s">
        <v>126</v>
      </c>
      <c r="F14" s="31" t="s">
        <v>127</v>
      </c>
      <c r="G14" s="32">
        <v>188.544</v>
      </c>
      <c r="H14" s="33">
        <v>0</v>
      </c>
      <c r="I14" s="33">
        <f>ROUND(ROUND(H14,2)*ROUND(G14,3),2)</f>
      </c>
      <c r="O14">
        <f>(I14*21)/100</f>
      </c>
      <c r="P14" t="s">
        <v>27</v>
      </c>
    </row>
    <row r="15" spans="1:5" ht="12.75">
      <c r="A15" s="34" t="s">
        <v>54</v>
      </c>
      <c r="E15" s="35" t="s">
        <v>850</v>
      </c>
    </row>
    <row r="16" spans="1:5" ht="12.75">
      <c r="A16" s="36" t="s">
        <v>56</v>
      </c>
      <c r="E16" s="37" t="s">
        <v>851</v>
      </c>
    </row>
    <row r="17" spans="1:5" ht="25.5">
      <c r="A17" t="s">
        <v>58</v>
      </c>
      <c r="E17" s="35" t="s">
        <v>130</v>
      </c>
    </row>
    <row r="18" spans="1:16" ht="12.75">
      <c r="A18" s="24" t="s">
        <v>49</v>
      </c>
      <c r="B18" s="29" t="s">
        <v>26</v>
      </c>
      <c r="C18" s="29" t="s">
        <v>131</v>
      </c>
      <c r="D18" s="24" t="s">
        <v>51</v>
      </c>
      <c r="E18" s="30" t="s">
        <v>126</v>
      </c>
      <c r="F18" s="31" t="s">
        <v>127</v>
      </c>
      <c r="G18" s="32">
        <v>848.303</v>
      </c>
      <c r="H18" s="33">
        <v>0</v>
      </c>
      <c r="I18" s="33">
        <f>ROUND(ROUND(H18,2)*ROUND(G18,3),2)</f>
      </c>
      <c r="O18">
        <f>(I18*21)/100</f>
      </c>
      <c r="P18" t="s">
        <v>27</v>
      </c>
    </row>
    <row r="19" spans="1:5" ht="12.75">
      <c r="A19" s="34" t="s">
        <v>54</v>
      </c>
      <c r="E19" s="35" t="s">
        <v>132</v>
      </c>
    </row>
    <row r="20" spans="1:5" ht="63.75">
      <c r="A20" s="36" t="s">
        <v>56</v>
      </c>
      <c r="E20" s="37" t="s">
        <v>852</v>
      </c>
    </row>
    <row r="21" spans="1:5" ht="25.5">
      <c r="A21" t="s">
        <v>58</v>
      </c>
      <c r="E21" s="35" t="s">
        <v>630</v>
      </c>
    </row>
    <row r="22" spans="1:18" ht="12.75" customHeight="1">
      <c r="A22" s="6" t="s">
        <v>47</v>
      </c>
      <c r="B22" s="6"/>
      <c r="C22" s="40" t="s">
        <v>33</v>
      </c>
      <c r="D22" s="6"/>
      <c r="E22" s="27" t="s">
        <v>134</v>
      </c>
      <c r="F22" s="6"/>
      <c r="G22" s="6"/>
      <c r="H22" s="6"/>
      <c r="I22" s="41">
        <f>0+Q22</f>
      </c>
      <c r="O22">
        <f>0+R22</f>
      </c>
      <c r="Q22">
        <f>0+I23+I27+I31+I35+I39+I43+I47+I51+I55+I59+I63+I67+I71+I75+I79</f>
      </c>
      <c r="R22">
        <f>0+O23+O27+O31+O35+O39+O43+O47+O51+O55+O59+O63+O67+O71+O75+O79</f>
      </c>
    </row>
    <row r="23" spans="1:16" ht="12.75">
      <c r="A23" s="24" t="s">
        <v>49</v>
      </c>
      <c r="B23" s="29" t="s">
        <v>37</v>
      </c>
      <c r="C23" s="29" t="s">
        <v>141</v>
      </c>
      <c r="D23" s="24" t="s">
        <v>51</v>
      </c>
      <c r="E23" s="30" t="s">
        <v>142</v>
      </c>
      <c r="F23" s="31" t="s">
        <v>137</v>
      </c>
      <c r="G23" s="32">
        <v>72</v>
      </c>
      <c r="H23" s="33">
        <v>0</v>
      </c>
      <c r="I23" s="33">
        <f>ROUND(ROUND(H23,2)*ROUND(G23,3),2)</f>
      </c>
      <c r="O23">
        <f>(I23*21)/100</f>
      </c>
      <c r="P23" t="s">
        <v>27</v>
      </c>
    </row>
    <row r="24" spans="1:5" ht="12.75">
      <c r="A24" s="34" t="s">
        <v>54</v>
      </c>
      <c r="E24" s="35" t="s">
        <v>853</v>
      </c>
    </row>
    <row r="25" spans="1:5" ht="12.75">
      <c r="A25" s="36" t="s">
        <v>56</v>
      </c>
      <c r="E25" s="37" t="s">
        <v>854</v>
      </c>
    </row>
    <row r="26" spans="1:5" ht="38.25">
      <c r="A26" t="s">
        <v>58</v>
      </c>
      <c r="E26" s="35" t="s">
        <v>145</v>
      </c>
    </row>
    <row r="27" spans="1:16" ht="12.75">
      <c r="A27" s="24" t="s">
        <v>49</v>
      </c>
      <c r="B27" s="29" t="s">
        <v>39</v>
      </c>
      <c r="C27" s="29" t="s">
        <v>146</v>
      </c>
      <c r="D27" s="24" t="s">
        <v>51</v>
      </c>
      <c r="E27" s="30" t="s">
        <v>147</v>
      </c>
      <c r="F27" s="31" t="s">
        <v>137</v>
      </c>
      <c r="G27" s="32">
        <v>1466.5</v>
      </c>
      <c r="H27" s="33">
        <v>0</v>
      </c>
      <c r="I27" s="33">
        <f>ROUND(ROUND(H27,2)*ROUND(G27,3),2)</f>
      </c>
      <c r="O27">
        <f>(I27*21)/100</f>
      </c>
      <c r="P27" t="s">
        <v>27</v>
      </c>
    </row>
    <row r="28" spans="1:5" ht="12.75">
      <c r="A28" s="34" t="s">
        <v>54</v>
      </c>
      <c r="E28" s="35" t="s">
        <v>51</v>
      </c>
    </row>
    <row r="29" spans="1:5" ht="191.25">
      <c r="A29" s="36" t="s">
        <v>56</v>
      </c>
      <c r="E29" s="37" t="s">
        <v>855</v>
      </c>
    </row>
    <row r="30" spans="1:5" ht="12.75">
      <c r="A30" t="s">
        <v>58</v>
      </c>
      <c r="E30" s="35" t="s">
        <v>150</v>
      </c>
    </row>
    <row r="31" spans="1:16" ht="25.5">
      <c r="A31" s="24" t="s">
        <v>49</v>
      </c>
      <c r="B31" s="29" t="s">
        <v>41</v>
      </c>
      <c r="C31" s="29" t="s">
        <v>151</v>
      </c>
      <c r="D31" s="24" t="s">
        <v>51</v>
      </c>
      <c r="E31" s="30" t="s">
        <v>152</v>
      </c>
      <c r="F31" s="31" t="s">
        <v>153</v>
      </c>
      <c r="G31" s="32">
        <v>78.56</v>
      </c>
      <c r="H31" s="33">
        <v>0</v>
      </c>
      <c r="I31" s="33">
        <f>ROUND(ROUND(H31,2)*ROUND(G31,3),2)</f>
      </c>
      <c r="O31">
        <f>(I31*21)/100</f>
      </c>
      <c r="P31" t="s">
        <v>27</v>
      </c>
    </row>
    <row r="32" spans="1:5" ht="12.75">
      <c r="A32" s="34" t="s">
        <v>54</v>
      </c>
      <c r="E32" s="35" t="s">
        <v>51</v>
      </c>
    </row>
    <row r="33" spans="1:5" ht="140.25">
      <c r="A33" s="36" t="s">
        <v>56</v>
      </c>
      <c r="E33" s="37" t="s">
        <v>856</v>
      </c>
    </row>
    <row r="34" spans="1:5" ht="63.75">
      <c r="A34" t="s">
        <v>58</v>
      </c>
      <c r="E34" s="35" t="s">
        <v>156</v>
      </c>
    </row>
    <row r="35" spans="1:16" ht="12.75">
      <c r="A35" s="24" t="s">
        <v>49</v>
      </c>
      <c r="B35" s="29" t="s">
        <v>79</v>
      </c>
      <c r="C35" s="29" t="s">
        <v>857</v>
      </c>
      <c r="D35" s="24" t="s">
        <v>51</v>
      </c>
      <c r="E35" s="30" t="s">
        <v>858</v>
      </c>
      <c r="F35" s="31" t="s">
        <v>153</v>
      </c>
      <c r="G35" s="32">
        <v>7.56</v>
      </c>
      <c r="H35" s="33">
        <v>0</v>
      </c>
      <c r="I35" s="33">
        <f>ROUND(ROUND(H35,2)*ROUND(G35,3),2)</f>
      </c>
      <c r="O35">
        <f>(I35*21)/100</f>
      </c>
      <c r="P35" t="s">
        <v>27</v>
      </c>
    </row>
    <row r="36" spans="1:5" ht="12.75">
      <c r="A36" s="34" t="s">
        <v>54</v>
      </c>
      <c r="E36" s="35" t="s">
        <v>51</v>
      </c>
    </row>
    <row r="37" spans="1:5" ht="102">
      <c r="A37" s="36" t="s">
        <v>56</v>
      </c>
      <c r="E37" s="37" t="s">
        <v>859</v>
      </c>
    </row>
    <row r="38" spans="1:5" ht="63.75">
      <c r="A38" t="s">
        <v>58</v>
      </c>
      <c r="E38" s="35" t="s">
        <v>156</v>
      </c>
    </row>
    <row r="39" spans="1:16" ht="12.75">
      <c r="A39" s="24" t="s">
        <v>49</v>
      </c>
      <c r="B39" s="29" t="s">
        <v>85</v>
      </c>
      <c r="C39" s="29" t="s">
        <v>860</v>
      </c>
      <c r="D39" s="24" t="s">
        <v>51</v>
      </c>
      <c r="E39" s="30" t="s">
        <v>861</v>
      </c>
      <c r="F39" s="31" t="s">
        <v>153</v>
      </c>
      <c r="G39" s="32">
        <v>35.554</v>
      </c>
      <c r="H39" s="33">
        <v>0</v>
      </c>
      <c r="I39" s="33">
        <f>ROUND(ROUND(H39,2)*ROUND(G39,3),2)</f>
      </c>
      <c r="O39">
        <f>(I39*21)/100</f>
      </c>
      <c r="P39" t="s">
        <v>27</v>
      </c>
    </row>
    <row r="40" spans="1:5" ht="12.75">
      <c r="A40" s="34" t="s">
        <v>54</v>
      </c>
      <c r="E40" s="35" t="s">
        <v>862</v>
      </c>
    </row>
    <row r="41" spans="1:5" ht="127.5">
      <c r="A41" s="36" t="s">
        <v>56</v>
      </c>
      <c r="E41" s="37" t="s">
        <v>863</v>
      </c>
    </row>
    <row r="42" spans="1:5" ht="63.75">
      <c r="A42" t="s">
        <v>58</v>
      </c>
      <c r="E42" s="35" t="s">
        <v>156</v>
      </c>
    </row>
    <row r="43" spans="1:16" ht="12.75">
      <c r="A43" s="24" t="s">
        <v>49</v>
      </c>
      <c r="B43" s="29" t="s">
        <v>44</v>
      </c>
      <c r="C43" s="29" t="s">
        <v>864</v>
      </c>
      <c r="D43" s="24" t="s">
        <v>51</v>
      </c>
      <c r="E43" s="30" t="s">
        <v>865</v>
      </c>
      <c r="F43" s="31" t="s">
        <v>163</v>
      </c>
      <c r="G43" s="32">
        <v>711.5</v>
      </c>
      <c r="H43" s="33">
        <v>0</v>
      </c>
      <c r="I43" s="33">
        <f>ROUND(ROUND(H43,2)*ROUND(G43,3),2)</f>
      </c>
      <c r="O43">
        <f>(I43*21)/100</f>
      </c>
      <c r="P43" t="s">
        <v>27</v>
      </c>
    </row>
    <row r="44" spans="1:5" ht="12.75">
      <c r="A44" s="34" t="s">
        <v>54</v>
      </c>
      <c r="E44" s="35" t="s">
        <v>866</v>
      </c>
    </row>
    <row r="45" spans="1:5" ht="153">
      <c r="A45" s="36" t="s">
        <v>56</v>
      </c>
      <c r="E45" s="37" t="s">
        <v>867</v>
      </c>
    </row>
    <row r="46" spans="1:5" ht="63.75">
      <c r="A46" t="s">
        <v>58</v>
      </c>
      <c r="E46" s="35" t="s">
        <v>156</v>
      </c>
    </row>
    <row r="47" spans="1:16" ht="12.75">
      <c r="A47" s="24" t="s">
        <v>49</v>
      </c>
      <c r="B47" s="29" t="s">
        <v>46</v>
      </c>
      <c r="C47" s="29" t="s">
        <v>176</v>
      </c>
      <c r="D47" s="24" t="s">
        <v>51</v>
      </c>
      <c r="E47" s="30" t="s">
        <v>178</v>
      </c>
      <c r="F47" s="31" t="s">
        <v>153</v>
      </c>
      <c r="G47" s="32">
        <v>51.75</v>
      </c>
      <c r="H47" s="33">
        <v>0</v>
      </c>
      <c r="I47" s="33">
        <f>ROUND(ROUND(H47,2)*ROUND(G47,3),2)</f>
      </c>
      <c r="O47">
        <f>(I47*21)/100</f>
      </c>
      <c r="P47" t="s">
        <v>27</v>
      </c>
    </row>
    <row r="48" spans="1:5" ht="12.75">
      <c r="A48" s="34" t="s">
        <v>54</v>
      </c>
      <c r="E48" s="35" t="s">
        <v>51</v>
      </c>
    </row>
    <row r="49" spans="1:5" ht="409.5">
      <c r="A49" s="36" t="s">
        <v>56</v>
      </c>
      <c r="E49" s="37" t="s">
        <v>868</v>
      </c>
    </row>
    <row r="50" spans="1:5" ht="369.75">
      <c r="A50" t="s">
        <v>58</v>
      </c>
      <c r="E50" s="35" t="s">
        <v>181</v>
      </c>
    </row>
    <row r="51" spans="1:16" ht="12.75">
      <c r="A51" s="24" t="s">
        <v>49</v>
      </c>
      <c r="B51" s="29" t="s">
        <v>97</v>
      </c>
      <c r="C51" s="29" t="s">
        <v>182</v>
      </c>
      <c r="D51" s="24" t="s">
        <v>51</v>
      </c>
      <c r="E51" s="30" t="s">
        <v>184</v>
      </c>
      <c r="F51" s="31" t="s">
        <v>153</v>
      </c>
      <c r="G51" s="32">
        <v>163.425</v>
      </c>
      <c r="H51" s="33">
        <v>0</v>
      </c>
      <c r="I51" s="33">
        <f>ROUND(ROUND(H51,2)*ROUND(G51,3),2)</f>
      </c>
      <c r="O51">
        <f>(I51*21)/100</f>
      </c>
      <c r="P51" t="s">
        <v>27</v>
      </c>
    </row>
    <row r="52" spans="1:5" ht="12.75">
      <c r="A52" s="34" t="s">
        <v>54</v>
      </c>
      <c r="E52" s="35" t="s">
        <v>51</v>
      </c>
    </row>
    <row r="53" spans="1:5" ht="165.75">
      <c r="A53" s="36" t="s">
        <v>56</v>
      </c>
      <c r="E53" s="37" t="s">
        <v>869</v>
      </c>
    </row>
    <row r="54" spans="1:5" ht="369.75">
      <c r="A54" t="s">
        <v>58</v>
      </c>
      <c r="E54" s="35" t="s">
        <v>181</v>
      </c>
    </row>
    <row r="55" spans="1:16" ht="12.75">
      <c r="A55" s="24" t="s">
        <v>49</v>
      </c>
      <c r="B55" s="29" t="s">
        <v>102</v>
      </c>
      <c r="C55" s="29" t="s">
        <v>215</v>
      </c>
      <c r="D55" s="24" t="s">
        <v>51</v>
      </c>
      <c r="E55" s="30" t="s">
        <v>216</v>
      </c>
      <c r="F55" s="31" t="s">
        <v>153</v>
      </c>
      <c r="G55" s="32">
        <v>215.175</v>
      </c>
      <c r="H55" s="33">
        <v>0</v>
      </c>
      <c r="I55" s="33">
        <f>ROUND(ROUND(H55,2)*ROUND(G55,3),2)</f>
      </c>
      <c r="O55">
        <f>(I55*21)/100</f>
      </c>
      <c r="P55" t="s">
        <v>27</v>
      </c>
    </row>
    <row r="56" spans="1:5" ht="12.75">
      <c r="A56" s="34" t="s">
        <v>54</v>
      </c>
      <c r="E56" s="35" t="s">
        <v>51</v>
      </c>
    </row>
    <row r="57" spans="1:5" ht="51">
      <c r="A57" s="36" t="s">
        <v>56</v>
      </c>
      <c r="E57" s="37" t="s">
        <v>870</v>
      </c>
    </row>
    <row r="58" spans="1:5" ht="191.25">
      <c r="A58" t="s">
        <v>58</v>
      </c>
      <c r="E58" s="35" t="s">
        <v>218</v>
      </c>
    </row>
    <row r="59" spans="1:16" ht="12.75">
      <c r="A59" s="24" t="s">
        <v>49</v>
      </c>
      <c r="B59" s="29" t="s">
        <v>107</v>
      </c>
      <c r="C59" s="29" t="s">
        <v>247</v>
      </c>
      <c r="D59" s="24" t="s">
        <v>871</v>
      </c>
      <c r="E59" s="30" t="s">
        <v>248</v>
      </c>
      <c r="F59" s="31" t="s">
        <v>137</v>
      </c>
      <c r="G59" s="32">
        <v>1708.2</v>
      </c>
      <c r="H59" s="33">
        <v>0</v>
      </c>
      <c r="I59" s="33">
        <f>ROUND(ROUND(H59,2)*ROUND(G59,3),2)</f>
      </c>
      <c r="O59">
        <f>(I59*21)/100</f>
      </c>
      <c r="P59" t="s">
        <v>27</v>
      </c>
    </row>
    <row r="60" spans="1:5" ht="12.75">
      <c r="A60" s="34" t="s">
        <v>54</v>
      </c>
      <c r="E60" s="35" t="s">
        <v>872</v>
      </c>
    </row>
    <row r="61" spans="1:5" ht="255">
      <c r="A61" s="36" t="s">
        <v>56</v>
      </c>
      <c r="E61" s="37" t="s">
        <v>873</v>
      </c>
    </row>
    <row r="62" spans="1:5" ht="25.5">
      <c r="A62" t="s">
        <v>58</v>
      </c>
      <c r="E62" s="35" t="s">
        <v>250</v>
      </c>
    </row>
    <row r="63" spans="1:16" ht="12.75">
      <c r="A63" s="24" t="s">
        <v>49</v>
      </c>
      <c r="B63" s="29" t="s">
        <v>187</v>
      </c>
      <c r="C63" s="29" t="s">
        <v>247</v>
      </c>
      <c r="D63" s="24" t="s">
        <v>257</v>
      </c>
      <c r="E63" s="30" t="s">
        <v>248</v>
      </c>
      <c r="F63" s="31" t="s">
        <v>137</v>
      </c>
      <c r="G63" s="32">
        <v>207</v>
      </c>
      <c r="H63" s="33">
        <v>0</v>
      </c>
      <c r="I63" s="33">
        <f>ROUND(ROUND(H63,2)*ROUND(G63,3),2)</f>
      </c>
      <c r="O63">
        <f>(I63*21)/100</f>
      </c>
      <c r="P63" t="s">
        <v>27</v>
      </c>
    </row>
    <row r="64" spans="1:5" ht="12.75">
      <c r="A64" s="34" t="s">
        <v>54</v>
      </c>
      <c r="E64" s="35" t="s">
        <v>874</v>
      </c>
    </row>
    <row r="65" spans="1:5" ht="408">
      <c r="A65" s="36" t="s">
        <v>56</v>
      </c>
      <c r="E65" s="37" t="s">
        <v>875</v>
      </c>
    </row>
    <row r="66" spans="1:5" ht="25.5">
      <c r="A66" t="s">
        <v>58</v>
      </c>
      <c r="E66" s="35" t="s">
        <v>250</v>
      </c>
    </row>
    <row r="67" spans="1:16" ht="12.75">
      <c r="A67" s="24" t="s">
        <v>49</v>
      </c>
      <c r="B67" s="29" t="s">
        <v>191</v>
      </c>
      <c r="C67" s="29" t="s">
        <v>876</v>
      </c>
      <c r="D67" s="24" t="s">
        <v>51</v>
      </c>
      <c r="E67" s="30" t="s">
        <v>877</v>
      </c>
      <c r="F67" s="31" t="s">
        <v>137</v>
      </c>
      <c r="G67" s="32">
        <v>691.25</v>
      </c>
      <c r="H67" s="33">
        <v>0</v>
      </c>
      <c r="I67" s="33">
        <f>ROUND(ROUND(H67,2)*ROUND(G67,3),2)</f>
      </c>
      <c r="O67">
        <f>(I67*21)/100</f>
      </c>
      <c r="P67" t="s">
        <v>27</v>
      </c>
    </row>
    <row r="68" spans="1:5" ht="12.75">
      <c r="A68" s="34" t="s">
        <v>54</v>
      </c>
      <c r="E68" s="35" t="s">
        <v>878</v>
      </c>
    </row>
    <row r="69" spans="1:5" ht="102">
      <c r="A69" s="36" t="s">
        <v>56</v>
      </c>
      <c r="E69" s="37" t="s">
        <v>879</v>
      </c>
    </row>
    <row r="70" spans="1:5" ht="38.25">
      <c r="A70" t="s">
        <v>58</v>
      </c>
      <c r="E70" s="35" t="s">
        <v>255</v>
      </c>
    </row>
    <row r="71" spans="1:16" ht="12.75">
      <c r="A71" s="24" t="s">
        <v>49</v>
      </c>
      <c r="B71" s="29" t="s">
        <v>197</v>
      </c>
      <c r="C71" s="29" t="s">
        <v>880</v>
      </c>
      <c r="D71" s="24" t="s">
        <v>51</v>
      </c>
      <c r="E71" s="30" t="s">
        <v>881</v>
      </c>
      <c r="F71" s="31" t="s">
        <v>137</v>
      </c>
      <c r="G71" s="32">
        <v>691.25</v>
      </c>
      <c r="H71" s="33">
        <v>0</v>
      </c>
      <c r="I71" s="33">
        <f>ROUND(ROUND(H71,2)*ROUND(G71,3),2)</f>
      </c>
      <c r="O71">
        <f>(I71*21)/100</f>
      </c>
      <c r="P71" t="s">
        <v>27</v>
      </c>
    </row>
    <row r="72" spans="1:5" ht="12.75">
      <c r="A72" s="34" t="s">
        <v>54</v>
      </c>
      <c r="E72" s="35" t="s">
        <v>51</v>
      </c>
    </row>
    <row r="73" spans="1:5" ht="102">
      <c r="A73" s="36" t="s">
        <v>56</v>
      </c>
      <c r="E73" s="37" t="s">
        <v>879</v>
      </c>
    </row>
    <row r="74" spans="1:5" ht="25.5">
      <c r="A74" t="s">
        <v>58</v>
      </c>
      <c r="E74" s="35" t="s">
        <v>882</v>
      </c>
    </row>
    <row r="75" spans="1:16" ht="12.75">
      <c r="A75" s="24" t="s">
        <v>49</v>
      </c>
      <c r="B75" s="29" t="s">
        <v>203</v>
      </c>
      <c r="C75" s="29" t="s">
        <v>883</v>
      </c>
      <c r="D75" s="24" t="s">
        <v>51</v>
      </c>
      <c r="E75" s="30" t="s">
        <v>884</v>
      </c>
      <c r="F75" s="31" t="s">
        <v>137</v>
      </c>
      <c r="G75" s="32">
        <v>691.25</v>
      </c>
      <c r="H75" s="33">
        <v>0</v>
      </c>
      <c r="I75" s="33">
        <f>ROUND(ROUND(H75,2)*ROUND(G75,3),2)</f>
      </c>
      <c r="O75">
        <f>(I75*21)/100</f>
      </c>
      <c r="P75" t="s">
        <v>27</v>
      </c>
    </row>
    <row r="76" spans="1:5" ht="12.75">
      <c r="A76" s="34" t="s">
        <v>54</v>
      </c>
      <c r="E76" s="35" t="s">
        <v>51</v>
      </c>
    </row>
    <row r="77" spans="1:5" ht="102">
      <c r="A77" s="36" t="s">
        <v>56</v>
      </c>
      <c r="E77" s="37" t="s">
        <v>879</v>
      </c>
    </row>
    <row r="78" spans="1:5" ht="38.25">
      <c r="A78" t="s">
        <v>58</v>
      </c>
      <c r="E78" s="35" t="s">
        <v>885</v>
      </c>
    </row>
    <row r="79" spans="1:16" ht="12.75">
      <c r="A79" s="24" t="s">
        <v>49</v>
      </c>
      <c r="B79" s="29" t="s">
        <v>209</v>
      </c>
      <c r="C79" s="29" t="s">
        <v>886</v>
      </c>
      <c r="D79" s="24" t="s">
        <v>51</v>
      </c>
      <c r="E79" s="30" t="s">
        <v>887</v>
      </c>
      <c r="F79" s="31" t="s">
        <v>82</v>
      </c>
      <c r="G79" s="32">
        <v>600</v>
      </c>
      <c r="H79" s="33">
        <v>0</v>
      </c>
      <c r="I79" s="33">
        <f>ROUND(ROUND(H79,2)*ROUND(G79,3),2)</f>
      </c>
      <c r="O79">
        <f>(I79*21)/100</f>
      </c>
      <c r="P79" t="s">
        <v>27</v>
      </c>
    </row>
    <row r="80" spans="1:5" ht="12.75">
      <c r="A80" s="34" t="s">
        <v>54</v>
      </c>
      <c r="E80" s="35" t="s">
        <v>888</v>
      </c>
    </row>
    <row r="81" spans="1:5" ht="12.75">
      <c r="A81" s="36" t="s">
        <v>56</v>
      </c>
      <c r="E81" s="37" t="s">
        <v>889</v>
      </c>
    </row>
    <row r="82" spans="1:5" ht="76.5">
      <c r="A82" t="s">
        <v>58</v>
      </c>
      <c r="E82" s="35" t="s">
        <v>890</v>
      </c>
    </row>
    <row r="83" spans="1:18" ht="12.75" customHeight="1">
      <c r="A83" s="6" t="s">
        <v>47</v>
      </c>
      <c r="B83" s="6"/>
      <c r="C83" s="40" t="s">
        <v>26</v>
      </c>
      <c r="D83" s="6"/>
      <c r="E83" s="27" t="s">
        <v>818</v>
      </c>
      <c r="F83" s="6"/>
      <c r="G83" s="6"/>
      <c r="H83" s="6"/>
      <c r="I83" s="41">
        <f>0+Q83</f>
      </c>
      <c r="O83">
        <f>0+R83</f>
      </c>
      <c r="Q83">
        <f>0+I84</f>
      </c>
      <c r="R83">
        <f>0+O84</f>
      </c>
    </row>
    <row r="84" spans="1:16" ht="12.75">
      <c r="A84" s="24" t="s">
        <v>49</v>
      </c>
      <c r="B84" s="29" t="s">
        <v>214</v>
      </c>
      <c r="C84" s="29" t="s">
        <v>891</v>
      </c>
      <c r="D84" s="24" t="s">
        <v>51</v>
      </c>
      <c r="E84" s="30" t="s">
        <v>892</v>
      </c>
      <c r="F84" s="31" t="s">
        <v>153</v>
      </c>
      <c r="G84" s="32">
        <v>6</v>
      </c>
      <c r="H84" s="33">
        <v>0</v>
      </c>
      <c r="I84" s="33">
        <f>ROUND(ROUND(H84,2)*ROUND(G84,3),2)</f>
      </c>
      <c r="O84">
        <f>(I84*21)/100</f>
      </c>
      <c r="P84" t="s">
        <v>27</v>
      </c>
    </row>
    <row r="85" spans="1:5" ht="25.5">
      <c r="A85" s="34" t="s">
        <v>54</v>
      </c>
      <c r="E85" s="35" t="s">
        <v>893</v>
      </c>
    </row>
    <row r="86" spans="1:5" ht="12.75">
      <c r="A86" s="36" t="s">
        <v>56</v>
      </c>
      <c r="E86" s="37" t="s">
        <v>894</v>
      </c>
    </row>
    <row r="87" spans="1:5" ht="369.75">
      <c r="A87" t="s">
        <v>58</v>
      </c>
      <c r="E87" s="35" t="s">
        <v>895</v>
      </c>
    </row>
    <row r="88" spans="1:18" ht="12.75" customHeight="1">
      <c r="A88" s="6" t="s">
        <v>47</v>
      </c>
      <c r="B88" s="6"/>
      <c r="C88" s="40" t="s">
        <v>37</v>
      </c>
      <c r="D88" s="6"/>
      <c r="E88" s="27" t="s">
        <v>291</v>
      </c>
      <c r="F88" s="6"/>
      <c r="G88" s="6"/>
      <c r="H88" s="6"/>
      <c r="I88" s="41">
        <f>0+Q88</f>
      </c>
      <c r="O88">
        <f>0+R88</f>
      </c>
      <c r="Q88">
        <f>0+I89</f>
      </c>
      <c r="R88">
        <f>0+O89</f>
      </c>
    </row>
    <row r="89" spans="1:16" ht="12.75">
      <c r="A89" s="24" t="s">
        <v>49</v>
      </c>
      <c r="B89" s="29" t="s">
        <v>219</v>
      </c>
      <c r="C89" s="29" t="s">
        <v>896</v>
      </c>
      <c r="D89" s="24" t="s">
        <v>51</v>
      </c>
      <c r="E89" s="30" t="s">
        <v>897</v>
      </c>
      <c r="F89" s="31" t="s">
        <v>153</v>
      </c>
      <c r="G89" s="32">
        <v>1.56</v>
      </c>
      <c r="H89" s="33">
        <v>0</v>
      </c>
      <c r="I89" s="33">
        <f>ROUND(ROUND(H89,2)*ROUND(G89,3),2)</f>
      </c>
      <c r="O89">
        <f>(I89*21)/100</f>
      </c>
      <c r="P89" t="s">
        <v>27</v>
      </c>
    </row>
    <row r="90" spans="1:5" ht="12.75">
      <c r="A90" s="34" t="s">
        <v>54</v>
      </c>
      <c r="E90" s="35" t="s">
        <v>898</v>
      </c>
    </row>
    <row r="91" spans="1:5" ht="12.75">
      <c r="A91" s="36" t="s">
        <v>56</v>
      </c>
      <c r="E91" s="37" t="s">
        <v>899</v>
      </c>
    </row>
    <row r="92" spans="1:5" ht="369.75">
      <c r="A92" t="s">
        <v>58</v>
      </c>
      <c r="E92" s="35" t="s">
        <v>297</v>
      </c>
    </row>
    <row r="93" spans="1:18" ht="12.75" customHeight="1">
      <c r="A93" s="6" t="s">
        <v>47</v>
      </c>
      <c r="B93" s="6"/>
      <c r="C93" s="40" t="s">
        <v>39</v>
      </c>
      <c r="D93" s="6"/>
      <c r="E93" s="27" t="s">
        <v>309</v>
      </c>
      <c r="F93" s="6"/>
      <c r="G93" s="6"/>
      <c r="H93" s="6"/>
      <c r="I93" s="41">
        <f>0+Q93</f>
      </c>
      <c r="O93">
        <f>0+R93</f>
      </c>
      <c r="Q93">
        <f>0+I94+I98+I102+I106+I110+I114+I118+I122+I126</f>
      </c>
      <c r="R93">
        <f>0+O94+O98+O102+O106+O110+O114+O118+O122+O126</f>
      </c>
    </row>
    <row r="94" spans="1:16" ht="12.75">
      <c r="A94" s="24" t="s">
        <v>49</v>
      </c>
      <c r="B94" s="29" t="s">
        <v>225</v>
      </c>
      <c r="C94" s="29" t="s">
        <v>900</v>
      </c>
      <c r="D94" s="24" t="s">
        <v>51</v>
      </c>
      <c r="E94" s="30" t="s">
        <v>901</v>
      </c>
      <c r="F94" s="31" t="s">
        <v>137</v>
      </c>
      <c r="G94" s="32">
        <v>414</v>
      </c>
      <c r="H94" s="33">
        <v>0</v>
      </c>
      <c r="I94" s="33">
        <f>ROUND(ROUND(H94,2)*ROUND(G94,3),2)</f>
      </c>
      <c r="O94">
        <f>(I94*21)/100</f>
      </c>
      <c r="P94" t="s">
        <v>27</v>
      </c>
    </row>
    <row r="95" spans="1:5" ht="12.75">
      <c r="A95" s="34" t="s">
        <v>54</v>
      </c>
      <c r="E95" s="35" t="s">
        <v>51</v>
      </c>
    </row>
    <row r="96" spans="1:5" ht="12.75">
      <c r="A96" s="36" t="s">
        <v>56</v>
      </c>
      <c r="E96" s="37" t="s">
        <v>902</v>
      </c>
    </row>
    <row r="97" spans="1:5" ht="127.5">
      <c r="A97" t="s">
        <v>58</v>
      </c>
      <c r="E97" s="35" t="s">
        <v>314</v>
      </c>
    </row>
    <row r="98" spans="1:16" ht="12.75">
      <c r="A98" s="24" t="s">
        <v>49</v>
      </c>
      <c r="B98" s="29" t="s">
        <v>231</v>
      </c>
      <c r="C98" s="29" t="s">
        <v>337</v>
      </c>
      <c r="D98" s="24" t="s">
        <v>871</v>
      </c>
      <c r="E98" s="30" t="s">
        <v>338</v>
      </c>
      <c r="F98" s="31" t="s">
        <v>137</v>
      </c>
      <c r="G98" s="32">
        <v>1708.2</v>
      </c>
      <c r="H98" s="33">
        <v>0</v>
      </c>
      <c r="I98" s="33">
        <f>ROUND(ROUND(H98,2)*ROUND(G98,3),2)</f>
      </c>
      <c r="O98">
        <f>(I98*21)/100</f>
      </c>
      <c r="P98" t="s">
        <v>27</v>
      </c>
    </row>
    <row r="99" spans="1:5" ht="12.75">
      <c r="A99" s="34" t="s">
        <v>54</v>
      </c>
      <c r="E99" s="35" t="s">
        <v>51</v>
      </c>
    </row>
    <row r="100" spans="1:5" ht="255">
      <c r="A100" s="36" t="s">
        <v>56</v>
      </c>
      <c r="E100" s="37" t="s">
        <v>873</v>
      </c>
    </row>
    <row r="101" spans="1:5" ht="51">
      <c r="A101" t="s">
        <v>58</v>
      </c>
      <c r="E101" s="35" t="s">
        <v>329</v>
      </c>
    </row>
    <row r="102" spans="1:16" ht="12.75">
      <c r="A102" s="24" t="s">
        <v>49</v>
      </c>
      <c r="B102" s="29" t="s">
        <v>235</v>
      </c>
      <c r="C102" s="29" t="s">
        <v>337</v>
      </c>
      <c r="D102" s="24" t="s">
        <v>257</v>
      </c>
      <c r="E102" s="30" t="s">
        <v>338</v>
      </c>
      <c r="F102" s="31" t="s">
        <v>137</v>
      </c>
      <c r="G102" s="32">
        <v>207</v>
      </c>
      <c r="H102" s="33">
        <v>0</v>
      </c>
      <c r="I102" s="33">
        <f>ROUND(ROUND(H102,2)*ROUND(G102,3),2)</f>
      </c>
      <c r="O102">
        <f>(I102*21)/100</f>
      </c>
      <c r="P102" t="s">
        <v>27</v>
      </c>
    </row>
    <row r="103" spans="1:5" ht="12.75">
      <c r="A103" s="34" t="s">
        <v>54</v>
      </c>
      <c r="E103" s="35" t="s">
        <v>51</v>
      </c>
    </row>
    <row r="104" spans="1:5" ht="408">
      <c r="A104" s="36" t="s">
        <v>56</v>
      </c>
      <c r="E104" s="37" t="s">
        <v>875</v>
      </c>
    </row>
    <row r="105" spans="1:5" ht="51">
      <c r="A105" t="s">
        <v>58</v>
      </c>
      <c r="E105" s="35" t="s">
        <v>329</v>
      </c>
    </row>
    <row r="106" spans="1:16" ht="12.75">
      <c r="A106" s="24" t="s">
        <v>49</v>
      </c>
      <c r="B106" s="29" t="s">
        <v>241</v>
      </c>
      <c r="C106" s="29" t="s">
        <v>427</v>
      </c>
      <c r="D106" s="24" t="s">
        <v>871</v>
      </c>
      <c r="E106" s="30" t="s">
        <v>428</v>
      </c>
      <c r="F106" s="31" t="s">
        <v>137</v>
      </c>
      <c r="G106" s="32">
        <v>1432</v>
      </c>
      <c r="H106" s="33">
        <v>0</v>
      </c>
      <c r="I106" s="33">
        <f>ROUND(ROUND(H106,2)*ROUND(G106,3),2)</f>
      </c>
      <c r="O106">
        <f>(I106*21)/100</f>
      </c>
      <c r="P106" t="s">
        <v>27</v>
      </c>
    </row>
    <row r="107" spans="1:5" ht="12.75">
      <c r="A107" s="34" t="s">
        <v>54</v>
      </c>
      <c r="E107" s="35" t="s">
        <v>903</v>
      </c>
    </row>
    <row r="108" spans="1:5" ht="114.75">
      <c r="A108" s="36" t="s">
        <v>56</v>
      </c>
      <c r="E108" s="37" t="s">
        <v>904</v>
      </c>
    </row>
    <row r="109" spans="1:5" ht="153">
      <c r="A109" t="s">
        <v>58</v>
      </c>
      <c r="E109" s="35" t="s">
        <v>420</v>
      </c>
    </row>
    <row r="110" spans="1:16" ht="12.75">
      <c r="A110" s="24" t="s">
        <v>49</v>
      </c>
      <c r="B110" s="29" t="s">
        <v>246</v>
      </c>
      <c r="C110" s="29" t="s">
        <v>427</v>
      </c>
      <c r="D110" s="24" t="s">
        <v>257</v>
      </c>
      <c r="E110" s="30" t="s">
        <v>428</v>
      </c>
      <c r="F110" s="31" t="s">
        <v>137</v>
      </c>
      <c r="G110" s="32">
        <v>171.5</v>
      </c>
      <c r="H110" s="33">
        <v>0</v>
      </c>
      <c r="I110" s="33">
        <f>ROUND(ROUND(H110,2)*ROUND(G110,3),2)</f>
      </c>
      <c r="O110">
        <f>(I110*21)/100</f>
      </c>
      <c r="P110" t="s">
        <v>27</v>
      </c>
    </row>
    <row r="111" spans="1:5" ht="12.75">
      <c r="A111" s="34" t="s">
        <v>54</v>
      </c>
      <c r="E111" s="35" t="s">
        <v>51</v>
      </c>
    </row>
    <row r="112" spans="1:5" ht="216.75">
      <c r="A112" s="36" t="s">
        <v>56</v>
      </c>
      <c r="E112" s="37" t="s">
        <v>905</v>
      </c>
    </row>
    <row r="113" spans="1:5" ht="153">
      <c r="A113" t="s">
        <v>58</v>
      </c>
      <c r="E113" s="35" t="s">
        <v>420</v>
      </c>
    </row>
    <row r="114" spans="1:16" ht="12.75">
      <c r="A114" s="24" t="s">
        <v>49</v>
      </c>
      <c r="B114" s="29" t="s">
        <v>251</v>
      </c>
      <c r="C114" s="29" t="s">
        <v>906</v>
      </c>
      <c r="D114" s="24" t="s">
        <v>257</v>
      </c>
      <c r="E114" s="30" t="s">
        <v>907</v>
      </c>
      <c r="F114" s="31" t="s">
        <v>137</v>
      </c>
      <c r="G114" s="32">
        <v>25.2</v>
      </c>
      <c r="H114" s="33">
        <v>0</v>
      </c>
      <c r="I114" s="33">
        <f>ROUND(ROUND(H114,2)*ROUND(G114,3),2)</f>
      </c>
      <c r="O114">
        <f>(I114*21)/100</f>
      </c>
      <c r="P114" t="s">
        <v>27</v>
      </c>
    </row>
    <row r="115" spans="1:5" ht="12.75">
      <c r="A115" s="34" t="s">
        <v>54</v>
      </c>
      <c r="E115" s="35" t="s">
        <v>51</v>
      </c>
    </row>
    <row r="116" spans="1:5" ht="204">
      <c r="A116" s="36" t="s">
        <v>56</v>
      </c>
      <c r="E116" s="37" t="s">
        <v>908</v>
      </c>
    </row>
    <row r="117" spans="1:5" ht="153">
      <c r="A117" t="s">
        <v>58</v>
      </c>
      <c r="E117" s="35" t="s">
        <v>420</v>
      </c>
    </row>
    <row r="118" spans="1:16" ht="25.5">
      <c r="A118" s="24" t="s">
        <v>49</v>
      </c>
      <c r="B118" s="29" t="s">
        <v>256</v>
      </c>
      <c r="C118" s="29" t="s">
        <v>909</v>
      </c>
      <c r="D118" s="24" t="s">
        <v>871</v>
      </c>
      <c r="E118" s="30" t="s">
        <v>910</v>
      </c>
      <c r="F118" s="31" t="s">
        <v>137</v>
      </c>
      <c r="G118" s="32">
        <v>84.7</v>
      </c>
      <c r="H118" s="33">
        <v>0</v>
      </c>
      <c r="I118" s="33">
        <f>ROUND(ROUND(H118,2)*ROUND(G118,3),2)</f>
      </c>
      <c r="O118">
        <f>(I118*21)/100</f>
      </c>
      <c r="P118" t="s">
        <v>27</v>
      </c>
    </row>
    <row r="119" spans="1:5" ht="12.75">
      <c r="A119" s="34" t="s">
        <v>54</v>
      </c>
      <c r="E119" s="35" t="s">
        <v>911</v>
      </c>
    </row>
    <row r="120" spans="1:5" ht="89.25">
      <c r="A120" s="36" t="s">
        <v>56</v>
      </c>
      <c r="E120" s="37" t="s">
        <v>912</v>
      </c>
    </row>
    <row r="121" spans="1:5" ht="153">
      <c r="A121" t="s">
        <v>58</v>
      </c>
      <c r="E121" s="35" t="s">
        <v>420</v>
      </c>
    </row>
    <row r="122" spans="1:16" ht="25.5">
      <c r="A122" s="24" t="s">
        <v>49</v>
      </c>
      <c r="B122" s="29" t="s">
        <v>259</v>
      </c>
      <c r="C122" s="29" t="s">
        <v>909</v>
      </c>
      <c r="D122" s="24" t="s">
        <v>257</v>
      </c>
      <c r="E122" s="30" t="s">
        <v>910</v>
      </c>
      <c r="F122" s="31" t="s">
        <v>137</v>
      </c>
      <c r="G122" s="32">
        <v>10.3</v>
      </c>
      <c r="H122" s="33">
        <v>0</v>
      </c>
      <c r="I122" s="33">
        <f>ROUND(ROUND(H122,2)*ROUND(G122,3),2)</f>
      </c>
      <c r="O122">
        <f>(I122*21)/100</f>
      </c>
      <c r="P122" t="s">
        <v>27</v>
      </c>
    </row>
    <row r="123" spans="1:5" ht="12.75">
      <c r="A123" s="34" t="s">
        <v>54</v>
      </c>
      <c r="E123" s="35" t="s">
        <v>51</v>
      </c>
    </row>
    <row r="124" spans="1:5" ht="204">
      <c r="A124" s="36" t="s">
        <v>56</v>
      </c>
      <c r="E124" s="37" t="s">
        <v>913</v>
      </c>
    </row>
    <row r="125" spans="1:5" ht="153">
      <c r="A125" t="s">
        <v>58</v>
      </c>
      <c r="E125" s="35" t="s">
        <v>420</v>
      </c>
    </row>
    <row r="126" spans="1:16" ht="12.75">
      <c r="A126" s="24" t="s">
        <v>49</v>
      </c>
      <c r="B126" s="29" t="s">
        <v>263</v>
      </c>
      <c r="C126" s="29" t="s">
        <v>914</v>
      </c>
      <c r="D126" s="24" t="s">
        <v>51</v>
      </c>
      <c r="E126" s="30" t="s">
        <v>915</v>
      </c>
      <c r="F126" s="31" t="s">
        <v>137</v>
      </c>
      <c r="G126" s="32">
        <v>191.5</v>
      </c>
      <c r="H126" s="33">
        <v>0</v>
      </c>
      <c r="I126" s="33">
        <f>ROUND(ROUND(H126,2)*ROUND(G126,3),2)</f>
      </c>
      <c r="O126">
        <f>(I126*21)/100</f>
      </c>
      <c r="P126" t="s">
        <v>27</v>
      </c>
    </row>
    <row r="127" spans="1:5" ht="12.75">
      <c r="A127" s="34" t="s">
        <v>54</v>
      </c>
      <c r="E127" s="35" t="s">
        <v>51</v>
      </c>
    </row>
    <row r="128" spans="1:5" ht="63.75">
      <c r="A128" s="36" t="s">
        <v>56</v>
      </c>
      <c r="E128" s="37" t="s">
        <v>916</v>
      </c>
    </row>
    <row r="129" spans="1:5" ht="89.25">
      <c r="A129" t="s">
        <v>58</v>
      </c>
      <c r="E129" s="35" t="s">
        <v>917</v>
      </c>
    </row>
    <row r="130" spans="1:18" ht="12.75" customHeight="1">
      <c r="A130" s="6" t="s">
        <v>47</v>
      </c>
      <c r="B130" s="6"/>
      <c r="C130" s="40" t="s">
        <v>79</v>
      </c>
      <c r="D130" s="6"/>
      <c r="E130" s="27" t="s">
        <v>918</v>
      </c>
      <c r="F130" s="6"/>
      <c r="G130" s="6"/>
      <c r="H130" s="6"/>
      <c r="I130" s="41">
        <f>0+Q130</f>
      </c>
      <c r="O130">
        <f>0+R130</f>
      </c>
      <c r="Q130">
        <f>0+I131+I135</f>
      </c>
      <c r="R130">
        <f>0+O131+O135</f>
      </c>
    </row>
    <row r="131" spans="1:16" ht="12.75">
      <c r="A131" s="24" t="s">
        <v>49</v>
      </c>
      <c r="B131" s="29" t="s">
        <v>268</v>
      </c>
      <c r="C131" s="29" t="s">
        <v>919</v>
      </c>
      <c r="D131" s="24" t="s">
        <v>51</v>
      </c>
      <c r="E131" s="30" t="s">
        <v>920</v>
      </c>
      <c r="F131" s="31" t="s">
        <v>137</v>
      </c>
      <c r="G131" s="32">
        <v>375</v>
      </c>
      <c r="H131" s="33">
        <v>0</v>
      </c>
      <c r="I131" s="33">
        <f>ROUND(ROUND(H131,2)*ROUND(G131,3),2)</f>
      </c>
      <c r="O131">
        <f>(I131*21)/100</f>
      </c>
      <c r="P131" t="s">
        <v>27</v>
      </c>
    </row>
    <row r="132" spans="1:5" ht="12.75">
      <c r="A132" s="34" t="s">
        <v>54</v>
      </c>
      <c r="E132" s="35" t="s">
        <v>921</v>
      </c>
    </row>
    <row r="133" spans="1:5" ht="12.75">
      <c r="A133" s="36" t="s">
        <v>56</v>
      </c>
      <c r="E133" s="37" t="s">
        <v>922</v>
      </c>
    </row>
    <row r="134" spans="1:5" ht="191.25">
      <c r="A134" t="s">
        <v>58</v>
      </c>
      <c r="E134" s="35" t="s">
        <v>923</v>
      </c>
    </row>
    <row r="135" spans="1:16" ht="12.75">
      <c r="A135" s="24" t="s">
        <v>49</v>
      </c>
      <c r="B135" s="29" t="s">
        <v>274</v>
      </c>
      <c r="C135" s="29" t="s">
        <v>924</v>
      </c>
      <c r="D135" s="24" t="s">
        <v>51</v>
      </c>
      <c r="E135" s="30" t="s">
        <v>925</v>
      </c>
      <c r="F135" s="31" t="s">
        <v>137</v>
      </c>
      <c r="G135" s="32">
        <v>310</v>
      </c>
      <c r="H135" s="33">
        <v>0</v>
      </c>
      <c r="I135" s="33">
        <f>ROUND(ROUND(H135,2)*ROUND(G135,3),2)</f>
      </c>
      <c r="O135">
        <f>(I135*21)/100</f>
      </c>
      <c r="P135" t="s">
        <v>27</v>
      </c>
    </row>
    <row r="136" spans="1:5" ht="12.75">
      <c r="A136" s="34" t="s">
        <v>54</v>
      </c>
      <c r="E136" s="35" t="s">
        <v>926</v>
      </c>
    </row>
    <row r="137" spans="1:5" ht="38.25">
      <c r="A137" s="36" t="s">
        <v>56</v>
      </c>
      <c r="E137" s="37" t="s">
        <v>927</v>
      </c>
    </row>
    <row r="138" spans="1:5" ht="63.75">
      <c r="A138" t="s">
        <v>58</v>
      </c>
      <c r="E138" s="35" t="s">
        <v>928</v>
      </c>
    </row>
    <row r="139" spans="1:18" ht="12.75" customHeight="1">
      <c r="A139" s="6" t="s">
        <v>47</v>
      </c>
      <c r="B139" s="6"/>
      <c r="C139" s="40" t="s">
        <v>85</v>
      </c>
      <c r="D139" s="6"/>
      <c r="E139" s="27" t="s">
        <v>435</v>
      </c>
      <c r="F139" s="6"/>
      <c r="G139" s="6"/>
      <c r="H139" s="6"/>
      <c r="I139" s="41">
        <f>0+Q139</f>
      </c>
      <c r="O139">
        <f>0+R139</f>
      </c>
      <c r="Q139">
        <f>0+I140</f>
      </c>
      <c r="R139">
        <f>0+O140</f>
      </c>
    </row>
    <row r="140" spans="1:16" ht="12.75">
      <c r="A140" s="24" t="s">
        <v>49</v>
      </c>
      <c r="B140" s="29" t="s">
        <v>280</v>
      </c>
      <c r="C140" s="29" t="s">
        <v>929</v>
      </c>
      <c r="D140" s="24" t="s">
        <v>51</v>
      </c>
      <c r="E140" s="30" t="s">
        <v>930</v>
      </c>
      <c r="F140" s="31" t="s">
        <v>82</v>
      </c>
      <c r="G140" s="32">
        <v>50</v>
      </c>
      <c r="H140" s="33">
        <v>0</v>
      </c>
      <c r="I140" s="33">
        <f>ROUND(ROUND(H140,2)*ROUND(G140,3),2)</f>
      </c>
      <c r="O140">
        <f>(I140*21)/100</f>
      </c>
      <c r="P140" t="s">
        <v>27</v>
      </c>
    </row>
    <row r="141" spans="1:5" ht="12.75">
      <c r="A141" s="34" t="s">
        <v>54</v>
      </c>
      <c r="E141" s="35" t="s">
        <v>931</v>
      </c>
    </row>
    <row r="142" spans="1:5" ht="12.75">
      <c r="A142" s="36" t="s">
        <v>56</v>
      </c>
      <c r="E142" s="37" t="s">
        <v>932</v>
      </c>
    </row>
    <row r="143" spans="1:5" ht="25.5">
      <c r="A143" t="s">
        <v>58</v>
      </c>
      <c r="E143" s="35" t="s">
        <v>933</v>
      </c>
    </row>
    <row r="144" spans="1:18" ht="12.75" customHeight="1">
      <c r="A144" s="6" t="s">
        <v>47</v>
      </c>
      <c r="B144" s="6"/>
      <c r="C144" s="40" t="s">
        <v>44</v>
      </c>
      <c r="D144" s="6"/>
      <c r="E144" s="27" t="s">
        <v>462</v>
      </c>
      <c r="F144" s="6"/>
      <c r="G144" s="6"/>
      <c r="H144" s="6"/>
      <c r="I144" s="41">
        <f>0+Q144</f>
      </c>
      <c r="O144">
        <f>0+R144</f>
      </c>
      <c r="Q144">
        <f>0+I145+I149+I153+I157+I161+I165+I169</f>
      </c>
      <c r="R144">
        <f>0+O145+O149+O153+O157+O161+O165+O169</f>
      </c>
    </row>
    <row r="145" spans="1:16" ht="12.75">
      <c r="A145" s="24" t="s">
        <v>49</v>
      </c>
      <c r="B145" s="29" t="s">
        <v>285</v>
      </c>
      <c r="C145" s="29" t="s">
        <v>464</v>
      </c>
      <c r="D145" s="24" t="s">
        <v>51</v>
      </c>
      <c r="E145" s="30" t="s">
        <v>465</v>
      </c>
      <c r="F145" s="31" t="s">
        <v>163</v>
      </c>
      <c r="G145" s="32">
        <v>5</v>
      </c>
      <c r="H145" s="33">
        <v>0</v>
      </c>
      <c r="I145" s="33">
        <f>ROUND(ROUND(H145,2)*ROUND(G145,3),2)</f>
      </c>
      <c r="O145">
        <f>(I145*21)/100</f>
      </c>
      <c r="P145" t="s">
        <v>27</v>
      </c>
    </row>
    <row r="146" spans="1:5" ht="12.75">
      <c r="A146" s="34" t="s">
        <v>54</v>
      </c>
      <c r="E146" s="35" t="s">
        <v>51</v>
      </c>
    </row>
    <row r="147" spans="1:5" ht="12.75">
      <c r="A147" s="36" t="s">
        <v>56</v>
      </c>
      <c r="E147" s="37" t="s">
        <v>934</v>
      </c>
    </row>
    <row r="148" spans="1:5" ht="63.75">
      <c r="A148" t="s">
        <v>58</v>
      </c>
      <c r="E148" s="35" t="s">
        <v>467</v>
      </c>
    </row>
    <row r="149" spans="1:16" ht="25.5">
      <c r="A149" s="24" t="s">
        <v>49</v>
      </c>
      <c r="B149" s="29" t="s">
        <v>292</v>
      </c>
      <c r="C149" s="29" t="s">
        <v>935</v>
      </c>
      <c r="D149" s="24" t="s">
        <v>51</v>
      </c>
      <c r="E149" s="30" t="s">
        <v>936</v>
      </c>
      <c r="F149" s="31" t="s">
        <v>82</v>
      </c>
      <c r="G149" s="32">
        <v>4</v>
      </c>
      <c r="H149" s="33">
        <v>0</v>
      </c>
      <c r="I149" s="33">
        <f>ROUND(ROUND(H149,2)*ROUND(G149,3),2)</f>
      </c>
      <c r="O149">
        <f>(I149*21)/100</f>
      </c>
      <c r="P149" t="s">
        <v>27</v>
      </c>
    </row>
    <row r="150" spans="1:5" ht="12.75">
      <c r="A150" s="34" t="s">
        <v>54</v>
      </c>
      <c r="E150" s="35" t="s">
        <v>937</v>
      </c>
    </row>
    <row r="151" spans="1:5" ht="12.75">
      <c r="A151" s="36" t="s">
        <v>56</v>
      </c>
      <c r="E151" s="37" t="s">
        <v>938</v>
      </c>
    </row>
    <row r="152" spans="1:5" ht="25.5">
      <c r="A152" t="s">
        <v>58</v>
      </c>
      <c r="E152" s="35" t="s">
        <v>939</v>
      </c>
    </row>
    <row r="153" spans="1:16" ht="12.75">
      <c r="A153" s="24" t="s">
        <v>49</v>
      </c>
      <c r="B153" s="29" t="s">
        <v>298</v>
      </c>
      <c r="C153" s="29" t="s">
        <v>940</v>
      </c>
      <c r="D153" s="24" t="s">
        <v>51</v>
      </c>
      <c r="E153" s="30" t="s">
        <v>941</v>
      </c>
      <c r="F153" s="31" t="s">
        <v>82</v>
      </c>
      <c r="G153" s="32">
        <v>4</v>
      </c>
      <c r="H153" s="33">
        <v>0</v>
      </c>
      <c r="I153" s="33">
        <f>ROUND(ROUND(H153,2)*ROUND(G153,3),2)</f>
      </c>
      <c r="O153">
        <f>(I153*21)/100</f>
      </c>
      <c r="P153" t="s">
        <v>27</v>
      </c>
    </row>
    <row r="154" spans="1:5" ht="12.75">
      <c r="A154" s="34" t="s">
        <v>54</v>
      </c>
      <c r="E154" s="35" t="s">
        <v>937</v>
      </c>
    </row>
    <row r="155" spans="1:5" ht="12.75">
      <c r="A155" s="36" t="s">
        <v>56</v>
      </c>
      <c r="E155" s="37" t="s">
        <v>938</v>
      </c>
    </row>
    <row r="156" spans="1:5" ht="25.5">
      <c r="A156" t="s">
        <v>58</v>
      </c>
      <c r="E156" s="35" t="s">
        <v>518</v>
      </c>
    </row>
    <row r="157" spans="1:16" ht="12.75">
      <c r="A157" s="24" t="s">
        <v>49</v>
      </c>
      <c r="B157" s="29" t="s">
        <v>304</v>
      </c>
      <c r="C157" s="29" t="s">
        <v>942</v>
      </c>
      <c r="D157" s="24" t="s">
        <v>871</v>
      </c>
      <c r="E157" s="30" t="s">
        <v>943</v>
      </c>
      <c r="F157" s="31" t="s">
        <v>163</v>
      </c>
      <c r="G157" s="32">
        <v>711.5</v>
      </c>
      <c r="H157" s="33">
        <v>0</v>
      </c>
      <c r="I157" s="33">
        <f>ROUND(ROUND(H157,2)*ROUND(G157,3),2)</f>
      </c>
      <c r="O157">
        <f>(I157*21)/100</f>
      </c>
      <c r="P157" t="s">
        <v>27</v>
      </c>
    </row>
    <row r="158" spans="1:5" ht="12.75">
      <c r="A158" s="34" t="s">
        <v>54</v>
      </c>
      <c r="E158" s="35" t="s">
        <v>872</v>
      </c>
    </row>
    <row r="159" spans="1:5" ht="153">
      <c r="A159" s="36" t="s">
        <v>56</v>
      </c>
      <c r="E159" s="37" t="s">
        <v>867</v>
      </c>
    </row>
    <row r="160" spans="1:5" ht="51">
      <c r="A160" t="s">
        <v>58</v>
      </c>
      <c r="E160" s="35" t="s">
        <v>585</v>
      </c>
    </row>
    <row r="161" spans="1:16" ht="12.75">
      <c r="A161" s="24" t="s">
        <v>49</v>
      </c>
      <c r="B161" s="29" t="s">
        <v>310</v>
      </c>
      <c r="C161" s="29" t="s">
        <v>942</v>
      </c>
      <c r="D161" s="24" t="s">
        <v>257</v>
      </c>
      <c r="E161" s="30" t="s">
        <v>943</v>
      </c>
      <c r="F161" s="31" t="s">
        <v>163</v>
      </c>
      <c r="G161" s="32">
        <v>110</v>
      </c>
      <c r="H161" s="33">
        <v>0</v>
      </c>
      <c r="I161" s="33">
        <f>ROUND(ROUND(H161,2)*ROUND(G161,3),2)</f>
      </c>
      <c r="O161">
        <f>(I161*21)/100</f>
      </c>
      <c r="P161" t="s">
        <v>27</v>
      </c>
    </row>
    <row r="162" spans="1:5" ht="12.75">
      <c r="A162" s="34" t="s">
        <v>54</v>
      </c>
      <c r="E162" s="35" t="s">
        <v>51</v>
      </c>
    </row>
    <row r="163" spans="1:5" ht="191.25">
      <c r="A163" s="36" t="s">
        <v>56</v>
      </c>
      <c r="E163" s="37" t="s">
        <v>944</v>
      </c>
    </row>
    <row r="164" spans="1:5" ht="51">
      <c r="A164" t="s">
        <v>58</v>
      </c>
      <c r="E164" s="35" t="s">
        <v>585</v>
      </c>
    </row>
    <row r="165" spans="1:16" ht="12.75">
      <c r="A165" s="24" t="s">
        <v>49</v>
      </c>
      <c r="B165" s="29" t="s">
        <v>315</v>
      </c>
      <c r="C165" s="29" t="s">
        <v>945</v>
      </c>
      <c r="D165" s="24" t="s">
        <v>51</v>
      </c>
      <c r="E165" s="30" t="s">
        <v>946</v>
      </c>
      <c r="F165" s="31" t="s">
        <v>163</v>
      </c>
      <c r="G165" s="32">
        <v>113</v>
      </c>
      <c r="H165" s="33">
        <v>0</v>
      </c>
      <c r="I165" s="33">
        <f>ROUND(ROUND(H165,2)*ROUND(G165,3),2)</f>
      </c>
      <c r="O165">
        <f>(I165*21)/100</f>
      </c>
      <c r="P165" t="s">
        <v>27</v>
      </c>
    </row>
    <row r="166" spans="1:5" ht="12.75">
      <c r="A166" s="34" t="s">
        <v>54</v>
      </c>
      <c r="E166" s="35" t="s">
        <v>947</v>
      </c>
    </row>
    <row r="167" spans="1:5" ht="204">
      <c r="A167" s="36" t="s">
        <v>56</v>
      </c>
      <c r="E167" s="37" t="s">
        <v>948</v>
      </c>
    </row>
    <row r="168" spans="1:5" ht="51">
      <c r="A168" t="s">
        <v>58</v>
      </c>
      <c r="E168" s="35" t="s">
        <v>585</v>
      </c>
    </row>
    <row r="169" spans="1:16" ht="12.75">
      <c r="A169" s="24" t="s">
        <v>49</v>
      </c>
      <c r="B169" s="29" t="s">
        <v>321</v>
      </c>
      <c r="C169" s="29" t="s">
        <v>949</v>
      </c>
      <c r="D169" s="24" t="s">
        <v>51</v>
      </c>
      <c r="E169" s="30" t="s">
        <v>950</v>
      </c>
      <c r="F169" s="31" t="s">
        <v>153</v>
      </c>
      <c r="G169" s="32">
        <v>1.56</v>
      </c>
      <c r="H169" s="33">
        <v>0</v>
      </c>
      <c r="I169" s="33">
        <f>ROUND(ROUND(H169,2)*ROUND(G169,3),2)</f>
      </c>
      <c r="O169">
        <f>(I169*21)/100</f>
      </c>
      <c r="P169" t="s">
        <v>27</v>
      </c>
    </row>
    <row r="170" spans="1:5" ht="12.75">
      <c r="A170" s="34" t="s">
        <v>54</v>
      </c>
      <c r="E170" s="35" t="s">
        <v>898</v>
      </c>
    </row>
    <row r="171" spans="1:5" ht="12.75">
      <c r="A171" s="36" t="s">
        <v>56</v>
      </c>
      <c r="E171" s="37" t="s">
        <v>899</v>
      </c>
    </row>
    <row r="172" spans="1:5" ht="102">
      <c r="A172" t="s">
        <v>58</v>
      </c>
      <c r="E172" s="35" t="s">
        <v>770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0+O9+O14+O35+O44+O65+O70</f>
      </c>
      <c r="P2" t="s">
        <v>26</v>
      </c>
    </row>
    <row r="3" spans="1:16" ht="15" customHeight="1">
      <c r="A3" t="s">
        <v>12</v>
      </c>
      <c r="B3" s="12" t="s">
        <v>14</v>
      </c>
      <c r="C3" s="13" t="s">
        <v>15</v>
      </c>
      <c r="D3" s="1"/>
      <c r="E3" s="14" t="s">
        <v>16</v>
      </c>
      <c r="F3" s="1"/>
      <c r="G3" s="9"/>
      <c r="H3" s="8" t="s">
        <v>951</v>
      </c>
      <c r="I3" s="38">
        <f>0+I9+I14+I35+I44+I65+I70</f>
      </c>
      <c r="O3" t="s">
        <v>23</v>
      </c>
      <c r="P3" t="s">
        <v>27</v>
      </c>
    </row>
    <row r="4" spans="1:16" ht="15" customHeight="1">
      <c r="A4" t="s">
        <v>17</v>
      </c>
      <c r="B4" s="12" t="s">
        <v>18</v>
      </c>
      <c r="C4" s="13" t="s">
        <v>121</v>
      </c>
      <c r="D4" s="1"/>
      <c r="E4" s="14" t="s">
        <v>122</v>
      </c>
      <c r="F4" s="1"/>
      <c r="G4" s="1"/>
      <c r="H4" s="11"/>
      <c r="I4" s="11"/>
      <c r="O4" t="s">
        <v>24</v>
      </c>
      <c r="P4" t="s">
        <v>27</v>
      </c>
    </row>
    <row r="5" spans="1:16" ht="12.75" customHeight="1">
      <c r="A5" t="s">
        <v>21</v>
      </c>
      <c r="B5" s="16" t="s">
        <v>22</v>
      </c>
      <c r="C5" s="17" t="s">
        <v>951</v>
      </c>
      <c r="D5" s="6"/>
      <c r="E5" s="18" t="s">
        <v>952</v>
      </c>
      <c r="F5" s="6"/>
      <c r="G5" s="6"/>
      <c r="H5" s="6"/>
      <c r="I5" s="6"/>
      <c r="O5" t="s">
        <v>25</v>
      </c>
      <c r="P5" t="s">
        <v>27</v>
      </c>
    </row>
    <row r="6" spans="1:9" ht="12.75" customHeight="1">
      <c r="A6" s="15" t="s">
        <v>30</v>
      </c>
      <c r="B6" s="15" t="s">
        <v>32</v>
      </c>
      <c r="C6" s="15" t="s">
        <v>34</v>
      </c>
      <c r="D6" s="15" t="s">
        <v>35</v>
      </c>
      <c r="E6" s="15" t="s">
        <v>36</v>
      </c>
      <c r="F6" s="15" t="s">
        <v>38</v>
      </c>
      <c r="G6" s="15" t="s">
        <v>40</v>
      </c>
      <c r="H6" s="15" t="s">
        <v>42</v>
      </c>
      <c r="I6" s="15"/>
    </row>
    <row r="7" spans="1:9" ht="12.75" customHeight="1">
      <c r="A7" s="15"/>
      <c r="B7" s="15"/>
      <c r="C7" s="15"/>
      <c r="D7" s="15"/>
      <c r="E7" s="15"/>
      <c r="F7" s="15"/>
      <c r="G7" s="15"/>
      <c r="H7" s="15" t="s">
        <v>43</v>
      </c>
      <c r="I7" s="15" t="s">
        <v>45</v>
      </c>
    </row>
    <row r="8" spans="1:9" ht="12.75" customHeight="1">
      <c r="A8" s="15" t="s">
        <v>31</v>
      </c>
      <c r="B8" s="15" t="s">
        <v>33</v>
      </c>
      <c r="C8" s="15" t="s">
        <v>27</v>
      </c>
      <c r="D8" s="15" t="s">
        <v>26</v>
      </c>
      <c r="E8" s="15" t="s">
        <v>37</v>
      </c>
      <c r="F8" s="15" t="s">
        <v>39</v>
      </c>
      <c r="G8" s="15" t="s">
        <v>41</v>
      </c>
      <c r="H8" s="15" t="s">
        <v>44</v>
      </c>
      <c r="I8" s="15" t="s">
        <v>46</v>
      </c>
    </row>
    <row r="9" spans="1:18" ht="12.75" customHeight="1">
      <c r="A9" s="25" t="s">
        <v>47</v>
      </c>
      <c r="B9" s="25"/>
      <c r="C9" s="26" t="s">
        <v>31</v>
      </c>
      <c r="D9" s="25"/>
      <c r="E9" s="27" t="s">
        <v>48</v>
      </c>
      <c r="F9" s="25"/>
      <c r="G9" s="25"/>
      <c r="H9" s="25"/>
      <c r="I9" s="28">
        <f>0+Q9</f>
      </c>
      <c r="O9">
        <f>0+R9</f>
      </c>
      <c r="Q9">
        <f>0+I10</f>
      </c>
      <c r="R9">
        <f>0+O10</f>
      </c>
    </row>
    <row r="10" spans="1:16" ht="12.75">
      <c r="A10" s="24" t="s">
        <v>49</v>
      </c>
      <c r="B10" s="29" t="s">
        <v>33</v>
      </c>
      <c r="C10" s="29" t="s">
        <v>131</v>
      </c>
      <c r="D10" s="24" t="s">
        <v>51</v>
      </c>
      <c r="E10" s="30" t="s">
        <v>126</v>
      </c>
      <c r="F10" s="31" t="s">
        <v>127</v>
      </c>
      <c r="G10" s="32">
        <v>1634.52</v>
      </c>
      <c r="H10" s="33">
        <v>0</v>
      </c>
      <c r="I10" s="33">
        <f>ROUND(ROUND(H10,2)*ROUND(G10,3),2)</f>
      </c>
      <c r="O10">
        <f>(I10*21)/100</f>
      </c>
      <c r="P10" t="s">
        <v>27</v>
      </c>
    </row>
    <row r="11" spans="1:5" ht="12.75">
      <c r="A11" s="34" t="s">
        <v>54</v>
      </c>
      <c r="E11" s="35" t="s">
        <v>132</v>
      </c>
    </row>
    <row r="12" spans="1:5" ht="63.75">
      <c r="A12" s="36" t="s">
        <v>56</v>
      </c>
      <c r="E12" s="37" t="s">
        <v>953</v>
      </c>
    </row>
    <row r="13" spans="1:5" ht="25.5">
      <c r="A13" t="s">
        <v>58</v>
      </c>
      <c r="E13" s="35" t="s">
        <v>630</v>
      </c>
    </row>
    <row r="14" spans="1:18" ht="12.75" customHeight="1">
      <c r="A14" s="6" t="s">
        <v>47</v>
      </c>
      <c r="B14" s="6"/>
      <c r="C14" s="40" t="s">
        <v>33</v>
      </c>
      <c r="D14" s="6"/>
      <c r="E14" s="27" t="s">
        <v>134</v>
      </c>
      <c r="F14" s="6"/>
      <c r="G14" s="6"/>
      <c r="H14" s="6"/>
      <c r="I14" s="41">
        <f>0+Q14</f>
      </c>
      <c r="O14">
        <f>0+R14</f>
      </c>
      <c r="Q14">
        <f>0+I15+I19+I23+I27+I31</f>
      </c>
      <c r="R14">
        <f>0+O15+O19+O23+O27+O31</f>
      </c>
    </row>
    <row r="15" spans="1:16" ht="25.5">
      <c r="A15" s="24" t="s">
        <v>49</v>
      </c>
      <c r="B15" s="29" t="s">
        <v>27</v>
      </c>
      <c r="C15" s="29" t="s">
        <v>157</v>
      </c>
      <c r="D15" s="24" t="s">
        <v>51</v>
      </c>
      <c r="E15" s="30" t="s">
        <v>158</v>
      </c>
      <c r="F15" s="31" t="s">
        <v>153</v>
      </c>
      <c r="G15" s="32">
        <v>293.7</v>
      </c>
      <c r="H15" s="33">
        <v>0</v>
      </c>
      <c r="I15" s="33">
        <f>ROUND(ROUND(H15,2)*ROUND(G15,3),2)</f>
      </c>
      <c r="O15">
        <f>(I15*21)/100</f>
      </c>
      <c r="P15" t="s">
        <v>27</v>
      </c>
    </row>
    <row r="16" spans="1:5" ht="12.75">
      <c r="A16" s="34" t="s">
        <v>54</v>
      </c>
      <c r="E16" s="35" t="s">
        <v>954</v>
      </c>
    </row>
    <row r="17" spans="1:5" ht="102">
      <c r="A17" s="36" t="s">
        <v>56</v>
      </c>
      <c r="E17" s="37" t="s">
        <v>955</v>
      </c>
    </row>
    <row r="18" spans="1:5" ht="63.75">
      <c r="A18" t="s">
        <v>58</v>
      </c>
      <c r="E18" s="35" t="s">
        <v>156</v>
      </c>
    </row>
    <row r="19" spans="1:16" ht="12.75">
      <c r="A19" s="24" t="s">
        <v>49</v>
      </c>
      <c r="B19" s="29" t="s">
        <v>26</v>
      </c>
      <c r="C19" s="29" t="s">
        <v>170</v>
      </c>
      <c r="D19" s="24" t="s">
        <v>51</v>
      </c>
      <c r="E19" s="30" t="s">
        <v>171</v>
      </c>
      <c r="F19" s="31" t="s">
        <v>153</v>
      </c>
      <c r="G19" s="32">
        <v>57.48</v>
      </c>
      <c r="H19" s="33">
        <v>0</v>
      </c>
      <c r="I19" s="33">
        <f>ROUND(ROUND(H19,2)*ROUND(G19,3),2)</f>
      </c>
      <c r="O19">
        <f>(I19*21)/100</f>
      </c>
      <c r="P19" t="s">
        <v>27</v>
      </c>
    </row>
    <row r="20" spans="1:5" ht="12.75">
      <c r="A20" s="34" t="s">
        <v>54</v>
      </c>
      <c r="E20" s="35" t="s">
        <v>956</v>
      </c>
    </row>
    <row r="21" spans="1:5" ht="12.75">
      <c r="A21" s="36" t="s">
        <v>56</v>
      </c>
      <c r="E21" s="37" t="s">
        <v>957</v>
      </c>
    </row>
    <row r="22" spans="1:5" ht="63.75">
      <c r="A22" t="s">
        <v>58</v>
      </c>
      <c r="E22" s="35" t="s">
        <v>156</v>
      </c>
    </row>
    <row r="23" spans="1:16" ht="12.75">
      <c r="A23" s="24" t="s">
        <v>49</v>
      </c>
      <c r="B23" s="29" t="s">
        <v>37</v>
      </c>
      <c r="C23" s="29" t="s">
        <v>182</v>
      </c>
      <c r="D23" s="24" t="s">
        <v>51</v>
      </c>
      <c r="E23" s="30" t="s">
        <v>184</v>
      </c>
      <c r="F23" s="31" t="s">
        <v>153</v>
      </c>
      <c r="G23" s="32">
        <v>114.96</v>
      </c>
      <c r="H23" s="33">
        <v>0</v>
      </c>
      <c r="I23" s="33">
        <f>ROUND(ROUND(H23,2)*ROUND(G23,3),2)</f>
      </c>
      <c r="O23">
        <f>(I23*21)/100</f>
      </c>
      <c r="P23" t="s">
        <v>27</v>
      </c>
    </row>
    <row r="24" spans="1:5" ht="12.75">
      <c r="A24" s="34" t="s">
        <v>54</v>
      </c>
      <c r="E24" s="35" t="s">
        <v>958</v>
      </c>
    </row>
    <row r="25" spans="1:5" ht="25.5">
      <c r="A25" s="36" t="s">
        <v>56</v>
      </c>
      <c r="E25" s="37" t="s">
        <v>959</v>
      </c>
    </row>
    <row r="26" spans="1:5" ht="369.75">
      <c r="A26" t="s">
        <v>58</v>
      </c>
      <c r="E26" s="35" t="s">
        <v>181</v>
      </c>
    </row>
    <row r="27" spans="1:16" ht="12.75">
      <c r="A27" s="24" t="s">
        <v>49</v>
      </c>
      <c r="B27" s="29" t="s">
        <v>39</v>
      </c>
      <c r="C27" s="29" t="s">
        <v>651</v>
      </c>
      <c r="D27" s="24" t="s">
        <v>51</v>
      </c>
      <c r="E27" s="30" t="s">
        <v>652</v>
      </c>
      <c r="F27" s="31" t="s">
        <v>153</v>
      </c>
      <c r="G27" s="32">
        <v>419.4</v>
      </c>
      <c r="H27" s="33">
        <v>0</v>
      </c>
      <c r="I27" s="33">
        <f>ROUND(ROUND(H27,2)*ROUND(G27,3),2)</f>
      </c>
      <c r="O27">
        <f>(I27*21)/100</f>
      </c>
      <c r="P27" t="s">
        <v>27</v>
      </c>
    </row>
    <row r="28" spans="1:5" ht="12.75">
      <c r="A28" s="34" t="s">
        <v>54</v>
      </c>
      <c r="E28" s="35" t="s">
        <v>960</v>
      </c>
    </row>
    <row r="29" spans="1:5" ht="25.5">
      <c r="A29" s="36" t="s">
        <v>56</v>
      </c>
      <c r="E29" s="37" t="s">
        <v>961</v>
      </c>
    </row>
    <row r="30" spans="1:5" ht="318.75">
      <c r="A30" t="s">
        <v>58</v>
      </c>
      <c r="E30" s="35" t="s">
        <v>213</v>
      </c>
    </row>
    <row r="31" spans="1:16" ht="12.75">
      <c r="A31" s="24" t="s">
        <v>49</v>
      </c>
      <c r="B31" s="29" t="s">
        <v>41</v>
      </c>
      <c r="C31" s="29" t="s">
        <v>215</v>
      </c>
      <c r="D31" s="24" t="s">
        <v>51</v>
      </c>
      <c r="E31" s="30" t="s">
        <v>216</v>
      </c>
      <c r="F31" s="31" t="s">
        <v>153</v>
      </c>
      <c r="G31" s="32">
        <v>523.56</v>
      </c>
      <c r="H31" s="33">
        <v>0</v>
      </c>
      <c r="I31" s="33">
        <f>ROUND(ROUND(H31,2)*ROUND(G31,3),2)</f>
      </c>
      <c r="O31">
        <f>(I31*21)/100</f>
      </c>
      <c r="P31" t="s">
        <v>27</v>
      </c>
    </row>
    <row r="32" spans="1:5" ht="12.75">
      <c r="A32" s="34" t="s">
        <v>54</v>
      </c>
      <c r="E32" s="35" t="s">
        <v>51</v>
      </c>
    </row>
    <row r="33" spans="1:5" ht="51">
      <c r="A33" s="36" t="s">
        <v>56</v>
      </c>
      <c r="E33" s="37" t="s">
        <v>962</v>
      </c>
    </row>
    <row r="34" spans="1:5" ht="191.25">
      <c r="A34" t="s">
        <v>58</v>
      </c>
      <c r="E34" s="35" t="s">
        <v>218</v>
      </c>
    </row>
    <row r="35" spans="1:18" ht="12.75" customHeight="1">
      <c r="A35" s="6" t="s">
        <v>47</v>
      </c>
      <c r="B35" s="6"/>
      <c r="C35" s="40" t="s">
        <v>37</v>
      </c>
      <c r="D35" s="6"/>
      <c r="E35" s="27" t="s">
        <v>291</v>
      </c>
      <c r="F35" s="6"/>
      <c r="G35" s="6"/>
      <c r="H35" s="6"/>
      <c r="I35" s="41">
        <f>0+Q35</f>
      </c>
      <c r="O35">
        <f>0+R35</f>
      </c>
      <c r="Q35">
        <f>0+I36+I40</f>
      </c>
      <c r="R35">
        <f>0+O36+O40</f>
      </c>
    </row>
    <row r="36" spans="1:16" ht="12.75">
      <c r="A36" s="24" t="s">
        <v>49</v>
      </c>
      <c r="B36" s="29" t="s">
        <v>79</v>
      </c>
      <c r="C36" s="29" t="s">
        <v>666</v>
      </c>
      <c r="D36" s="24" t="s">
        <v>51</v>
      </c>
      <c r="E36" s="30" t="s">
        <v>667</v>
      </c>
      <c r="F36" s="31" t="s">
        <v>153</v>
      </c>
      <c r="G36" s="32">
        <v>55.92</v>
      </c>
      <c r="H36" s="33">
        <v>0</v>
      </c>
      <c r="I36" s="33">
        <f>ROUND(ROUND(H36,2)*ROUND(G36,3),2)</f>
      </c>
      <c r="O36">
        <f>(I36*21)/100</f>
      </c>
      <c r="P36" t="s">
        <v>27</v>
      </c>
    </row>
    <row r="37" spans="1:5" ht="12.75">
      <c r="A37" s="34" t="s">
        <v>54</v>
      </c>
      <c r="E37" s="35" t="s">
        <v>963</v>
      </c>
    </row>
    <row r="38" spans="1:5" ht="25.5">
      <c r="A38" s="36" t="s">
        <v>56</v>
      </c>
      <c r="E38" s="37" t="s">
        <v>964</v>
      </c>
    </row>
    <row r="39" spans="1:5" ht="38.25">
      <c r="A39" t="s">
        <v>58</v>
      </c>
      <c r="E39" s="35" t="s">
        <v>669</v>
      </c>
    </row>
    <row r="40" spans="1:16" ht="12.75">
      <c r="A40" s="24" t="s">
        <v>49</v>
      </c>
      <c r="B40" s="29" t="s">
        <v>85</v>
      </c>
      <c r="C40" s="29" t="s">
        <v>299</v>
      </c>
      <c r="D40" s="24" t="s">
        <v>51</v>
      </c>
      <c r="E40" s="30" t="s">
        <v>300</v>
      </c>
      <c r="F40" s="31" t="s">
        <v>153</v>
      </c>
      <c r="G40" s="32">
        <v>12</v>
      </c>
      <c r="H40" s="33">
        <v>0</v>
      </c>
      <c r="I40" s="33">
        <f>ROUND(ROUND(H40,2)*ROUND(G40,3),2)</f>
      </c>
      <c r="O40">
        <f>(I40*21)/100</f>
      </c>
      <c r="P40" t="s">
        <v>27</v>
      </c>
    </row>
    <row r="41" spans="1:5" ht="12.75">
      <c r="A41" s="34" t="s">
        <v>54</v>
      </c>
      <c r="E41" s="35" t="s">
        <v>670</v>
      </c>
    </row>
    <row r="42" spans="1:5" ht="12.75">
      <c r="A42" s="36" t="s">
        <v>56</v>
      </c>
      <c r="E42" s="37" t="s">
        <v>965</v>
      </c>
    </row>
    <row r="43" spans="1:5" ht="293.25">
      <c r="A43" t="s">
        <v>58</v>
      </c>
      <c r="E43" s="35" t="s">
        <v>672</v>
      </c>
    </row>
    <row r="44" spans="1:18" ht="12.75" customHeight="1">
      <c r="A44" s="6" t="s">
        <v>47</v>
      </c>
      <c r="B44" s="6"/>
      <c r="C44" s="40" t="s">
        <v>39</v>
      </c>
      <c r="D44" s="6"/>
      <c r="E44" s="27" t="s">
        <v>309</v>
      </c>
      <c r="F44" s="6"/>
      <c r="G44" s="6"/>
      <c r="H44" s="6"/>
      <c r="I44" s="41">
        <f>0+Q44</f>
      </c>
      <c r="O44">
        <f>0+R44</f>
      </c>
      <c r="Q44">
        <f>0+I45+I49+I53+I57+I61</f>
      </c>
      <c r="R44">
        <f>0+O45+O49+O53+O57+O61</f>
      </c>
    </row>
    <row r="45" spans="1:16" ht="12.75">
      <c r="A45" s="24" t="s">
        <v>49</v>
      </c>
      <c r="B45" s="29" t="s">
        <v>44</v>
      </c>
      <c r="C45" s="29" t="s">
        <v>966</v>
      </c>
      <c r="D45" s="24" t="s">
        <v>51</v>
      </c>
      <c r="E45" s="30" t="s">
        <v>967</v>
      </c>
      <c r="F45" s="31" t="s">
        <v>137</v>
      </c>
      <c r="G45" s="32">
        <v>391.4</v>
      </c>
      <c r="H45" s="33">
        <v>0</v>
      </c>
      <c r="I45" s="33">
        <f>ROUND(ROUND(H45,2)*ROUND(G45,3),2)</f>
      </c>
      <c r="O45">
        <f>(I45*21)/100</f>
      </c>
      <c r="P45" t="s">
        <v>27</v>
      </c>
    </row>
    <row r="46" spans="1:5" ht="12.75">
      <c r="A46" s="34" t="s">
        <v>54</v>
      </c>
      <c r="E46" s="35" t="s">
        <v>51</v>
      </c>
    </row>
    <row r="47" spans="1:5" ht="38.25">
      <c r="A47" s="36" t="s">
        <v>56</v>
      </c>
      <c r="E47" s="37" t="s">
        <v>968</v>
      </c>
    </row>
    <row r="48" spans="1:5" ht="51">
      <c r="A48" t="s">
        <v>58</v>
      </c>
      <c r="E48" s="35" t="s">
        <v>329</v>
      </c>
    </row>
    <row r="49" spans="1:16" ht="12.75">
      <c r="A49" s="24" t="s">
        <v>49</v>
      </c>
      <c r="B49" s="29" t="s">
        <v>46</v>
      </c>
      <c r="C49" s="29" t="s">
        <v>969</v>
      </c>
      <c r="D49" s="24" t="s">
        <v>51</v>
      </c>
      <c r="E49" s="30" t="s">
        <v>970</v>
      </c>
      <c r="F49" s="31" t="s">
        <v>137</v>
      </c>
      <c r="G49" s="32">
        <v>1077.1</v>
      </c>
      <c r="H49" s="33">
        <v>0</v>
      </c>
      <c r="I49" s="33">
        <f>ROUND(ROUND(H49,2)*ROUND(G49,3),2)</f>
      </c>
      <c r="O49">
        <f>(I49*21)/100</f>
      </c>
      <c r="P49" t="s">
        <v>27</v>
      </c>
    </row>
    <row r="50" spans="1:5" ht="12.75">
      <c r="A50" s="34" t="s">
        <v>54</v>
      </c>
      <c r="E50" s="35" t="s">
        <v>51</v>
      </c>
    </row>
    <row r="51" spans="1:5" ht="102">
      <c r="A51" s="36" t="s">
        <v>56</v>
      </c>
      <c r="E51" s="37" t="s">
        <v>971</v>
      </c>
    </row>
    <row r="52" spans="1:5" ht="102">
      <c r="A52" t="s">
        <v>58</v>
      </c>
      <c r="E52" s="35" t="s">
        <v>355</v>
      </c>
    </row>
    <row r="53" spans="1:16" ht="12.75">
      <c r="A53" s="24" t="s">
        <v>49</v>
      </c>
      <c r="B53" s="29" t="s">
        <v>97</v>
      </c>
      <c r="C53" s="29" t="s">
        <v>364</v>
      </c>
      <c r="D53" s="24" t="s">
        <v>51</v>
      </c>
      <c r="E53" s="30" t="s">
        <v>366</v>
      </c>
      <c r="F53" s="31" t="s">
        <v>137</v>
      </c>
      <c r="G53" s="32">
        <v>1149.6</v>
      </c>
      <c r="H53" s="33">
        <v>0</v>
      </c>
      <c r="I53" s="33">
        <f>ROUND(ROUND(H53,2)*ROUND(G53,3),2)</f>
      </c>
      <c r="O53">
        <f>(I53*21)/100</f>
      </c>
      <c r="P53" t="s">
        <v>27</v>
      </c>
    </row>
    <row r="54" spans="1:5" ht="12.75">
      <c r="A54" s="34" t="s">
        <v>54</v>
      </c>
      <c r="E54" s="35" t="s">
        <v>51</v>
      </c>
    </row>
    <row r="55" spans="1:5" ht="25.5">
      <c r="A55" s="36" t="s">
        <v>56</v>
      </c>
      <c r="E55" s="37" t="s">
        <v>972</v>
      </c>
    </row>
    <row r="56" spans="1:5" ht="51">
      <c r="A56" t="s">
        <v>58</v>
      </c>
      <c r="E56" s="35" t="s">
        <v>361</v>
      </c>
    </row>
    <row r="57" spans="1:16" ht="12.75">
      <c r="A57" s="24" t="s">
        <v>49</v>
      </c>
      <c r="B57" s="29" t="s">
        <v>102</v>
      </c>
      <c r="C57" s="29" t="s">
        <v>391</v>
      </c>
      <c r="D57" s="24" t="s">
        <v>51</v>
      </c>
      <c r="E57" s="30" t="s">
        <v>392</v>
      </c>
      <c r="F57" s="31" t="s">
        <v>137</v>
      </c>
      <c r="G57" s="32">
        <v>574.8</v>
      </c>
      <c r="H57" s="33">
        <v>0</v>
      </c>
      <c r="I57" s="33">
        <f>ROUND(ROUND(H57,2)*ROUND(G57,3),2)</f>
      </c>
      <c r="O57">
        <f>(I57*21)/100</f>
      </c>
      <c r="P57" t="s">
        <v>27</v>
      </c>
    </row>
    <row r="58" spans="1:5" ht="12.75">
      <c r="A58" s="34" t="s">
        <v>54</v>
      </c>
      <c r="E58" s="35" t="s">
        <v>51</v>
      </c>
    </row>
    <row r="59" spans="1:5" ht="12.75">
      <c r="A59" s="36" t="s">
        <v>56</v>
      </c>
      <c r="E59" s="37" t="s">
        <v>973</v>
      </c>
    </row>
    <row r="60" spans="1:5" ht="140.25">
      <c r="A60" t="s">
        <v>58</v>
      </c>
      <c r="E60" s="35" t="s">
        <v>394</v>
      </c>
    </row>
    <row r="61" spans="1:16" ht="25.5">
      <c r="A61" s="24" t="s">
        <v>49</v>
      </c>
      <c r="B61" s="29" t="s">
        <v>107</v>
      </c>
      <c r="C61" s="29" t="s">
        <v>974</v>
      </c>
      <c r="D61" s="24" t="s">
        <v>51</v>
      </c>
      <c r="E61" s="30" t="s">
        <v>975</v>
      </c>
      <c r="F61" s="31" t="s">
        <v>137</v>
      </c>
      <c r="G61" s="32">
        <v>574.8</v>
      </c>
      <c r="H61" s="33">
        <v>0</v>
      </c>
      <c r="I61" s="33">
        <f>ROUND(ROUND(H61,2)*ROUND(G61,3),2)</f>
      </c>
      <c r="O61">
        <f>(I61*21)/100</f>
      </c>
      <c r="P61" t="s">
        <v>27</v>
      </c>
    </row>
    <row r="62" spans="1:5" ht="12.75">
      <c r="A62" s="34" t="s">
        <v>54</v>
      </c>
      <c r="E62" s="35" t="s">
        <v>51</v>
      </c>
    </row>
    <row r="63" spans="1:5" ht="12.75">
      <c r="A63" s="36" t="s">
        <v>56</v>
      </c>
      <c r="E63" s="37" t="s">
        <v>973</v>
      </c>
    </row>
    <row r="64" spans="1:5" ht="140.25">
      <c r="A64" t="s">
        <v>58</v>
      </c>
      <c r="E64" s="35" t="s">
        <v>976</v>
      </c>
    </row>
    <row r="65" spans="1:18" ht="12.75" customHeight="1">
      <c r="A65" s="6" t="s">
        <v>47</v>
      </c>
      <c r="B65" s="6"/>
      <c r="C65" s="40" t="s">
        <v>85</v>
      </c>
      <c r="D65" s="6"/>
      <c r="E65" s="27" t="s">
        <v>435</v>
      </c>
      <c r="F65" s="6"/>
      <c r="G65" s="6"/>
      <c r="H65" s="6"/>
      <c r="I65" s="41">
        <f>0+Q65</f>
      </c>
      <c r="O65">
        <f>0+R65</f>
      </c>
      <c r="Q65">
        <f>0+I66</f>
      </c>
      <c r="R65">
        <f>0+O66</f>
      </c>
    </row>
    <row r="66" spans="1:16" ht="25.5">
      <c r="A66" s="24" t="s">
        <v>49</v>
      </c>
      <c r="B66" s="29" t="s">
        <v>187</v>
      </c>
      <c r="C66" s="29" t="s">
        <v>716</v>
      </c>
      <c r="D66" s="24" t="s">
        <v>51</v>
      </c>
      <c r="E66" s="30" t="s">
        <v>717</v>
      </c>
      <c r="F66" s="31" t="s">
        <v>153</v>
      </c>
      <c r="G66" s="32">
        <v>219.925</v>
      </c>
      <c r="H66" s="33">
        <v>0</v>
      </c>
      <c r="I66" s="33">
        <f>ROUND(ROUND(H66,2)*ROUND(G66,3),2)</f>
      </c>
      <c r="O66">
        <f>(I66*21)/100</f>
      </c>
      <c r="P66" t="s">
        <v>27</v>
      </c>
    </row>
    <row r="67" spans="1:5" ht="12.75">
      <c r="A67" s="34" t="s">
        <v>54</v>
      </c>
      <c r="E67" s="35" t="s">
        <v>718</v>
      </c>
    </row>
    <row r="68" spans="1:5" ht="63.75">
      <c r="A68" s="36" t="s">
        <v>56</v>
      </c>
      <c r="E68" s="37" t="s">
        <v>977</v>
      </c>
    </row>
    <row r="69" spans="1:5" ht="369.75">
      <c r="A69" t="s">
        <v>58</v>
      </c>
      <c r="E69" s="35" t="s">
        <v>720</v>
      </c>
    </row>
    <row r="70" spans="1:18" ht="12.75" customHeight="1">
      <c r="A70" s="6" t="s">
        <v>47</v>
      </c>
      <c r="B70" s="6"/>
      <c r="C70" s="40" t="s">
        <v>44</v>
      </c>
      <c r="D70" s="6"/>
      <c r="E70" s="27" t="s">
        <v>462</v>
      </c>
      <c r="F70" s="6"/>
      <c r="G70" s="6"/>
      <c r="H70" s="6"/>
      <c r="I70" s="41">
        <f>0+Q70</f>
      </c>
      <c r="O70">
        <f>0+R70</f>
      </c>
      <c r="Q70">
        <f>0+I71+I75+I79+I83+I87+I91+I95</f>
      </c>
      <c r="R70">
        <f>0+O71+O75+O79+O83+O87+O91+O95</f>
      </c>
    </row>
    <row r="71" spans="1:16" ht="12.75">
      <c r="A71" s="24" t="s">
        <v>49</v>
      </c>
      <c r="B71" s="29" t="s">
        <v>191</v>
      </c>
      <c r="C71" s="29" t="s">
        <v>978</v>
      </c>
      <c r="D71" s="24" t="s">
        <v>51</v>
      </c>
      <c r="E71" s="30" t="s">
        <v>979</v>
      </c>
      <c r="F71" s="31" t="s">
        <v>163</v>
      </c>
      <c r="G71" s="32">
        <v>216</v>
      </c>
      <c r="H71" s="33">
        <v>0</v>
      </c>
      <c r="I71" s="33">
        <f>ROUND(ROUND(H71,2)*ROUND(G71,3),2)</f>
      </c>
      <c r="O71">
        <f>(I71*21)/100</f>
      </c>
      <c r="P71" t="s">
        <v>27</v>
      </c>
    </row>
    <row r="72" spans="1:5" ht="12.75">
      <c r="A72" s="34" t="s">
        <v>54</v>
      </c>
      <c r="E72" s="35" t="s">
        <v>51</v>
      </c>
    </row>
    <row r="73" spans="1:5" ht="357">
      <c r="A73" s="36" t="s">
        <v>56</v>
      </c>
      <c r="E73" s="37" t="s">
        <v>980</v>
      </c>
    </row>
    <row r="74" spans="1:5" ht="63.75">
      <c r="A74" t="s">
        <v>58</v>
      </c>
      <c r="E74" s="35" t="s">
        <v>743</v>
      </c>
    </row>
    <row r="75" spans="1:16" ht="12.75">
      <c r="A75" s="24" t="s">
        <v>49</v>
      </c>
      <c r="B75" s="29" t="s">
        <v>197</v>
      </c>
      <c r="C75" s="29" t="s">
        <v>740</v>
      </c>
      <c r="D75" s="24" t="s">
        <v>51</v>
      </c>
      <c r="E75" s="30" t="s">
        <v>741</v>
      </c>
      <c r="F75" s="31" t="s">
        <v>163</v>
      </c>
      <c r="G75" s="32">
        <v>17</v>
      </c>
      <c r="H75" s="33">
        <v>0</v>
      </c>
      <c r="I75" s="33">
        <f>ROUND(ROUND(H75,2)*ROUND(G75,3),2)</f>
      </c>
      <c r="O75">
        <f>(I75*21)/100</f>
      </c>
      <c r="P75" t="s">
        <v>27</v>
      </c>
    </row>
    <row r="76" spans="1:5" ht="12.75">
      <c r="A76" s="34" t="s">
        <v>54</v>
      </c>
      <c r="E76" s="35" t="s">
        <v>51</v>
      </c>
    </row>
    <row r="77" spans="1:5" ht="25.5">
      <c r="A77" s="36" t="s">
        <v>56</v>
      </c>
      <c r="E77" s="37" t="s">
        <v>981</v>
      </c>
    </row>
    <row r="78" spans="1:5" ht="63.75">
      <c r="A78" t="s">
        <v>58</v>
      </c>
      <c r="E78" s="35" t="s">
        <v>743</v>
      </c>
    </row>
    <row r="79" spans="1:16" ht="12.75">
      <c r="A79" s="24" t="s">
        <v>49</v>
      </c>
      <c r="B79" s="29" t="s">
        <v>203</v>
      </c>
      <c r="C79" s="29" t="s">
        <v>982</v>
      </c>
      <c r="D79" s="24" t="s">
        <v>51</v>
      </c>
      <c r="E79" s="30" t="s">
        <v>983</v>
      </c>
      <c r="F79" s="31" t="s">
        <v>82</v>
      </c>
      <c r="G79" s="32">
        <v>50</v>
      </c>
      <c r="H79" s="33">
        <v>0</v>
      </c>
      <c r="I79" s="33">
        <f>ROUND(ROUND(H79,2)*ROUND(G79,3),2)</f>
      </c>
      <c r="O79">
        <f>(I79*21)/100</f>
      </c>
      <c r="P79" t="s">
        <v>27</v>
      </c>
    </row>
    <row r="80" spans="1:5" ht="12.75">
      <c r="A80" s="34" t="s">
        <v>54</v>
      </c>
      <c r="E80" s="35" t="s">
        <v>51</v>
      </c>
    </row>
    <row r="81" spans="1:5" ht="12.75">
      <c r="A81" s="36" t="s">
        <v>56</v>
      </c>
      <c r="E81" s="37" t="s">
        <v>984</v>
      </c>
    </row>
    <row r="82" spans="1:5" ht="63.75">
      <c r="A82" t="s">
        <v>58</v>
      </c>
      <c r="E82" s="35" t="s">
        <v>756</v>
      </c>
    </row>
    <row r="83" spans="1:16" ht="12.75">
      <c r="A83" s="24" t="s">
        <v>49</v>
      </c>
      <c r="B83" s="29" t="s">
        <v>209</v>
      </c>
      <c r="C83" s="29" t="s">
        <v>757</v>
      </c>
      <c r="D83" s="24" t="s">
        <v>51</v>
      </c>
      <c r="E83" s="30" t="s">
        <v>758</v>
      </c>
      <c r="F83" s="31" t="s">
        <v>82</v>
      </c>
      <c r="G83" s="32">
        <v>2</v>
      </c>
      <c r="H83" s="33">
        <v>0</v>
      </c>
      <c r="I83" s="33">
        <f>ROUND(ROUND(H83,2)*ROUND(G83,3),2)</f>
      </c>
      <c r="O83">
        <f>(I83*21)/100</f>
      </c>
      <c r="P83" t="s">
        <v>27</v>
      </c>
    </row>
    <row r="84" spans="1:5" ht="12.75">
      <c r="A84" s="34" t="s">
        <v>54</v>
      </c>
      <c r="E84" s="35" t="s">
        <v>51</v>
      </c>
    </row>
    <row r="85" spans="1:5" ht="12.75">
      <c r="A85" s="36" t="s">
        <v>56</v>
      </c>
      <c r="E85" s="37" t="s">
        <v>985</v>
      </c>
    </row>
    <row r="86" spans="1:5" ht="63.75">
      <c r="A86" t="s">
        <v>58</v>
      </c>
      <c r="E86" s="35" t="s">
        <v>756</v>
      </c>
    </row>
    <row r="87" spans="1:16" ht="12.75">
      <c r="A87" s="24" t="s">
        <v>49</v>
      </c>
      <c r="B87" s="29" t="s">
        <v>214</v>
      </c>
      <c r="C87" s="29" t="s">
        <v>986</v>
      </c>
      <c r="D87" s="24" t="s">
        <v>51</v>
      </c>
      <c r="E87" s="30" t="s">
        <v>987</v>
      </c>
      <c r="F87" s="31" t="s">
        <v>163</v>
      </c>
      <c r="G87" s="32">
        <v>171</v>
      </c>
      <c r="H87" s="33">
        <v>0</v>
      </c>
      <c r="I87" s="33">
        <f>ROUND(ROUND(H87,2)*ROUND(G87,3),2)</f>
      </c>
      <c r="O87">
        <f>(I87*21)/100</f>
      </c>
      <c r="P87" t="s">
        <v>27</v>
      </c>
    </row>
    <row r="88" spans="1:5" ht="12.75">
      <c r="A88" s="34" t="s">
        <v>54</v>
      </c>
      <c r="E88" s="35" t="s">
        <v>51</v>
      </c>
    </row>
    <row r="89" spans="1:5" ht="280.5">
      <c r="A89" s="36" t="s">
        <v>56</v>
      </c>
      <c r="E89" s="37" t="s">
        <v>988</v>
      </c>
    </row>
    <row r="90" spans="1:5" ht="114.75">
      <c r="A90" t="s">
        <v>58</v>
      </c>
      <c r="E90" s="35" t="s">
        <v>780</v>
      </c>
    </row>
    <row r="91" spans="1:16" ht="12.75">
      <c r="A91" s="24" t="s">
        <v>49</v>
      </c>
      <c r="B91" s="29" t="s">
        <v>219</v>
      </c>
      <c r="C91" s="29" t="s">
        <v>989</v>
      </c>
      <c r="D91" s="24" t="s">
        <v>51</v>
      </c>
      <c r="E91" s="30" t="s">
        <v>990</v>
      </c>
      <c r="F91" s="31" t="s">
        <v>163</v>
      </c>
      <c r="G91" s="32">
        <v>34.5</v>
      </c>
      <c r="H91" s="33">
        <v>0</v>
      </c>
      <c r="I91" s="33">
        <f>ROUND(ROUND(H91,2)*ROUND(G91,3),2)</f>
      </c>
      <c r="O91">
        <f>(I91*21)/100</f>
      </c>
      <c r="P91" t="s">
        <v>27</v>
      </c>
    </row>
    <row r="92" spans="1:5" ht="12.75">
      <c r="A92" s="34" t="s">
        <v>54</v>
      </c>
      <c r="E92" s="35" t="s">
        <v>51</v>
      </c>
    </row>
    <row r="93" spans="1:5" ht="76.5">
      <c r="A93" s="36" t="s">
        <v>56</v>
      </c>
      <c r="E93" s="37" t="s">
        <v>991</v>
      </c>
    </row>
    <row r="94" spans="1:5" ht="114.75">
      <c r="A94" t="s">
        <v>58</v>
      </c>
      <c r="E94" s="35" t="s">
        <v>780</v>
      </c>
    </row>
    <row r="95" spans="1:16" ht="12.75">
      <c r="A95" s="24" t="s">
        <v>49</v>
      </c>
      <c r="B95" s="29" t="s">
        <v>225</v>
      </c>
      <c r="C95" s="29" t="s">
        <v>992</v>
      </c>
      <c r="D95" s="24" t="s">
        <v>51</v>
      </c>
      <c r="E95" s="30" t="s">
        <v>993</v>
      </c>
      <c r="F95" s="31" t="s">
        <v>163</v>
      </c>
      <c r="G95" s="32">
        <v>17</v>
      </c>
      <c r="H95" s="33">
        <v>0</v>
      </c>
      <c r="I95" s="33">
        <f>ROUND(ROUND(H95,2)*ROUND(G95,3),2)</f>
      </c>
      <c r="O95">
        <f>(I95*21)/100</f>
      </c>
      <c r="P95" t="s">
        <v>27</v>
      </c>
    </row>
    <row r="96" spans="1:5" ht="12.75">
      <c r="A96" s="34" t="s">
        <v>54</v>
      </c>
      <c r="E96" s="35" t="s">
        <v>51</v>
      </c>
    </row>
    <row r="97" spans="1:5" ht="12.75">
      <c r="A97" s="36" t="s">
        <v>56</v>
      </c>
      <c r="E97" s="37" t="s">
        <v>994</v>
      </c>
    </row>
    <row r="98" spans="1:5" ht="114.75">
      <c r="A98" t="s">
        <v>58</v>
      </c>
      <c r="E98" s="35" t="s">
        <v>780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