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_VPP" sheetId="2" r:id="rId2"/>
    <sheet name="SO 001" sheetId="3" r:id="rId3"/>
    <sheet name="SO 101" sheetId="4" r:id="rId4"/>
    <sheet name="SO 101.1" sheetId="5" r:id="rId5"/>
    <sheet name="SO 101.2" sheetId="6" r:id="rId6"/>
    <sheet name="SO 181" sheetId="7" r:id="rId7"/>
    <sheet name="SO 191" sheetId="8" r:id="rId8"/>
    <sheet name="SO 201" sheetId="9" r:id="rId9"/>
    <sheet name="SO 201.1" sheetId="10" r:id="rId10"/>
    <sheet name="SO 901" sheetId="11" r:id="rId11"/>
  </sheets>
  <definedNames/>
  <calcPr fullCalcOnLoad="1"/>
</workbook>
</file>

<file path=xl/sharedStrings.xml><?xml version="1.0" encoding="utf-8"?>
<sst xmlns="http://schemas.openxmlformats.org/spreadsheetml/2006/main" count="2666" uniqueCount="717">
  <si>
    <t>Firma: Ing. Ivan Šír,  projektování dopravních staveb a.s.</t>
  </si>
  <si>
    <t>Rekapitulace ceny</t>
  </si>
  <si>
    <t>Stavba: O18014 - Modernizace mostu ev. č. 360-007 Dolní Dobrouč</t>
  </si>
  <si>
    <t>Varianta: 05 - PDPS - dle PAU_oprava připomínek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</si>
  <si>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</si>
  <si>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</si>
  <si>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</si>
  <si>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</si>
  <si>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</si>
  <si>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</si>
  <si>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</si>
  <si>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</si>
  <si>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</si>
  <si>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</si>
  <si>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</si>
  <si>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O18014</t>
  </si>
  <si>
    <t>Modernizace mostu ev. č. 360-007 Dolní Dobrouč</t>
  </si>
  <si>
    <t>O</t>
  </si>
  <si>
    <t>Rozpočet:</t>
  </si>
  <si>
    <t>0,00</t>
  </si>
  <si>
    <t>15,00</t>
  </si>
  <si>
    <t>21,00</t>
  </si>
  <si>
    <t>3</t>
  </si>
  <si>
    <t>2</t>
  </si>
  <si>
    <t>_VPP</t>
  </si>
  <si>
    <t>Všeobecné a přípravné položky_způsobilé vedlejší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</si>
  <si>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</si>
  <si>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</si>
  <si>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</si>
  <si>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</si>
  <si>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</si>
  <si>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</si>
  <si>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</si>
  <si>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</si>
  <si>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</si>
  <si>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</si>
  <si>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</si>
  <si>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</si>
  <si>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</si>
  <si>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</si>
  <si>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</si>
  <si>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</si>
  <si>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</si>
  <si>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</si>
  <si>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</si>
  <si>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</si>
  <si>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</si>
  <si>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/>
  </si>
  <si>
    <t>POMOC PRÁCE ZŘÍZ NEBO ZAJIŠŤ OCHRANU INŽENÝRSKÝCH SÍTÍ</t>
  </si>
  <si>
    <t>KPL</t>
  </si>
  <si>
    <t>PP</t>
  </si>
  <si>
    <t>zajištění a ochránění inženýrských sítí v prostoru staveniště, sondy pro zjištění polohy sdělovacích kabelů a plynovodu</t>
  </si>
  <si>
    <t>VV</t>
  </si>
  <si>
    <t>02911</t>
  </si>
  <si>
    <t>a</t>
  </si>
  <si>
    <t>OSTATNÍ POŽADAVKY - GEODETICKÉ ZAMĚŘENÍ</t>
  </si>
  <si>
    <t>geodetické práce pro zpracování DSPS</t>
  </si>
  <si>
    <t>02940.a</t>
  </si>
  <si>
    <t>OSTATNÍ POŽADAVKY - VYPRACOVÁNÍ DOKUMENTACE</t>
  </si>
  <si>
    <t>Dokumentace postupu výstavby. Dvě sady barevných fotografií a 2x v digitální 
podobě (min. 20 ks, min. rozměrů 13x18cm), každý měsíc. Uspořádat do alb s 
popisy, stručně určujícími místo a předmět fotografie.</t>
  </si>
  <si>
    <t>02940.b</t>
  </si>
  <si>
    <t>havarijní a povodňový plán 
vč. odsouhlasení správem povodí a dotčenými OŽP</t>
  </si>
  <si>
    <t>02943</t>
  </si>
  <si>
    <t>OSTATNÍ POŽADAVKY - VYPRACOVÁNÍ RDS</t>
  </si>
  <si>
    <t>02944</t>
  </si>
  <si>
    <t>OSTAT POŽADAVKY - DOKUMENTACE SKUTEČ PROVEDENÍ V DIGIT FORMĚ</t>
  </si>
  <si>
    <t>včetně odchylek parametrů oproti PDPS, včetně zaměření polohy ukončení rezervních chrániček</t>
  </si>
  <si>
    <t>7</t>
  </si>
  <si>
    <t>02945</t>
  </si>
  <si>
    <t>OSTAT POŽADAVKY - GEOMETRICKÝ PLÁN</t>
  </si>
  <si>
    <t>8</t>
  </si>
  <si>
    <t>02990</t>
  </si>
  <si>
    <t>OSTATNÍ POŽADAVKY - INFORMAČNÍ TABULE</t>
  </si>
  <si>
    <t>Náklady na zřízení dočasné informační tabule s údaji o stavbě s textem dle vzoru objednatele, včetně ukotvení. 
Povinná publicita IROP - billboard 5,1 x 2,4m  
Po ukončení stavby demontáž a likvidace.</t>
  </si>
  <si>
    <t>02991</t>
  </si>
  <si>
    <t>Pamětní deska 
Dodání a osazení pamětní desky dle požadavku IROP a dle grafického návrhu objednatele/zadavatele, min. rozměr pamětní desky je 400x300 mm s životností min. 5 let od ukončení projektu.</t>
  </si>
  <si>
    <t>1=1.000 [A]</t>
  </si>
  <si>
    <t>SO 001</t>
  </si>
  <si>
    <t>Příprava území_způsobilé hlavní</t>
  </si>
  <si>
    <t>014111</t>
  </si>
  <si>
    <t>POPLATKY ZA SKLÁDKU TYP S-IO (INERTNÍ ODPAD)</t>
  </si>
  <si>
    <t>M3</t>
  </si>
  <si>
    <t>Zemina z výkopu</t>
  </si>
  <si>
    <t>pol.č.: 123738 
183=183.000 [A]</t>
  </si>
  <si>
    <t>014131</t>
  </si>
  <si>
    <t>POPLATKY ZA SKLÁDKU TYP S-NO (NEBEZPEČNÝ ODPAD)</t>
  </si>
  <si>
    <t>vrstvy s možným výskytem dehtu mimo asfaltové vrstvy komunikace ověřené rozbory</t>
  </si>
  <si>
    <t>položka 11333, 11313 
18,45+1,5=19.950 [A]</t>
  </si>
  <si>
    <t>027413</t>
  </si>
  <si>
    <t>PROVIZORNÍ MOSTY - DEMONTÁŽ</t>
  </si>
  <si>
    <t>M2</t>
  </si>
  <si>
    <t>zahrnuje veškeré náklady spojené s objednatelem požadovanými zařízeními  
vč. dopravy do skladu a opravy PKO</t>
  </si>
  <si>
    <t>Zemní práce</t>
  </si>
  <si>
    <t>112018</t>
  </si>
  <si>
    <t>KÁCENÍ STROMŮ D KMENE DO 0,5M S ODSTRANĚNÍM PAŘEZŮ, ODVOZ DO 20KM</t>
  </si>
  <si>
    <t>KUS</t>
  </si>
  <si>
    <t>5 ks olší 5=5.000 [A]  
2 ks olší 2=2.000 [B] 
1 smrk 1=1.000 [C] 
Celkem: A+B+C=8.000 [D]</t>
  </si>
  <si>
    <t>11313</t>
  </si>
  <si>
    <t>ODSTRANĚNÍ KRYTU VOZOVEK A CHODNÍKŮ S ASFALTOVÝM POJIVEM</t>
  </si>
  <si>
    <t>Odstranění části krytu místní komunikace - sjezd</t>
  </si>
  <si>
    <t>Odhadovaná tl. 0,1 m 15*0,1=1.500 [A]</t>
  </si>
  <si>
    <t>11333</t>
  </si>
  <si>
    <t>ODSTRANĚNÍ PODKLADU VOZOVEK A CHODNÍKŮ S ASFALT POJIVEM</t>
  </si>
  <si>
    <t>„na trvalou skládku“</t>
  </si>
  <si>
    <t>plocha krajnice 
odhadovaná tloušťka 150 mm 
(120-15)*0,6*0,15+(120-20)*0,6*0,15=18.450 [A]</t>
  </si>
  <si>
    <t>11372</t>
  </si>
  <si>
    <t>FRÉZOVÁNÍ VOZOVEK ASFALTOVÝCH</t>
  </si>
  <si>
    <t>frézování vozovky před a za mostem a na mostě - dle průzkumu a zprávy 57/20/CL/HK zatříděno do ZAS-T1 
odvoz a složení na cestmistrovství Ústí nad Orlicí</t>
  </si>
  <si>
    <t>Asfaltové vrstvy krytu před a za mostem  
(14+12)*0,4+(130+149+23)*0,1+(162+290)*0,15=108.400 [A] 
Asfaltové vrstvy na mostě:  
8,33*7*0,15=8.747 [B] 
Celkem:  
a+b=117.147 [C]</t>
  </si>
  <si>
    <t>123738</t>
  </si>
  <si>
    <t>ODKOP PRO SPOD STAVBU SILNIC A ŽELEZNIC TŘ. I, ODVOZ DO 20KM</t>
  </si>
  <si>
    <t>podkladní vrstvy stávající vozovky - konstrukce A  
(162+290+23)*0,3*1,1=156.750 [A] 
napojení provizorní komunikace 
2*15*2,5*0,3=22.500 [B] 
nezpevněný sjezd 
15*0,25=3.750 [C] 
Celkem: A+B+C=183.000 [D]</t>
  </si>
  <si>
    <t>17120</t>
  </si>
  <si>
    <t>ULOŽENÍ SYPANINY DO NÁSYPŮ A NA SKLÁDKY BEZ ZHUTNĚNÍ</t>
  </si>
  <si>
    <t>11313 1,5+ 
11333 18,45+ 
123738 183=202.950 [A]</t>
  </si>
  <si>
    <t>Ostatní konstrukce a práce</t>
  </si>
  <si>
    <t>914133</t>
  </si>
  <si>
    <t>DOPRAVNÍ ZNAČKY ZÁKLADNÍ VELIKOSTI OCELOVÉ FÓLIE TŘ 2 - DEMONTÁŽ</t>
  </si>
  <si>
    <t>bez odvozu odkup zhotovitelem za cenu šrotu</t>
  </si>
  <si>
    <t>P4           3+  
E5           4+ 
B13         2 
=9.000 [A]</t>
  </si>
  <si>
    <t>11</t>
  </si>
  <si>
    <t>914913</t>
  </si>
  <si>
    <t>SLOUPKY A STOJKY DZ Z OCEL TRUBEK ZABETON DEMONTÁŽ</t>
  </si>
  <si>
    <t>5=5.000 [A]</t>
  </si>
  <si>
    <t>SO 101</t>
  </si>
  <si>
    <t>Komunikace II/360_způsobilé hlavní</t>
  </si>
  <si>
    <t>113765</t>
  </si>
  <si>
    <t>FRÉZOVÁNÍ DRÁŽKY PRŮŘEZU DO 600MM2 V ASFALTOVÉ VOZOVCE</t>
  </si>
  <si>
    <t>M</t>
  </si>
  <si>
    <t>řezaná spára v obrusné vrstvě</t>
  </si>
  <si>
    <t>16,5+14,75+2+2+2=37.250 [A]</t>
  </si>
  <si>
    <t>132738</t>
  </si>
  <si>
    <t>HLOUBENÍ RÝH ŠÍŘ DO 2M PAŽ I NEPAŽ TŘ. I, ODVOZ DO 20KM</t>
  </si>
  <si>
    <t>drenážní žebro</t>
  </si>
  <si>
    <t>Šířka rýhy 0,5m 
0,5*0,65*49=15.925 [A]</t>
  </si>
  <si>
    <t>17380</t>
  </si>
  <si>
    <t>ZEMNÍ KRAJNICE A DOSYPÁVKY Z NAKUPOVANÝCH MATERIÁLŮ</t>
  </si>
  <si>
    <t>nenamrzavá, nesoudržná zemina dle ČSN 736133</t>
  </si>
  <si>
    <t>dosypávky 
2*15*0,4*0,3=3.600 [A] 
(42,5+23,5)*1,1*0,125=9.075 [B] 
(20+21)*0,5*0,12=2.460 [C] 
Celkem: A+B+C=15.135 [D]</t>
  </si>
  <si>
    <t>17581</t>
  </si>
  <si>
    <t>OBSYP POTRUBÍ A OBJEKTŮ Z NAKUPOVANÝCH MATERIÁLŮ</t>
  </si>
  <si>
    <t>frakce 16-32 mm, drenážmí žebro</t>
  </si>
  <si>
    <t>0,5*0,6*48,5=14.550 [A]</t>
  </si>
  <si>
    <t>18110</t>
  </si>
  <si>
    <t>ÚPRAVA PLÁNĚ SE ZHUTNĚNÍM V HORNINĚ TŘ. I</t>
  </si>
  <si>
    <t>Edef2 = 45Mpa</t>
  </si>
  <si>
    <t>(162+290)*1,1=497.200 [A] 
130+162=292.000 [B] 
2*15*2,5=75.000 [C] 
Celkem: A+B+C=864.200 [D]</t>
  </si>
  <si>
    <t>Základy</t>
  </si>
  <si>
    <t>21361</t>
  </si>
  <si>
    <t>DRENÁŽNÍ VRSTVY Z GEOTEXTILIE</t>
  </si>
  <si>
    <t>(162+290)*1,2=542.400 [A] 
(162+290)*1,3=587.600 [B] 
2*2*15*2,5*1,2=180.000 [C] 
Celkem: A+B+C=1 310.000 [D]</t>
  </si>
  <si>
    <t>Vodorovné konstrukce</t>
  </si>
  <si>
    <t>45868</t>
  </si>
  <si>
    <t>VÝPLŇ ZA OPĚRAMI A ZDMI Z JÍLU</t>
  </si>
  <si>
    <t>těsnění v drenážním žebru</t>
  </si>
  <si>
    <t>0,4*0,1*49=1.960 [A]</t>
  </si>
  <si>
    <t>465511</t>
  </si>
  <si>
    <t>DLAŽBY Z LOMOVÉHO KAMENE NA SUCHO</t>
  </si>
  <si>
    <t>skluz drenážního potrubí 
2=2.000 [A]</t>
  </si>
  <si>
    <t>Komunikace</t>
  </si>
  <si>
    <t>56333</t>
  </si>
  <si>
    <t>VOZOVKOVÉ VRSTVY ZE ŠTĚRKODRTI TL. DO 150MM</t>
  </si>
  <si>
    <t>Podkladní vrstvy ze štěrkodrti</t>
  </si>
  <si>
    <t>Podkladní vrstva ze štěrkodrti fr 0-32  
(162+290+23)*1,1=522.500 [A] 
Podkladní vrstva ze štěrkodrti fr 0-63  
(162+290+23)*1,2=570.000 [B] 
Napojení provizorní komunikace 
2*2*15*2,5=150.000 [C] 
Celkem: A+B+C=1 242.500 [D]</t>
  </si>
  <si>
    <t>56963</t>
  </si>
  <si>
    <t>ZPEVNĚNÍ KRAJNIC Z RECYKLOVANÉHO MATERIÁLU TL DO 150MM</t>
  </si>
  <si>
    <t>krajnice komunikace za napojením vedlejší komunikce</t>
  </si>
  <si>
    <t>(46+42+32+34)*1,1=169.400 [A] 
(16,5+11,6+22,3+21,6)*0,75*1,1=59.400 [B]  rozsah krajnic v SO 101.1 
sjezd 15=15.000 [C] 
a-b-c=95.000 [D]</t>
  </si>
  <si>
    <t>572123</t>
  </si>
  <si>
    <t>INFILTRAČNÍ POSTŘIK Z EMULZE DO 1,0KG/M2</t>
  </si>
  <si>
    <t>1 kg/m2</t>
  </si>
  <si>
    <t>(162+290)*1,03=465.560 [A]</t>
  </si>
  <si>
    <t>12</t>
  </si>
  <si>
    <t>572213</t>
  </si>
  <si>
    <t>SPOJOVACÍ POSTŘIK Z EMULZE DO 0,5KG/M2</t>
  </si>
  <si>
    <t>mezi obrusnou a ložnou vrstvou</t>
  </si>
  <si>
    <t>mezi obrusnou a ložnou vrstvou  
162+52+290=504.000 [A] 
mezi ložnou a podkladní vrstvou  
(162+52+290)*1,025=516.600 [B] 
Celkem:  
a+b=1 020.600 [C]</t>
  </si>
  <si>
    <t>13</t>
  </si>
  <si>
    <t>574A34</t>
  </si>
  <si>
    <t>ASFALTOVÝ BETON PRO OBRUSNÉ VRSTVY ACO 11+, 11S TL. 40MM</t>
  </si>
  <si>
    <t>Obrusná vrstva krytu komunikace</t>
  </si>
  <si>
    <t>Na předpolí a na mostě  
162+52+290=504.000 [A]</t>
  </si>
  <si>
    <t>14</t>
  </si>
  <si>
    <t>574D56</t>
  </si>
  <si>
    <t>ASFALTOVÝ BETON PRO LOŽNÍ VRSTVY MODIFIK ACL 16+, 16S TL. 60MM</t>
  </si>
  <si>
    <t>(162+52+290)*1,02=514.080 [A]</t>
  </si>
  <si>
    <t>15</t>
  </si>
  <si>
    <t>574F46</t>
  </si>
  <si>
    <t>ASFALTOVÝ BETON PRO PODKLADNÍ VRSTVY MODIFIK ACP 16+, 16S TL. 50MM</t>
  </si>
  <si>
    <t>(162+290+2*15*1,6)*1,03=515.000 [A]</t>
  </si>
  <si>
    <t>16</t>
  </si>
  <si>
    <t>58920</t>
  </si>
  <si>
    <t>VÝPLŇ SPAR MODIFIKOVANÝM ASFALTEM</t>
  </si>
  <si>
    <t>těsnění spáry zálivkou za horka dle ČSN14188-1 Typ N1, adhezní nátěr PBH</t>
  </si>
  <si>
    <t>podél římsy  
16,5+14,75+2+2+2=37.250 [A]</t>
  </si>
  <si>
    <t>Úpravy povrchů, podlahy, výplně otvorů</t>
  </si>
  <si>
    <t>17</t>
  </si>
  <si>
    <t>626112</t>
  </si>
  <si>
    <t>REPROFILACE PODHLEDŮ, SVISLÝCH PLOCH SANAČNÍ MALTOU JEDNOVRST TL 20MM</t>
  </si>
  <si>
    <t>sanace stávajících čel propustku</t>
  </si>
  <si>
    <t>2*1,2*1=2.400 [A]</t>
  </si>
  <si>
    <t>Potrubí</t>
  </si>
  <si>
    <t>18</t>
  </si>
  <si>
    <t>875332</t>
  </si>
  <si>
    <t>POTRUBÍ DREN Z TRUB PLAST DN DO 150MM DĚROVANÝCH</t>
  </si>
  <si>
    <t>48=48.000 [A]</t>
  </si>
  <si>
    <t>19</t>
  </si>
  <si>
    <t>9113B1</t>
  </si>
  <si>
    <t>SVODIDLO OCEL SILNIČ JEDNOSTR, ÚROVEŇ ZADRŽ H1 -DODÁVKA A MONTÁŽ</t>
  </si>
  <si>
    <t>20+20+6,5+2,6=49.100 [A]</t>
  </si>
  <si>
    <t>20</t>
  </si>
  <si>
    <t>918358</t>
  </si>
  <si>
    <t>PROPUSTY Z TRUB DN 600MM</t>
  </si>
  <si>
    <t>prodloužení stávajícího propustku - viz. PD</t>
  </si>
  <si>
    <t>8=8.000 [A]</t>
  </si>
  <si>
    <t>SO 101.1</t>
  </si>
  <si>
    <t>Obnova krytu II/360_způsobilé vedlejší</t>
  </si>
  <si>
    <t>zemina z rýh pro kanalizační potrubí</t>
  </si>
  <si>
    <t>132738 
15,925=15.925 [A]</t>
  </si>
  <si>
    <t>6,85+5,95+3=15.800 [A] 
2*8,8=17.600 [B] 
Celkem: A+B=33.400 [C]</t>
  </si>
  <si>
    <t>129958</t>
  </si>
  <si>
    <t>ČIŠTĚNÍ POTRUBÍ DN DO 600MM</t>
  </si>
  <si>
    <t>pročištění stávajícího propustku</t>
  </si>
  <si>
    <t>11,5=11.500 [A]</t>
  </si>
  <si>
    <t>(16,5+11,6+22,3+21,6)*0,75*1,1=59.400 [A]</t>
  </si>
  <si>
    <t>mezi obrusnou a ložnou vrstvou  
14+130+149+12=305.000 [A] 
mezi ložnou a podkladní vrstvou  
(130+149)*1,025=285.975 [B] 
Celkem:  
a+b=590.975 [C]</t>
  </si>
  <si>
    <t>Na předpolí a na mostě  
14+130+149+12=305.000 [A]</t>
  </si>
  <si>
    <t>(130+149)*1,02=284.580 [A]</t>
  </si>
  <si>
    <t>577A2</t>
  </si>
  <si>
    <t>VÝSPRAVA TRHLIN ASFALTOVOU ZÁLIVKOU MODIFIK</t>
  </si>
  <si>
    <t>(130+149)*0,1=27.900 [A] 
A*6,5=181.350 [B]</t>
  </si>
  <si>
    <t>napojení 
6,85+5,95+3=15.800 [A] 
řezná spára 
8,8*2=17.600 [B] 
Celkem: A+B=33.400 [C]</t>
  </si>
  <si>
    <t>SO 101.2</t>
  </si>
  <si>
    <t>Sjezdy_způsobilé vedlejší</t>
  </si>
  <si>
    <t>23=23.000 [A]</t>
  </si>
  <si>
    <t>(23)*1,2=27.600 [A] 
(23)*1,3=29.900 [B] 
a+b=57.500 [C]</t>
  </si>
  <si>
    <t>Podkladní vrstva ze štěrkodrti fr 0-32  
(23)*1,1=25.300 [A] 
Podkladní vrstva ze štěrkodrti fr 0-63  
(23)*1,2=27.600 [B] 
a+b=52.900 [C]</t>
  </si>
  <si>
    <t>sjezd 15=15.000 [A]</t>
  </si>
  <si>
    <t>(23)*1,03=23.690 [A]</t>
  </si>
  <si>
    <t>mezi obrusnou a ložnou vrstvou  
23=23.000 [A] 
mezi ložnou a podkladní vrstvou  
(23)*1,025=23.575 [B] 
Celkem:  
a+b=46.575 [C]</t>
  </si>
  <si>
    <t>(23)*1,02=23.460 [A]</t>
  </si>
  <si>
    <t>SO 181</t>
  </si>
  <si>
    <t>Přechodné dopravní značení_způsobilé vedlejší</t>
  </si>
  <si>
    <t>02720</t>
  </si>
  <si>
    <t>POMOC PRÁCE ZŘÍZ NEBO ZAJIŠŤ REGULACI A OCHRANU DOPRAVY</t>
  </si>
  <si>
    <t>KČ</t>
  </si>
  <si>
    <t>projekt DIO během výstavby, vč. projednání, povolení atd.</t>
  </si>
  <si>
    <t>b</t>
  </si>
  <si>
    <t>HOD</t>
  </si>
  <si>
    <t>zajištění dopravy a regulace dopravy během stavby "regulovčíky"</t>
  </si>
  <si>
    <t>2 osoby * 12 hodin * 20 dnů  =480.000 [A]</t>
  </si>
  <si>
    <t>914132</t>
  </si>
  <si>
    <t>DOPRAVNÍ ZNAČKY ZÁKLADNÍ VELIKOSTI OCELOVÉ FÓLIE TŘ 2 - MONTÁŽ S PŘEMÍSTĚNÍM</t>
  </si>
  <si>
    <t>přenosné značení, včetně přesunu ve fázích výstavby</t>
  </si>
  <si>
    <t>A15  2+ 
B21a 2+ 
B20a 6+ 
A10 2+ 
B26 2+ 
C4b  2+ 
E3a 2 
=18.000 [A] 
ostatní 10=10.000 [B] rezerva a další opatření 
a+b=28.000 [C]</t>
  </si>
  <si>
    <t>28=28.000 [A]</t>
  </si>
  <si>
    <t>914139</t>
  </si>
  <si>
    <t>DOPRAV ZNAČKY ZÁKLAD VEL OCEL FÓLIE TŘ 2 - NÁJEMNÉ</t>
  </si>
  <si>
    <t>KSDEN</t>
  </si>
  <si>
    <t>28*4*30=3 360.000 [A]</t>
  </si>
  <si>
    <t>914412</t>
  </si>
  <si>
    <t>DOPRAVNÍ ZNAČKY 100X150CM OCELOVÉ - MONTÁŽ S PŘEMÍSTĚNÍM</t>
  </si>
  <si>
    <t>IP22 zvýrazněná "DOPRAVNÍ OMEZENÍ ....." 2=2.000 [A] 
IP22 "PROJÍŽDÍTE STAVBOU" 2+ 
IP22 "PROVOZ ŘÍZEN KYVADLOVĚ" 2+ 
IS10a 2=6.000 [B] 
A+B=8.000 [C]</t>
  </si>
  <si>
    <t>914413</t>
  </si>
  <si>
    <t>DOPRAVNÍ ZNAČKY 100X150CM OCELOVÉ - DEMONTÁŽ</t>
  </si>
  <si>
    <t>914419</t>
  </si>
  <si>
    <t>DOPRAV ZNAČKY 100X150CM OCEL - NÁJEMNÉ</t>
  </si>
  <si>
    <t>8*4*30=960.000 [A]</t>
  </si>
  <si>
    <t>914952</t>
  </si>
  <si>
    <t>SLOUPKY A STOJKY DZ Z JÄKL PROF PRO OCEL STOJAN MONT S PŘESUN</t>
  </si>
  <si>
    <t>kompletní sloupek vč. podstavce pro přenosné dopr. značení, včetně přesunu ve  
fázích výstavby</t>
  </si>
  <si>
    <t>28+8*2=44.000 [A]</t>
  </si>
  <si>
    <t>914953</t>
  </si>
  <si>
    <t>SLOUPKY A STOJKY DZ Z JÄKL PROFILŮ PRO OCEL STOJAN DEMONTÁŽ</t>
  </si>
  <si>
    <t>914959</t>
  </si>
  <si>
    <t>SLOUP A STOJKY DZ Z JÄKL PRO OCEL STOJAN NÁJEMNÉ</t>
  </si>
  <si>
    <t>(28+8*2)*30*4=5 280.000 [A]</t>
  </si>
  <si>
    <t>915321</t>
  </si>
  <si>
    <t>VODOR DOPRAV ZNAČ Z FÓLIE DOČAS ODSTRANITEL - DOD A POKLÁDKA</t>
  </si>
  <si>
    <t>žlutá barva</t>
  </si>
  <si>
    <t>stop čára V5  3,5*0,5*2=3.500 [A] 
zajištění dopravy a regulace dopravy během stavby - nad rámec PD. 
2*3=6.000 [B] 
Celkem: A+B=9.500 [C]</t>
  </si>
  <si>
    <t>915322</t>
  </si>
  <si>
    <t>VODOR DOPRAV ZNAČ Z FÓLIE DOČAS ODSTRANITEL - ODSTRANĚNÍ</t>
  </si>
  <si>
    <t>9,5=9.500 [A]</t>
  </si>
  <si>
    <t>916132</t>
  </si>
  <si>
    <t>DOPRAV SVĚTLO VÝSTRAŽ SOUPRAVA 5KS - MONTÁŽ S PŘESUNEM</t>
  </si>
  <si>
    <t>5xS7</t>
  </si>
  <si>
    <t>2=2.000 [A]</t>
  </si>
  <si>
    <t>916133</t>
  </si>
  <si>
    <t>DOPRAV SVĚTLO VÝSTRAŽ SOUPRAVA 5KS - DEMONTÁŽ</t>
  </si>
  <si>
    <t>916139</t>
  </si>
  <si>
    <t>DOPRAVNÍ SVĚTLO VÝSTRAŽNÉ SOUPRAVA 5 KUSŮ - NÁJEMNÉ</t>
  </si>
  <si>
    <t>2*4*30=240.000 [A]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</si>
  <si>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</si>
  <si>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</si>
  <si>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</si>
  <si>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</si>
  <si>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</si>
  <si>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</si>
  <si>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2*30*4=240.000 [A]</t>
  </si>
  <si>
    <t>916322</t>
  </si>
  <si>
    <t>DOPRAVNÍ ZÁBRANY Z2 S FÓLIÍ TŘ 2 - MONTÁŽ S PŘESUNEM</t>
  </si>
  <si>
    <t>21</t>
  </si>
  <si>
    <t>916323</t>
  </si>
  <si>
    <t>DOPRAVNÍ ZÁBRANY Z2 S FÓLIÍ TŘ 2 - DEMONTÁŽ</t>
  </si>
  <si>
    <t>22</t>
  </si>
  <si>
    <t>916329</t>
  </si>
  <si>
    <t>DOPRAVNÍ ZÁBRANY Z2 S FÓLIÍ TŘ 2 - NÁJEMNÉ</t>
  </si>
  <si>
    <t>23</t>
  </si>
  <si>
    <t>916342</t>
  </si>
  <si>
    <t>SMĚROV DESKY Z4 JEDNOSTR S FÓLIÍ TŘ 2 - MONTÁŽ S PŘESUNEM</t>
  </si>
  <si>
    <t>2*6=12.000 [A]</t>
  </si>
  <si>
    <t>24</t>
  </si>
  <si>
    <t>916343</t>
  </si>
  <si>
    <t>SMĚROVACÍ DESKY Z4 JEDNOSTR S FÓLIÍ TŘ 2 - DEMONTÁŽ</t>
  </si>
  <si>
    <t>25</t>
  </si>
  <si>
    <t>916349</t>
  </si>
  <si>
    <t>SMĚROVACÍ DESKY Z4 JEDNOSTR S FÓLIÍ TŘ 2 - NÁJEMNÉ</t>
  </si>
  <si>
    <t>2*6*30*4=1 440.000 [A]</t>
  </si>
  <si>
    <t>SO 191</t>
  </si>
  <si>
    <t>Trvalé dopravní značení_způsobilé hlavní</t>
  </si>
  <si>
    <t>914113</t>
  </si>
  <si>
    <t>DOPRAVNÍ ZNAČKY ZÁKLADNÍ VELIKOSTI OCELOVÉ NEREFLEXNÍ - DEMONTÁŽ</t>
  </si>
  <si>
    <t>A2a 1+ 
E4 1+ 
IZ4b 1+ 
IS16b 1+ 
IZ4a 1+ 
B20a 1 
=6.000 [A]</t>
  </si>
  <si>
    <t>914131</t>
  </si>
  <si>
    <t>DOPRAVNÍ ZNAČKY ZÁKLADNÍ VELIKOSTI OCELOVÉ FÓLIE TŘ 2 - DODÁVKA A MONTÁŽ</t>
  </si>
  <si>
    <t>nové SDZ - výměna ev. čísla mostu</t>
  </si>
  <si>
    <t>914921</t>
  </si>
  <si>
    <t>SLOUPKY A STOJKY DOPRAVNÍCH ZNAČEK Z OCEL TRUBEK DO PATKY - DODÁVKA A MONTÁŽ</t>
  </si>
  <si>
    <t>3=3.000 [A]</t>
  </si>
  <si>
    <t>915111</t>
  </si>
  <si>
    <t>VODOROVNÉ DOPRAVNÍ ZNAČENÍ BARVOU HLADKÉ - DODÁVKA A POKLÁDKA</t>
  </si>
  <si>
    <t>dvoufázové značení -  VDZ typ II. bílá barva s retroreflexní úpravou  dle ŘSD PPK - VZ (2012)</t>
  </si>
  <si>
    <t>V4   (0,25)          (121+104)*0,25=56.250 [A] 
V2b  (0,25/1,5/1,5)     17*0,25*0,5=2.125 [B] 
V2b  (0,125/3/1,5)   121*0,125*0,75=11.344 [C] 
Celkem: A+B+C=69.719 [D]</t>
  </si>
  <si>
    <t>915211</t>
  </si>
  <si>
    <t>VODOROVNÉ DOPRAVNÍ ZNAČENÍ PLASTEM HLADKÉ - DODÁVKA A POKLÁDKA</t>
  </si>
  <si>
    <t>SO 201</t>
  </si>
  <si>
    <t>Most ev.č. 360-007_způsobilé hlavní</t>
  </si>
  <si>
    <t>Kamenný a železobetonový materiál</t>
  </si>
  <si>
    <t>Položky 966118, 96615, 96616,11415 
6,188+5,974+125,421+16,125/2=145.646 [A]</t>
  </si>
  <si>
    <t>014121</t>
  </si>
  <si>
    <t>POPLATKY ZA SKLÁDKU TYP S-OO (OSTATNÍ ODPAD)</t>
  </si>
  <si>
    <t>Výkop za rubem opěr a v korytě</t>
  </si>
  <si>
    <t>pol.č.: 122838, 12273, 131738 
53,898+7,5+565,120=626.518 [A]</t>
  </si>
  <si>
    <t>014132</t>
  </si>
  <si>
    <t>T</t>
  </si>
  <si>
    <t>zahrnuje veškeré poplatky provozovateli skládky související s uložením odpadu na skládce.</t>
  </si>
  <si>
    <t>položka 97817 
73,95*10/1000=0.740 [A]</t>
  </si>
  <si>
    <t>029412</t>
  </si>
  <si>
    <t>OSTATNÍ POŽADAVKY - VYPRACOVÁNÍ MOSTNÍHO LISTU</t>
  </si>
  <si>
    <t>02953</t>
  </si>
  <si>
    <t>OSTATNÍ POŽADAVKY - HLAVNÍ MOSTNÍ PROHLÍDKA</t>
  </si>
  <si>
    <t>11415</t>
  </si>
  <si>
    <t>ODSTRAN DLAŽEB VODNÍCH KORYT Z LOM KAM NA MC VČET PODKL</t>
  </si>
  <si>
    <t>4,3*15*0,25=16.125 [A]</t>
  </si>
  <si>
    <t>11512</t>
  </si>
  <si>
    <t>ČERPÁNÍ VODY DO 1000 L/MIN</t>
  </si>
  <si>
    <t>56=56.000 [A]</t>
  </si>
  <si>
    <t>11525</t>
  </si>
  <si>
    <t>PŘEVEDENÍ VODY POTRUBÍM DN 600 NEBO ŽLABY R.O. DO 2,0M</t>
  </si>
  <si>
    <t>potrubí DN 600, provizorní zatrubnění vodoteče</t>
  </si>
  <si>
    <t>2*15=30.000 [A]</t>
  </si>
  <si>
    <t>12273</t>
  </si>
  <si>
    <t>ODKOPÁVKY A PROKOPÁVKY OBECNÉ TŘ. I</t>
  </si>
  <si>
    <t>Odtěžení zemních hrázek provizorního zatrubnění</t>
  </si>
  <si>
    <t>2*15*0,5*0,5=7.500 [A]</t>
  </si>
  <si>
    <t>122838</t>
  </si>
  <si>
    <t>ODKOPÁVKY A PROKOPÁVKY OBECNÉ TŘ. II, ODVOZ DO 20KM</t>
  </si>
  <si>
    <t>případná výměna podloží,  
odvoz na skládku</t>
  </si>
  <si>
    <t>Podkladní beton 
2*3,4*0,5*10,5=35.700 [A] 
(2,75+1,8)*0,5*2,9=6.598 [B] 
(2,5+5,5)*0,5*2,9=11.600 [C] 
Celkem: A+B+C=53.898 [D]</t>
  </si>
  <si>
    <t>131738</t>
  </si>
  <si>
    <t>HLOUBENÍ JAM ZAPAŽ I NEPAŽ TŘ. I, ODVOZ DO 20KM</t>
  </si>
  <si>
    <t>odvoz na skládku</t>
  </si>
  <si>
    <t>Výkop za rubem a lícem dosavadních opěr  
objemy odečteny z prostorového modelu Acad  
5,5*1,8*7=69.300 [A] 
8,5*1,9*7=113.050 [B] 
3,5*0,8*17,5+3,5*0,8*20,5=106.400 [C] 
1,7*2,2*17,5+1,7*2,2*20,5=142.120 [D] 
2,8*1*15=42.000 [E] 
1,5*1,5*19+1,5*1,5*22=92.250 [F] 
Celkem: A+B+C+D+E+F=565.120 [G]</t>
  </si>
  <si>
    <t>131738 ,12273 
565,12+7,5=572.620 [A]</t>
  </si>
  <si>
    <t>17750</t>
  </si>
  <si>
    <t>ZEMNÍ HRÁZKY ZE ZEMIN NEPROPUSTNÝCH</t>
  </si>
  <si>
    <t>Zemní hrázka pro dotěsnění pro provizorní převedení vody</t>
  </si>
  <si>
    <t>21331</t>
  </si>
  <si>
    <t>DRENÁŽNÍ VRSTVY Z BETONU MEZEROVITÉHO (DRENÁŽNÍHO)</t>
  </si>
  <si>
    <t>obetonování drenáže</t>
  </si>
  <si>
    <t>0,3*0,3*(2*8,6)=1.548 [A]</t>
  </si>
  <si>
    <t>ochranná a drenážní vrstva na rubu kce  
min. 600g/m2</t>
  </si>
  <si>
    <t>(3*16,5+3*21)*1,05=118.125 [A]</t>
  </si>
  <si>
    <t>22694</t>
  </si>
  <si>
    <t>ZÁPOROVÉ PAŽENÍ Z KOVU DOČASNÉ</t>
  </si>
  <si>
    <t>HEB 120</t>
  </si>
  <si>
    <t>2*14*2,5*26,7/1000=1.869 [A] 
(2*7+2*10)*3*26,7/1000=2.723 [B] 
Celkem: A+B=4.592 [C]</t>
  </si>
  <si>
    <t>22695A</t>
  </si>
  <si>
    <t>VÝDŘEVA ZÁPOROVÉHO PAŽENÍ DOČASNÁ (PLOCHA)</t>
  </si>
  <si>
    <t>2*14*1,2=33.600 [A] 
2*7*1,5+2*10*1,5=51.000 [B] 
Celkem: A+B=84.600 [C]</t>
  </si>
  <si>
    <t>227831</t>
  </si>
  <si>
    <t>MIKROPILOTY KOMPLET D DO 150MM NA POVRCHU</t>
  </si>
  <si>
    <t>vč. roznášejícího plechu</t>
  </si>
  <si>
    <t>(11+11+4+4)+(11+11+5+10)=67.000 [A] 
A*5=335.000 [B]</t>
  </si>
  <si>
    <t>26123</t>
  </si>
  <si>
    <t>VRTY PRO KOTVENÍ, INJEKTÁŽ A MIKROPILOTY NA POVRCHU TŘ. II D DO 150MM</t>
  </si>
  <si>
    <t>vrty záporového pažení</t>
  </si>
  <si>
    <t>2*14*1,25=35.000 [A] 
(2*7+2*10)*1,5=51.000 [B] 
Celkem: A+B=86.000 [C]</t>
  </si>
  <si>
    <t>26133</t>
  </si>
  <si>
    <t>VRTY PRO KOTVENÍ, INJEKTÁŽ A MIKROPILOTY NA POVRCHU TŘ. III D DO 150MM</t>
  </si>
  <si>
    <t>mikropiloty</t>
  </si>
  <si>
    <t>261514</t>
  </si>
  <si>
    <t>VRTY PRO KOTVENÍ A INJEKTÁŽ TŘ V NA POVRCHU D DO 35MM</t>
  </si>
  <si>
    <t>Vrty pro kotvy říms</t>
  </si>
  <si>
    <t>0,2*(16+13)=5.800 [A]</t>
  </si>
  <si>
    <t>272325</t>
  </si>
  <si>
    <t>ZÁKLADY ZE ŽELEZOBETONU DO C30/37 (B37)</t>
  </si>
  <si>
    <t>základy, C30/37 XC2 XA1</t>
  </si>
  <si>
    <t>2,2*10,1*0,6+1,7*(3,6+3,8)*0,6=20.880 [A] 
2,2*10,1*0,6+1,7*(3,8+6,6)*0,6=23.940 [B] 
Celkem: A+B=44.820 [C]</t>
  </si>
  <si>
    <t>272365</t>
  </si>
  <si>
    <t>VÝZTUŽ ZÁKLADŮ Z OCELI 10505</t>
  </si>
  <si>
    <t>B500B (10505 R)</t>
  </si>
  <si>
    <t>uvažováno 100kg/m3  
44,82*0,1=4.482 [A]</t>
  </si>
  <si>
    <t>281451</t>
  </si>
  <si>
    <t>INJEKTOVÁNÍ NÍZKOTLAKÉ Z CEMENTOVÉ MALTY NA POVRCHU</t>
  </si>
  <si>
    <t>injektáž záporového pažení</t>
  </si>
  <si>
    <t>2*14*1,25*0,07=2.450 [A] 
(2*7+2*10)*1,5*0,07=3.570 [B] 
Celkem: A+B=6.020 [C]</t>
  </si>
  <si>
    <t>Svislé konstrukce</t>
  </si>
  <si>
    <t>31717</t>
  </si>
  <si>
    <t>KOVOVÉ KONSTRUKCE PRO KOTVENÍ ŘÍMSY</t>
  </si>
  <si>
    <t>KG</t>
  </si>
  <si>
    <t>kotvy říms, včetně nezbytných prací</t>
  </si>
  <si>
    <t>uvažováno 6kg/ks, kotvy po 1,0 m  
(13+16)*6=174.000 [A]</t>
  </si>
  <si>
    <t>26</t>
  </si>
  <si>
    <t>317325</t>
  </si>
  <si>
    <t>ŘÍMSY ZE ŽELEZOBETONU DO C30/37 (B37)</t>
  </si>
  <si>
    <t>Mostní římsy a římsa křídla</t>
  </si>
  <si>
    <t>Římsy na mostě  
0,3*16,5+0,3*14=9.150 [A]</t>
  </si>
  <si>
    <t>27</t>
  </si>
  <si>
    <t>317365</t>
  </si>
  <si>
    <t>VÝZTUŽ ŘÍMS Z OCELI 10505</t>
  </si>
  <si>
    <t>B500B</t>
  </si>
  <si>
    <t>uvažováno 200 kg/m3 
0,2*9,15=1.830 [A]</t>
  </si>
  <si>
    <t>28</t>
  </si>
  <si>
    <t>333325</t>
  </si>
  <si>
    <t>MOSTNÍ OPĚRY A KŘÍDLA ZE ŽELEZOVÉHO BETONU DO C30/37 (B37)</t>
  </si>
  <si>
    <t>Stojiny rámové nosné konstrukce a rovnoběžná křídla</t>
  </si>
  <si>
    <t>16,5*0,5*2,15=17.738 [A] 
20,75*0,5*2,15=22.306 [B] 
(4,2+3,8)*0,5*0,98=3.920 [C] 
(3,8+7,25)*0,5*0,98=5.415 [D] 
Celkem: A+B+C+D=49.379 [E]</t>
  </si>
  <si>
    <t>29</t>
  </si>
  <si>
    <t>333365</t>
  </si>
  <si>
    <t>VÝZTUŽ MOSTNÍCH OPĚR A KŘÍDEL Z OCELI 10505</t>
  </si>
  <si>
    <t>uvažováno 150kg/m3  
49,38*0,15=7.407 [A]</t>
  </si>
  <si>
    <t>30</t>
  </si>
  <si>
    <t>421325</t>
  </si>
  <si>
    <t>MOSTNÍ NOSNÉ DESKOVÉ KONSTRUKCE ZE ŽELEZOBETONU C30/37</t>
  </si>
  <si>
    <t>Rámová mostní příčel</t>
  </si>
  <si>
    <t>příčel 
0,5*5,5*8,8=24.200 [A] 
náběhy 
2*0,5*0,5*9,7=4.850 [B] 
celkem:  
a+b=29.050 [C]</t>
  </si>
  <si>
    <t>31</t>
  </si>
  <si>
    <t>421365</t>
  </si>
  <si>
    <t>VÝZTUŽ MOSTNÍ DESKOVÉ KONSTRUKCE Z OCELI 10505</t>
  </si>
  <si>
    <t>uvažováno 180 kg/m3</t>
  </si>
  <si>
    <t>uvažováno 180 kg/m3  
29,05*0,18=5.229 [A]</t>
  </si>
  <si>
    <t>32</t>
  </si>
  <si>
    <t>451312</t>
  </si>
  <si>
    <t>PODKLADNÍ A VÝPLŇOVÉ VRSTVY Z PROSTÉHO BETONU C12/15</t>
  </si>
  <si>
    <t>Podkladní beton pod základy opěr a křídla</t>
  </si>
  <si>
    <t>Podkladní beton 
2*3,4*0,2*10,5=14.280 [A] 
(2,75+1,8)*0,2*2,9=2.639 [B] 
(2,5+5,5)*0,2*2,9=4.640 [C] 
Celkem: A+B+C=21.559 [D]</t>
  </si>
  <si>
    <t>33</t>
  </si>
  <si>
    <t>451313</t>
  </si>
  <si>
    <t>PODKLADNÍ A VÝPLŇOVÉ VRSTVY Z PROSTÉHO BETONU C16/20</t>
  </si>
  <si>
    <t>beton C16/20n XF1 pod drenážní potrubí</t>
  </si>
  <si>
    <t>pod drenáží tl. 300 mm 
2*0,3*1,15*8,55=5.900 [A]</t>
  </si>
  <si>
    <t>34</t>
  </si>
  <si>
    <t>451314</t>
  </si>
  <si>
    <t>PODKLADNÍ A VÝPLŇOVÉ VRSTVY Z PROSTÉHO BETONU C25/30</t>
  </si>
  <si>
    <t>Betonové lože pod kamennou dlažbu včetně patek</t>
  </si>
  <si>
    <t>Koryto - kyneta  
5,5*13*0,1=7.150 [A] 
Břehové svahy (průměrná šířka x délka)  
(20,6+27)*1,4*0,1=6.664 [B] 
(A+B)*1,2=16.577 [C] 
c-2,376=14.201 [D] 
odečet dlažby mimo most v SO 201.1</t>
  </si>
  <si>
    <t>35</t>
  </si>
  <si>
    <t>45152</t>
  </si>
  <si>
    <t>PODKLADNÍ A VÝPLŇOVÉ VRSTVY Z KAMENIVA DRCENÉHO</t>
  </si>
  <si>
    <t>případná výměna podloží</t>
  </si>
  <si>
    <t>36</t>
  </si>
  <si>
    <t>45734</t>
  </si>
  <si>
    <t>VYROVNÁVACÍ A SPÁD BETON ZVLÁŠTNÍ (PLASTBETON)</t>
  </si>
  <si>
    <t>plastbeton pod zábradelní svodidlo</t>
  </si>
  <si>
    <t>0,28*0,42*0,02*16=0.038 [A]</t>
  </si>
  <si>
    <t>37</t>
  </si>
  <si>
    <t>458523</t>
  </si>
  <si>
    <t>VÝPLŇ ZA OPĚRAMI A ZDMI Z KAMENIVA DRCENÉHO, INDEX ZHUTNĚNÍ ID DO 0,9</t>
  </si>
  <si>
    <t>ochranný zásyp přechodové oblasti a přechodové klíny   
ŠD 0-32</t>
  </si>
  <si>
    <t>Ochranný zásyp a přechodový klín 
6*8,5*1,5=76.500 [A] 
9,25*8,5*1,6=125.800 [B] 
Celkem: A+B=202.300 [C]</t>
  </si>
  <si>
    <t>38</t>
  </si>
  <si>
    <t>458572</t>
  </si>
  <si>
    <t>VÝPLŇ ZA OPĚRAMI A ZDMI Z KAM TĚŽ, INDEX ZHUTNĚNÍ ID DO 0,8</t>
  </si>
  <si>
    <t>zásyp základů opěr a křídla</t>
  </si>
  <si>
    <t>Zásyp základů 
16,5*0,8*0,7+21*0,8*0,7=21.000 [A]</t>
  </si>
  <si>
    <t>39</t>
  </si>
  <si>
    <t>458573</t>
  </si>
  <si>
    <t>VÝPLŇ ZA OPĚRAMI A ZDMI Z KAMENIVA TĚŽENÉHO, INDEX ZHUTNĚNÍ ID DO 0,9</t>
  </si>
  <si>
    <t>Zásyp za opěrami (zemina pod přechodovým klínem a těsnící vrstvou)</t>
  </si>
  <si>
    <t>Zásyp za opěrami 
1,7*2,2*17,5+1,7*2,2*20,5=142.120 [A]</t>
  </si>
  <si>
    <t>40</t>
  </si>
  <si>
    <t>Těsnící vrstva za opěrami a za křídlem</t>
  </si>
  <si>
    <t>těsnící vrstva za opěrou 
5,5*8,5*0,15=7.013 [A] 
8,5*8,5*0,15=10.838 [B] 
Celkem: A+B=17.851 [C]</t>
  </si>
  <si>
    <t>41</t>
  </si>
  <si>
    <t>465512</t>
  </si>
  <si>
    <t>DLAŽBY Z LOMOVÉHO KAMENE NA MC</t>
  </si>
  <si>
    <t>lomový kámen tl. 200 mm   
Koryto vodotečeu pod mostem, na vtoku a výtoku</t>
  </si>
  <si>
    <t>Koryto - kyneta  
5,5*13*0,2=14.300 [A] 
Břehové svahy (průměrná šířka x délka)  
(20,6+27)*1,4*0,2=13.328 [B] 
(A+B)*1,2=33.154 [C] 
c-4,752=28.402 [D]  odečet dlažby mimo most v SO 201.1</t>
  </si>
  <si>
    <t>42</t>
  </si>
  <si>
    <t>575C65</t>
  </si>
  <si>
    <t>LITÝ ASFALT MA IV (OCHRANA MOSTNÍ IZOLACE) 16 TL. 45MM</t>
  </si>
  <si>
    <t>ochrana izolace MA 16 IV tl. 45 mm</t>
  </si>
  <si>
    <t>6,6*8,8=58.080 [A]</t>
  </si>
  <si>
    <t>Přidružená stavební výroba</t>
  </si>
  <si>
    <t>43</t>
  </si>
  <si>
    <t>711112</t>
  </si>
  <si>
    <t>IZOLACE BĚŽNÝCH KONSTRUKCÍ PROTI ZEMNÍ VLHKOSTI ASFALTOVÝMI PÁSY</t>
  </si>
  <si>
    <t>Izolace na rubu opěr a křídel</t>
  </si>
  <si>
    <t>(3+3,5)*8,8=57.200 [A] 
(4,2+3,8)*2,5=20.000 [B] 
(4,5+7,2)*2,5=29.250 [C] 
Celkem: A+B+C=106.450 [D]</t>
  </si>
  <si>
    <t>44</t>
  </si>
  <si>
    <t>711442</t>
  </si>
  <si>
    <t>IZOLACE MOSTOVEK CELOPLOŠNÁ ASFALTOVÝMI PÁSY S PEČETÍCÍ VRSTVOU</t>
  </si>
  <si>
    <t>kompletní provedení systému vodotěsné izolace schválený systém MD ČR na povrchu příčle</t>
  </si>
  <si>
    <t>Na příčli a křídlech 
5,5*8,8=48.400 [A] 
(4,2+3,8)*0,8=6.400 [B] 
(4,5+7,2)*0,8=9.360 [C] 
Celkem: A+B+C=64.160 [D]</t>
  </si>
  <si>
    <t>45</t>
  </si>
  <si>
    <t>711502</t>
  </si>
  <si>
    <t>OCHRANA IZOLACE NA POVRCHU ASFALTOVÝMI PÁSY</t>
  </si>
  <si>
    <t>ochrana mostní izolace pod římsou, izolace s hliník. vložkou</t>
  </si>
  <si>
    <t>(16,5+14)*0,6=18.300 [A]</t>
  </si>
  <si>
    <t>46</t>
  </si>
  <si>
    <t>78382</t>
  </si>
  <si>
    <t>NÁTĚRY BETON KONSTR TYP S2 (OS-B)</t>
  </si>
  <si>
    <t>Nátěr okrajů konzol mostovky pod římsami</t>
  </si>
  <si>
    <t>0,7*(16,5+14)=21.350 [A]</t>
  </si>
  <si>
    <t>47</t>
  </si>
  <si>
    <t>78383</t>
  </si>
  <si>
    <t>NÁTĚRY BETON KONSTR TYP S4 (OS-C)</t>
  </si>
  <si>
    <t>typ S4  
ochr. nátěr římsy na mostě</t>
  </si>
  <si>
    <t>Mostní římsy 
1,95*14=27.300 [A] 
1,95*16,5=32.175 [B] 
Celkem: A+B=59.475 [C]</t>
  </si>
  <si>
    <t>48</t>
  </si>
  <si>
    <t>87533</t>
  </si>
  <si>
    <t>POTRUBÍ DREN Z TRUB PLAST DN DO 150MM</t>
  </si>
  <si>
    <t>Drenážní potrubí plné v blízkostí prostupů křídly</t>
  </si>
  <si>
    <t>4*1=4.000 [A]</t>
  </si>
  <si>
    <t>49</t>
  </si>
  <si>
    <t>drenážní potrubí za rubem opěr</t>
  </si>
  <si>
    <t>2*10=20.000 [A]</t>
  </si>
  <si>
    <t>50</t>
  </si>
  <si>
    <t>87633</t>
  </si>
  <si>
    <t>CHRÁNIČKY Z TRUB PLASTOVÝCH DN DO 150MM</t>
  </si>
  <si>
    <t>Chráničky DN 110 v převislých částech římsy</t>
  </si>
  <si>
    <t>Chráničky DN 110 v převislých částech římsy  
2*14=28.000 [A] 
2*16,5=33.000 [B] 
Celkem: A+B=61.000 [C]</t>
  </si>
  <si>
    <t>51</t>
  </si>
  <si>
    <t>89536</t>
  </si>
  <si>
    <t>DRENÁŽNÍ VÝUSŤ Z PROST BETONU</t>
  </si>
  <si>
    <t>vyústění drenáže dle VL 4 204.02</t>
  </si>
  <si>
    <t>4=4.000 [A]</t>
  </si>
  <si>
    <t>52</t>
  </si>
  <si>
    <t>9112B3</t>
  </si>
  <si>
    <t>ZÁBRADLÍ MOSTNÍ SE SVISLOU VÝPLNÍ - DEMONTÁŽ S PŘESUNEM</t>
  </si>
  <si>
    <t>trubkové zábradlí se svislou výplní za cenu šrotu</t>
  </si>
  <si>
    <t>Zábradlí na mostě 
2*8,55=17.100 [A]</t>
  </si>
  <si>
    <t>53</t>
  </si>
  <si>
    <t>9117C1</t>
  </si>
  <si>
    <t>SVOD OCEL ZÁBRADEL ÚROVEŇ ZADRŽ H2 - DODÁVKA A MONTÁŽ</t>
  </si>
  <si>
    <t>16,5+14=30.500 [A]</t>
  </si>
  <si>
    <t>54</t>
  </si>
  <si>
    <t>91355</t>
  </si>
  <si>
    <t>EVIDENČNÍ ČÍSLO MOSTU</t>
  </si>
  <si>
    <t>55</t>
  </si>
  <si>
    <t>91722</t>
  </si>
  <si>
    <t>CHODNÍKOVÉ OBRUBY Z BETONOVÝCH OBRUBNÍKŮ</t>
  </si>
  <si>
    <t>chodnikové  bet. obrubníky XF4 do bet. lože</t>
  </si>
  <si>
    <t>olemování dlažby za římsou 
2+2+2+1=7.000 [A]</t>
  </si>
  <si>
    <t>56</t>
  </si>
  <si>
    <t>966118</t>
  </si>
  <si>
    <t>BOURÁNÍ KONSTRUKCÍ Z BETON DÍLCŮ S ODVOZEM DO 20KM</t>
  </si>
  <si>
    <t>vybourání žlb nosníků ŽM60</t>
  </si>
  <si>
    <t>7*6,8*0,13=6.188 [A]</t>
  </si>
  <si>
    <t>57</t>
  </si>
  <si>
    <t>96615</t>
  </si>
  <si>
    <t>BOURÁNÍ KONSTRUKCÍ Z PROSTÉHO BETONU</t>
  </si>
  <si>
    <t>Ubourání dobetonávek</t>
  </si>
  <si>
    <t>0,7*0,15*13,5+1,5*0,225*13,5=5.974 [A]</t>
  </si>
  <si>
    <t>58</t>
  </si>
  <si>
    <t>96616</t>
  </si>
  <si>
    <t>BOURÁNÍ KONSTRUKCÍ ZE ŽELEZOBETONU</t>
  </si>
  <si>
    <t>železobetonové konstrukce mostovky a spodní stavby</t>
  </si>
  <si>
    <t>Nosná konstrukce  
7*8,4*0,225=13.230 [A] 
Římsy:  
(0,55*0,55*9+0,85*0,55*0,9)+(0,65*0,5*8,8+0,85*0,65*0,9)=6.501 [B] 
Spodní stavba:  
2*(11,5+2*0,8)*1*2,55=66.810 [C] 
2*13,5*1,8*0,8=38.880 [D] 
Celkem: A+B+C+D=125.421 [E]</t>
  </si>
  <si>
    <t>59</t>
  </si>
  <si>
    <t>967188</t>
  </si>
  <si>
    <t>VYBOURÁNÍ ČÁSTÍ KONSTRUKCÍ KOVOVÝCH S ODVOZEM DO 20KM</t>
  </si>
  <si>
    <t>ocelové nosníky I300, výkup za cenu šrotu</t>
  </si>
  <si>
    <t>8*6*54,2/1000=2.602 [A]</t>
  </si>
  <si>
    <t>60</t>
  </si>
  <si>
    <t>97817</t>
  </si>
  <si>
    <t>ODSTRANĚNÍ MOSTNÍ IZOLACE</t>
  </si>
  <si>
    <t>stávající asf. izolační systém</t>
  </si>
  <si>
    <t>stávající asf. izolační systém (uvažovaná pl.hm. 10kg/m2) 
8,7*8,5=73.950 [A]</t>
  </si>
  <si>
    <t>SO 201.1</t>
  </si>
  <si>
    <t>Opěvnění koryta mimo most_způsobilé vedlejší</t>
  </si>
  <si>
    <t>Výkop</t>
  </si>
  <si>
    <t>132738 
4,75=4.750 [A]</t>
  </si>
  <si>
    <t>výkop pro stabilizační prahy</t>
  </si>
  <si>
    <t>(4+5,5)*0,5*1=4.750 [A]</t>
  </si>
  <si>
    <t>dle situace odečtena plocha 
8,1+11,7=19.800 [A] 
a*1,2*0,10=2.376 [B]</t>
  </si>
  <si>
    <t>46251</t>
  </si>
  <si>
    <t>ZÁHOZ Z LOMOVÉHO KAMENE</t>
  </si>
  <si>
    <t>Těžký kamenný zához za stabilizačními prahy</t>
  </si>
  <si>
    <t>(2*5,5)*0,5*0,5=2.750 [A]</t>
  </si>
  <si>
    <t>lomový kámen tl. 200 mm  
Koryto vodoteče mimo most</t>
  </si>
  <si>
    <t>dle situace odečtena plocha 
8,1+11,7=19.800 [A] 
a*1,2*0,20=4.752 [B]</t>
  </si>
  <si>
    <t>467314</t>
  </si>
  <si>
    <t>STUPNĚ A PRAHY VODNÍCH KORYT Z PROSTÉHO BETONU C25/30</t>
  </si>
  <si>
    <t>Stabilizační prahy v korytě na vtoku a výtoku, bude použit beton C30/37 XF3</t>
  </si>
  <si>
    <t>SO 901</t>
  </si>
  <si>
    <t>Provizorní komunikace_způsobilé vedlejší</t>
  </si>
  <si>
    <t>suť</t>
  </si>
  <si>
    <t>opevnění 14=14.000 [A]</t>
  </si>
  <si>
    <t>zemina</t>
  </si>
  <si>
    <t>379,55+81,8/2=420.450 [A]</t>
  </si>
  <si>
    <t>027411</t>
  </si>
  <si>
    <t>PROVIZORNÍ MOSTY - MONTÁŽ</t>
  </si>
  <si>
    <t>provizorní přemostění jednosměrné, s ložisky a závěrnou zdí 
včetně montážního dokumentace, dopravy a montáže a nutných manipulací a montážní prostředků na stavbě</t>
  </si>
  <si>
    <t>11,75*4,5=52.875 [A]</t>
  </si>
  <si>
    <t>027412</t>
  </si>
  <si>
    <t>PROVIZORNÍ MOSTY - NÁJEMNÉ</t>
  </si>
  <si>
    <t>KPLMĚSÍC</t>
  </si>
  <si>
    <t>provizorní přemostění demontáž včetně dopravy a nutných manipulací a montážní prostředků na stavbě</t>
  </si>
  <si>
    <t>027421</t>
  </si>
  <si>
    <t>PROVIZORNÍ LÁVKY - MONTÁŽ</t>
  </si>
  <si>
    <t>provizorní přemostění pro chodce na rozpětí 11,5m, volné šířky 1,25m včetně montážního dokumentace, dopravy a montáže a nutných manipulací a montážní prostředků na stavbě</t>
  </si>
  <si>
    <t>11,75*1,5=17.625 [A]</t>
  </si>
  <si>
    <t>027422</t>
  </si>
  <si>
    <t>PROVIZORNÍ LÁVKY - NÁJEMNÉ</t>
  </si>
  <si>
    <t>MĚS</t>
  </si>
  <si>
    <t>027423</t>
  </si>
  <si>
    <t>PROVIZORNÍ LÁVKY - DEMONTÁŽ</t>
  </si>
  <si>
    <t>02950</t>
  </si>
  <si>
    <t>OSTATNÍ POŽADAVKY - POSUDKY, KONTROLY, REVIZNÍ ZPRÁVY</t>
  </si>
  <si>
    <t>periodické prohlídky provizorních přemostění</t>
  </si>
  <si>
    <t>1=1.000 [A]  provizorní most 
1=1.000 [B] provizorní lávka pro pěší 
a+b=2.000 [C]</t>
  </si>
  <si>
    <t>11120</t>
  </si>
  <si>
    <t>ODSTRANĚNÍ KŘOVIN</t>
  </si>
  <si>
    <t>keřové skupiny a lokální nálety 
110*6=660.000 [A] 
předpoklad 1/3 plochy 
A/3=220.000 [B]</t>
  </si>
  <si>
    <t>113328</t>
  </si>
  <si>
    <t>ODSTRAN PODKL ZPEVNĚNÝCH PLOCH Z KAMENIVA NESTMEL, ODVOZ DO 20KM</t>
  </si>
  <si>
    <t>(108-11,8)*7*0,25=168.350 [A]  provizorní komunikace - ŠD 
48*8*0,3=115.200 [B]  provizorní komunikace - násyp 
2*(108-12)*1,25*0,4=96.000 [C] krajnice komunikace 
Celkem: A+B+C=379.550 [D]</t>
  </si>
  <si>
    <t>11346</t>
  </si>
  <si>
    <t>ODSTRANĚNÍ KRYTU VOZOVEK ZE SILNIČ DÍLCŮ (PANELŮ) VČET PODKL</t>
  </si>
  <si>
    <t>odstranění podkladu provizorní komunikace</t>
  </si>
  <si>
    <t>(108-12)*6*0,15=86.400 [A]  panely provizor. komunikace včetně podsypu 
Celkem: A=86.400 [C]</t>
  </si>
  <si>
    <t>113728</t>
  </si>
  <si>
    <t>FRÉZOVÁNÍ ZPEVNĚNÝCH PLOCH ASFALTOVÝCH, ODVOZ DO 20KM</t>
  </si>
  <si>
    <t>Frézování provizorní vozovky po realizaci  
odkup zhotovitelem</t>
  </si>
  <si>
    <t>(108-12)*4,5*(0,04+0,07)=47.520 [A]</t>
  </si>
  <si>
    <t>121104</t>
  </si>
  <si>
    <t>SEJMUTÍ ORNICE NEBO LESNÍ PŮDY S ODVOZEM DO 5KM</t>
  </si>
  <si>
    <t>včetně odvozu na dočasnou skládku - zemník</t>
  </si>
  <si>
    <t>(108-10)*8*0,20=156.800 [A]  plocha pro prov. komunikaci</t>
  </si>
  <si>
    <t>odtěžení ramp a zásypů provizorních komunikací  
"50% odvoz na trvalou skládku"</t>
  </si>
  <si>
    <t>odkop pro provizorní komunikace a přemostění 
(108-45-12)*5*0,2=51.000 [A] 
2*(5,5*7*0,4)=30.800 [B] 
Celkem: A+B=81.800 [C]</t>
  </si>
  <si>
    <t>12573</t>
  </si>
  <si>
    <t>VYKOPÁVKY ZE ZEMNÍKŮ A SKLÁDEK TŘ. I</t>
  </si>
  <si>
    <t>vykopávky ze zemníku  pro zpětné zásypy</t>
  </si>
  <si>
    <t>81,8/2=40.900 [A]</t>
  </si>
  <si>
    <t>125734</t>
  </si>
  <si>
    <t>VYKOPÁVKY ZE ZEMNÍKŮ A SKLÁDEK TŘ. I, ODVOZ DO 5KM</t>
  </si>
  <si>
    <t>ornice pro zpětné využití</t>
  </si>
  <si>
    <t>156,8=156.800 [A]</t>
  </si>
  <si>
    <t>12960</t>
  </si>
  <si>
    <t>ČIŠTĚNÍ VODOTEČÍ A MELIORAČ KANÁLŮ OD NÁNOSŮ</t>
  </si>
  <si>
    <t>3*8*0,5=12.000 [A]</t>
  </si>
  <si>
    <t>379,55+ 81,8/2=420.450 [A]</t>
  </si>
  <si>
    <t>„na dočasnou skládku“</t>
  </si>
  <si>
    <t>pol. 121104  156,8=156.800 [A]</t>
  </si>
  <si>
    <t>17180</t>
  </si>
  <si>
    <t>ULOŽENÍ SYPANINY DO NÁSYPŮ Z NAKUPOVANÝCH MATERIÁLŮ</t>
  </si>
  <si>
    <t>8,0*1,2*2,2*0,5+8,0*1,2*2,4*0,125*2=16.320 [A]  přístupová rampa chodníku 
2,4*1,2*1,5*0,5*2+1/3*3,1415*2,4*2,4*1,5*0,5 =8.844 [B] obsypaní opěr a kužely 
a+b=25.164 [C]</t>
  </si>
  <si>
    <t>17411</t>
  </si>
  <si>
    <t>ZÁSYP JAM A RÝH ZEMINOU SE ZHUTNĚNÍM</t>
  </si>
  <si>
    <t>zpětný zásyp prostor provizorních komunikací a mostu  
materiál ze zemníku</t>
  </si>
  <si>
    <t>pol. 12573  81,8/2=40.900 [A]</t>
  </si>
  <si>
    <t>(108-12)*6,5=624.000 [A]  v ploše provizorní komunikace</t>
  </si>
  <si>
    <t>18233</t>
  </si>
  <si>
    <t>ROZPROSTŘENÍ ORNICE V ROVINĚ V TL DO 0,20M</t>
  </si>
  <si>
    <t>zpětné rozprostření ornice - ornice ze zemníku</t>
  </si>
  <si>
    <t>156,8/0,2=784.000 [A]</t>
  </si>
  <si>
    <t>18241</t>
  </si>
  <si>
    <t>ZALOŽENÍ TRÁVNÍKU RUČNÍM VÝSEVEM</t>
  </si>
  <si>
    <t>784*1,05=823.200 [A]</t>
  </si>
  <si>
    <t>18247</t>
  </si>
  <si>
    <t>OŠETŘOVÁNÍ TRÁVNÍKU</t>
  </si>
  <si>
    <t>823,2=823.200 [A]</t>
  </si>
  <si>
    <t>18600</t>
  </si>
  <si>
    <t>ZALÉVÁNÍ VODOU</t>
  </si>
  <si>
    <t>823,2*0,01=8.232 [A]</t>
  </si>
  <si>
    <t>separační geotextilie 500g/m2</t>
  </si>
  <si>
    <t>v ploše komunikace 2*(108-12)*(8+7)=2 880.000 [A]</t>
  </si>
  <si>
    <t>27511</t>
  </si>
  <si>
    <t>HRANICE PODPĚRNÉ Z DÍLCŮ BETONOVÝCH - DOČASNÉ</t>
  </si>
  <si>
    <t>panelová rovnanina pro uložení provizorních mostů - zřízení i odstranění z inventárního materiálu zhotovitele</t>
  </si>
  <si>
    <t>2*(2*5*3+3*6+2*6)*0,15=18.000 [A] panely mostního provizoria</t>
  </si>
  <si>
    <t>podkladní a vyrovnávací vrstva pod rovnaniny</t>
  </si>
  <si>
    <t>6,5*4,5*0,30*2=17.550 [A]   rovnanina pro MMS 
1,5*4,5*0,30*2=4.050 [B]  rovnanina pro lávku 
a+b=21.600 [C]</t>
  </si>
  <si>
    <t>opevnění vč. záhozové patky</t>
  </si>
  <si>
    <t>zpevnění břehů u provizorní komunikace 
2*3,5*8*0,25=14.000 [A]</t>
  </si>
  <si>
    <t>56335</t>
  </si>
  <si>
    <t>VOZOVKOVÉ VRSTVY ZE ŠTĚRKODRTI TL. DO 250MM</t>
  </si>
  <si>
    <t>Podkladní vrstva ze štěrkodrti fr 0-32  
(108-11,8)*7=673.400 [A] v ploše provizorní komunikace</t>
  </si>
  <si>
    <t>56930</t>
  </si>
  <si>
    <t>ZPEVNĚNÍ KRAJNIC ZE ŠTĚRKODRTI</t>
  </si>
  <si>
    <t>ŠD 16/32, hutněno po vrstvách tl. 150mm</t>
  </si>
  <si>
    <t>krajnice komunikace   
2*(108-12)*1,25*0,4=96.000 [A]</t>
  </si>
  <si>
    <t>mezi obrusnou a ložnou vrstvou  PS-E</t>
  </si>
  <si>
    <t>(108-12)*4,5=432.000 [A]</t>
  </si>
  <si>
    <t>574A33</t>
  </si>
  <si>
    <t>ASFALTOVÝ BETON PRO OBRUSNÉ VRSTVY ACO 11 TL. 40MM</t>
  </si>
  <si>
    <t>574E66</t>
  </si>
  <si>
    <t>ASFALTOVÝ BETON PRO PODKLADNÍ VRSTVY ACP 16+, 16S TL. 70MM</t>
  </si>
  <si>
    <t>58301</t>
  </si>
  <si>
    <t>KRYT ZE SINIČNÍCH DÍLCŮ (PANELŮ) TL 150MM</t>
  </si>
  <si>
    <t>provizorní komunikace</t>
  </si>
  <si>
    <t>(108-12)*6=576.000 [A]  panely provizor. komunikace včetně podsypu</t>
  </si>
  <si>
    <t>napojení 
16+21=37.000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</si>
</sst>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SUM(C10:C19)</f>
      </c>
      <c r="D6" s="1"/>
      <c r="E6" s="1"/>
    </row>
    <row r="7" spans="1:5" ht="12.75" customHeight="1">
      <c r="A7" s="1"/>
      <c r="B7" s="4" t="s">
        <v>5</v>
      </c>
      <c r="C7" s="7">
        <f>SUM(E10:E19)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_VPP!I3</f>
      </c>
      <c r="D10" s="21">
        <f>_VPP!O2</f>
      </c>
      <c r="E10" s="21">
        <f>C10+D10</f>
      </c>
    </row>
    <row r="11" spans="1:5" ht="12.75" customHeight="1">
      <c r="A11" s="20" t="s">
        <v>77</v>
      </c>
      <c r="B11" s="20" t="s">
        <v>78</v>
      </c>
      <c r="C11" s="21">
        <f>'SO 001'!I3</f>
      </c>
      <c r="D11" s="21">
        <f>'SO 001'!O2</f>
      </c>
      <c r="E11" s="21">
        <f>C11+D11</f>
      </c>
    </row>
    <row r="12" spans="1:5" ht="12.75" customHeight="1">
      <c r="A12" s="20" t="s">
        <v>124</v>
      </c>
      <c r="B12" s="20" t="s">
        <v>125</v>
      </c>
      <c r="C12" s="21">
        <f>'SO 101'!I3</f>
      </c>
      <c r="D12" s="21">
        <f>'SO 101'!O2</f>
      </c>
      <c r="E12" s="21">
        <f>C12+D12</f>
      </c>
    </row>
    <row r="13" spans="1:5" ht="12.75" customHeight="1">
      <c r="A13" s="20" t="s">
        <v>215</v>
      </c>
      <c r="B13" s="20" t="s">
        <v>216</v>
      </c>
      <c r="C13" s="21">
        <f>'SO 101.1'!I3</f>
      </c>
      <c r="D13" s="21">
        <f>'SO 101.1'!O2</f>
      </c>
      <c r="E13" s="21">
        <f>C13+D13</f>
      </c>
    </row>
    <row r="14" spans="1:5" ht="12.75" customHeight="1">
      <c r="A14" s="20" t="s">
        <v>232</v>
      </c>
      <c r="B14" s="20" t="s">
        <v>233</v>
      </c>
      <c r="C14" s="21">
        <f>'SO 101.2'!I3</f>
      </c>
      <c r="D14" s="21">
        <f>'SO 101.2'!O2</f>
      </c>
      <c r="E14" s="21">
        <f>C14+D14</f>
      </c>
    </row>
    <row r="15" spans="1:5" ht="12.75" customHeight="1">
      <c r="A15" s="20" t="s">
        <v>241</v>
      </c>
      <c r="B15" s="20" t="s">
        <v>242</v>
      </c>
      <c r="C15" s="21">
        <f>'SO 181'!I3</f>
      </c>
      <c r="D15" s="21">
        <f>'SO 181'!O2</f>
      </c>
      <c r="E15" s="21">
        <f>C15+D15</f>
      </c>
    </row>
    <row r="16" spans="1:5" ht="12.75" customHeight="1">
      <c r="A16" s="20" t="s">
        <v>319</v>
      </c>
      <c r="B16" s="20" t="s">
        <v>320</v>
      </c>
      <c r="C16" s="21">
        <f>'SO 191'!I3</f>
      </c>
      <c r="D16" s="21">
        <f>'SO 191'!O2</f>
      </c>
      <c r="E16" s="21">
        <f>C16+D16</f>
      </c>
    </row>
    <row r="17" spans="1:5" ht="12.75" customHeight="1">
      <c r="A17" s="20" t="s">
        <v>336</v>
      </c>
      <c r="B17" s="20" t="s">
        <v>337</v>
      </c>
      <c r="C17" s="21">
        <f>'SO 201'!I3</f>
      </c>
      <c r="D17" s="21">
        <f>'SO 201'!O2</f>
      </c>
      <c r="E17" s="21">
        <f>C17+D17</f>
      </c>
    </row>
    <row r="18" spans="1:5" ht="12.75" customHeight="1">
      <c r="A18" s="20" t="s">
        <v>591</v>
      </c>
      <c r="B18" s="20" t="s">
        <v>592</v>
      </c>
      <c r="C18" s="21">
        <f>'SO 201.1'!I3</f>
      </c>
      <c r="D18" s="21">
        <f>'SO 201.1'!O2</f>
      </c>
      <c r="E18" s="21">
        <f>C18+D18</f>
      </c>
    </row>
    <row r="19" spans="1:5" ht="12.75" customHeight="1">
      <c r="A19" s="20" t="s">
        <v>607</v>
      </c>
      <c r="B19" s="20" t="s">
        <v>608</v>
      </c>
      <c r="C19" s="21">
        <f>'SO 901'!I3</f>
      </c>
      <c r="D19" s="21">
        <f>'SO 901'!O2</f>
      </c>
      <c r="E19" s="21">
        <f>C19+D19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591</v>
      </c>
      <c r="I3" s="39">
        <f>0+I8+I12+I16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591</v>
      </c>
      <c r="D4" s="6"/>
      <c r="E4" s="18" t="s">
        <v>592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340</v>
      </c>
      <c r="D9" s="25" t="s">
        <v>47</v>
      </c>
      <c r="E9" s="30" t="s">
        <v>341</v>
      </c>
      <c r="F9" s="31" t="s">
        <v>81</v>
      </c>
      <c r="G9" s="32">
        <v>4.75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593</v>
      </c>
    </row>
    <row r="11" spans="1:5" ht="25.5">
      <c r="A11" s="36" t="s">
        <v>52</v>
      </c>
      <c r="E11" s="37" t="s">
        <v>594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92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12.75">
      <c r="A13" s="25" t="s">
        <v>45</v>
      </c>
      <c r="B13" s="29" t="s">
        <v>23</v>
      </c>
      <c r="C13" s="29" t="s">
        <v>131</v>
      </c>
      <c r="D13" s="25" t="s">
        <v>47</v>
      </c>
      <c r="E13" s="30" t="s">
        <v>132</v>
      </c>
      <c r="F13" s="31" t="s">
        <v>81</v>
      </c>
      <c r="G13" s="32">
        <v>4.75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595</v>
      </c>
    </row>
    <row r="15" spans="1:5" ht="12.75">
      <c r="A15" s="36" t="s">
        <v>52</v>
      </c>
      <c r="E15" s="37" t="s">
        <v>596</v>
      </c>
    </row>
    <row r="16" spans="1:18" ht="12.75" customHeight="1">
      <c r="A16" s="6" t="s">
        <v>43</v>
      </c>
      <c r="B16" s="6"/>
      <c r="C16" s="41" t="s">
        <v>33</v>
      </c>
      <c r="D16" s="6"/>
      <c r="E16" s="27" t="s">
        <v>151</v>
      </c>
      <c r="F16" s="6"/>
      <c r="G16" s="6"/>
      <c r="H16" s="6"/>
      <c r="I16" s="42">
        <f>0+Q16</f>
      </c>
      <c r="O16">
        <f>0+R16</f>
      </c>
      <c r="Q16">
        <f>0+I17+I20+I23+I26</f>
      </c>
      <c r="R16">
        <f>0+O17+O20+O23+O26</f>
      </c>
    </row>
    <row r="17" spans="1:16" ht="12.75">
      <c r="A17" s="25" t="s">
        <v>45</v>
      </c>
      <c r="B17" s="29" t="s">
        <v>22</v>
      </c>
      <c r="C17" s="29" t="s">
        <v>464</v>
      </c>
      <c r="D17" s="25" t="s">
        <v>47</v>
      </c>
      <c r="E17" s="30" t="s">
        <v>465</v>
      </c>
      <c r="F17" s="31" t="s">
        <v>81</v>
      </c>
      <c r="G17" s="32">
        <v>2.376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466</v>
      </c>
    </row>
    <row r="19" spans="1:5" ht="38.25">
      <c r="A19" s="38" t="s">
        <v>52</v>
      </c>
      <c r="E19" s="37" t="s">
        <v>597</v>
      </c>
    </row>
    <row r="20" spans="1:16" ht="12.75">
      <c r="A20" s="25" t="s">
        <v>45</v>
      </c>
      <c r="B20" s="29" t="s">
        <v>33</v>
      </c>
      <c r="C20" s="29" t="s">
        <v>598</v>
      </c>
      <c r="D20" s="25" t="s">
        <v>47</v>
      </c>
      <c r="E20" s="30" t="s">
        <v>599</v>
      </c>
      <c r="F20" s="31" t="s">
        <v>81</v>
      </c>
      <c r="G20" s="32">
        <v>2.75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600</v>
      </c>
    </row>
    <row r="22" spans="1:5" ht="12.75">
      <c r="A22" s="38" t="s">
        <v>52</v>
      </c>
      <c r="E22" s="37" t="s">
        <v>601</v>
      </c>
    </row>
    <row r="23" spans="1:16" ht="12.75">
      <c r="A23" s="25" t="s">
        <v>45</v>
      </c>
      <c r="B23" s="29" t="s">
        <v>35</v>
      </c>
      <c r="C23" s="29" t="s">
        <v>496</v>
      </c>
      <c r="D23" s="25" t="s">
        <v>47</v>
      </c>
      <c r="E23" s="30" t="s">
        <v>497</v>
      </c>
      <c r="F23" s="31" t="s">
        <v>81</v>
      </c>
      <c r="G23" s="32">
        <v>4.752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602</v>
      </c>
    </row>
    <row r="25" spans="1:5" ht="38.25">
      <c r="A25" s="38" t="s">
        <v>52</v>
      </c>
      <c r="E25" s="37" t="s">
        <v>603</v>
      </c>
    </row>
    <row r="26" spans="1:16" ht="12.75">
      <c r="A26" s="25" t="s">
        <v>45</v>
      </c>
      <c r="B26" s="29" t="s">
        <v>37</v>
      </c>
      <c r="C26" s="29" t="s">
        <v>604</v>
      </c>
      <c r="D26" s="25" t="s">
        <v>54</v>
      </c>
      <c r="E26" s="30" t="s">
        <v>605</v>
      </c>
      <c r="F26" s="31" t="s">
        <v>81</v>
      </c>
      <c r="G26" s="32">
        <v>4.75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606</v>
      </c>
    </row>
    <row r="28" spans="1:5" ht="12.75">
      <c r="A28" s="36" t="s">
        <v>52</v>
      </c>
      <c r="E28" s="37" t="s">
        <v>596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0+O8+O39+O94+O101+O108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607</v>
      </c>
      <c r="I3" s="39">
        <f>0+I8+I39+I94+I101+I108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607</v>
      </c>
      <c r="D4" s="6"/>
      <c r="E4" s="18" t="s">
        <v>608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</f>
      </c>
      <c r="R8">
        <f>0+O9+O12+O15+O18+O21+O24+O27+O30+O33+O36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14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609</v>
      </c>
    </row>
    <row r="11" spans="1:5" ht="12.75">
      <c r="A11" s="38" t="s">
        <v>52</v>
      </c>
      <c r="E11" s="37" t="s">
        <v>610</v>
      </c>
    </row>
    <row r="12" spans="1:16" ht="12.75">
      <c r="A12" s="25" t="s">
        <v>45</v>
      </c>
      <c r="B12" s="29" t="s">
        <v>23</v>
      </c>
      <c r="C12" s="29" t="s">
        <v>340</v>
      </c>
      <c r="D12" s="25" t="s">
        <v>47</v>
      </c>
      <c r="E12" s="30" t="s">
        <v>341</v>
      </c>
      <c r="F12" s="31" t="s">
        <v>81</v>
      </c>
      <c r="G12" s="32">
        <v>420.45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611</v>
      </c>
    </row>
    <row r="14" spans="1:5" ht="12.75">
      <c r="A14" s="38" t="s">
        <v>52</v>
      </c>
      <c r="E14" s="37" t="s">
        <v>612</v>
      </c>
    </row>
    <row r="15" spans="1:16" ht="12.75">
      <c r="A15" s="25" t="s">
        <v>45</v>
      </c>
      <c r="B15" s="29" t="s">
        <v>22</v>
      </c>
      <c r="C15" s="29" t="s">
        <v>613</v>
      </c>
      <c r="D15" s="25" t="s">
        <v>47</v>
      </c>
      <c r="E15" s="30" t="s">
        <v>614</v>
      </c>
      <c r="F15" s="31" t="s">
        <v>90</v>
      </c>
      <c r="G15" s="32">
        <v>52.875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38.25">
      <c r="A16" s="34" t="s">
        <v>50</v>
      </c>
      <c r="E16" s="35" t="s">
        <v>615</v>
      </c>
    </row>
    <row r="17" spans="1:5" ht="12.75">
      <c r="A17" s="38" t="s">
        <v>52</v>
      </c>
      <c r="E17" s="37" t="s">
        <v>616</v>
      </c>
    </row>
    <row r="18" spans="1:16" ht="12.75">
      <c r="A18" s="25" t="s">
        <v>45</v>
      </c>
      <c r="B18" s="29" t="s">
        <v>33</v>
      </c>
      <c r="C18" s="29" t="s">
        <v>617</v>
      </c>
      <c r="D18" s="25" t="s">
        <v>47</v>
      </c>
      <c r="E18" s="30" t="s">
        <v>618</v>
      </c>
      <c r="F18" s="31" t="s">
        <v>619</v>
      </c>
      <c r="G18" s="32">
        <v>4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88</v>
      </c>
      <c r="D21" s="25" t="s">
        <v>47</v>
      </c>
      <c r="E21" s="30" t="s">
        <v>89</v>
      </c>
      <c r="F21" s="31" t="s">
        <v>90</v>
      </c>
      <c r="G21" s="32">
        <v>52.875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620</v>
      </c>
    </row>
    <row r="23" spans="1:5" ht="12.75">
      <c r="A23" s="38" t="s">
        <v>52</v>
      </c>
      <c r="E23" s="37" t="s">
        <v>616</v>
      </c>
    </row>
    <row r="24" spans="1:16" ht="12.75">
      <c r="A24" s="25" t="s">
        <v>45</v>
      </c>
      <c r="B24" s="29" t="s">
        <v>37</v>
      </c>
      <c r="C24" s="29" t="s">
        <v>621</v>
      </c>
      <c r="D24" s="25" t="s">
        <v>47</v>
      </c>
      <c r="E24" s="30" t="s">
        <v>622</v>
      </c>
      <c r="F24" s="31" t="s">
        <v>90</v>
      </c>
      <c r="G24" s="32">
        <v>17.625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38.25">
      <c r="A25" s="34" t="s">
        <v>50</v>
      </c>
      <c r="E25" s="35" t="s">
        <v>623</v>
      </c>
    </row>
    <row r="26" spans="1:5" ht="12.75">
      <c r="A26" s="38" t="s">
        <v>52</v>
      </c>
      <c r="E26" s="37" t="s">
        <v>624</v>
      </c>
    </row>
    <row r="27" spans="1:16" ht="12.75">
      <c r="A27" s="25" t="s">
        <v>45</v>
      </c>
      <c r="B27" s="29" t="s">
        <v>67</v>
      </c>
      <c r="C27" s="29" t="s">
        <v>625</v>
      </c>
      <c r="D27" s="25" t="s">
        <v>47</v>
      </c>
      <c r="E27" s="30" t="s">
        <v>626</v>
      </c>
      <c r="F27" s="31" t="s">
        <v>627</v>
      </c>
      <c r="G27" s="32">
        <v>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70</v>
      </c>
      <c r="C30" s="29" t="s">
        <v>628</v>
      </c>
      <c r="D30" s="25" t="s">
        <v>47</v>
      </c>
      <c r="E30" s="30" t="s">
        <v>629</v>
      </c>
      <c r="F30" s="31" t="s">
        <v>90</v>
      </c>
      <c r="G30" s="32">
        <v>17.625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25.5">
      <c r="A31" s="34" t="s">
        <v>50</v>
      </c>
      <c r="E31" s="35" t="s">
        <v>620</v>
      </c>
    </row>
    <row r="32" spans="1:5" ht="12.75">
      <c r="A32" s="38" t="s">
        <v>52</v>
      </c>
      <c r="E32" s="37" t="s">
        <v>624</v>
      </c>
    </row>
    <row r="33" spans="1:16" ht="12.75">
      <c r="A33" s="25" t="s">
        <v>45</v>
      </c>
      <c r="B33" s="29" t="s">
        <v>40</v>
      </c>
      <c r="C33" s="29" t="s">
        <v>630</v>
      </c>
      <c r="D33" s="25" t="s">
        <v>47</v>
      </c>
      <c r="E33" s="30" t="s">
        <v>631</v>
      </c>
      <c r="F33" s="31" t="s">
        <v>245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632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350</v>
      </c>
      <c r="D36" s="25" t="s">
        <v>47</v>
      </c>
      <c r="E36" s="30" t="s">
        <v>351</v>
      </c>
      <c r="F36" s="31" t="s">
        <v>95</v>
      </c>
      <c r="G36" s="32">
        <v>2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47</v>
      </c>
    </row>
    <row r="38" spans="1:5" ht="38.25">
      <c r="A38" s="36" t="s">
        <v>52</v>
      </c>
      <c r="E38" s="37" t="s">
        <v>633</v>
      </c>
    </row>
    <row r="39" spans="1:18" ht="12.75" customHeight="1">
      <c r="A39" s="6" t="s">
        <v>43</v>
      </c>
      <c r="B39" s="6"/>
      <c r="C39" s="41" t="s">
        <v>29</v>
      </c>
      <c r="D39" s="6"/>
      <c r="E39" s="27" t="s">
        <v>92</v>
      </c>
      <c r="F39" s="6"/>
      <c r="G39" s="6"/>
      <c r="H39" s="6"/>
      <c r="I39" s="42">
        <f>0+Q39</f>
      </c>
      <c r="O39">
        <f>0+R39</f>
      </c>
      <c r="Q39">
        <f>0+I40+I43+I46+I49+I52+I55+I58+I61+I64+I67+I70+I73+I76+I79+I82+I85+I88+I91</f>
      </c>
      <c r="R39">
        <f>0+O40+O43+O46+O49+O52+O55+O58+O61+O64+O67+O70+O73+O76+O79+O82+O85+O88+O91</f>
      </c>
    </row>
    <row r="40" spans="1:16" ht="12.75">
      <c r="A40" s="25" t="s">
        <v>45</v>
      </c>
      <c r="B40" s="29" t="s">
        <v>120</v>
      </c>
      <c r="C40" s="29" t="s">
        <v>634</v>
      </c>
      <c r="D40" s="25" t="s">
        <v>47</v>
      </c>
      <c r="E40" s="30" t="s">
        <v>635</v>
      </c>
      <c r="F40" s="31" t="s">
        <v>90</v>
      </c>
      <c r="G40" s="32">
        <v>220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47</v>
      </c>
    </row>
    <row r="42" spans="1:5" ht="51">
      <c r="A42" s="38" t="s">
        <v>52</v>
      </c>
      <c r="E42" s="37" t="s">
        <v>636</v>
      </c>
    </row>
    <row r="43" spans="1:16" ht="25.5">
      <c r="A43" s="25" t="s">
        <v>45</v>
      </c>
      <c r="B43" s="29" t="s">
        <v>172</v>
      </c>
      <c r="C43" s="29" t="s">
        <v>637</v>
      </c>
      <c r="D43" s="25" t="s">
        <v>47</v>
      </c>
      <c r="E43" s="30" t="s">
        <v>638</v>
      </c>
      <c r="F43" s="31" t="s">
        <v>81</v>
      </c>
      <c r="G43" s="32">
        <v>379.55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103</v>
      </c>
    </row>
    <row r="45" spans="1:5" ht="51">
      <c r="A45" s="38" t="s">
        <v>52</v>
      </c>
      <c r="E45" s="37" t="s">
        <v>639</v>
      </c>
    </row>
    <row r="46" spans="1:16" ht="12.75">
      <c r="A46" s="25" t="s">
        <v>45</v>
      </c>
      <c r="B46" s="29" t="s">
        <v>177</v>
      </c>
      <c r="C46" s="29" t="s">
        <v>640</v>
      </c>
      <c r="D46" s="25" t="s">
        <v>47</v>
      </c>
      <c r="E46" s="30" t="s">
        <v>641</v>
      </c>
      <c r="F46" s="31" t="s">
        <v>81</v>
      </c>
      <c r="G46" s="32">
        <v>86.4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642</v>
      </c>
    </row>
    <row r="48" spans="1:5" ht="38.25">
      <c r="A48" s="38" t="s">
        <v>52</v>
      </c>
      <c r="E48" s="37" t="s">
        <v>643</v>
      </c>
    </row>
    <row r="49" spans="1:16" ht="12.75">
      <c r="A49" s="25" t="s">
        <v>45</v>
      </c>
      <c r="B49" s="29" t="s">
        <v>182</v>
      </c>
      <c r="C49" s="29" t="s">
        <v>644</v>
      </c>
      <c r="D49" s="25" t="s">
        <v>47</v>
      </c>
      <c r="E49" s="30" t="s">
        <v>645</v>
      </c>
      <c r="F49" s="31" t="s">
        <v>81</v>
      </c>
      <c r="G49" s="32">
        <v>47.52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646</v>
      </c>
    </row>
    <row r="51" spans="1:5" ht="12.75">
      <c r="A51" s="38" t="s">
        <v>52</v>
      </c>
      <c r="E51" s="37" t="s">
        <v>647</v>
      </c>
    </row>
    <row r="52" spans="1:16" ht="12.75">
      <c r="A52" s="25" t="s">
        <v>45</v>
      </c>
      <c r="B52" s="29" t="s">
        <v>186</v>
      </c>
      <c r="C52" s="29" t="s">
        <v>648</v>
      </c>
      <c r="D52" s="25" t="s">
        <v>47</v>
      </c>
      <c r="E52" s="30" t="s">
        <v>649</v>
      </c>
      <c r="F52" s="31" t="s">
        <v>81</v>
      </c>
      <c r="G52" s="32">
        <v>156.8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650</v>
      </c>
    </row>
    <row r="54" spans="1:5" ht="12.75">
      <c r="A54" s="38" t="s">
        <v>52</v>
      </c>
      <c r="E54" s="37" t="s">
        <v>651</v>
      </c>
    </row>
    <row r="55" spans="1:16" ht="12.75">
      <c r="A55" s="25" t="s">
        <v>45</v>
      </c>
      <c r="B55" s="29" t="s">
        <v>190</v>
      </c>
      <c r="C55" s="29" t="s">
        <v>109</v>
      </c>
      <c r="D55" s="25" t="s">
        <v>47</v>
      </c>
      <c r="E55" s="30" t="s">
        <v>110</v>
      </c>
      <c r="F55" s="31" t="s">
        <v>81</v>
      </c>
      <c r="G55" s="32">
        <v>81.8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25.5">
      <c r="A56" s="34" t="s">
        <v>50</v>
      </c>
      <c r="E56" s="35" t="s">
        <v>652</v>
      </c>
    </row>
    <row r="57" spans="1:5" ht="51">
      <c r="A57" s="38" t="s">
        <v>52</v>
      </c>
      <c r="E57" s="37" t="s">
        <v>653</v>
      </c>
    </row>
    <row r="58" spans="1:16" ht="12.75">
      <c r="A58" s="25" t="s">
        <v>45</v>
      </c>
      <c r="B58" s="29" t="s">
        <v>196</v>
      </c>
      <c r="C58" s="29" t="s">
        <v>654</v>
      </c>
      <c r="D58" s="25" t="s">
        <v>47</v>
      </c>
      <c r="E58" s="30" t="s">
        <v>655</v>
      </c>
      <c r="F58" s="31" t="s">
        <v>81</v>
      </c>
      <c r="G58" s="32">
        <v>40.9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656</v>
      </c>
    </row>
    <row r="60" spans="1:5" ht="12.75">
      <c r="A60" s="38" t="s">
        <v>52</v>
      </c>
      <c r="E60" s="37" t="s">
        <v>657</v>
      </c>
    </row>
    <row r="61" spans="1:16" ht="12.75">
      <c r="A61" s="25" t="s">
        <v>45</v>
      </c>
      <c r="B61" s="29" t="s">
        <v>202</v>
      </c>
      <c r="C61" s="29" t="s">
        <v>658</v>
      </c>
      <c r="D61" s="25" t="s">
        <v>47</v>
      </c>
      <c r="E61" s="30" t="s">
        <v>659</v>
      </c>
      <c r="F61" s="31" t="s">
        <v>81</v>
      </c>
      <c r="G61" s="32">
        <v>156.8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660</v>
      </c>
    </row>
    <row r="63" spans="1:5" ht="12.75">
      <c r="A63" s="38" t="s">
        <v>52</v>
      </c>
      <c r="E63" s="37" t="s">
        <v>661</v>
      </c>
    </row>
    <row r="64" spans="1:16" ht="12.75">
      <c r="A64" s="25" t="s">
        <v>45</v>
      </c>
      <c r="B64" s="29" t="s">
        <v>206</v>
      </c>
      <c r="C64" s="29" t="s">
        <v>662</v>
      </c>
      <c r="D64" s="25" t="s">
        <v>47</v>
      </c>
      <c r="E64" s="30" t="s">
        <v>663</v>
      </c>
      <c r="F64" s="31" t="s">
        <v>81</v>
      </c>
      <c r="G64" s="32">
        <v>12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2.75">
      <c r="A66" s="38" t="s">
        <v>52</v>
      </c>
      <c r="E66" s="37" t="s">
        <v>664</v>
      </c>
    </row>
    <row r="67" spans="1:16" ht="12.75">
      <c r="A67" s="25" t="s">
        <v>45</v>
      </c>
      <c r="B67" s="29" t="s">
        <v>210</v>
      </c>
      <c r="C67" s="29" t="s">
        <v>112</v>
      </c>
      <c r="D67" s="25" t="s">
        <v>54</v>
      </c>
      <c r="E67" s="30" t="s">
        <v>113</v>
      </c>
      <c r="F67" s="31" t="s">
        <v>81</v>
      </c>
      <c r="G67" s="32">
        <v>420.45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103</v>
      </c>
    </row>
    <row r="69" spans="1:5" ht="12.75">
      <c r="A69" s="38" t="s">
        <v>52</v>
      </c>
      <c r="E69" s="37" t="s">
        <v>665</v>
      </c>
    </row>
    <row r="70" spans="1:16" ht="12.75">
      <c r="A70" s="25" t="s">
        <v>45</v>
      </c>
      <c r="B70" s="29" t="s">
        <v>302</v>
      </c>
      <c r="C70" s="29" t="s">
        <v>112</v>
      </c>
      <c r="D70" s="25" t="s">
        <v>247</v>
      </c>
      <c r="E70" s="30" t="s">
        <v>113</v>
      </c>
      <c r="F70" s="31" t="s">
        <v>81</v>
      </c>
      <c r="G70" s="32">
        <v>156.8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666</v>
      </c>
    </row>
    <row r="72" spans="1:5" ht="12.75">
      <c r="A72" s="38" t="s">
        <v>52</v>
      </c>
      <c r="E72" s="37" t="s">
        <v>667</v>
      </c>
    </row>
    <row r="73" spans="1:16" ht="12.75">
      <c r="A73" s="25" t="s">
        <v>45</v>
      </c>
      <c r="B73" s="29" t="s">
        <v>305</v>
      </c>
      <c r="C73" s="29" t="s">
        <v>668</v>
      </c>
      <c r="D73" s="25" t="s">
        <v>47</v>
      </c>
      <c r="E73" s="30" t="s">
        <v>669</v>
      </c>
      <c r="F73" s="31" t="s">
        <v>81</v>
      </c>
      <c r="G73" s="32">
        <v>25.164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47</v>
      </c>
    </row>
    <row r="75" spans="1:5" ht="38.25">
      <c r="A75" s="38" t="s">
        <v>52</v>
      </c>
      <c r="E75" s="37" t="s">
        <v>670</v>
      </c>
    </row>
    <row r="76" spans="1:16" ht="12.75">
      <c r="A76" s="25" t="s">
        <v>45</v>
      </c>
      <c r="B76" s="29" t="s">
        <v>308</v>
      </c>
      <c r="C76" s="29" t="s">
        <v>671</v>
      </c>
      <c r="D76" s="25" t="s">
        <v>47</v>
      </c>
      <c r="E76" s="30" t="s">
        <v>672</v>
      </c>
      <c r="F76" s="31" t="s">
        <v>81</v>
      </c>
      <c r="G76" s="32">
        <v>40.9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25.5">
      <c r="A77" s="34" t="s">
        <v>50</v>
      </c>
      <c r="E77" s="35" t="s">
        <v>673</v>
      </c>
    </row>
    <row r="78" spans="1:5" ht="12.75">
      <c r="A78" s="38" t="s">
        <v>52</v>
      </c>
      <c r="E78" s="37" t="s">
        <v>674</v>
      </c>
    </row>
    <row r="79" spans="1:16" ht="12.75">
      <c r="A79" s="25" t="s">
        <v>45</v>
      </c>
      <c r="B79" s="29" t="s">
        <v>312</v>
      </c>
      <c r="C79" s="29" t="s">
        <v>143</v>
      </c>
      <c r="D79" s="25" t="s">
        <v>47</v>
      </c>
      <c r="E79" s="30" t="s">
        <v>144</v>
      </c>
      <c r="F79" s="31" t="s">
        <v>90</v>
      </c>
      <c r="G79" s="32">
        <v>624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2.75">
      <c r="A81" s="38" t="s">
        <v>52</v>
      </c>
      <c r="E81" s="37" t="s">
        <v>675</v>
      </c>
    </row>
    <row r="82" spans="1:16" ht="12.75">
      <c r="A82" s="25" t="s">
        <v>45</v>
      </c>
      <c r="B82" s="29" t="s">
        <v>315</v>
      </c>
      <c r="C82" s="29" t="s">
        <v>676</v>
      </c>
      <c r="D82" s="25" t="s">
        <v>47</v>
      </c>
      <c r="E82" s="30" t="s">
        <v>677</v>
      </c>
      <c r="F82" s="31" t="s">
        <v>90</v>
      </c>
      <c r="G82" s="32">
        <v>784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678</v>
      </c>
    </row>
    <row r="84" spans="1:5" ht="12.75">
      <c r="A84" s="38" t="s">
        <v>52</v>
      </c>
      <c r="E84" s="37" t="s">
        <v>679</v>
      </c>
    </row>
    <row r="85" spans="1:16" ht="12.75">
      <c r="A85" s="25" t="s">
        <v>45</v>
      </c>
      <c r="B85" s="29" t="s">
        <v>424</v>
      </c>
      <c r="C85" s="29" t="s">
        <v>680</v>
      </c>
      <c r="D85" s="25" t="s">
        <v>47</v>
      </c>
      <c r="E85" s="30" t="s">
        <v>681</v>
      </c>
      <c r="F85" s="31" t="s">
        <v>90</v>
      </c>
      <c r="G85" s="32">
        <v>823.2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8" t="s">
        <v>52</v>
      </c>
      <c r="E87" s="37" t="s">
        <v>682</v>
      </c>
    </row>
    <row r="88" spans="1:16" ht="12.75">
      <c r="A88" s="25" t="s">
        <v>45</v>
      </c>
      <c r="B88" s="29" t="s">
        <v>429</v>
      </c>
      <c r="C88" s="29" t="s">
        <v>683</v>
      </c>
      <c r="D88" s="25" t="s">
        <v>47</v>
      </c>
      <c r="E88" s="30" t="s">
        <v>684</v>
      </c>
      <c r="F88" s="31" t="s">
        <v>90</v>
      </c>
      <c r="G88" s="32">
        <v>823.2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47</v>
      </c>
    </row>
    <row r="90" spans="1:5" ht="12.75">
      <c r="A90" s="38" t="s">
        <v>52</v>
      </c>
      <c r="E90" s="37" t="s">
        <v>685</v>
      </c>
    </row>
    <row r="91" spans="1:16" ht="12.75">
      <c r="A91" s="25" t="s">
        <v>45</v>
      </c>
      <c r="B91" s="29" t="s">
        <v>434</v>
      </c>
      <c r="C91" s="29" t="s">
        <v>686</v>
      </c>
      <c r="D91" s="25" t="s">
        <v>47</v>
      </c>
      <c r="E91" s="30" t="s">
        <v>687</v>
      </c>
      <c r="F91" s="31" t="s">
        <v>81</v>
      </c>
      <c r="G91" s="32">
        <v>8.232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12.75">
      <c r="A93" s="36" t="s">
        <v>52</v>
      </c>
      <c r="E93" s="37" t="s">
        <v>688</v>
      </c>
    </row>
    <row r="94" spans="1:18" ht="12.75" customHeight="1">
      <c r="A94" s="6" t="s">
        <v>43</v>
      </c>
      <c r="B94" s="6"/>
      <c r="C94" s="41" t="s">
        <v>23</v>
      </c>
      <c r="D94" s="6"/>
      <c r="E94" s="27" t="s">
        <v>147</v>
      </c>
      <c r="F94" s="6"/>
      <c r="G94" s="6"/>
      <c r="H94" s="6"/>
      <c r="I94" s="42">
        <f>0+Q94</f>
      </c>
      <c r="O94">
        <f>0+R94</f>
      </c>
      <c r="Q94">
        <f>0+I95+I98</f>
      </c>
      <c r="R94">
        <f>0+O95+O98</f>
      </c>
    </row>
    <row r="95" spans="1:16" ht="12.75">
      <c r="A95" s="25" t="s">
        <v>45</v>
      </c>
      <c r="B95" s="29" t="s">
        <v>439</v>
      </c>
      <c r="C95" s="29" t="s">
        <v>148</v>
      </c>
      <c r="D95" s="25" t="s">
        <v>47</v>
      </c>
      <c r="E95" s="30" t="s">
        <v>149</v>
      </c>
      <c r="F95" s="31" t="s">
        <v>90</v>
      </c>
      <c r="G95" s="32">
        <v>2880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689</v>
      </c>
    </row>
    <row r="97" spans="1:5" ht="12.75">
      <c r="A97" s="38" t="s">
        <v>52</v>
      </c>
      <c r="E97" s="37" t="s">
        <v>690</v>
      </c>
    </row>
    <row r="98" spans="1:16" ht="12.75">
      <c r="A98" s="25" t="s">
        <v>45</v>
      </c>
      <c r="B98" s="29" t="s">
        <v>443</v>
      </c>
      <c r="C98" s="29" t="s">
        <v>691</v>
      </c>
      <c r="D98" s="25" t="s">
        <v>54</v>
      </c>
      <c r="E98" s="30" t="s">
        <v>692</v>
      </c>
      <c r="F98" s="31" t="s">
        <v>81</v>
      </c>
      <c r="G98" s="32">
        <v>18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693</v>
      </c>
    </row>
    <row r="100" spans="1:5" ht="12.75">
      <c r="A100" s="36" t="s">
        <v>52</v>
      </c>
      <c r="E100" s="37" t="s">
        <v>694</v>
      </c>
    </row>
    <row r="101" spans="1:18" ht="12.75" customHeight="1">
      <c r="A101" s="6" t="s">
        <v>43</v>
      </c>
      <c r="B101" s="6"/>
      <c r="C101" s="41" t="s">
        <v>33</v>
      </c>
      <c r="D101" s="6"/>
      <c r="E101" s="27" t="s">
        <v>151</v>
      </c>
      <c r="F101" s="6"/>
      <c r="G101" s="6"/>
      <c r="H101" s="6"/>
      <c r="I101" s="42">
        <f>0+Q101</f>
      </c>
      <c r="O101">
        <f>0+R101</f>
      </c>
      <c r="Q101">
        <f>0+I102+I105</f>
      </c>
      <c r="R101">
        <f>0+O102+O105</f>
      </c>
    </row>
    <row r="102" spans="1:16" ht="12.75">
      <c r="A102" s="25" t="s">
        <v>45</v>
      </c>
      <c r="B102" s="29" t="s">
        <v>448</v>
      </c>
      <c r="C102" s="29" t="s">
        <v>469</v>
      </c>
      <c r="D102" s="25" t="s">
        <v>47</v>
      </c>
      <c r="E102" s="30" t="s">
        <v>470</v>
      </c>
      <c r="F102" s="31" t="s">
        <v>81</v>
      </c>
      <c r="G102" s="32">
        <v>21.6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695</v>
      </c>
    </row>
    <row r="104" spans="1:5" ht="38.25">
      <c r="A104" s="38" t="s">
        <v>52</v>
      </c>
      <c r="E104" s="37" t="s">
        <v>696</v>
      </c>
    </row>
    <row r="105" spans="1:16" ht="12.75">
      <c r="A105" s="25" t="s">
        <v>45</v>
      </c>
      <c r="B105" s="29" t="s">
        <v>453</v>
      </c>
      <c r="C105" s="29" t="s">
        <v>598</v>
      </c>
      <c r="D105" s="25" t="s">
        <v>47</v>
      </c>
      <c r="E105" s="30" t="s">
        <v>599</v>
      </c>
      <c r="F105" s="31" t="s">
        <v>81</v>
      </c>
      <c r="G105" s="32">
        <v>14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12.75">
      <c r="A106" s="34" t="s">
        <v>50</v>
      </c>
      <c r="E106" s="35" t="s">
        <v>697</v>
      </c>
    </row>
    <row r="107" spans="1:5" ht="25.5">
      <c r="A107" s="36" t="s">
        <v>52</v>
      </c>
      <c r="E107" s="37" t="s">
        <v>698</v>
      </c>
    </row>
    <row r="108" spans="1:18" ht="12.75" customHeight="1">
      <c r="A108" s="6" t="s">
        <v>43</v>
      </c>
      <c r="B108" s="6"/>
      <c r="C108" s="41" t="s">
        <v>35</v>
      </c>
      <c r="D108" s="6"/>
      <c r="E108" s="27" t="s">
        <v>159</v>
      </c>
      <c r="F108" s="6"/>
      <c r="G108" s="6"/>
      <c r="H108" s="6"/>
      <c r="I108" s="42">
        <f>0+Q108</f>
      </c>
      <c r="O108">
        <f>0+R108</f>
      </c>
      <c r="Q108">
        <f>0+I109+I112+I115+I118+I121+I124+I127</f>
      </c>
      <c r="R108">
        <f>0+O109+O112+O115+O118+O121+O124+O127</f>
      </c>
    </row>
    <row r="109" spans="1:16" ht="12.75">
      <c r="A109" s="25" t="s">
        <v>45</v>
      </c>
      <c r="B109" s="29" t="s">
        <v>458</v>
      </c>
      <c r="C109" s="29" t="s">
        <v>699</v>
      </c>
      <c r="D109" s="25" t="s">
        <v>47</v>
      </c>
      <c r="E109" s="30" t="s">
        <v>700</v>
      </c>
      <c r="F109" s="31" t="s">
        <v>90</v>
      </c>
      <c r="G109" s="32">
        <v>673.4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47</v>
      </c>
    </row>
    <row r="111" spans="1:5" ht="25.5">
      <c r="A111" s="38" t="s">
        <v>52</v>
      </c>
      <c r="E111" s="37" t="s">
        <v>701</v>
      </c>
    </row>
    <row r="112" spans="1:16" ht="12.75">
      <c r="A112" s="25" t="s">
        <v>45</v>
      </c>
      <c r="B112" s="29" t="s">
        <v>463</v>
      </c>
      <c r="C112" s="29" t="s">
        <v>702</v>
      </c>
      <c r="D112" s="25" t="s">
        <v>47</v>
      </c>
      <c r="E112" s="30" t="s">
        <v>703</v>
      </c>
      <c r="F112" s="31" t="s">
        <v>81</v>
      </c>
      <c r="G112" s="32">
        <v>96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704</v>
      </c>
    </row>
    <row r="114" spans="1:5" ht="25.5">
      <c r="A114" s="38" t="s">
        <v>52</v>
      </c>
      <c r="E114" s="37" t="s">
        <v>705</v>
      </c>
    </row>
    <row r="115" spans="1:16" ht="12.75">
      <c r="A115" s="25" t="s">
        <v>45</v>
      </c>
      <c r="B115" s="29" t="s">
        <v>468</v>
      </c>
      <c r="C115" s="29" t="s">
        <v>173</v>
      </c>
      <c r="D115" s="25" t="s">
        <v>47</v>
      </c>
      <c r="E115" s="30" t="s">
        <v>174</v>
      </c>
      <c r="F115" s="31" t="s">
        <v>90</v>
      </c>
      <c r="G115" s="32">
        <v>432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706</v>
      </c>
    </row>
    <row r="117" spans="1:5" ht="12.75">
      <c r="A117" s="38" t="s">
        <v>52</v>
      </c>
      <c r="E117" s="37" t="s">
        <v>707</v>
      </c>
    </row>
    <row r="118" spans="1:16" ht="12.75">
      <c r="A118" s="25" t="s">
        <v>45</v>
      </c>
      <c r="B118" s="29" t="s">
        <v>472</v>
      </c>
      <c r="C118" s="29" t="s">
        <v>708</v>
      </c>
      <c r="D118" s="25" t="s">
        <v>47</v>
      </c>
      <c r="E118" s="30" t="s">
        <v>709</v>
      </c>
      <c r="F118" s="31" t="s">
        <v>90</v>
      </c>
      <c r="G118" s="32">
        <v>432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</v>
      </c>
    </row>
    <row r="120" spans="1:5" ht="12.75">
      <c r="A120" s="38" t="s">
        <v>52</v>
      </c>
      <c r="E120" s="37" t="s">
        <v>707</v>
      </c>
    </row>
    <row r="121" spans="1:16" ht="12.75">
      <c r="A121" s="25" t="s">
        <v>45</v>
      </c>
      <c r="B121" s="29" t="s">
        <v>477</v>
      </c>
      <c r="C121" s="29" t="s">
        <v>710</v>
      </c>
      <c r="D121" s="25" t="s">
        <v>47</v>
      </c>
      <c r="E121" s="30" t="s">
        <v>711</v>
      </c>
      <c r="F121" s="31" t="s">
        <v>90</v>
      </c>
      <c r="G121" s="32">
        <v>432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12.75">
      <c r="A122" s="34" t="s">
        <v>50</v>
      </c>
      <c r="E122" s="35" t="s">
        <v>47</v>
      </c>
    </row>
    <row r="123" spans="1:5" ht="12.75">
      <c r="A123" s="38" t="s">
        <v>52</v>
      </c>
      <c r="E123" s="37" t="s">
        <v>707</v>
      </c>
    </row>
    <row r="124" spans="1:16" ht="12.75">
      <c r="A124" s="25" t="s">
        <v>45</v>
      </c>
      <c r="B124" s="29" t="s">
        <v>482</v>
      </c>
      <c r="C124" s="29" t="s">
        <v>712</v>
      </c>
      <c r="D124" s="25" t="s">
        <v>47</v>
      </c>
      <c r="E124" s="30" t="s">
        <v>713</v>
      </c>
      <c r="F124" s="31" t="s">
        <v>90</v>
      </c>
      <c r="G124" s="32">
        <v>576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714</v>
      </c>
    </row>
    <row r="126" spans="1:5" ht="12.75">
      <c r="A126" s="38" t="s">
        <v>52</v>
      </c>
      <c r="E126" s="37" t="s">
        <v>715</v>
      </c>
    </row>
    <row r="127" spans="1:16" ht="12.75">
      <c r="A127" s="25" t="s">
        <v>45</v>
      </c>
      <c r="B127" s="29" t="s">
        <v>487</v>
      </c>
      <c r="C127" s="29" t="s">
        <v>191</v>
      </c>
      <c r="D127" s="25" t="s">
        <v>47</v>
      </c>
      <c r="E127" s="30" t="s">
        <v>192</v>
      </c>
      <c r="F127" s="31" t="s">
        <v>128</v>
      </c>
      <c r="G127" s="32">
        <v>37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193</v>
      </c>
    </row>
    <row r="129" spans="1:5" ht="25.5">
      <c r="A129" s="36" t="s">
        <v>52</v>
      </c>
      <c r="E129" s="37" t="s">
        <v>716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</f>
      </c>
      <c r="R8">
        <f>0+O9+O12+O15+O18+O21+O24+O27+O30+O33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54</v>
      </c>
      <c r="E12" s="30" t="s">
        <v>55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56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57</v>
      </c>
      <c r="D15" s="25" t="s">
        <v>47</v>
      </c>
      <c r="E15" s="30" t="s">
        <v>58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38.25">
      <c r="A16" s="34" t="s">
        <v>50</v>
      </c>
      <c r="E16" s="35" t="s">
        <v>59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60</v>
      </c>
      <c r="D18" s="25" t="s">
        <v>47</v>
      </c>
      <c r="E18" s="30" t="s">
        <v>58</v>
      </c>
      <c r="F18" s="31" t="s">
        <v>49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61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62</v>
      </c>
      <c r="D21" s="25" t="s">
        <v>47</v>
      </c>
      <c r="E21" s="30" t="s">
        <v>63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64</v>
      </c>
      <c r="D24" s="25" t="s">
        <v>47</v>
      </c>
      <c r="E24" s="30" t="s">
        <v>65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25.5">
      <c r="A25" s="34" t="s">
        <v>50</v>
      </c>
      <c r="E25" s="35" t="s">
        <v>66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67</v>
      </c>
      <c r="C27" s="29" t="s">
        <v>68</v>
      </c>
      <c r="D27" s="25" t="s">
        <v>47</v>
      </c>
      <c r="E27" s="30" t="s">
        <v>69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70</v>
      </c>
      <c r="C30" s="29" t="s">
        <v>71</v>
      </c>
      <c r="D30" s="25" t="s">
        <v>47</v>
      </c>
      <c r="E30" s="30" t="s">
        <v>72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51">
      <c r="A31" s="34" t="s">
        <v>50</v>
      </c>
      <c r="E31" s="35" t="s">
        <v>73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74</v>
      </c>
      <c r="D33" s="25" t="s">
        <v>47</v>
      </c>
      <c r="E33" s="30" t="s">
        <v>72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51">
      <c r="A34" s="34" t="s">
        <v>50</v>
      </c>
      <c r="E34" s="35" t="s">
        <v>75</v>
      </c>
    </row>
    <row r="35" spans="1:5" ht="12.75">
      <c r="A35" s="36" t="s">
        <v>52</v>
      </c>
      <c r="E35" s="37" t="s">
        <v>76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0+O8+O18+O37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</v>
      </c>
      <c r="I3" s="39">
        <f>0+I8+I18+I37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</v>
      </c>
      <c r="D4" s="6"/>
      <c r="E4" s="18" t="s">
        <v>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183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82</v>
      </c>
    </row>
    <row r="11" spans="1:5" ht="25.5">
      <c r="A11" s="38" t="s">
        <v>52</v>
      </c>
      <c r="E11" s="37" t="s">
        <v>83</v>
      </c>
    </row>
    <row r="12" spans="1:16" ht="12.75">
      <c r="A12" s="25" t="s">
        <v>45</v>
      </c>
      <c r="B12" s="29" t="s">
        <v>23</v>
      </c>
      <c r="C12" s="29" t="s">
        <v>84</v>
      </c>
      <c r="D12" s="25" t="s">
        <v>47</v>
      </c>
      <c r="E12" s="30" t="s">
        <v>85</v>
      </c>
      <c r="F12" s="31" t="s">
        <v>81</v>
      </c>
      <c r="G12" s="32">
        <v>19.95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86</v>
      </c>
    </row>
    <row r="14" spans="1:5" ht="25.5">
      <c r="A14" s="38" t="s">
        <v>52</v>
      </c>
      <c r="E14" s="37" t="s">
        <v>87</v>
      </c>
    </row>
    <row r="15" spans="1:16" ht="12.75">
      <c r="A15" s="25" t="s">
        <v>45</v>
      </c>
      <c r="B15" s="29" t="s">
        <v>22</v>
      </c>
      <c r="C15" s="29" t="s">
        <v>88</v>
      </c>
      <c r="D15" s="25" t="s">
        <v>47</v>
      </c>
      <c r="E15" s="30" t="s">
        <v>89</v>
      </c>
      <c r="F15" s="31" t="s">
        <v>90</v>
      </c>
      <c r="G15" s="32">
        <v>60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91</v>
      </c>
    </row>
    <row r="17" spans="1:5" ht="12.75">
      <c r="A17" s="36" t="s">
        <v>52</v>
      </c>
      <c r="E17" s="37" t="s">
        <v>47</v>
      </c>
    </row>
    <row r="18" spans="1:18" ht="12.75" customHeight="1">
      <c r="A18" s="6" t="s">
        <v>43</v>
      </c>
      <c r="B18" s="6"/>
      <c r="C18" s="41" t="s">
        <v>29</v>
      </c>
      <c r="D18" s="6"/>
      <c r="E18" s="27" t="s">
        <v>92</v>
      </c>
      <c r="F18" s="6"/>
      <c r="G18" s="6"/>
      <c r="H18" s="6"/>
      <c r="I18" s="42">
        <f>0+Q18</f>
      </c>
      <c r="O18">
        <f>0+R18</f>
      </c>
      <c r="Q18">
        <f>0+I19+I22+I25+I28+I31+I34</f>
      </c>
      <c r="R18">
        <f>0+O19+O22+O25+O28+O31+O34</f>
      </c>
    </row>
    <row r="19" spans="1:16" ht="25.5">
      <c r="A19" s="25" t="s">
        <v>45</v>
      </c>
      <c r="B19" s="29" t="s">
        <v>33</v>
      </c>
      <c r="C19" s="29" t="s">
        <v>93</v>
      </c>
      <c r="D19" s="25" t="s">
        <v>47</v>
      </c>
      <c r="E19" s="30" t="s">
        <v>94</v>
      </c>
      <c r="F19" s="31" t="s">
        <v>95</v>
      </c>
      <c r="G19" s="32">
        <v>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51">
      <c r="A21" s="38" t="s">
        <v>52</v>
      </c>
      <c r="E21" s="37" t="s">
        <v>96</v>
      </c>
    </row>
    <row r="22" spans="1:16" ht="12.75">
      <c r="A22" s="25" t="s">
        <v>45</v>
      </c>
      <c r="B22" s="29" t="s">
        <v>35</v>
      </c>
      <c r="C22" s="29" t="s">
        <v>97</v>
      </c>
      <c r="D22" s="25" t="s">
        <v>47</v>
      </c>
      <c r="E22" s="30" t="s">
        <v>98</v>
      </c>
      <c r="F22" s="31" t="s">
        <v>81</v>
      </c>
      <c r="G22" s="32">
        <v>1.5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99</v>
      </c>
    </row>
    <row r="24" spans="1:5" ht="12.75">
      <c r="A24" s="38" t="s">
        <v>52</v>
      </c>
      <c r="E24" s="37" t="s">
        <v>100</v>
      </c>
    </row>
    <row r="25" spans="1:16" ht="12.75">
      <c r="A25" s="25" t="s">
        <v>45</v>
      </c>
      <c r="B25" s="29" t="s">
        <v>37</v>
      </c>
      <c r="C25" s="29" t="s">
        <v>101</v>
      </c>
      <c r="D25" s="25" t="s">
        <v>47</v>
      </c>
      <c r="E25" s="30" t="s">
        <v>102</v>
      </c>
      <c r="F25" s="31" t="s">
        <v>81</v>
      </c>
      <c r="G25" s="32">
        <v>18.45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103</v>
      </c>
    </row>
    <row r="27" spans="1:5" ht="38.25">
      <c r="A27" s="38" t="s">
        <v>52</v>
      </c>
      <c r="E27" s="37" t="s">
        <v>104</v>
      </c>
    </row>
    <row r="28" spans="1:16" ht="12.75">
      <c r="A28" s="25" t="s">
        <v>45</v>
      </c>
      <c r="B28" s="29" t="s">
        <v>67</v>
      </c>
      <c r="C28" s="29" t="s">
        <v>105</v>
      </c>
      <c r="D28" s="25" t="s">
        <v>47</v>
      </c>
      <c r="E28" s="30" t="s">
        <v>106</v>
      </c>
      <c r="F28" s="31" t="s">
        <v>81</v>
      </c>
      <c r="G28" s="32">
        <v>117.147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38.25">
      <c r="A29" s="34" t="s">
        <v>50</v>
      </c>
      <c r="E29" s="35" t="s">
        <v>107</v>
      </c>
    </row>
    <row r="30" spans="1:5" ht="76.5">
      <c r="A30" s="38" t="s">
        <v>52</v>
      </c>
      <c r="E30" s="37" t="s">
        <v>108</v>
      </c>
    </row>
    <row r="31" spans="1:16" ht="12.75">
      <c r="A31" s="25" t="s">
        <v>45</v>
      </c>
      <c r="B31" s="29" t="s">
        <v>70</v>
      </c>
      <c r="C31" s="29" t="s">
        <v>109</v>
      </c>
      <c r="D31" s="25" t="s">
        <v>47</v>
      </c>
      <c r="E31" s="30" t="s">
        <v>110</v>
      </c>
      <c r="F31" s="31" t="s">
        <v>81</v>
      </c>
      <c r="G31" s="32">
        <v>183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103</v>
      </c>
    </row>
    <row r="33" spans="1:5" ht="89.25">
      <c r="A33" s="38" t="s">
        <v>52</v>
      </c>
      <c r="E33" s="37" t="s">
        <v>111</v>
      </c>
    </row>
    <row r="34" spans="1:16" ht="12.75">
      <c r="A34" s="25" t="s">
        <v>45</v>
      </c>
      <c r="B34" s="29" t="s">
        <v>40</v>
      </c>
      <c r="C34" s="29" t="s">
        <v>112</v>
      </c>
      <c r="D34" s="25" t="s">
        <v>54</v>
      </c>
      <c r="E34" s="30" t="s">
        <v>113</v>
      </c>
      <c r="F34" s="31" t="s">
        <v>81</v>
      </c>
      <c r="G34" s="32">
        <v>202.95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103</v>
      </c>
    </row>
    <row r="36" spans="1:5" ht="38.25">
      <c r="A36" s="36" t="s">
        <v>52</v>
      </c>
      <c r="E36" s="37" t="s">
        <v>114</v>
      </c>
    </row>
    <row r="37" spans="1:18" ht="12.75" customHeight="1">
      <c r="A37" s="6" t="s">
        <v>43</v>
      </c>
      <c r="B37" s="6"/>
      <c r="C37" s="41" t="s">
        <v>40</v>
      </c>
      <c r="D37" s="6"/>
      <c r="E37" s="27" t="s">
        <v>115</v>
      </c>
      <c r="F37" s="6"/>
      <c r="G37" s="6"/>
      <c r="H37" s="6"/>
      <c r="I37" s="42">
        <f>0+Q37</f>
      </c>
      <c r="O37">
        <f>0+R37</f>
      </c>
      <c r="Q37">
        <f>0+I38+I41</f>
      </c>
      <c r="R37">
        <f>0+O38+O41</f>
      </c>
    </row>
    <row r="38" spans="1:16" ht="12.75">
      <c r="A38" s="25" t="s">
        <v>45</v>
      </c>
      <c r="B38" s="29" t="s">
        <v>42</v>
      </c>
      <c r="C38" s="29" t="s">
        <v>116</v>
      </c>
      <c r="D38" s="25" t="s">
        <v>47</v>
      </c>
      <c r="E38" s="30" t="s">
        <v>117</v>
      </c>
      <c r="F38" s="31" t="s">
        <v>95</v>
      </c>
      <c r="G38" s="32">
        <v>9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118</v>
      </c>
    </row>
    <row r="40" spans="1:5" ht="51">
      <c r="A40" s="38" t="s">
        <v>52</v>
      </c>
      <c r="E40" s="37" t="s">
        <v>119</v>
      </c>
    </row>
    <row r="41" spans="1:16" ht="12.75">
      <c r="A41" s="25" t="s">
        <v>45</v>
      </c>
      <c r="B41" s="29" t="s">
        <v>120</v>
      </c>
      <c r="C41" s="29" t="s">
        <v>121</v>
      </c>
      <c r="D41" s="25" t="s">
        <v>47</v>
      </c>
      <c r="E41" s="30" t="s">
        <v>122</v>
      </c>
      <c r="F41" s="31" t="s">
        <v>95</v>
      </c>
      <c r="G41" s="32">
        <v>5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118</v>
      </c>
    </row>
    <row r="43" spans="1:5" ht="12.75">
      <c r="A43" s="36" t="s">
        <v>52</v>
      </c>
      <c r="E43" s="37" t="s">
        <v>123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0+O8+O24+O28+O35+O60+O64+O68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124</v>
      </c>
      <c r="I3" s="39">
        <f>0+I8+I24+I28+I35+I60+I64+I68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124</v>
      </c>
      <c r="D4" s="6"/>
      <c r="E4" s="18" t="s">
        <v>125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92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126</v>
      </c>
      <c r="D9" s="25" t="s">
        <v>47</v>
      </c>
      <c r="E9" s="30" t="s">
        <v>127</v>
      </c>
      <c r="F9" s="31" t="s">
        <v>128</v>
      </c>
      <c r="G9" s="32">
        <v>37.25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129</v>
      </c>
    </row>
    <row r="11" spans="1:5" ht="12.75">
      <c r="A11" s="38" t="s">
        <v>52</v>
      </c>
      <c r="E11" s="37" t="s">
        <v>130</v>
      </c>
    </row>
    <row r="12" spans="1:16" ht="12.75">
      <c r="A12" s="25" t="s">
        <v>45</v>
      </c>
      <c r="B12" s="29" t="s">
        <v>23</v>
      </c>
      <c r="C12" s="29" t="s">
        <v>131</v>
      </c>
      <c r="D12" s="25" t="s">
        <v>47</v>
      </c>
      <c r="E12" s="30" t="s">
        <v>132</v>
      </c>
      <c r="F12" s="31" t="s">
        <v>81</v>
      </c>
      <c r="G12" s="32">
        <v>15.925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133</v>
      </c>
    </row>
    <row r="14" spans="1:5" ht="25.5">
      <c r="A14" s="38" t="s">
        <v>52</v>
      </c>
      <c r="E14" s="37" t="s">
        <v>134</v>
      </c>
    </row>
    <row r="15" spans="1:16" ht="12.75">
      <c r="A15" s="25" t="s">
        <v>45</v>
      </c>
      <c r="B15" s="29" t="s">
        <v>22</v>
      </c>
      <c r="C15" s="29" t="s">
        <v>135</v>
      </c>
      <c r="D15" s="25" t="s">
        <v>47</v>
      </c>
      <c r="E15" s="30" t="s">
        <v>136</v>
      </c>
      <c r="F15" s="31" t="s">
        <v>81</v>
      </c>
      <c r="G15" s="32">
        <v>15.135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137</v>
      </c>
    </row>
    <row r="17" spans="1:5" ht="63.75">
      <c r="A17" s="38" t="s">
        <v>52</v>
      </c>
      <c r="E17" s="37" t="s">
        <v>138</v>
      </c>
    </row>
    <row r="18" spans="1:16" ht="12.75">
      <c r="A18" s="25" t="s">
        <v>45</v>
      </c>
      <c r="B18" s="29" t="s">
        <v>33</v>
      </c>
      <c r="C18" s="29" t="s">
        <v>139</v>
      </c>
      <c r="D18" s="25" t="s">
        <v>47</v>
      </c>
      <c r="E18" s="30" t="s">
        <v>140</v>
      </c>
      <c r="F18" s="31" t="s">
        <v>81</v>
      </c>
      <c r="G18" s="32">
        <v>14.55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141</v>
      </c>
    </row>
    <row r="20" spans="1:5" ht="12.75">
      <c r="A20" s="38" t="s">
        <v>52</v>
      </c>
      <c r="E20" s="37" t="s">
        <v>142</v>
      </c>
    </row>
    <row r="21" spans="1:16" ht="12.75">
      <c r="A21" s="25" t="s">
        <v>45</v>
      </c>
      <c r="B21" s="29" t="s">
        <v>35</v>
      </c>
      <c r="C21" s="29" t="s">
        <v>143</v>
      </c>
      <c r="D21" s="25" t="s">
        <v>47</v>
      </c>
      <c r="E21" s="30" t="s">
        <v>144</v>
      </c>
      <c r="F21" s="31" t="s">
        <v>90</v>
      </c>
      <c r="G21" s="32">
        <v>864.2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145</v>
      </c>
    </row>
    <row r="23" spans="1:5" ht="51">
      <c r="A23" s="36" t="s">
        <v>52</v>
      </c>
      <c r="E23" s="37" t="s">
        <v>146</v>
      </c>
    </row>
    <row r="24" spans="1:18" ht="12.75" customHeight="1">
      <c r="A24" s="6" t="s">
        <v>43</v>
      </c>
      <c r="B24" s="6"/>
      <c r="C24" s="41" t="s">
        <v>23</v>
      </c>
      <c r="D24" s="6"/>
      <c r="E24" s="27" t="s">
        <v>147</v>
      </c>
      <c r="F24" s="6"/>
      <c r="G24" s="6"/>
      <c r="H24" s="6"/>
      <c r="I24" s="42">
        <f>0+Q24</f>
      </c>
      <c r="O24">
        <f>0+R24</f>
      </c>
      <c r="Q24">
        <f>0+I25</f>
      </c>
      <c r="R24">
        <f>0+O25</f>
      </c>
    </row>
    <row r="25" spans="1:16" ht="12.75">
      <c r="A25" s="25" t="s">
        <v>45</v>
      </c>
      <c r="B25" s="29" t="s">
        <v>37</v>
      </c>
      <c r="C25" s="29" t="s">
        <v>148</v>
      </c>
      <c r="D25" s="25" t="s">
        <v>47</v>
      </c>
      <c r="E25" s="30" t="s">
        <v>149</v>
      </c>
      <c r="F25" s="31" t="s">
        <v>90</v>
      </c>
      <c r="G25" s="32">
        <v>1310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51">
      <c r="A27" s="36" t="s">
        <v>52</v>
      </c>
      <c r="E27" s="37" t="s">
        <v>150</v>
      </c>
    </row>
    <row r="28" spans="1:18" ht="12.75" customHeight="1">
      <c r="A28" s="6" t="s">
        <v>43</v>
      </c>
      <c r="B28" s="6"/>
      <c r="C28" s="41" t="s">
        <v>33</v>
      </c>
      <c r="D28" s="6"/>
      <c r="E28" s="27" t="s">
        <v>151</v>
      </c>
      <c r="F28" s="6"/>
      <c r="G28" s="6"/>
      <c r="H28" s="6"/>
      <c r="I28" s="42">
        <f>0+Q28</f>
      </c>
      <c r="O28">
        <f>0+R28</f>
      </c>
      <c r="Q28">
        <f>0+I29+I32</f>
      </c>
      <c r="R28">
        <f>0+O29+O32</f>
      </c>
    </row>
    <row r="29" spans="1:16" ht="12.75">
      <c r="A29" s="25" t="s">
        <v>45</v>
      </c>
      <c r="B29" s="29" t="s">
        <v>67</v>
      </c>
      <c r="C29" s="29" t="s">
        <v>152</v>
      </c>
      <c r="D29" s="25" t="s">
        <v>47</v>
      </c>
      <c r="E29" s="30" t="s">
        <v>153</v>
      </c>
      <c r="F29" s="31" t="s">
        <v>81</v>
      </c>
      <c r="G29" s="32">
        <v>1.96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154</v>
      </c>
    </row>
    <row r="31" spans="1:5" ht="12.75">
      <c r="A31" s="38" t="s">
        <v>52</v>
      </c>
      <c r="E31" s="37" t="s">
        <v>155</v>
      </c>
    </row>
    <row r="32" spans="1:16" ht="12.75">
      <c r="A32" s="25" t="s">
        <v>45</v>
      </c>
      <c r="B32" s="29" t="s">
        <v>70</v>
      </c>
      <c r="C32" s="29" t="s">
        <v>156</v>
      </c>
      <c r="D32" s="25" t="s">
        <v>47</v>
      </c>
      <c r="E32" s="30" t="s">
        <v>157</v>
      </c>
      <c r="F32" s="31" t="s">
        <v>81</v>
      </c>
      <c r="G32" s="32">
        <v>2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47</v>
      </c>
    </row>
    <row r="34" spans="1:5" ht="25.5">
      <c r="A34" s="36" t="s">
        <v>52</v>
      </c>
      <c r="E34" s="37" t="s">
        <v>158</v>
      </c>
    </row>
    <row r="35" spans="1:18" ht="12.75" customHeight="1">
      <c r="A35" s="6" t="s">
        <v>43</v>
      </c>
      <c r="B35" s="6"/>
      <c r="C35" s="41" t="s">
        <v>35</v>
      </c>
      <c r="D35" s="6"/>
      <c r="E35" s="27" t="s">
        <v>159</v>
      </c>
      <c r="F35" s="6"/>
      <c r="G35" s="6"/>
      <c r="H35" s="6"/>
      <c r="I35" s="42">
        <f>0+Q35</f>
      </c>
      <c r="O35">
        <f>0+R35</f>
      </c>
      <c r="Q35">
        <f>0+I36+I39+I42+I45+I48+I51+I54+I57</f>
      </c>
      <c r="R35">
        <f>0+O36+O39+O42+O45+O48+O51+O54+O57</f>
      </c>
    </row>
    <row r="36" spans="1:16" ht="12.75">
      <c r="A36" s="25" t="s">
        <v>45</v>
      </c>
      <c r="B36" s="29" t="s">
        <v>40</v>
      </c>
      <c r="C36" s="29" t="s">
        <v>160</v>
      </c>
      <c r="D36" s="25" t="s">
        <v>47</v>
      </c>
      <c r="E36" s="30" t="s">
        <v>161</v>
      </c>
      <c r="F36" s="31" t="s">
        <v>90</v>
      </c>
      <c r="G36" s="32">
        <v>1242.5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162</v>
      </c>
    </row>
    <row r="38" spans="1:5" ht="89.25">
      <c r="A38" s="38" t="s">
        <v>52</v>
      </c>
      <c r="E38" s="37" t="s">
        <v>163</v>
      </c>
    </row>
    <row r="39" spans="1:16" ht="12.75">
      <c r="A39" s="25" t="s">
        <v>45</v>
      </c>
      <c r="B39" s="29" t="s">
        <v>42</v>
      </c>
      <c r="C39" s="29" t="s">
        <v>164</v>
      </c>
      <c r="D39" s="25" t="s">
        <v>47</v>
      </c>
      <c r="E39" s="30" t="s">
        <v>165</v>
      </c>
      <c r="F39" s="31" t="s">
        <v>90</v>
      </c>
      <c r="G39" s="32">
        <v>95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166</v>
      </c>
    </row>
    <row r="41" spans="1:5" ht="51">
      <c r="A41" s="38" t="s">
        <v>52</v>
      </c>
      <c r="E41" s="37" t="s">
        <v>167</v>
      </c>
    </row>
    <row r="42" spans="1:16" ht="12.75">
      <c r="A42" s="25" t="s">
        <v>45</v>
      </c>
      <c r="B42" s="29" t="s">
        <v>120</v>
      </c>
      <c r="C42" s="29" t="s">
        <v>168</v>
      </c>
      <c r="D42" s="25" t="s">
        <v>47</v>
      </c>
      <c r="E42" s="30" t="s">
        <v>169</v>
      </c>
      <c r="F42" s="31" t="s">
        <v>90</v>
      </c>
      <c r="G42" s="32">
        <v>465.56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170</v>
      </c>
    </row>
    <row r="44" spans="1:5" ht="12.75">
      <c r="A44" s="38" t="s">
        <v>52</v>
      </c>
      <c r="E44" s="37" t="s">
        <v>171</v>
      </c>
    </row>
    <row r="45" spans="1:16" ht="12.75">
      <c r="A45" s="25" t="s">
        <v>45</v>
      </c>
      <c r="B45" s="29" t="s">
        <v>172</v>
      </c>
      <c r="C45" s="29" t="s">
        <v>173</v>
      </c>
      <c r="D45" s="25" t="s">
        <v>47</v>
      </c>
      <c r="E45" s="30" t="s">
        <v>174</v>
      </c>
      <c r="F45" s="31" t="s">
        <v>90</v>
      </c>
      <c r="G45" s="32">
        <v>1020.6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175</v>
      </c>
    </row>
    <row r="47" spans="1:5" ht="76.5">
      <c r="A47" s="38" t="s">
        <v>52</v>
      </c>
      <c r="E47" s="37" t="s">
        <v>176</v>
      </c>
    </row>
    <row r="48" spans="1:16" ht="12.75">
      <c r="A48" s="25" t="s">
        <v>45</v>
      </c>
      <c r="B48" s="29" t="s">
        <v>177</v>
      </c>
      <c r="C48" s="29" t="s">
        <v>178</v>
      </c>
      <c r="D48" s="25" t="s">
        <v>47</v>
      </c>
      <c r="E48" s="30" t="s">
        <v>179</v>
      </c>
      <c r="F48" s="31" t="s">
        <v>90</v>
      </c>
      <c r="G48" s="32">
        <v>504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180</v>
      </c>
    </row>
    <row r="50" spans="1:5" ht="25.5">
      <c r="A50" s="38" t="s">
        <v>52</v>
      </c>
      <c r="E50" s="37" t="s">
        <v>181</v>
      </c>
    </row>
    <row r="51" spans="1:16" ht="12.75">
      <c r="A51" s="25" t="s">
        <v>45</v>
      </c>
      <c r="B51" s="29" t="s">
        <v>182</v>
      </c>
      <c r="C51" s="29" t="s">
        <v>183</v>
      </c>
      <c r="D51" s="25" t="s">
        <v>47</v>
      </c>
      <c r="E51" s="30" t="s">
        <v>184</v>
      </c>
      <c r="F51" s="31" t="s">
        <v>90</v>
      </c>
      <c r="G51" s="32">
        <v>514.08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12.75">
      <c r="A53" s="38" t="s">
        <v>52</v>
      </c>
      <c r="E53" s="37" t="s">
        <v>185</v>
      </c>
    </row>
    <row r="54" spans="1:16" ht="25.5">
      <c r="A54" s="25" t="s">
        <v>45</v>
      </c>
      <c r="B54" s="29" t="s">
        <v>186</v>
      </c>
      <c r="C54" s="29" t="s">
        <v>187</v>
      </c>
      <c r="D54" s="25" t="s">
        <v>47</v>
      </c>
      <c r="E54" s="30" t="s">
        <v>188</v>
      </c>
      <c r="F54" s="31" t="s">
        <v>90</v>
      </c>
      <c r="G54" s="32">
        <v>515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12.75">
      <c r="A56" s="38" t="s">
        <v>52</v>
      </c>
      <c r="E56" s="37" t="s">
        <v>189</v>
      </c>
    </row>
    <row r="57" spans="1:16" ht="12.75">
      <c r="A57" s="25" t="s">
        <v>45</v>
      </c>
      <c r="B57" s="29" t="s">
        <v>190</v>
      </c>
      <c r="C57" s="29" t="s">
        <v>191</v>
      </c>
      <c r="D57" s="25" t="s">
        <v>47</v>
      </c>
      <c r="E57" s="30" t="s">
        <v>192</v>
      </c>
      <c r="F57" s="31" t="s">
        <v>128</v>
      </c>
      <c r="G57" s="32">
        <v>37.25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193</v>
      </c>
    </row>
    <row r="59" spans="1:5" ht="25.5">
      <c r="A59" s="36" t="s">
        <v>52</v>
      </c>
      <c r="E59" s="37" t="s">
        <v>194</v>
      </c>
    </row>
    <row r="60" spans="1:18" ht="12.75" customHeight="1">
      <c r="A60" s="6" t="s">
        <v>43</v>
      </c>
      <c r="B60" s="6"/>
      <c r="C60" s="41" t="s">
        <v>37</v>
      </c>
      <c r="D60" s="6"/>
      <c r="E60" s="27" t="s">
        <v>195</v>
      </c>
      <c r="F60" s="6"/>
      <c r="G60" s="6"/>
      <c r="H60" s="6"/>
      <c r="I60" s="42">
        <f>0+Q60</f>
      </c>
      <c r="O60">
        <f>0+R60</f>
      </c>
      <c r="Q60">
        <f>0+I61</f>
      </c>
      <c r="R60">
        <f>0+O61</f>
      </c>
    </row>
    <row r="61" spans="1:16" ht="25.5">
      <c r="A61" s="25" t="s">
        <v>45</v>
      </c>
      <c r="B61" s="29" t="s">
        <v>196</v>
      </c>
      <c r="C61" s="29" t="s">
        <v>197</v>
      </c>
      <c r="D61" s="25" t="s">
        <v>47</v>
      </c>
      <c r="E61" s="30" t="s">
        <v>198</v>
      </c>
      <c r="F61" s="31" t="s">
        <v>90</v>
      </c>
      <c r="G61" s="32">
        <v>2.4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199</v>
      </c>
    </row>
    <row r="63" spans="1:5" ht="12.75">
      <c r="A63" s="36" t="s">
        <v>52</v>
      </c>
      <c r="E63" s="37" t="s">
        <v>200</v>
      </c>
    </row>
    <row r="64" spans="1:18" ht="12.75" customHeight="1">
      <c r="A64" s="6" t="s">
        <v>43</v>
      </c>
      <c r="B64" s="6"/>
      <c r="C64" s="41" t="s">
        <v>70</v>
      </c>
      <c r="D64" s="6"/>
      <c r="E64" s="27" t="s">
        <v>201</v>
      </c>
      <c r="F64" s="6"/>
      <c r="G64" s="6"/>
      <c r="H64" s="6"/>
      <c r="I64" s="42">
        <f>0+Q64</f>
      </c>
      <c r="O64">
        <f>0+R64</f>
      </c>
      <c r="Q64">
        <f>0+I65</f>
      </c>
      <c r="R64">
        <f>0+O65</f>
      </c>
    </row>
    <row r="65" spans="1:16" ht="12.75">
      <c r="A65" s="25" t="s">
        <v>45</v>
      </c>
      <c r="B65" s="29" t="s">
        <v>202</v>
      </c>
      <c r="C65" s="29" t="s">
        <v>203</v>
      </c>
      <c r="D65" s="25" t="s">
        <v>47</v>
      </c>
      <c r="E65" s="30" t="s">
        <v>204</v>
      </c>
      <c r="F65" s="31" t="s">
        <v>128</v>
      </c>
      <c r="G65" s="32">
        <v>48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12.75">
      <c r="A67" s="36" t="s">
        <v>52</v>
      </c>
      <c r="E67" s="37" t="s">
        <v>205</v>
      </c>
    </row>
    <row r="68" spans="1:18" ht="12.75" customHeight="1">
      <c r="A68" s="6" t="s">
        <v>43</v>
      </c>
      <c r="B68" s="6"/>
      <c r="C68" s="41" t="s">
        <v>40</v>
      </c>
      <c r="D68" s="6"/>
      <c r="E68" s="27" t="s">
        <v>115</v>
      </c>
      <c r="F68" s="6"/>
      <c r="G68" s="6"/>
      <c r="H68" s="6"/>
      <c r="I68" s="42">
        <f>0+Q68</f>
      </c>
      <c r="O68">
        <f>0+R68</f>
      </c>
      <c r="Q68">
        <f>0+I69+I72</f>
      </c>
      <c r="R68">
        <f>0+O69+O72</f>
      </c>
    </row>
    <row r="69" spans="1:16" ht="25.5">
      <c r="A69" s="25" t="s">
        <v>45</v>
      </c>
      <c r="B69" s="29" t="s">
        <v>206</v>
      </c>
      <c r="C69" s="29" t="s">
        <v>207</v>
      </c>
      <c r="D69" s="25" t="s">
        <v>47</v>
      </c>
      <c r="E69" s="30" t="s">
        <v>208</v>
      </c>
      <c r="F69" s="31" t="s">
        <v>128</v>
      </c>
      <c r="G69" s="32">
        <v>49.1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47</v>
      </c>
    </row>
    <row r="71" spans="1:5" ht="12.75">
      <c r="A71" s="38" t="s">
        <v>52</v>
      </c>
      <c r="E71" s="37" t="s">
        <v>209</v>
      </c>
    </row>
    <row r="72" spans="1:16" ht="12.75">
      <c r="A72" s="25" t="s">
        <v>45</v>
      </c>
      <c r="B72" s="29" t="s">
        <v>210</v>
      </c>
      <c r="C72" s="29" t="s">
        <v>211</v>
      </c>
      <c r="D72" s="25" t="s">
        <v>47</v>
      </c>
      <c r="E72" s="30" t="s">
        <v>212</v>
      </c>
      <c r="F72" s="31" t="s">
        <v>128</v>
      </c>
      <c r="G72" s="32">
        <v>8</v>
      </c>
      <c r="H72" s="33">
        <v>0</v>
      </c>
      <c r="I72" s="33">
        <f>ROUND(ROUND(H72,2)*ROUND(G72,3),2)</f>
      </c>
      <c r="O72">
        <f>(I72*21)/100</f>
      </c>
      <c r="P72" t="s">
        <v>23</v>
      </c>
    </row>
    <row r="73" spans="1:5" ht="12.75">
      <c r="A73" s="34" t="s">
        <v>50</v>
      </c>
      <c r="E73" s="35" t="s">
        <v>213</v>
      </c>
    </row>
    <row r="74" spans="1:5" ht="12.75">
      <c r="A74" s="36" t="s">
        <v>52</v>
      </c>
      <c r="E74" s="37" t="s">
        <v>214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0+O8+O12+O22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215</v>
      </c>
      <c r="I3" s="39">
        <f>0+I8+I12+I22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215</v>
      </c>
      <c r="D4" s="6"/>
      <c r="E4" s="18" t="s">
        <v>216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15.925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217</v>
      </c>
    </row>
    <row r="11" spans="1:5" ht="25.5">
      <c r="A11" s="36" t="s">
        <v>52</v>
      </c>
      <c r="E11" s="37" t="s">
        <v>218</v>
      </c>
    </row>
    <row r="12" spans="1:18" ht="12.75" customHeight="1">
      <c r="A12" s="6" t="s">
        <v>43</v>
      </c>
      <c r="B12" s="6"/>
      <c r="C12" s="41" t="s">
        <v>29</v>
      </c>
      <c r="D12" s="6"/>
      <c r="E12" s="27" t="s">
        <v>92</v>
      </c>
      <c r="F12" s="6"/>
      <c r="G12" s="6"/>
      <c r="H12" s="6"/>
      <c r="I12" s="42">
        <f>0+Q12</f>
      </c>
      <c r="O12">
        <f>0+R12</f>
      </c>
      <c r="Q12">
        <f>0+I13+I16+I19</f>
      </c>
      <c r="R12">
        <f>0+O13+O16+O19</f>
      </c>
    </row>
    <row r="13" spans="1:16" ht="12.75">
      <c r="A13" s="25" t="s">
        <v>45</v>
      </c>
      <c r="B13" s="29" t="s">
        <v>23</v>
      </c>
      <c r="C13" s="29" t="s">
        <v>126</v>
      </c>
      <c r="D13" s="25" t="s">
        <v>47</v>
      </c>
      <c r="E13" s="30" t="s">
        <v>127</v>
      </c>
      <c r="F13" s="31" t="s">
        <v>128</v>
      </c>
      <c r="G13" s="32">
        <v>33.4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129</v>
      </c>
    </row>
    <row r="15" spans="1:5" ht="38.25">
      <c r="A15" s="38" t="s">
        <v>52</v>
      </c>
      <c r="E15" s="37" t="s">
        <v>219</v>
      </c>
    </row>
    <row r="16" spans="1:16" ht="12.75">
      <c r="A16" s="25" t="s">
        <v>45</v>
      </c>
      <c r="B16" s="29" t="s">
        <v>22</v>
      </c>
      <c r="C16" s="29" t="s">
        <v>220</v>
      </c>
      <c r="D16" s="25" t="s">
        <v>47</v>
      </c>
      <c r="E16" s="30" t="s">
        <v>221</v>
      </c>
      <c r="F16" s="31" t="s">
        <v>128</v>
      </c>
      <c r="G16" s="32">
        <v>11.5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222</v>
      </c>
    </row>
    <row r="18" spans="1:5" ht="12.75">
      <c r="A18" s="38" t="s">
        <v>52</v>
      </c>
      <c r="E18" s="37" t="s">
        <v>223</v>
      </c>
    </row>
    <row r="19" spans="1:16" ht="12.75">
      <c r="A19" s="25" t="s">
        <v>45</v>
      </c>
      <c r="B19" s="29" t="s">
        <v>33</v>
      </c>
      <c r="C19" s="29" t="s">
        <v>112</v>
      </c>
      <c r="D19" s="25" t="s">
        <v>54</v>
      </c>
      <c r="E19" s="30" t="s">
        <v>113</v>
      </c>
      <c r="F19" s="31" t="s">
        <v>81</v>
      </c>
      <c r="G19" s="32">
        <v>15.925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103</v>
      </c>
    </row>
    <row r="21" spans="1:5" ht="25.5">
      <c r="A21" s="36" t="s">
        <v>52</v>
      </c>
      <c r="E21" s="37" t="s">
        <v>218</v>
      </c>
    </row>
    <row r="22" spans="1:18" ht="12.75" customHeight="1">
      <c r="A22" s="6" t="s">
        <v>43</v>
      </c>
      <c r="B22" s="6"/>
      <c r="C22" s="41" t="s">
        <v>35</v>
      </c>
      <c r="D22" s="6"/>
      <c r="E22" s="27" t="s">
        <v>159</v>
      </c>
      <c r="F22" s="6"/>
      <c r="G22" s="6"/>
      <c r="H22" s="6"/>
      <c r="I22" s="42">
        <f>0+Q22</f>
      </c>
      <c r="O22">
        <f>0+R22</f>
      </c>
      <c r="Q22">
        <f>0+I23+I26+I29+I32+I35+I38</f>
      </c>
      <c r="R22">
        <f>0+O23+O26+O29+O32+O35+O38</f>
      </c>
    </row>
    <row r="23" spans="1:16" ht="12.75">
      <c r="A23" s="25" t="s">
        <v>45</v>
      </c>
      <c r="B23" s="29" t="s">
        <v>35</v>
      </c>
      <c r="C23" s="29" t="s">
        <v>164</v>
      </c>
      <c r="D23" s="25" t="s">
        <v>47</v>
      </c>
      <c r="E23" s="30" t="s">
        <v>165</v>
      </c>
      <c r="F23" s="31" t="s">
        <v>90</v>
      </c>
      <c r="G23" s="32">
        <v>59.4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166</v>
      </c>
    </row>
    <row r="25" spans="1:5" ht="12.75">
      <c r="A25" s="38" t="s">
        <v>52</v>
      </c>
      <c r="E25" s="37" t="s">
        <v>224</v>
      </c>
    </row>
    <row r="26" spans="1:16" ht="12.75">
      <c r="A26" s="25" t="s">
        <v>45</v>
      </c>
      <c r="B26" s="29" t="s">
        <v>37</v>
      </c>
      <c r="C26" s="29" t="s">
        <v>173</v>
      </c>
      <c r="D26" s="25" t="s">
        <v>47</v>
      </c>
      <c r="E26" s="30" t="s">
        <v>174</v>
      </c>
      <c r="F26" s="31" t="s">
        <v>90</v>
      </c>
      <c r="G26" s="32">
        <v>590.975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76.5">
      <c r="A28" s="38" t="s">
        <v>52</v>
      </c>
      <c r="E28" s="37" t="s">
        <v>225</v>
      </c>
    </row>
    <row r="29" spans="1:16" ht="12.75">
      <c r="A29" s="25" t="s">
        <v>45</v>
      </c>
      <c r="B29" s="29" t="s">
        <v>67</v>
      </c>
      <c r="C29" s="29" t="s">
        <v>178</v>
      </c>
      <c r="D29" s="25" t="s">
        <v>47</v>
      </c>
      <c r="E29" s="30" t="s">
        <v>179</v>
      </c>
      <c r="F29" s="31" t="s">
        <v>90</v>
      </c>
      <c r="G29" s="32">
        <v>305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180</v>
      </c>
    </row>
    <row r="31" spans="1:5" ht="25.5">
      <c r="A31" s="38" t="s">
        <v>52</v>
      </c>
      <c r="E31" s="37" t="s">
        <v>226</v>
      </c>
    </row>
    <row r="32" spans="1:16" ht="12.75">
      <c r="A32" s="25" t="s">
        <v>45</v>
      </c>
      <c r="B32" s="29" t="s">
        <v>70</v>
      </c>
      <c r="C32" s="29" t="s">
        <v>183</v>
      </c>
      <c r="D32" s="25" t="s">
        <v>47</v>
      </c>
      <c r="E32" s="30" t="s">
        <v>184</v>
      </c>
      <c r="F32" s="31" t="s">
        <v>90</v>
      </c>
      <c r="G32" s="32">
        <v>284.58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47</v>
      </c>
    </row>
    <row r="34" spans="1:5" ht="12.75">
      <c r="A34" s="38" t="s">
        <v>52</v>
      </c>
      <c r="E34" s="37" t="s">
        <v>227</v>
      </c>
    </row>
    <row r="35" spans="1:16" ht="12.75">
      <c r="A35" s="25" t="s">
        <v>45</v>
      </c>
      <c r="B35" s="29" t="s">
        <v>40</v>
      </c>
      <c r="C35" s="29" t="s">
        <v>228</v>
      </c>
      <c r="D35" s="25" t="s">
        <v>47</v>
      </c>
      <c r="E35" s="30" t="s">
        <v>229</v>
      </c>
      <c r="F35" s="31" t="s">
        <v>128</v>
      </c>
      <c r="G35" s="32">
        <v>181.35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25.5">
      <c r="A37" s="38" t="s">
        <v>52</v>
      </c>
      <c r="E37" s="37" t="s">
        <v>230</v>
      </c>
    </row>
    <row r="38" spans="1:16" ht="12.75">
      <c r="A38" s="25" t="s">
        <v>45</v>
      </c>
      <c r="B38" s="29" t="s">
        <v>42</v>
      </c>
      <c r="C38" s="29" t="s">
        <v>191</v>
      </c>
      <c r="D38" s="25" t="s">
        <v>47</v>
      </c>
      <c r="E38" s="30" t="s">
        <v>192</v>
      </c>
      <c r="F38" s="31" t="s">
        <v>128</v>
      </c>
      <c r="G38" s="32">
        <v>33.4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193</v>
      </c>
    </row>
    <row r="40" spans="1:5" ht="63.75">
      <c r="A40" s="36" t="s">
        <v>52</v>
      </c>
      <c r="E40" s="37" t="s">
        <v>231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232</v>
      </c>
      <c r="I3" s="39">
        <f>0+I8+I12+I16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232</v>
      </c>
      <c r="D4" s="6"/>
      <c r="E4" s="18" t="s">
        <v>233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92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143</v>
      </c>
      <c r="D9" s="25" t="s">
        <v>47</v>
      </c>
      <c r="E9" s="30" t="s">
        <v>144</v>
      </c>
      <c r="F9" s="31" t="s">
        <v>90</v>
      </c>
      <c r="G9" s="32">
        <v>23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145</v>
      </c>
    </row>
    <row r="11" spans="1:5" ht="12.75">
      <c r="A11" s="36" t="s">
        <v>52</v>
      </c>
      <c r="E11" s="37" t="s">
        <v>234</v>
      </c>
    </row>
    <row r="12" spans="1:18" ht="12.75" customHeight="1">
      <c r="A12" s="6" t="s">
        <v>43</v>
      </c>
      <c r="B12" s="6"/>
      <c r="C12" s="41" t="s">
        <v>23</v>
      </c>
      <c r="D12" s="6"/>
      <c r="E12" s="27" t="s">
        <v>147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12.75">
      <c r="A13" s="25" t="s">
        <v>45</v>
      </c>
      <c r="B13" s="29" t="s">
        <v>23</v>
      </c>
      <c r="C13" s="29" t="s">
        <v>148</v>
      </c>
      <c r="D13" s="25" t="s">
        <v>47</v>
      </c>
      <c r="E13" s="30" t="s">
        <v>149</v>
      </c>
      <c r="F13" s="31" t="s">
        <v>90</v>
      </c>
      <c r="G13" s="32">
        <v>57.5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38.25">
      <c r="A15" s="36" t="s">
        <v>52</v>
      </c>
      <c r="E15" s="37" t="s">
        <v>235</v>
      </c>
    </row>
    <row r="16" spans="1:18" ht="12.75" customHeight="1">
      <c r="A16" s="6" t="s">
        <v>43</v>
      </c>
      <c r="B16" s="6"/>
      <c r="C16" s="41" t="s">
        <v>35</v>
      </c>
      <c r="D16" s="6"/>
      <c r="E16" s="27" t="s">
        <v>159</v>
      </c>
      <c r="F16" s="6"/>
      <c r="G16" s="6"/>
      <c r="H16" s="6"/>
      <c r="I16" s="42">
        <f>0+Q16</f>
      </c>
      <c r="O16">
        <f>0+R16</f>
      </c>
      <c r="Q16">
        <f>0+I17+I20+I23+I26+I29+I32+I35</f>
      </c>
      <c r="R16">
        <f>0+O17+O20+O23+O26+O29+O32+O35</f>
      </c>
    </row>
    <row r="17" spans="1:16" ht="12.75">
      <c r="A17" s="25" t="s">
        <v>45</v>
      </c>
      <c r="B17" s="29" t="s">
        <v>22</v>
      </c>
      <c r="C17" s="29" t="s">
        <v>160</v>
      </c>
      <c r="D17" s="25" t="s">
        <v>47</v>
      </c>
      <c r="E17" s="30" t="s">
        <v>161</v>
      </c>
      <c r="F17" s="31" t="s">
        <v>90</v>
      </c>
      <c r="G17" s="32">
        <v>52.9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162</v>
      </c>
    </row>
    <row r="19" spans="1:5" ht="63.75">
      <c r="A19" s="38" t="s">
        <v>52</v>
      </c>
      <c r="E19" s="37" t="s">
        <v>236</v>
      </c>
    </row>
    <row r="20" spans="1:16" ht="12.75">
      <c r="A20" s="25" t="s">
        <v>45</v>
      </c>
      <c r="B20" s="29" t="s">
        <v>33</v>
      </c>
      <c r="C20" s="29" t="s">
        <v>164</v>
      </c>
      <c r="D20" s="25" t="s">
        <v>47</v>
      </c>
      <c r="E20" s="30" t="s">
        <v>165</v>
      </c>
      <c r="F20" s="31" t="s">
        <v>90</v>
      </c>
      <c r="G20" s="32">
        <v>15</v>
      </c>
      <c r="H20" s="33">
        <v>0</v>
      </c>
      <c r="I20" s="33">
        <f>ROUND(ROUND(H20,2)*ROUND(G20,3),2)</f>
      </c>
      <c r="O20">
        <f>(I20*21)/100</f>
      </c>
      <c r="P20" t="s">
        <v>23</v>
      </c>
    </row>
    <row r="21" spans="1:5" ht="12.75">
      <c r="A21" s="34" t="s">
        <v>50</v>
      </c>
      <c r="E21" s="35" t="s">
        <v>166</v>
      </c>
    </row>
    <row r="22" spans="1:5" ht="12.75">
      <c r="A22" s="38" t="s">
        <v>52</v>
      </c>
      <c r="E22" s="37" t="s">
        <v>237</v>
      </c>
    </row>
    <row r="23" spans="1:16" ht="12.75">
      <c r="A23" s="25" t="s">
        <v>45</v>
      </c>
      <c r="B23" s="29" t="s">
        <v>35</v>
      </c>
      <c r="C23" s="29" t="s">
        <v>168</v>
      </c>
      <c r="D23" s="25" t="s">
        <v>47</v>
      </c>
      <c r="E23" s="30" t="s">
        <v>169</v>
      </c>
      <c r="F23" s="31" t="s">
        <v>90</v>
      </c>
      <c r="G23" s="32">
        <v>23.69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170</v>
      </c>
    </row>
    <row r="25" spans="1:5" ht="12.75">
      <c r="A25" s="38" t="s">
        <v>52</v>
      </c>
      <c r="E25" s="37" t="s">
        <v>238</v>
      </c>
    </row>
    <row r="26" spans="1:16" ht="12.75">
      <c r="A26" s="25" t="s">
        <v>45</v>
      </c>
      <c r="B26" s="29" t="s">
        <v>37</v>
      </c>
      <c r="C26" s="29" t="s">
        <v>173</v>
      </c>
      <c r="D26" s="25" t="s">
        <v>47</v>
      </c>
      <c r="E26" s="30" t="s">
        <v>174</v>
      </c>
      <c r="F26" s="31" t="s">
        <v>90</v>
      </c>
      <c r="G26" s="32">
        <v>46.575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175</v>
      </c>
    </row>
    <row r="28" spans="1:5" ht="76.5">
      <c r="A28" s="38" t="s">
        <v>52</v>
      </c>
      <c r="E28" s="37" t="s">
        <v>239</v>
      </c>
    </row>
    <row r="29" spans="1:16" ht="12.75">
      <c r="A29" s="25" t="s">
        <v>45</v>
      </c>
      <c r="B29" s="29" t="s">
        <v>67</v>
      </c>
      <c r="C29" s="29" t="s">
        <v>178</v>
      </c>
      <c r="D29" s="25" t="s">
        <v>47</v>
      </c>
      <c r="E29" s="30" t="s">
        <v>179</v>
      </c>
      <c r="F29" s="31" t="s">
        <v>90</v>
      </c>
      <c r="G29" s="32">
        <v>23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180</v>
      </c>
    </row>
    <row r="31" spans="1:5" ht="12.75">
      <c r="A31" s="38" t="s">
        <v>52</v>
      </c>
      <c r="E31" s="37" t="s">
        <v>234</v>
      </c>
    </row>
    <row r="32" spans="1:16" ht="12.75">
      <c r="A32" s="25" t="s">
        <v>45</v>
      </c>
      <c r="B32" s="29" t="s">
        <v>70</v>
      </c>
      <c r="C32" s="29" t="s">
        <v>183</v>
      </c>
      <c r="D32" s="25" t="s">
        <v>47</v>
      </c>
      <c r="E32" s="30" t="s">
        <v>184</v>
      </c>
      <c r="F32" s="31" t="s">
        <v>90</v>
      </c>
      <c r="G32" s="32">
        <v>23.46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47</v>
      </c>
    </row>
    <row r="34" spans="1:5" ht="12.75">
      <c r="A34" s="38" t="s">
        <v>52</v>
      </c>
      <c r="E34" s="37" t="s">
        <v>240</v>
      </c>
    </row>
    <row r="35" spans="1:16" ht="25.5">
      <c r="A35" s="25" t="s">
        <v>45</v>
      </c>
      <c r="B35" s="29" t="s">
        <v>40</v>
      </c>
      <c r="C35" s="29" t="s">
        <v>187</v>
      </c>
      <c r="D35" s="25" t="s">
        <v>47</v>
      </c>
      <c r="E35" s="30" t="s">
        <v>188</v>
      </c>
      <c r="F35" s="31" t="s">
        <v>90</v>
      </c>
      <c r="G35" s="32">
        <v>23.69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12.75">
      <c r="A37" s="36" t="s">
        <v>52</v>
      </c>
      <c r="E37" s="37" t="s">
        <v>238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241</v>
      </c>
      <c r="I3" s="39">
        <f>0+I8+I15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241</v>
      </c>
      <c r="D4" s="6"/>
      <c r="E4" s="18" t="s">
        <v>242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243</v>
      </c>
      <c r="D9" s="25" t="s">
        <v>47</v>
      </c>
      <c r="E9" s="30" t="s">
        <v>244</v>
      </c>
      <c r="F9" s="31" t="s">
        <v>245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246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243</v>
      </c>
      <c r="D12" s="25" t="s">
        <v>247</v>
      </c>
      <c r="E12" s="30" t="s">
        <v>244</v>
      </c>
      <c r="F12" s="31" t="s">
        <v>248</v>
      </c>
      <c r="G12" s="32">
        <v>480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249</v>
      </c>
    </row>
    <row r="14" spans="1:5" ht="12.75">
      <c r="A14" s="36" t="s">
        <v>52</v>
      </c>
      <c r="E14" s="37" t="s">
        <v>250</v>
      </c>
    </row>
    <row r="15" spans="1:18" ht="12.75" customHeight="1">
      <c r="A15" s="6" t="s">
        <v>43</v>
      </c>
      <c r="B15" s="6"/>
      <c r="C15" s="41" t="s">
        <v>40</v>
      </c>
      <c r="D15" s="6"/>
      <c r="E15" s="27" t="s">
        <v>115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</f>
      </c>
      <c r="R15">
        <f>0+O16+O19+O22+O25+O28+O31+O34+O37+O40+O43+O46+O49+O52+O55+O58+O61+O64+O67+O70+O73+O76+O79+O82</f>
      </c>
    </row>
    <row r="16" spans="1:16" ht="25.5">
      <c r="A16" s="25" t="s">
        <v>45</v>
      </c>
      <c r="B16" s="29" t="s">
        <v>22</v>
      </c>
      <c r="C16" s="29" t="s">
        <v>251</v>
      </c>
      <c r="D16" s="25" t="s">
        <v>47</v>
      </c>
      <c r="E16" s="30" t="s">
        <v>252</v>
      </c>
      <c r="F16" s="31" t="s">
        <v>95</v>
      </c>
      <c r="G16" s="32">
        <v>28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253</v>
      </c>
    </row>
    <row r="18" spans="1:5" ht="127.5">
      <c r="A18" s="38" t="s">
        <v>52</v>
      </c>
      <c r="E18" s="37" t="s">
        <v>254</v>
      </c>
    </row>
    <row r="19" spans="1:16" ht="12.75">
      <c r="A19" s="25" t="s">
        <v>45</v>
      </c>
      <c r="B19" s="29" t="s">
        <v>33</v>
      </c>
      <c r="C19" s="29" t="s">
        <v>116</v>
      </c>
      <c r="D19" s="25" t="s">
        <v>47</v>
      </c>
      <c r="E19" s="30" t="s">
        <v>117</v>
      </c>
      <c r="F19" s="31" t="s">
        <v>95</v>
      </c>
      <c r="G19" s="32">
        <v>28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12.75">
      <c r="A21" s="38" t="s">
        <v>52</v>
      </c>
      <c r="E21" s="37" t="s">
        <v>255</v>
      </c>
    </row>
    <row r="22" spans="1:16" ht="12.75">
      <c r="A22" s="25" t="s">
        <v>45</v>
      </c>
      <c r="B22" s="29" t="s">
        <v>35</v>
      </c>
      <c r="C22" s="29" t="s">
        <v>256</v>
      </c>
      <c r="D22" s="25" t="s">
        <v>47</v>
      </c>
      <c r="E22" s="30" t="s">
        <v>257</v>
      </c>
      <c r="F22" s="31" t="s">
        <v>258</v>
      </c>
      <c r="G22" s="32">
        <v>3360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12.75">
      <c r="A24" s="38" t="s">
        <v>52</v>
      </c>
      <c r="E24" s="37" t="s">
        <v>259</v>
      </c>
    </row>
    <row r="25" spans="1:16" ht="12.75">
      <c r="A25" s="25" t="s">
        <v>45</v>
      </c>
      <c r="B25" s="29" t="s">
        <v>37</v>
      </c>
      <c r="C25" s="29" t="s">
        <v>260</v>
      </c>
      <c r="D25" s="25" t="s">
        <v>47</v>
      </c>
      <c r="E25" s="30" t="s">
        <v>261</v>
      </c>
      <c r="F25" s="31" t="s">
        <v>95</v>
      </c>
      <c r="G25" s="32">
        <v>8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63.75">
      <c r="A27" s="38" t="s">
        <v>52</v>
      </c>
      <c r="E27" s="37" t="s">
        <v>262</v>
      </c>
    </row>
    <row r="28" spans="1:16" ht="12.75">
      <c r="A28" s="25" t="s">
        <v>45</v>
      </c>
      <c r="B28" s="29" t="s">
        <v>67</v>
      </c>
      <c r="C28" s="29" t="s">
        <v>263</v>
      </c>
      <c r="D28" s="25" t="s">
        <v>47</v>
      </c>
      <c r="E28" s="30" t="s">
        <v>264</v>
      </c>
      <c r="F28" s="31" t="s">
        <v>95</v>
      </c>
      <c r="G28" s="32">
        <v>8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52</v>
      </c>
      <c r="E30" s="37" t="s">
        <v>214</v>
      </c>
    </row>
    <row r="31" spans="1:16" ht="12.75">
      <c r="A31" s="25" t="s">
        <v>45</v>
      </c>
      <c r="B31" s="29" t="s">
        <v>70</v>
      </c>
      <c r="C31" s="29" t="s">
        <v>265</v>
      </c>
      <c r="D31" s="25" t="s">
        <v>47</v>
      </c>
      <c r="E31" s="30" t="s">
        <v>266</v>
      </c>
      <c r="F31" s="31" t="s">
        <v>258</v>
      </c>
      <c r="G31" s="32">
        <v>960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12.75">
      <c r="A33" s="38" t="s">
        <v>52</v>
      </c>
      <c r="E33" s="37" t="s">
        <v>267</v>
      </c>
    </row>
    <row r="34" spans="1:16" ht="12.75">
      <c r="A34" s="25" t="s">
        <v>45</v>
      </c>
      <c r="B34" s="29" t="s">
        <v>40</v>
      </c>
      <c r="C34" s="29" t="s">
        <v>268</v>
      </c>
      <c r="D34" s="25" t="s">
        <v>47</v>
      </c>
      <c r="E34" s="30" t="s">
        <v>269</v>
      </c>
      <c r="F34" s="31" t="s">
        <v>95</v>
      </c>
      <c r="G34" s="32">
        <v>44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25.5">
      <c r="A35" s="34" t="s">
        <v>50</v>
      </c>
      <c r="E35" s="35" t="s">
        <v>270</v>
      </c>
    </row>
    <row r="36" spans="1:5" ht="12.75">
      <c r="A36" s="38" t="s">
        <v>52</v>
      </c>
      <c r="E36" s="37" t="s">
        <v>271</v>
      </c>
    </row>
    <row r="37" spans="1:16" ht="12.75">
      <c r="A37" s="25" t="s">
        <v>45</v>
      </c>
      <c r="B37" s="29" t="s">
        <v>42</v>
      </c>
      <c r="C37" s="29" t="s">
        <v>272</v>
      </c>
      <c r="D37" s="25" t="s">
        <v>47</v>
      </c>
      <c r="E37" s="30" t="s">
        <v>273</v>
      </c>
      <c r="F37" s="31" t="s">
        <v>95</v>
      </c>
      <c r="G37" s="32">
        <v>44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270</v>
      </c>
    </row>
    <row r="39" spans="1:5" ht="12.75">
      <c r="A39" s="38" t="s">
        <v>52</v>
      </c>
      <c r="E39" s="37" t="s">
        <v>271</v>
      </c>
    </row>
    <row r="40" spans="1:16" ht="12.75">
      <c r="A40" s="25" t="s">
        <v>45</v>
      </c>
      <c r="B40" s="29" t="s">
        <v>120</v>
      </c>
      <c r="C40" s="29" t="s">
        <v>274</v>
      </c>
      <c r="D40" s="25" t="s">
        <v>47</v>
      </c>
      <c r="E40" s="30" t="s">
        <v>275</v>
      </c>
      <c r="F40" s="31" t="s">
        <v>258</v>
      </c>
      <c r="G40" s="32">
        <v>5280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25.5">
      <c r="A41" s="34" t="s">
        <v>50</v>
      </c>
      <c r="E41" s="35" t="s">
        <v>270</v>
      </c>
    </row>
    <row r="42" spans="1:5" ht="12.75">
      <c r="A42" s="38" t="s">
        <v>52</v>
      </c>
      <c r="E42" s="37" t="s">
        <v>276</v>
      </c>
    </row>
    <row r="43" spans="1:16" ht="12.75">
      <c r="A43" s="25" t="s">
        <v>45</v>
      </c>
      <c r="B43" s="29" t="s">
        <v>172</v>
      </c>
      <c r="C43" s="29" t="s">
        <v>277</v>
      </c>
      <c r="D43" s="25" t="s">
        <v>47</v>
      </c>
      <c r="E43" s="30" t="s">
        <v>278</v>
      </c>
      <c r="F43" s="31" t="s">
        <v>90</v>
      </c>
      <c r="G43" s="32">
        <v>9.5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279</v>
      </c>
    </row>
    <row r="45" spans="1:5" ht="51">
      <c r="A45" s="38" t="s">
        <v>52</v>
      </c>
      <c r="E45" s="37" t="s">
        <v>280</v>
      </c>
    </row>
    <row r="46" spans="1:16" ht="12.75">
      <c r="A46" s="25" t="s">
        <v>45</v>
      </c>
      <c r="B46" s="29" t="s">
        <v>177</v>
      </c>
      <c r="C46" s="29" t="s">
        <v>281</v>
      </c>
      <c r="D46" s="25" t="s">
        <v>47</v>
      </c>
      <c r="E46" s="30" t="s">
        <v>282</v>
      </c>
      <c r="F46" s="31" t="s">
        <v>90</v>
      </c>
      <c r="G46" s="32">
        <v>9.5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8" t="s">
        <v>52</v>
      </c>
      <c r="E48" s="37" t="s">
        <v>283</v>
      </c>
    </row>
    <row r="49" spans="1:16" ht="12.75">
      <c r="A49" s="25" t="s">
        <v>45</v>
      </c>
      <c r="B49" s="29" t="s">
        <v>182</v>
      </c>
      <c r="C49" s="29" t="s">
        <v>284</v>
      </c>
      <c r="D49" s="25" t="s">
        <v>47</v>
      </c>
      <c r="E49" s="30" t="s">
        <v>285</v>
      </c>
      <c r="F49" s="31" t="s">
        <v>95</v>
      </c>
      <c r="G49" s="32">
        <v>2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286</v>
      </c>
    </row>
    <row r="51" spans="1:5" ht="12.75">
      <c r="A51" s="38" t="s">
        <v>52</v>
      </c>
      <c r="E51" s="37" t="s">
        <v>287</v>
      </c>
    </row>
    <row r="52" spans="1:16" ht="12.75">
      <c r="A52" s="25" t="s">
        <v>45</v>
      </c>
      <c r="B52" s="29" t="s">
        <v>186</v>
      </c>
      <c r="C52" s="29" t="s">
        <v>288</v>
      </c>
      <c r="D52" s="25" t="s">
        <v>47</v>
      </c>
      <c r="E52" s="30" t="s">
        <v>289</v>
      </c>
      <c r="F52" s="31" t="s">
        <v>95</v>
      </c>
      <c r="G52" s="32">
        <v>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286</v>
      </c>
    </row>
    <row r="54" spans="1:5" ht="12.75">
      <c r="A54" s="38" t="s">
        <v>52</v>
      </c>
      <c r="E54" s="37" t="s">
        <v>287</v>
      </c>
    </row>
    <row r="55" spans="1:16" ht="12.75">
      <c r="A55" s="25" t="s">
        <v>45</v>
      </c>
      <c r="B55" s="29" t="s">
        <v>190</v>
      </c>
      <c r="C55" s="29" t="s">
        <v>290</v>
      </c>
      <c r="D55" s="25" t="s">
        <v>47</v>
      </c>
      <c r="E55" s="30" t="s">
        <v>291</v>
      </c>
      <c r="F55" s="31" t="s">
        <v>258</v>
      </c>
      <c r="G55" s="32">
        <v>240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8" t="s">
        <v>52</v>
      </c>
      <c r="E57" s="37" t="s">
        <v>292</v>
      </c>
    </row>
    <row r="58" spans="1:16" ht="12.75">
      <c r="A58" s="25" t="s">
        <v>45</v>
      </c>
      <c r="B58" s="29" t="s">
        <v>196</v>
      </c>
      <c r="C58" s="29" t="s">
        <v>293</v>
      </c>
      <c r="D58" s="25" t="s">
        <v>47</v>
      </c>
      <c r="E58" s="30" t="s">
        <v>294</v>
      </c>
      <c r="F58" s="31" t="s">
        <v>95</v>
      </c>
      <c r="G58" s="32">
        <v>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8" t="s">
        <v>52</v>
      </c>
      <c r="E60" s="37" t="s">
        <v>287</v>
      </c>
    </row>
    <row r="61" spans="1:16" ht="12.75">
      <c r="A61" s="25" t="s">
        <v>45</v>
      </c>
      <c r="B61" s="29" t="s">
        <v>202</v>
      </c>
      <c r="C61" s="29" t="s">
        <v>295</v>
      </c>
      <c r="D61" s="25" t="s">
        <v>47</v>
      </c>
      <c r="E61" s="30" t="s">
        <v>296</v>
      </c>
      <c r="F61" s="31" t="s">
        <v>95</v>
      </c>
      <c r="G61" s="32">
        <v>2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47</v>
      </c>
    </row>
    <row r="63" spans="1:5" ht="12.75">
      <c r="A63" s="38" t="s">
        <v>52</v>
      </c>
      <c r="E63" s="37" t="s">
        <v>287</v>
      </c>
    </row>
    <row r="64" spans="1:16" ht="12.75">
      <c r="A64" s="25" t="s">
        <v>45</v>
      </c>
      <c r="B64" s="29" t="s">
        <v>206</v>
      </c>
      <c r="C64" s="29" t="s">
        <v>297</v>
      </c>
      <c r="D64" s="25" t="s">
        <v>47</v>
      </c>
      <c r="E64" s="30" t="s">
        <v>298</v>
      </c>
      <c r="F64" s="31" t="s">
        <v>258</v>
      </c>
      <c r="G64" s="32">
        <v>240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2.75">
      <c r="A66" s="38" t="s">
        <v>52</v>
      </c>
      <c r="E66" s="37" t="s">
        <v>299</v>
      </c>
    </row>
    <row r="67" spans="1:16" ht="12.75">
      <c r="A67" s="25" t="s">
        <v>45</v>
      </c>
      <c r="B67" s="29" t="s">
        <v>210</v>
      </c>
      <c r="C67" s="29" t="s">
        <v>300</v>
      </c>
      <c r="D67" s="25" t="s">
        <v>47</v>
      </c>
      <c r="E67" s="30" t="s">
        <v>301</v>
      </c>
      <c r="F67" s="31" t="s">
        <v>95</v>
      </c>
      <c r="G67" s="32">
        <v>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8" t="s">
        <v>52</v>
      </c>
      <c r="E69" s="37" t="s">
        <v>287</v>
      </c>
    </row>
    <row r="70" spans="1:16" ht="12.75">
      <c r="A70" s="25" t="s">
        <v>45</v>
      </c>
      <c r="B70" s="29" t="s">
        <v>302</v>
      </c>
      <c r="C70" s="29" t="s">
        <v>303</v>
      </c>
      <c r="D70" s="25" t="s">
        <v>47</v>
      </c>
      <c r="E70" s="30" t="s">
        <v>304</v>
      </c>
      <c r="F70" s="31" t="s">
        <v>95</v>
      </c>
      <c r="G70" s="32">
        <v>2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.75">
      <c r="A72" s="38" t="s">
        <v>52</v>
      </c>
      <c r="E72" s="37" t="s">
        <v>287</v>
      </c>
    </row>
    <row r="73" spans="1:16" ht="12.75">
      <c r="A73" s="25" t="s">
        <v>45</v>
      </c>
      <c r="B73" s="29" t="s">
        <v>305</v>
      </c>
      <c r="C73" s="29" t="s">
        <v>306</v>
      </c>
      <c r="D73" s="25" t="s">
        <v>47</v>
      </c>
      <c r="E73" s="30" t="s">
        <v>307</v>
      </c>
      <c r="F73" s="31" t="s">
        <v>258</v>
      </c>
      <c r="G73" s="32">
        <v>240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47</v>
      </c>
    </row>
    <row r="75" spans="1:5" ht="12.75">
      <c r="A75" s="38" t="s">
        <v>52</v>
      </c>
      <c r="E75" s="37" t="s">
        <v>299</v>
      </c>
    </row>
    <row r="76" spans="1:16" ht="12.75">
      <c r="A76" s="25" t="s">
        <v>45</v>
      </c>
      <c r="B76" s="29" t="s">
        <v>308</v>
      </c>
      <c r="C76" s="29" t="s">
        <v>309</v>
      </c>
      <c r="D76" s="25" t="s">
        <v>47</v>
      </c>
      <c r="E76" s="30" t="s">
        <v>310</v>
      </c>
      <c r="F76" s="31" t="s">
        <v>95</v>
      </c>
      <c r="G76" s="32">
        <v>12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47</v>
      </c>
    </row>
    <row r="78" spans="1:5" ht="12.75">
      <c r="A78" s="38" t="s">
        <v>52</v>
      </c>
      <c r="E78" s="37" t="s">
        <v>311</v>
      </c>
    </row>
    <row r="79" spans="1:16" ht="12.75">
      <c r="A79" s="25" t="s">
        <v>45</v>
      </c>
      <c r="B79" s="29" t="s">
        <v>312</v>
      </c>
      <c r="C79" s="29" t="s">
        <v>313</v>
      </c>
      <c r="D79" s="25" t="s">
        <v>47</v>
      </c>
      <c r="E79" s="30" t="s">
        <v>314</v>
      </c>
      <c r="F79" s="31" t="s">
        <v>95</v>
      </c>
      <c r="G79" s="32">
        <v>12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2.75">
      <c r="A81" s="38" t="s">
        <v>52</v>
      </c>
      <c r="E81" s="37" t="s">
        <v>311</v>
      </c>
    </row>
    <row r="82" spans="1:16" ht="12.75">
      <c r="A82" s="25" t="s">
        <v>45</v>
      </c>
      <c r="B82" s="29" t="s">
        <v>315</v>
      </c>
      <c r="C82" s="29" t="s">
        <v>316</v>
      </c>
      <c r="D82" s="25" t="s">
        <v>47</v>
      </c>
      <c r="E82" s="30" t="s">
        <v>317</v>
      </c>
      <c r="F82" s="31" t="s">
        <v>258</v>
      </c>
      <c r="G82" s="32">
        <v>1440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12.75">
      <c r="A84" s="36" t="s">
        <v>52</v>
      </c>
      <c r="E84" s="37" t="s">
        <v>318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319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319</v>
      </c>
      <c r="D4" s="6"/>
      <c r="E4" s="18" t="s">
        <v>320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115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25.5">
      <c r="A9" s="25" t="s">
        <v>45</v>
      </c>
      <c r="B9" s="29" t="s">
        <v>29</v>
      </c>
      <c r="C9" s="29" t="s">
        <v>321</v>
      </c>
      <c r="D9" s="25" t="s">
        <v>47</v>
      </c>
      <c r="E9" s="30" t="s">
        <v>322</v>
      </c>
      <c r="F9" s="31" t="s">
        <v>95</v>
      </c>
      <c r="G9" s="32">
        <v>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89.25">
      <c r="A11" s="38" t="s">
        <v>52</v>
      </c>
      <c r="E11" s="37" t="s">
        <v>323</v>
      </c>
    </row>
    <row r="12" spans="1:16" ht="25.5">
      <c r="A12" s="25" t="s">
        <v>45</v>
      </c>
      <c r="B12" s="29" t="s">
        <v>23</v>
      </c>
      <c r="C12" s="29" t="s">
        <v>324</v>
      </c>
      <c r="D12" s="25" t="s">
        <v>47</v>
      </c>
      <c r="E12" s="30" t="s">
        <v>325</v>
      </c>
      <c r="F12" s="31" t="s">
        <v>95</v>
      </c>
      <c r="G12" s="32">
        <v>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326</v>
      </c>
    </row>
    <row r="14" spans="1:5" ht="12.75">
      <c r="A14" s="38" t="s">
        <v>52</v>
      </c>
      <c r="E14" s="37" t="s">
        <v>287</v>
      </c>
    </row>
    <row r="15" spans="1:16" ht="25.5">
      <c r="A15" s="25" t="s">
        <v>45</v>
      </c>
      <c r="B15" s="29" t="s">
        <v>22</v>
      </c>
      <c r="C15" s="29" t="s">
        <v>327</v>
      </c>
      <c r="D15" s="25" t="s">
        <v>47</v>
      </c>
      <c r="E15" s="30" t="s">
        <v>328</v>
      </c>
      <c r="F15" s="31" t="s">
        <v>95</v>
      </c>
      <c r="G15" s="32">
        <v>3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12.75">
      <c r="A17" s="38" t="s">
        <v>52</v>
      </c>
      <c r="E17" s="37" t="s">
        <v>329</v>
      </c>
    </row>
    <row r="18" spans="1:16" ht="25.5">
      <c r="A18" s="25" t="s">
        <v>45</v>
      </c>
      <c r="B18" s="29" t="s">
        <v>33</v>
      </c>
      <c r="C18" s="29" t="s">
        <v>330</v>
      </c>
      <c r="D18" s="25" t="s">
        <v>47</v>
      </c>
      <c r="E18" s="30" t="s">
        <v>331</v>
      </c>
      <c r="F18" s="31" t="s">
        <v>90</v>
      </c>
      <c r="G18" s="32">
        <v>69.719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332</v>
      </c>
    </row>
    <row r="20" spans="1:5" ht="51">
      <c r="A20" s="38" t="s">
        <v>52</v>
      </c>
      <c r="E20" s="37" t="s">
        <v>333</v>
      </c>
    </row>
    <row r="21" spans="1:16" ht="25.5">
      <c r="A21" s="25" t="s">
        <v>45</v>
      </c>
      <c r="B21" s="29" t="s">
        <v>35</v>
      </c>
      <c r="C21" s="29" t="s">
        <v>334</v>
      </c>
      <c r="D21" s="25" t="s">
        <v>47</v>
      </c>
      <c r="E21" s="30" t="s">
        <v>335</v>
      </c>
      <c r="F21" s="31" t="s">
        <v>90</v>
      </c>
      <c r="G21" s="32">
        <v>69.719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25.5">
      <c r="A22" s="34" t="s">
        <v>50</v>
      </c>
      <c r="E22" s="35" t="s">
        <v>332</v>
      </c>
    </row>
    <row r="23" spans="1:5" ht="51">
      <c r="A23" s="36" t="s">
        <v>52</v>
      </c>
      <c r="E23" s="37" t="s">
        <v>333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0+O8+O24+O49+O83+O99+O136+O140+O156+O169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336</v>
      </c>
      <c r="I3" s="39">
        <f>0+I8+I24+I49+I83+I99+I136+I140+I156+I169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336</v>
      </c>
      <c r="D4" s="6"/>
      <c r="E4" s="18" t="s">
        <v>337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45</v>
      </c>
      <c r="B9" s="29" t="s">
        <v>29</v>
      </c>
      <c r="C9" s="29" t="s">
        <v>79</v>
      </c>
      <c r="D9" s="25" t="s">
        <v>47</v>
      </c>
      <c r="E9" s="30" t="s">
        <v>80</v>
      </c>
      <c r="F9" s="31" t="s">
        <v>81</v>
      </c>
      <c r="G9" s="32">
        <v>145.646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338</v>
      </c>
    </row>
    <row r="11" spans="1:5" ht="25.5">
      <c r="A11" s="38" t="s">
        <v>52</v>
      </c>
      <c r="E11" s="37" t="s">
        <v>339</v>
      </c>
    </row>
    <row r="12" spans="1:16" ht="12.75">
      <c r="A12" s="25" t="s">
        <v>45</v>
      </c>
      <c r="B12" s="29" t="s">
        <v>23</v>
      </c>
      <c r="C12" s="29" t="s">
        <v>340</v>
      </c>
      <c r="D12" s="25" t="s">
        <v>47</v>
      </c>
      <c r="E12" s="30" t="s">
        <v>341</v>
      </c>
      <c r="F12" s="31" t="s">
        <v>81</v>
      </c>
      <c r="G12" s="32">
        <v>626.518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342</v>
      </c>
    </row>
    <row r="14" spans="1:5" ht="25.5">
      <c r="A14" s="38" t="s">
        <v>52</v>
      </c>
      <c r="E14" s="37" t="s">
        <v>343</v>
      </c>
    </row>
    <row r="15" spans="1:16" ht="12.75">
      <c r="A15" s="25" t="s">
        <v>45</v>
      </c>
      <c r="B15" s="29" t="s">
        <v>22</v>
      </c>
      <c r="C15" s="29" t="s">
        <v>344</v>
      </c>
      <c r="D15" s="25" t="s">
        <v>47</v>
      </c>
      <c r="E15" s="30" t="s">
        <v>85</v>
      </c>
      <c r="F15" s="31" t="s">
        <v>345</v>
      </c>
      <c r="G15" s="32">
        <v>0.74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346</v>
      </c>
    </row>
    <row r="17" spans="1:5" ht="25.5">
      <c r="A17" s="38" t="s">
        <v>52</v>
      </c>
      <c r="E17" s="37" t="s">
        <v>347</v>
      </c>
    </row>
    <row r="18" spans="1:16" ht="12.75">
      <c r="A18" s="25" t="s">
        <v>45</v>
      </c>
      <c r="B18" s="29" t="s">
        <v>33</v>
      </c>
      <c r="C18" s="29" t="s">
        <v>348</v>
      </c>
      <c r="D18" s="25" t="s">
        <v>47</v>
      </c>
      <c r="E18" s="30" t="s">
        <v>349</v>
      </c>
      <c r="F18" s="31" t="s">
        <v>95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47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350</v>
      </c>
      <c r="D21" s="25" t="s">
        <v>47</v>
      </c>
      <c r="E21" s="30" t="s">
        <v>351</v>
      </c>
      <c r="F21" s="31" t="s">
        <v>95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47</v>
      </c>
    </row>
    <row r="24" spans="1:18" ht="12.75" customHeight="1">
      <c r="A24" s="6" t="s">
        <v>43</v>
      </c>
      <c r="B24" s="6"/>
      <c r="C24" s="41" t="s">
        <v>29</v>
      </c>
      <c r="D24" s="6"/>
      <c r="E24" s="27" t="s">
        <v>92</v>
      </c>
      <c r="F24" s="6"/>
      <c r="G24" s="6"/>
      <c r="H24" s="6"/>
      <c r="I24" s="42">
        <f>0+Q24</f>
      </c>
      <c r="O24">
        <f>0+R24</f>
      </c>
      <c r="Q24">
        <f>0+I25+I28+I31+I34+I37+I40+I43+I46</f>
      </c>
      <c r="R24">
        <f>0+O25+O28+O31+O34+O37+O40+O43+O46</f>
      </c>
    </row>
    <row r="25" spans="1:16" ht="12.75">
      <c r="A25" s="25" t="s">
        <v>45</v>
      </c>
      <c r="B25" s="29" t="s">
        <v>37</v>
      </c>
      <c r="C25" s="29" t="s">
        <v>352</v>
      </c>
      <c r="D25" s="25" t="s">
        <v>47</v>
      </c>
      <c r="E25" s="30" t="s">
        <v>353</v>
      </c>
      <c r="F25" s="31" t="s">
        <v>81</v>
      </c>
      <c r="G25" s="32">
        <v>16.125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8" t="s">
        <v>52</v>
      </c>
      <c r="E27" s="37" t="s">
        <v>354</v>
      </c>
    </row>
    <row r="28" spans="1:16" ht="12.75">
      <c r="A28" s="25" t="s">
        <v>45</v>
      </c>
      <c r="B28" s="29" t="s">
        <v>67</v>
      </c>
      <c r="C28" s="29" t="s">
        <v>355</v>
      </c>
      <c r="D28" s="25" t="s">
        <v>47</v>
      </c>
      <c r="E28" s="30" t="s">
        <v>356</v>
      </c>
      <c r="F28" s="31" t="s">
        <v>248</v>
      </c>
      <c r="G28" s="32">
        <v>56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47</v>
      </c>
    </row>
    <row r="30" spans="1:5" ht="12.75">
      <c r="A30" s="38" t="s">
        <v>52</v>
      </c>
      <c r="E30" s="37" t="s">
        <v>357</v>
      </c>
    </row>
    <row r="31" spans="1:16" ht="12.75">
      <c r="A31" s="25" t="s">
        <v>45</v>
      </c>
      <c r="B31" s="29" t="s">
        <v>70</v>
      </c>
      <c r="C31" s="29" t="s">
        <v>358</v>
      </c>
      <c r="D31" s="25" t="s">
        <v>47</v>
      </c>
      <c r="E31" s="30" t="s">
        <v>359</v>
      </c>
      <c r="F31" s="31" t="s">
        <v>128</v>
      </c>
      <c r="G31" s="32">
        <v>30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360</v>
      </c>
    </row>
    <row r="33" spans="1:5" ht="12.75">
      <c r="A33" s="38" t="s">
        <v>52</v>
      </c>
      <c r="E33" s="37" t="s">
        <v>361</v>
      </c>
    </row>
    <row r="34" spans="1:16" ht="12.75">
      <c r="A34" s="25" t="s">
        <v>45</v>
      </c>
      <c r="B34" s="29" t="s">
        <v>40</v>
      </c>
      <c r="C34" s="29" t="s">
        <v>362</v>
      </c>
      <c r="D34" s="25" t="s">
        <v>47</v>
      </c>
      <c r="E34" s="30" t="s">
        <v>363</v>
      </c>
      <c r="F34" s="31" t="s">
        <v>81</v>
      </c>
      <c r="G34" s="32">
        <v>7.5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364</v>
      </c>
    </row>
    <row r="36" spans="1:5" ht="12.75">
      <c r="A36" s="38" t="s">
        <v>52</v>
      </c>
      <c r="E36" s="37" t="s">
        <v>365</v>
      </c>
    </row>
    <row r="37" spans="1:16" ht="12.75">
      <c r="A37" s="25" t="s">
        <v>45</v>
      </c>
      <c r="B37" s="29" t="s">
        <v>42</v>
      </c>
      <c r="C37" s="29" t="s">
        <v>366</v>
      </c>
      <c r="D37" s="25" t="s">
        <v>47</v>
      </c>
      <c r="E37" s="30" t="s">
        <v>367</v>
      </c>
      <c r="F37" s="31" t="s">
        <v>81</v>
      </c>
      <c r="G37" s="32">
        <v>53.898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25.5">
      <c r="A38" s="34" t="s">
        <v>50</v>
      </c>
      <c r="E38" s="35" t="s">
        <v>368</v>
      </c>
    </row>
    <row r="39" spans="1:5" ht="63.75">
      <c r="A39" s="38" t="s">
        <v>52</v>
      </c>
      <c r="E39" s="37" t="s">
        <v>369</v>
      </c>
    </row>
    <row r="40" spans="1:16" ht="12.75">
      <c r="A40" s="25" t="s">
        <v>45</v>
      </c>
      <c r="B40" s="29" t="s">
        <v>120</v>
      </c>
      <c r="C40" s="29" t="s">
        <v>370</v>
      </c>
      <c r="D40" s="25" t="s">
        <v>47</v>
      </c>
      <c r="E40" s="30" t="s">
        <v>371</v>
      </c>
      <c r="F40" s="31" t="s">
        <v>81</v>
      </c>
      <c r="G40" s="32">
        <v>565.12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372</v>
      </c>
    </row>
    <row r="42" spans="1:5" ht="114.75">
      <c r="A42" s="38" t="s">
        <v>52</v>
      </c>
      <c r="E42" s="37" t="s">
        <v>373</v>
      </c>
    </row>
    <row r="43" spans="1:16" ht="12.75">
      <c r="A43" s="25" t="s">
        <v>45</v>
      </c>
      <c r="B43" s="29" t="s">
        <v>172</v>
      </c>
      <c r="C43" s="29" t="s">
        <v>112</v>
      </c>
      <c r="D43" s="25" t="s">
        <v>54</v>
      </c>
      <c r="E43" s="30" t="s">
        <v>113</v>
      </c>
      <c r="F43" s="31" t="s">
        <v>81</v>
      </c>
      <c r="G43" s="32">
        <v>572.62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103</v>
      </c>
    </row>
    <row r="45" spans="1:5" ht="25.5">
      <c r="A45" s="38" t="s">
        <v>52</v>
      </c>
      <c r="E45" s="37" t="s">
        <v>374</v>
      </c>
    </row>
    <row r="46" spans="1:16" ht="12.75">
      <c r="A46" s="25" t="s">
        <v>45</v>
      </c>
      <c r="B46" s="29" t="s">
        <v>177</v>
      </c>
      <c r="C46" s="29" t="s">
        <v>375</v>
      </c>
      <c r="D46" s="25" t="s">
        <v>47</v>
      </c>
      <c r="E46" s="30" t="s">
        <v>376</v>
      </c>
      <c r="F46" s="31" t="s">
        <v>81</v>
      </c>
      <c r="G46" s="32">
        <v>7.5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377</v>
      </c>
    </row>
    <row r="48" spans="1:5" ht="12.75">
      <c r="A48" s="36" t="s">
        <v>52</v>
      </c>
      <c r="E48" s="37" t="s">
        <v>365</v>
      </c>
    </row>
    <row r="49" spans="1:18" ht="12.75" customHeight="1">
      <c r="A49" s="6" t="s">
        <v>43</v>
      </c>
      <c r="B49" s="6"/>
      <c r="C49" s="41" t="s">
        <v>23</v>
      </c>
      <c r="D49" s="6"/>
      <c r="E49" s="27" t="s">
        <v>147</v>
      </c>
      <c r="F49" s="6"/>
      <c r="G49" s="6"/>
      <c r="H49" s="6"/>
      <c r="I49" s="42">
        <f>0+Q49</f>
      </c>
      <c r="O49">
        <f>0+R49</f>
      </c>
      <c r="Q49">
        <f>0+I50+I53+I56+I59+I62+I65+I68+I71+I74+I77+I80</f>
      </c>
      <c r="R49">
        <f>0+O50+O53+O56+O59+O62+O65+O68+O71+O74+O77+O80</f>
      </c>
    </row>
    <row r="50" spans="1:16" ht="12.75">
      <c r="A50" s="25" t="s">
        <v>45</v>
      </c>
      <c r="B50" s="29" t="s">
        <v>182</v>
      </c>
      <c r="C50" s="29" t="s">
        <v>378</v>
      </c>
      <c r="D50" s="25" t="s">
        <v>47</v>
      </c>
      <c r="E50" s="30" t="s">
        <v>379</v>
      </c>
      <c r="F50" s="31" t="s">
        <v>81</v>
      </c>
      <c r="G50" s="32">
        <v>1.548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380</v>
      </c>
    </row>
    <row r="52" spans="1:5" ht="12.75">
      <c r="A52" s="38" t="s">
        <v>52</v>
      </c>
      <c r="E52" s="37" t="s">
        <v>381</v>
      </c>
    </row>
    <row r="53" spans="1:16" ht="12.75">
      <c r="A53" s="25" t="s">
        <v>45</v>
      </c>
      <c r="B53" s="29" t="s">
        <v>186</v>
      </c>
      <c r="C53" s="29" t="s">
        <v>148</v>
      </c>
      <c r="D53" s="25" t="s">
        <v>47</v>
      </c>
      <c r="E53" s="30" t="s">
        <v>149</v>
      </c>
      <c r="F53" s="31" t="s">
        <v>90</v>
      </c>
      <c r="G53" s="32">
        <v>118.125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25.5">
      <c r="A54" s="34" t="s">
        <v>50</v>
      </c>
      <c r="E54" s="35" t="s">
        <v>382</v>
      </c>
    </row>
    <row r="55" spans="1:5" ht="12.75">
      <c r="A55" s="38" t="s">
        <v>52</v>
      </c>
      <c r="E55" s="37" t="s">
        <v>383</v>
      </c>
    </row>
    <row r="56" spans="1:16" ht="12.75">
      <c r="A56" s="25" t="s">
        <v>45</v>
      </c>
      <c r="B56" s="29" t="s">
        <v>190</v>
      </c>
      <c r="C56" s="29" t="s">
        <v>384</v>
      </c>
      <c r="D56" s="25" t="s">
        <v>47</v>
      </c>
      <c r="E56" s="30" t="s">
        <v>385</v>
      </c>
      <c r="F56" s="31" t="s">
        <v>345</v>
      </c>
      <c r="G56" s="32">
        <v>4.592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386</v>
      </c>
    </row>
    <row r="58" spans="1:5" ht="38.25">
      <c r="A58" s="38" t="s">
        <v>52</v>
      </c>
      <c r="E58" s="37" t="s">
        <v>387</v>
      </c>
    </row>
    <row r="59" spans="1:16" ht="12.75">
      <c r="A59" s="25" t="s">
        <v>45</v>
      </c>
      <c r="B59" s="29" t="s">
        <v>196</v>
      </c>
      <c r="C59" s="29" t="s">
        <v>388</v>
      </c>
      <c r="D59" s="25" t="s">
        <v>47</v>
      </c>
      <c r="E59" s="30" t="s">
        <v>389</v>
      </c>
      <c r="F59" s="31" t="s">
        <v>90</v>
      </c>
      <c r="G59" s="32">
        <v>84.6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8" t="s">
        <v>52</v>
      </c>
      <c r="E61" s="37" t="s">
        <v>390</v>
      </c>
    </row>
    <row r="62" spans="1:16" ht="12.75">
      <c r="A62" s="25" t="s">
        <v>45</v>
      </c>
      <c r="B62" s="29" t="s">
        <v>202</v>
      </c>
      <c r="C62" s="29" t="s">
        <v>391</v>
      </c>
      <c r="D62" s="25" t="s">
        <v>47</v>
      </c>
      <c r="E62" s="30" t="s">
        <v>392</v>
      </c>
      <c r="F62" s="31" t="s">
        <v>128</v>
      </c>
      <c r="G62" s="32">
        <v>335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393</v>
      </c>
    </row>
    <row r="64" spans="1:5" ht="25.5">
      <c r="A64" s="38" t="s">
        <v>52</v>
      </c>
      <c r="E64" s="37" t="s">
        <v>394</v>
      </c>
    </row>
    <row r="65" spans="1:16" ht="25.5">
      <c r="A65" s="25" t="s">
        <v>45</v>
      </c>
      <c r="B65" s="29" t="s">
        <v>206</v>
      </c>
      <c r="C65" s="29" t="s">
        <v>395</v>
      </c>
      <c r="D65" s="25" t="s">
        <v>47</v>
      </c>
      <c r="E65" s="30" t="s">
        <v>396</v>
      </c>
      <c r="F65" s="31" t="s">
        <v>128</v>
      </c>
      <c r="G65" s="32">
        <v>86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397</v>
      </c>
    </row>
    <row r="67" spans="1:5" ht="38.25">
      <c r="A67" s="38" t="s">
        <v>52</v>
      </c>
      <c r="E67" s="37" t="s">
        <v>398</v>
      </c>
    </row>
    <row r="68" spans="1:16" ht="25.5">
      <c r="A68" s="25" t="s">
        <v>45</v>
      </c>
      <c r="B68" s="29" t="s">
        <v>210</v>
      </c>
      <c r="C68" s="29" t="s">
        <v>399</v>
      </c>
      <c r="D68" s="25" t="s">
        <v>47</v>
      </c>
      <c r="E68" s="30" t="s">
        <v>400</v>
      </c>
      <c r="F68" s="31" t="s">
        <v>128</v>
      </c>
      <c r="G68" s="32">
        <v>335</v>
      </c>
      <c r="H68" s="33">
        <v>0</v>
      </c>
      <c r="I68" s="33">
        <f>ROUND(ROUND(H68,2)*ROUND(G68,3),2)</f>
      </c>
      <c r="O68">
        <f>(I68*21)/100</f>
      </c>
      <c r="P68" t="s">
        <v>23</v>
      </c>
    </row>
    <row r="69" spans="1:5" ht="12.75">
      <c r="A69" s="34" t="s">
        <v>50</v>
      </c>
      <c r="E69" s="35" t="s">
        <v>401</v>
      </c>
    </row>
    <row r="70" spans="1:5" ht="25.5">
      <c r="A70" s="38" t="s">
        <v>52</v>
      </c>
      <c r="E70" s="37" t="s">
        <v>394</v>
      </c>
    </row>
    <row r="71" spans="1:16" ht="12.75">
      <c r="A71" s="25" t="s">
        <v>45</v>
      </c>
      <c r="B71" s="29" t="s">
        <v>302</v>
      </c>
      <c r="C71" s="29" t="s">
        <v>402</v>
      </c>
      <c r="D71" s="25" t="s">
        <v>47</v>
      </c>
      <c r="E71" s="30" t="s">
        <v>403</v>
      </c>
      <c r="F71" s="31" t="s">
        <v>128</v>
      </c>
      <c r="G71" s="32">
        <v>5.8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404</v>
      </c>
    </row>
    <row r="73" spans="1:5" ht="12.75">
      <c r="A73" s="38" t="s">
        <v>52</v>
      </c>
      <c r="E73" s="37" t="s">
        <v>405</v>
      </c>
    </row>
    <row r="74" spans="1:16" ht="12.75">
      <c r="A74" s="25" t="s">
        <v>45</v>
      </c>
      <c r="B74" s="29" t="s">
        <v>305</v>
      </c>
      <c r="C74" s="29" t="s">
        <v>406</v>
      </c>
      <c r="D74" s="25" t="s">
        <v>47</v>
      </c>
      <c r="E74" s="30" t="s">
        <v>407</v>
      </c>
      <c r="F74" s="31" t="s">
        <v>81</v>
      </c>
      <c r="G74" s="32">
        <v>44.82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408</v>
      </c>
    </row>
    <row r="76" spans="1:5" ht="38.25">
      <c r="A76" s="38" t="s">
        <v>52</v>
      </c>
      <c r="E76" s="37" t="s">
        <v>409</v>
      </c>
    </row>
    <row r="77" spans="1:16" ht="12.75">
      <c r="A77" s="25" t="s">
        <v>45</v>
      </c>
      <c r="B77" s="29" t="s">
        <v>308</v>
      </c>
      <c r="C77" s="29" t="s">
        <v>410</v>
      </c>
      <c r="D77" s="25" t="s">
        <v>47</v>
      </c>
      <c r="E77" s="30" t="s">
        <v>411</v>
      </c>
      <c r="F77" s="31" t="s">
        <v>345</v>
      </c>
      <c r="G77" s="32">
        <v>4.482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412</v>
      </c>
    </row>
    <row r="79" spans="1:5" ht="25.5">
      <c r="A79" s="38" t="s">
        <v>52</v>
      </c>
      <c r="E79" s="37" t="s">
        <v>413</v>
      </c>
    </row>
    <row r="80" spans="1:16" ht="12.75">
      <c r="A80" s="25" t="s">
        <v>45</v>
      </c>
      <c r="B80" s="29" t="s">
        <v>312</v>
      </c>
      <c r="C80" s="29" t="s">
        <v>414</v>
      </c>
      <c r="D80" s="25" t="s">
        <v>47</v>
      </c>
      <c r="E80" s="30" t="s">
        <v>415</v>
      </c>
      <c r="F80" s="31" t="s">
        <v>81</v>
      </c>
      <c r="G80" s="32">
        <v>6.02</v>
      </c>
      <c r="H80" s="33">
        <v>0</v>
      </c>
      <c r="I80" s="33">
        <f>ROUND(ROUND(H80,2)*ROUND(G80,3),2)</f>
      </c>
      <c r="O80">
        <f>(I80*21)/100</f>
      </c>
      <c r="P80" t="s">
        <v>23</v>
      </c>
    </row>
    <row r="81" spans="1:5" ht="12.75">
      <c r="A81" s="34" t="s">
        <v>50</v>
      </c>
      <c r="E81" s="35" t="s">
        <v>416</v>
      </c>
    </row>
    <row r="82" spans="1:5" ht="38.25">
      <c r="A82" s="36" t="s">
        <v>52</v>
      </c>
      <c r="E82" s="37" t="s">
        <v>417</v>
      </c>
    </row>
    <row r="83" spans="1:18" ht="12.75" customHeight="1">
      <c r="A83" s="6" t="s">
        <v>43</v>
      </c>
      <c r="B83" s="6"/>
      <c r="C83" s="41" t="s">
        <v>22</v>
      </c>
      <c r="D83" s="6"/>
      <c r="E83" s="27" t="s">
        <v>418</v>
      </c>
      <c r="F83" s="6"/>
      <c r="G83" s="6"/>
      <c r="H83" s="6"/>
      <c r="I83" s="42">
        <f>0+Q83</f>
      </c>
      <c r="O83">
        <f>0+R83</f>
      </c>
      <c r="Q83">
        <f>0+I84+I87+I90+I93+I96</f>
      </c>
      <c r="R83">
        <f>0+O84+O87+O90+O93+O96</f>
      </c>
    </row>
    <row r="84" spans="1:16" ht="12.75">
      <c r="A84" s="25" t="s">
        <v>45</v>
      </c>
      <c r="B84" s="29" t="s">
        <v>315</v>
      </c>
      <c r="C84" s="29" t="s">
        <v>419</v>
      </c>
      <c r="D84" s="25" t="s">
        <v>47</v>
      </c>
      <c r="E84" s="30" t="s">
        <v>420</v>
      </c>
      <c r="F84" s="31" t="s">
        <v>421</v>
      </c>
      <c r="G84" s="32">
        <v>174</v>
      </c>
      <c r="H84" s="33">
        <v>0</v>
      </c>
      <c r="I84" s="33">
        <f>ROUND(ROUND(H84,2)*ROUND(G84,3),2)</f>
      </c>
      <c r="O84">
        <f>(I84*21)/100</f>
      </c>
      <c r="P84" t="s">
        <v>23</v>
      </c>
    </row>
    <row r="85" spans="1:5" ht="12.75">
      <c r="A85" s="34" t="s">
        <v>50</v>
      </c>
      <c r="E85" s="35" t="s">
        <v>422</v>
      </c>
    </row>
    <row r="86" spans="1:5" ht="25.5">
      <c r="A86" s="38" t="s">
        <v>52</v>
      </c>
      <c r="E86" s="37" t="s">
        <v>423</v>
      </c>
    </row>
    <row r="87" spans="1:16" ht="12.75">
      <c r="A87" s="25" t="s">
        <v>45</v>
      </c>
      <c r="B87" s="29" t="s">
        <v>424</v>
      </c>
      <c r="C87" s="29" t="s">
        <v>425</v>
      </c>
      <c r="D87" s="25" t="s">
        <v>47</v>
      </c>
      <c r="E87" s="30" t="s">
        <v>426</v>
      </c>
      <c r="F87" s="31" t="s">
        <v>81</v>
      </c>
      <c r="G87" s="32">
        <v>9.15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427</v>
      </c>
    </row>
    <row r="89" spans="1:5" ht="25.5">
      <c r="A89" s="38" t="s">
        <v>52</v>
      </c>
      <c r="E89" s="37" t="s">
        <v>428</v>
      </c>
    </row>
    <row r="90" spans="1:16" ht="12.75">
      <c r="A90" s="25" t="s">
        <v>45</v>
      </c>
      <c r="B90" s="29" t="s">
        <v>429</v>
      </c>
      <c r="C90" s="29" t="s">
        <v>430</v>
      </c>
      <c r="D90" s="25" t="s">
        <v>47</v>
      </c>
      <c r="E90" s="30" t="s">
        <v>431</v>
      </c>
      <c r="F90" s="31" t="s">
        <v>345</v>
      </c>
      <c r="G90" s="32">
        <v>1.83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432</v>
      </c>
    </row>
    <row r="92" spans="1:5" ht="25.5">
      <c r="A92" s="38" t="s">
        <v>52</v>
      </c>
      <c r="E92" s="37" t="s">
        <v>433</v>
      </c>
    </row>
    <row r="93" spans="1:16" ht="12.75">
      <c r="A93" s="25" t="s">
        <v>45</v>
      </c>
      <c r="B93" s="29" t="s">
        <v>434</v>
      </c>
      <c r="C93" s="29" t="s">
        <v>435</v>
      </c>
      <c r="D93" s="25" t="s">
        <v>47</v>
      </c>
      <c r="E93" s="30" t="s">
        <v>436</v>
      </c>
      <c r="F93" s="31" t="s">
        <v>81</v>
      </c>
      <c r="G93" s="32">
        <v>49.379</v>
      </c>
      <c r="H93" s="33">
        <v>0</v>
      </c>
      <c r="I93" s="33">
        <f>ROUND(ROUND(H93,2)*ROUND(G93,3),2)</f>
      </c>
      <c r="O93">
        <f>(I93*21)/100</f>
      </c>
      <c r="P93" t="s">
        <v>23</v>
      </c>
    </row>
    <row r="94" spans="1:5" ht="12.75">
      <c r="A94" s="34" t="s">
        <v>50</v>
      </c>
      <c r="E94" s="35" t="s">
        <v>437</v>
      </c>
    </row>
    <row r="95" spans="1:5" ht="63.75">
      <c r="A95" s="38" t="s">
        <v>52</v>
      </c>
      <c r="E95" s="37" t="s">
        <v>438</v>
      </c>
    </row>
    <row r="96" spans="1:16" ht="12.75">
      <c r="A96" s="25" t="s">
        <v>45</v>
      </c>
      <c r="B96" s="29" t="s">
        <v>439</v>
      </c>
      <c r="C96" s="29" t="s">
        <v>440</v>
      </c>
      <c r="D96" s="25" t="s">
        <v>47</v>
      </c>
      <c r="E96" s="30" t="s">
        <v>441</v>
      </c>
      <c r="F96" s="31" t="s">
        <v>345</v>
      </c>
      <c r="G96" s="32">
        <v>7.407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432</v>
      </c>
    </row>
    <row r="98" spans="1:5" ht="25.5">
      <c r="A98" s="36" t="s">
        <v>52</v>
      </c>
      <c r="E98" s="37" t="s">
        <v>442</v>
      </c>
    </row>
    <row r="99" spans="1:18" ht="12.75" customHeight="1">
      <c r="A99" s="6" t="s">
        <v>43</v>
      </c>
      <c r="B99" s="6"/>
      <c r="C99" s="41" t="s">
        <v>33</v>
      </c>
      <c r="D99" s="6"/>
      <c r="E99" s="27" t="s">
        <v>151</v>
      </c>
      <c r="F99" s="6"/>
      <c r="G99" s="6"/>
      <c r="H99" s="6"/>
      <c r="I99" s="42">
        <f>0+Q99</f>
      </c>
      <c r="O99">
        <f>0+R99</f>
      </c>
      <c r="Q99">
        <f>0+I100+I103+I106+I109+I112+I115+I118+I121+I124+I127+I130+I133</f>
      </c>
      <c r="R99">
        <f>0+O100+O103+O106+O109+O112+O115+O118+O121+O124+O127+O130+O133</f>
      </c>
    </row>
    <row r="100" spans="1:16" ht="12.75">
      <c r="A100" s="25" t="s">
        <v>45</v>
      </c>
      <c r="B100" s="29" t="s">
        <v>443</v>
      </c>
      <c r="C100" s="29" t="s">
        <v>444</v>
      </c>
      <c r="D100" s="25" t="s">
        <v>47</v>
      </c>
      <c r="E100" s="30" t="s">
        <v>445</v>
      </c>
      <c r="F100" s="31" t="s">
        <v>81</v>
      </c>
      <c r="G100" s="32">
        <v>29.05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446</v>
      </c>
    </row>
    <row r="102" spans="1:5" ht="76.5">
      <c r="A102" s="38" t="s">
        <v>52</v>
      </c>
      <c r="E102" s="37" t="s">
        <v>447</v>
      </c>
    </row>
    <row r="103" spans="1:16" ht="12.75">
      <c r="A103" s="25" t="s">
        <v>45</v>
      </c>
      <c r="B103" s="29" t="s">
        <v>448</v>
      </c>
      <c r="C103" s="29" t="s">
        <v>449</v>
      </c>
      <c r="D103" s="25" t="s">
        <v>47</v>
      </c>
      <c r="E103" s="30" t="s">
        <v>450</v>
      </c>
      <c r="F103" s="31" t="s">
        <v>345</v>
      </c>
      <c r="G103" s="32">
        <v>5.229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451</v>
      </c>
    </row>
    <row r="105" spans="1:5" ht="25.5">
      <c r="A105" s="38" t="s">
        <v>52</v>
      </c>
      <c r="E105" s="37" t="s">
        <v>452</v>
      </c>
    </row>
    <row r="106" spans="1:16" ht="12.75">
      <c r="A106" s="25" t="s">
        <v>45</v>
      </c>
      <c r="B106" s="29" t="s">
        <v>453</v>
      </c>
      <c r="C106" s="29" t="s">
        <v>454</v>
      </c>
      <c r="D106" s="25" t="s">
        <v>47</v>
      </c>
      <c r="E106" s="30" t="s">
        <v>455</v>
      </c>
      <c r="F106" s="31" t="s">
        <v>81</v>
      </c>
      <c r="G106" s="32">
        <v>21.559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456</v>
      </c>
    </row>
    <row r="108" spans="1:5" ht="63.75">
      <c r="A108" s="38" t="s">
        <v>52</v>
      </c>
      <c r="E108" s="37" t="s">
        <v>457</v>
      </c>
    </row>
    <row r="109" spans="1:16" ht="12.75">
      <c r="A109" s="25" t="s">
        <v>45</v>
      </c>
      <c r="B109" s="29" t="s">
        <v>458</v>
      </c>
      <c r="C109" s="29" t="s">
        <v>459</v>
      </c>
      <c r="D109" s="25" t="s">
        <v>47</v>
      </c>
      <c r="E109" s="30" t="s">
        <v>460</v>
      </c>
      <c r="F109" s="31" t="s">
        <v>81</v>
      </c>
      <c r="G109" s="32">
        <v>5.9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12.75">
      <c r="A110" s="34" t="s">
        <v>50</v>
      </c>
      <c r="E110" s="35" t="s">
        <v>461</v>
      </c>
    </row>
    <row r="111" spans="1:5" ht="25.5">
      <c r="A111" s="38" t="s">
        <v>52</v>
      </c>
      <c r="E111" s="37" t="s">
        <v>462</v>
      </c>
    </row>
    <row r="112" spans="1:16" ht="12.75">
      <c r="A112" s="25" t="s">
        <v>45</v>
      </c>
      <c r="B112" s="29" t="s">
        <v>463</v>
      </c>
      <c r="C112" s="29" t="s">
        <v>464</v>
      </c>
      <c r="D112" s="25" t="s">
        <v>47</v>
      </c>
      <c r="E112" s="30" t="s">
        <v>465</v>
      </c>
      <c r="F112" s="31" t="s">
        <v>81</v>
      </c>
      <c r="G112" s="32">
        <v>14.201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466</v>
      </c>
    </row>
    <row r="114" spans="1:5" ht="89.25">
      <c r="A114" s="38" t="s">
        <v>52</v>
      </c>
      <c r="E114" s="37" t="s">
        <v>467</v>
      </c>
    </row>
    <row r="115" spans="1:16" ht="12.75">
      <c r="A115" s="25" t="s">
        <v>45</v>
      </c>
      <c r="B115" s="29" t="s">
        <v>468</v>
      </c>
      <c r="C115" s="29" t="s">
        <v>469</v>
      </c>
      <c r="D115" s="25" t="s">
        <v>47</v>
      </c>
      <c r="E115" s="30" t="s">
        <v>470</v>
      </c>
      <c r="F115" s="31" t="s">
        <v>81</v>
      </c>
      <c r="G115" s="32">
        <v>53.898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471</v>
      </c>
    </row>
    <row r="117" spans="1:5" ht="63.75">
      <c r="A117" s="38" t="s">
        <v>52</v>
      </c>
      <c r="E117" s="37" t="s">
        <v>369</v>
      </c>
    </row>
    <row r="118" spans="1:16" ht="12.75">
      <c r="A118" s="25" t="s">
        <v>45</v>
      </c>
      <c r="B118" s="29" t="s">
        <v>472</v>
      </c>
      <c r="C118" s="29" t="s">
        <v>473</v>
      </c>
      <c r="D118" s="25" t="s">
        <v>47</v>
      </c>
      <c r="E118" s="30" t="s">
        <v>474</v>
      </c>
      <c r="F118" s="31" t="s">
        <v>81</v>
      </c>
      <c r="G118" s="32">
        <v>0.038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475</v>
      </c>
    </row>
    <row r="120" spans="1:5" ht="12.75">
      <c r="A120" s="38" t="s">
        <v>52</v>
      </c>
      <c r="E120" s="37" t="s">
        <v>476</v>
      </c>
    </row>
    <row r="121" spans="1:16" ht="25.5">
      <c r="A121" s="25" t="s">
        <v>45</v>
      </c>
      <c r="B121" s="29" t="s">
        <v>477</v>
      </c>
      <c r="C121" s="29" t="s">
        <v>478</v>
      </c>
      <c r="D121" s="25" t="s">
        <v>47</v>
      </c>
      <c r="E121" s="30" t="s">
        <v>479</v>
      </c>
      <c r="F121" s="31" t="s">
        <v>81</v>
      </c>
      <c r="G121" s="32">
        <v>202.3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480</v>
      </c>
    </row>
    <row r="123" spans="1:5" ht="51">
      <c r="A123" s="38" t="s">
        <v>52</v>
      </c>
      <c r="E123" s="37" t="s">
        <v>481</v>
      </c>
    </row>
    <row r="124" spans="1:16" ht="12.75">
      <c r="A124" s="25" t="s">
        <v>45</v>
      </c>
      <c r="B124" s="29" t="s">
        <v>482</v>
      </c>
      <c r="C124" s="29" t="s">
        <v>483</v>
      </c>
      <c r="D124" s="25" t="s">
        <v>47</v>
      </c>
      <c r="E124" s="30" t="s">
        <v>484</v>
      </c>
      <c r="F124" s="31" t="s">
        <v>81</v>
      </c>
      <c r="G124" s="32">
        <v>21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485</v>
      </c>
    </row>
    <row r="126" spans="1:5" ht="25.5">
      <c r="A126" s="38" t="s">
        <v>52</v>
      </c>
      <c r="E126" s="37" t="s">
        <v>486</v>
      </c>
    </row>
    <row r="127" spans="1:16" ht="25.5">
      <c r="A127" s="25" t="s">
        <v>45</v>
      </c>
      <c r="B127" s="29" t="s">
        <v>487</v>
      </c>
      <c r="C127" s="29" t="s">
        <v>488</v>
      </c>
      <c r="D127" s="25" t="s">
        <v>47</v>
      </c>
      <c r="E127" s="30" t="s">
        <v>489</v>
      </c>
      <c r="F127" s="31" t="s">
        <v>81</v>
      </c>
      <c r="G127" s="32">
        <v>142.12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490</v>
      </c>
    </row>
    <row r="129" spans="1:5" ht="25.5">
      <c r="A129" s="38" t="s">
        <v>52</v>
      </c>
      <c r="E129" s="37" t="s">
        <v>491</v>
      </c>
    </row>
    <row r="130" spans="1:16" ht="12.75">
      <c r="A130" s="25" t="s">
        <v>45</v>
      </c>
      <c r="B130" s="29" t="s">
        <v>492</v>
      </c>
      <c r="C130" s="29" t="s">
        <v>152</v>
      </c>
      <c r="D130" s="25" t="s">
        <v>47</v>
      </c>
      <c r="E130" s="30" t="s">
        <v>153</v>
      </c>
      <c r="F130" s="31" t="s">
        <v>81</v>
      </c>
      <c r="G130" s="32">
        <v>17.851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493</v>
      </c>
    </row>
    <row r="132" spans="1:5" ht="51">
      <c r="A132" s="38" t="s">
        <v>52</v>
      </c>
      <c r="E132" s="37" t="s">
        <v>494</v>
      </c>
    </row>
    <row r="133" spans="1:16" ht="12.75">
      <c r="A133" s="25" t="s">
        <v>45</v>
      </c>
      <c r="B133" s="29" t="s">
        <v>495</v>
      </c>
      <c r="C133" s="29" t="s">
        <v>496</v>
      </c>
      <c r="D133" s="25" t="s">
        <v>47</v>
      </c>
      <c r="E133" s="30" t="s">
        <v>497</v>
      </c>
      <c r="F133" s="31" t="s">
        <v>81</v>
      </c>
      <c r="G133" s="32">
        <v>28.402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25.5">
      <c r="A134" s="34" t="s">
        <v>50</v>
      </c>
      <c r="E134" s="35" t="s">
        <v>498</v>
      </c>
    </row>
    <row r="135" spans="1:5" ht="76.5">
      <c r="A135" s="36" t="s">
        <v>52</v>
      </c>
      <c r="E135" s="37" t="s">
        <v>499</v>
      </c>
    </row>
    <row r="136" spans="1:18" ht="12.75" customHeight="1">
      <c r="A136" s="6" t="s">
        <v>43</v>
      </c>
      <c r="B136" s="6"/>
      <c r="C136" s="41" t="s">
        <v>35</v>
      </c>
      <c r="D136" s="6"/>
      <c r="E136" s="27" t="s">
        <v>159</v>
      </c>
      <c r="F136" s="6"/>
      <c r="G136" s="6"/>
      <c r="H136" s="6"/>
      <c r="I136" s="42">
        <f>0+Q136</f>
      </c>
      <c r="O136">
        <f>0+R136</f>
      </c>
      <c r="Q136">
        <f>0+I137</f>
      </c>
      <c r="R136">
        <f>0+O137</f>
      </c>
    </row>
    <row r="137" spans="1:16" ht="12.75">
      <c r="A137" s="25" t="s">
        <v>45</v>
      </c>
      <c r="B137" s="29" t="s">
        <v>500</v>
      </c>
      <c r="C137" s="29" t="s">
        <v>501</v>
      </c>
      <c r="D137" s="25" t="s">
        <v>47</v>
      </c>
      <c r="E137" s="30" t="s">
        <v>502</v>
      </c>
      <c r="F137" s="31" t="s">
        <v>90</v>
      </c>
      <c r="G137" s="32">
        <v>58.08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503</v>
      </c>
    </row>
    <row r="139" spans="1:5" ht="12.75">
      <c r="A139" s="36" t="s">
        <v>52</v>
      </c>
      <c r="E139" s="37" t="s">
        <v>504</v>
      </c>
    </row>
    <row r="140" spans="1:18" ht="12.75" customHeight="1">
      <c r="A140" s="6" t="s">
        <v>43</v>
      </c>
      <c r="B140" s="6"/>
      <c r="C140" s="41" t="s">
        <v>67</v>
      </c>
      <c r="D140" s="6"/>
      <c r="E140" s="27" t="s">
        <v>505</v>
      </c>
      <c r="F140" s="6"/>
      <c r="G140" s="6"/>
      <c r="H140" s="6"/>
      <c r="I140" s="42">
        <f>0+Q140</f>
      </c>
      <c r="O140">
        <f>0+R140</f>
      </c>
      <c r="Q140">
        <f>0+I141+I144+I147+I150+I153</f>
      </c>
      <c r="R140">
        <f>0+O141+O144+O147+O150+O153</f>
      </c>
    </row>
    <row r="141" spans="1:16" ht="25.5">
      <c r="A141" s="25" t="s">
        <v>45</v>
      </c>
      <c r="B141" s="29" t="s">
        <v>506</v>
      </c>
      <c r="C141" s="29" t="s">
        <v>507</v>
      </c>
      <c r="D141" s="25" t="s">
        <v>47</v>
      </c>
      <c r="E141" s="30" t="s">
        <v>508</v>
      </c>
      <c r="F141" s="31" t="s">
        <v>90</v>
      </c>
      <c r="G141" s="32">
        <v>106.45</v>
      </c>
      <c r="H141" s="33">
        <v>0</v>
      </c>
      <c r="I141" s="33">
        <f>ROUND(ROUND(H141,2)*ROUND(G141,3),2)</f>
      </c>
      <c r="O141">
        <f>(I141*21)/100</f>
      </c>
      <c r="P141" t="s">
        <v>23</v>
      </c>
    </row>
    <row r="142" spans="1:5" ht="12.75">
      <c r="A142" s="34" t="s">
        <v>50</v>
      </c>
      <c r="E142" s="35" t="s">
        <v>509</v>
      </c>
    </row>
    <row r="143" spans="1:5" ht="51">
      <c r="A143" s="38" t="s">
        <v>52</v>
      </c>
      <c r="E143" s="37" t="s">
        <v>510</v>
      </c>
    </row>
    <row r="144" spans="1:16" ht="25.5">
      <c r="A144" s="25" t="s">
        <v>45</v>
      </c>
      <c r="B144" s="29" t="s">
        <v>511</v>
      </c>
      <c r="C144" s="29" t="s">
        <v>512</v>
      </c>
      <c r="D144" s="25" t="s">
        <v>47</v>
      </c>
      <c r="E144" s="30" t="s">
        <v>513</v>
      </c>
      <c r="F144" s="31" t="s">
        <v>90</v>
      </c>
      <c r="G144" s="32">
        <v>64.16</v>
      </c>
      <c r="H144" s="33">
        <v>0</v>
      </c>
      <c r="I144" s="33">
        <f>ROUND(ROUND(H144,2)*ROUND(G144,3),2)</f>
      </c>
      <c r="O144">
        <f>(I144*21)/100</f>
      </c>
      <c r="P144" t="s">
        <v>23</v>
      </c>
    </row>
    <row r="145" spans="1:5" ht="25.5">
      <c r="A145" s="34" t="s">
        <v>50</v>
      </c>
      <c r="E145" s="35" t="s">
        <v>514</v>
      </c>
    </row>
    <row r="146" spans="1:5" ht="63.75">
      <c r="A146" s="38" t="s">
        <v>52</v>
      </c>
      <c r="E146" s="37" t="s">
        <v>515</v>
      </c>
    </row>
    <row r="147" spans="1:16" ht="12.75">
      <c r="A147" s="25" t="s">
        <v>45</v>
      </c>
      <c r="B147" s="29" t="s">
        <v>516</v>
      </c>
      <c r="C147" s="29" t="s">
        <v>517</v>
      </c>
      <c r="D147" s="25" t="s">
        <v>47</v>
      </c>
      <c r="E147" s="30" t="s">
        <v>518</v>
      </c>
      <c r="F147" s="31" t="s">
        <v>90</v>
      </c>
      <c r="G147" s="32">
        <v>18.3</v>
      </c>
      <c r="H147" s="33">
        <v>0</v>
      </c>
      <c r="I147" s="33">
        <f>ROUND(ROUND(H147,2)*ROUND(G147,3),2)</f>
      </c>
      <c r="O147">
        <f>(I147*21)/100</f>
      </c>
      <c r="P147" t="s">
        <v>23</v>
      </c>
    </row>
    <row r="148" spans="1:5" ht="12.75">
      <c r="A148" s="34" t="s">
        <v>50</v>
      </c>
      <c r="E148" s="35" t="s">
        <v>519</v>
      </c>
    </row>
    <row r="149" spans="1:5" ht="12.75">
      <c r="A149" s="38" t="s">
        <v>52</v>
      </c>
      <c r="E149" s="37" t="s">
        <v>520</v>
      </c>
    </row>
    <row r="150" spans="1:16" ht="12.75">
      <c r="A150" s="25" t="s">
        <v>45</v>
      </c>
      <c r="B150" s="29" t="s">
        <v>521</v>
      </c>
      <c r="C150" s="29" t="s">
        <v>522</v>
      </c>
      <c r="D150" s="25" t="s">
        <v>47</v>
      </c>
      <c r="E150" s="30" t="s">
        <v>523</v>
      </c>
      <c r="F150" s="31" t="s">
        <v>90</v>
      </c>
      <c r="G150" s="32">
        <v>21.35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524</v>
      </c>
    </row>
    <row r="152" spans="1:5" ht="12.75">
      <c r="A152" s="38" t="s">
        <v>52</v>
      </c>
      <c r="E152" s="37" t="s">
        <v>525</v>
      </c>
    </row>
    <row r="153" spans="1:16" ht="12.75">
      <c r="A153" s="25" t="s">
        <v>45</v>
      </c>
      <c r="B153" s="29" t="s">
        <v>526</v>
      </c>
      <c r="C153" s="29" t="s">
        <v>527</v>
      </c>
      <c r="D153" s="25" t="s">
        <v>47</v>
      </c>
      <c r="E153" s="30" t="s">
        <v>528</v>
      </c>
      <c r="F153" s="31" t="s">
        <v>90</v>
      </c>
      <c r="G153" s="32">
        <v>59.475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25.5">
      <c r="A154" s="34" t="s">
        <v>50</v>
      </c>
      <c r="E154" s="35" t="s">
        <v>529</v>
      </c>
    </row>
    <row r="155" spans="1:5" ht="51">
      <c r="A155" s="36" t="s">
        <v>52</v>
      </c>
      <c r="E155" s="37" t="s">
        <v>530</v>
      </c>
    </row>
    <row r="156" spans="1:18" ht="12.75" customHeight="1">
      <c r="A156" s="6" t="s">
        <v>43</v>
      </c>
      <c r="B156" s="6"/>
      <c r="C156" s="41" t="s">
        <v>70</v>
      </c>
      <c r="D156" s="6"/>
      <c r="E156" s="27" t="s">
        <v>201</v>
      </c>
      <c r="F156" s="6"/>
      <c r="G156" s="6"/>
      <c r="H156" s="6"/>
      <c r="I156" s="42">
        <f>0+Q156</f>
      </c>
      <c r="O156">
        <f>0+R156</f>
      </c>
      <c r="Q156">
        <f>0+I157+I160+I163+I166</f>
      </c>
      <c r="R156">
        <f>0+O157+O160+O163+O166</f>
      </c>
    </row>
    <row r="157" spans="1:16" ht="12.75">
      <c r="A157" s="25" t="s">
        <v>45</v>
      </c>
      <c r="B157" s="29" t="s">
        <v>531</v>
      </c>
      <c r="C157" s="29" t="s">
        <v>532</v>
      </c>
      <c r="D157" s="25" t="s">
        <v>47</v>
      </c>
      <c r="E157" s="30" t="s">
        <v>533</v>
      </c>
      <c r="F157" s="31" t="s">
        <v>128</v>
      </c>
      <c r="G157" s="32">
        <v>4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534</v>
      </c>
    </row>
    <row r="159" spans="1:5" ht="12.75">
      <c r="A159" s="38" t="s">
        <v>52</v>
      </c>
      <c r="E159" s="37" t="s">
        <v>535</v>
      </c>
    </row>
    <row r="160" spans="1:16" ht="12.75">
      <c r="A160" s="25" t="s">
        <v>45</v>
      </c>
      <c r="B160" s="29" t="s">
        <v>536</v>
      </c>
      <c r="C160" s="29" t="s">
        <v>203</v>
      </c>
      <c r="D160" s="25" t="s">
        <v>47</v>
      </c>
      <c r="E160" s="30" t="s">
        <v>204</v>
      </c>
      <c r="F160" s="31" t="s">
        <v>128</v>
      </c>
      <c r="G160" s="32">
        <v>20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12.75">
      <c r="A161" s="34" t="s">
        <v>50</v>
      </c>
      <c r="E161" s="35" t="s">
        <v>537</v>
      </c>
    </row>
    <row r="162" spans="1:5" ht="12.75">
      <c r="A162" s="38" t="s">
        <v>52</v>
      </c>
      <c r="E162" s="37" t="s">
        <v>538</v>
      </c>
    </row>
    <row r="163" spans="1:16" ht="12.75">
      <c r="A163" s="25" t="s">
        <v>45</v>
      </c>
      <c r="B163" s="29" t="s">
        <v>539</v>
      </c>
      <c r="C163" s="29" t="s">
        <v>540</v>
      </c>
      <c r="D163" s="25" t="s">
        <v>47</v>
      </c>
      <c r="E163" s="30" t="s">
        <v>541</v>
      </c>
      <c r="F163" s="31" t="s">
        <v>128</v>
      </c>
      <c r="G163" s="32">
        <v>61</v>
      </c>
      <c r="H163" s="33">
        <v>0</v>
      </c>
      <c r="I163" s="33">
        <f>ROUND(ROUND(H163,2)*ROUND(G163,3),2)</f>
      </c>
      <c r="O163">
        <f>(I163*21)/100</f>
      </c>
      <c r="P163" t="s">
        <v>23</v>
      </c>
    </row>
    <row r="164" spans="1:5" ht="12.75">
      <c r="A164" s="34" t="s">
        <v>50</v>
      </c>
      <c r="E164" s="35" t="s">
        <v>542</v>
      </c>
    </row>
    <row r="165" spans="1:5" ht="51">
      <c r="A165" s="38" t="s">
        <v>52</v>
      </c>
      <c r="E165" s="37" t="s">
        <v>543</v>
      </c>
    </row>
    <row r="166" spans="1:16" ht="12.75">
      <c r="A166" s="25" t="s">
        <v>45</v>
      </c>
      <c r="B166" s="29" t="s">
        <v>544</v>
      </c>
      <c r="C166" s="29" t="s">
        <v>545</v>
      </c>
      <c r="D166" s="25" t="s">
        <v>47</v>
      </c>
      <c r="E166" s="30" t="s">
        <v>546</v>
      </c>
      <c r="F166" s="31" t="s">
        <v>95</v>
      </c>
      <c r="G166" s="32">
        <v>4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12.75">
      <c r="A167" s="34" t="s">
        <v>50</v>
      </c>
      <c r="E167" s="35" t="s">
        <v>547</v>
      </c>
    </row>
    <row r="168" spans="1:5" ht="12.75">
      <c r="A168" s="36" t="s">
        <v>52</v>
      </c>
      <c r="E168" s="37" t="s">
        <v>548</v>
      </c>
    </row>
    <row r="169" spans="1:18" ht="12.75" customHeight="1">
      <c r="A169" s="6" t="s">
        <v>43</v>
      </c>
      <c r="B169" s="6"/>
      <c r="C169" s="41" t="s">
        <v>40</v>
      </c>
      <c r="D169" s="6"/>
      <c r="E169" s="27" t="s">
        <v>115</v>
      </c>
      <c r="F169" s="6"/>
      <c r="G169" s="6"/>
      <c r="H169" s="6"/>
      <c r="I169" s="42">
        <f>0+Q169</f>
      </c>
      <c r="O169">
        <f>0+R169</f>
      </c>
      <c r="Q169">
        <f>0+I170+I173+I176+I179+I182+I185+I188+I191+I194</f>
      </c>
      <c r="R169">
        <f>0+O170+O173+O176+O179+O182+O185+O188+O191+O194</f>
      </c>
    </row>
    <row r="170" spans="1:16" ht="12.75">
      <c r="A170" s="25" t="s">
        <v>45</v>
      </c>
      <c r="B170" s="29" t="s">
        <v>549</v>
      </c>
      <c r="C170" s="29" t="s">
        <v>550</v>
      </c>
      <c r="D170" s="25" t="s">
        <v>47</v>
      </c>
      <c r="E170" s="30" t="s">
        <v>551</v>
      </c>
      <c r="F170" s="31" t="s">
        <v>128</v>
      </c>
      <c r="G170" s="32">
        <v>17.1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12.75">
      <c r="A171" s="34" t="s">
        <v>50</v>
      </c>
      <c r="E171" s="35" t="s">
        <v>552</v>
      </c>
    </row>
    <row r="172" spans="1:5" ht="25.5">
      <c r="A172" s="38" t="s">
        <v>52</v>
      </c>
      <c r="E172" s="37" t="s">
        <v>553</v>
      </c>
    </row>
    <row r="173" spans="1:16" ht="12.75">
      <c r="A173" s="25" t="s">
        <v>45</v>
      </c>
      <c r="B173" s="29" t="s">
        <v>554</v>
      </c>
      <c r="C173" s="29" t="s">
        <v>555</v>
      </c>
      <c r="D173" s="25" t="s">
        <v>47</v>
      </c>
      <c r="E173" s="30" t="s">
        <v>556</v>
      </c>
      <c r="F173" s="31" t="s">
        <v>128</v>
      </c>
      <c r="G173" s="32">
        <v>30.5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47</v>
      </c>
    </row>
    <row r="175" spans="1:5" ht="12.75">
      <c r="A175" s="38" t="s">
        <v>52</v>
      </c>
      <c r="E175" s="37" t="s">
        <v>557</v>
      </c>
    </row>
    <row r="176" spans="1:16" ht="12.75">
      <c r="A176" s="25" t="s">
        <v>45</v>
      </c>
      <c r="B176" s="29" t="s">
        <v>558</v>
      </c>
      <c r="C176" s="29" t="s">
        <v>559</v>
      </c>
      <c r="D176" s="25" t="s">
        <v>47</v>
      </c>
      <c r="E176" s="30" t="s">
        <v>560</v>
      </c>
      <c r="F176" s="31" t="s">
        <v>95</v>
      </c>
      <c r="G176" s="32">
        <v>2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47</v>
      </c>
    </row>
    <row r="178" spans="1:5" ht="12.75">
      <c r="A178" s="38" t="s">
        <v>52</v>
      </c>
      <c r="E178" s="37" t="s">
        <v>287</v>
      </c>
    </row>
    <row r="179" spans="1:16" ht="12.75">
      <c r="A179" s="25" t="s">
        <v>45</v>
      </c>
      <c r="B179" s="29" t="s">
        <v>561</v>
      </c>
      <c r="C179" s="29" t="s">
        <v>562</v>
      </c>
      <c r="D179" s="25" t="s">
        <v>47</v>
      </c>
      <c r="E179" s="30" t="s">
        <v>563</v>
      </c>
      <c r="F179" s="31" t="s">
        <v>128</v>
      </c>
      <c r="G179" s="32">
        <v>7</v>
      </c>
      <c r="H179" s="33">
        <v>0</v>
      </c>
      <c r="I179" s="33">
        <f>ROUND(ROUND(H179,2)*ROUND(G179,3),2)</f>
      </c>
      <c r="O179">
        <f>(I179*21)/100</f>
      </c>
      <c r="P179" t="s">
        <v>23</v>
      </c>
    </row>
    <row r="180" spans="1:5" ht="12.75">
      <c r="A180" s="34" t="s">
        <v>50</v>
      </c>
      <c r="E180" s="35" t="s">
        <v>564</v>
      </c>
    </row>
    <row r="181" spans="1:5" ht="25.5">
      <c r="A181" s="38" t="s">
        <v>52</v>
      </c>
      <c r="E181" s="37" t="s">
        <v>565</v>
      </c>
    </row>
    <row r="182" spans="1:16" ht="12.75">
      <c r="A182" s="25" t="s">
        <v>45</v>
      </c>
      <c r="B182" s="29" t="s">
        <v>566</v>
      </c>
      <c r="C182" s="29" t="s">
        <v>567</v>
      </c>
      <c r="D182" s="25" t="s">
        <v>47</v>
      </c>
      <c r="E182" s="30" t="s">
        <v>568</v>
      </c>
      <c r="F182" s="31" t="s">
        <v>81</v>
      </c>
      <c r="G182" s="32">
        <v>6.188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569</v>
      </c>
    </row>
    <row r="184" spans="1:5" ht="12.75">
      <c r="A184" s="38" t="s">
        <v>52</v>
      </c>
      <c r="E184" s="37" t="s">
        <v>570</v>
      </c>
    </row>
    <row r="185" spans="1:16" ht="12.75">
      <c r="A185" s="25" t="s">
        <v>45</v>
      </c>
      <c r="B185" s="29" t="s">
        <v>571</v>
      </c>
      <c r="C185" s="29" t="s">
        <v>572</v>
      </c>
      <c r="D185" s="25" t="s">
        <v>47</v>
      </c>
      <c r="E185" s="30" t="s">
        <v>573</v>
      </c>
      <c r="F185" s="31" t="s">
        <v>81</v>
      </c>
      <c r="G185" s="32">
        <v>5.974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574</v>
      </c>
    </row>
    <row r="187" spans="1:5" ht="12.75">
      <c r="A187" s="38" t="s">
        <v>52</v>
      </c>
      <c r="E187" s="37" t="s">
        <v>575</v>
      </c>
    </row>
    <row r="188" spans="1:16" ht="12.75">
      <c r="A188" s="25" t="s">
        <v>45</v>
      </c>
      <c r="B188" s="29" t="s">
        <v>576</v>
      </c>
      <c r="C188" s="29" t="s">
        <v>577</v>
      </c>
      <c r="D188" s="25" t="s">
        <v>47</v>
      </c>
      <c r="E188" s="30" t="s">
        <v>578</v>
      </c>
      <c r="F188" s="31" t="s">
        <v>81</v>
      </c>
      <c r="G188" s="32">
        <v>125.421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579</v>
      </c>
    </row>
    <row r="190" spans="1:5" ht="102">
      <c r="A190" s="38" t="s">
        <v>52</v>
      </c>
      <c r="E190" s="37" t="s">
        <v>580</v>
      </c>
    </row>
    <row r="191" spans="1:16" ht="12.75">
      <c r="A191" s="25" t="s">
        <v>45</v>
      </c>
      <c r="B191" s="29" t="s">
        <v>581</v>
      </c>
      <c r="C191" s="29" t="s">
        <v>582</v>
      </c>
      <c r="D191" s="25" t="s">
        <v>47</v>
      </c>
      <c r="E191" s="30" t="s">
        <v>583</v>
      </c>
      <c r="F191" s="31" t="s">
        <v>345</v>
      </c>
      <c r="G191" s="32">
        <v>2.602</v>
      </c>
      <c r="H191" s="33">
        <v>0</v>
      </c>
      <c r="I191" s="33">
        <f>ROUND(ROUND(H191,2)*ROUND(G191,3),2)</f>
      </c>
      <c r="O191">
        <f>(I191*21)/100</f>
      </c>
      <c r="P191" t="s">
        <v>23</v>
      </c>
    </row>
    <row r="192" spans="1:5" ht="12.75">
      <c r="A192" s="34" t="s">
        <v>50</v>
      </c>
      <c r="E192" s="35" t="s">
        <v>584</v>
      </c>
    </row>
    <row r="193" spans="1:5" ht="12.75">
      <c r="A193" s="38" t="s">
        <v>52</v>
      </c>
      <c r="E193" s="37" t="s">
        <v>585</v>
      </c>
    </row>
    <row r="194" spans="1:16" ht="12.75">
      <c r="A194" s="25" t="s">
        <v>45</v>
      </c>
      <c r="B194" s="29" t="s">
        <v>586</v>
      </c>
      <c r="C194" s="29" t="s">
        <v>587</v>
      </c>
      <c r="D194" s="25" t="s">
        <v>47</v>
      </c>
      <c r="E194" s="30" t="s">
        <v>588</v>
      </c>
      <c r="F194" s="31" t="s">
        <v>90</v>
      </c>
      <c r="G194" s="32">
        <v>73.95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589</v>
      </c>
    </row>
    <row r="196" spans="1:5" ht="25.5">
      <c r="A196" s="36" t="s">
        <v>52</v>
      </c>
      <c r="E196" s="37" t="s">
        <v>590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