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260" windowHeight="5955" activeTab="0"/>
  </bookViews>
  <sheets>
    <sheet name="SO-07 - SO 07 Sadové úpravy" sheetId="1" r:id="rId1"/>
  </sheets>
  <definedNames>
    <definedName name="_xlnm.Print_Titles" localSheetId="0">'SO-07 - SO 07 Sadové úpravy'!$115:$115</definedName>
    <definedName name="_xlnm.Print_Area" localSheetId="0">'SO-07 - SO 07 Sadové úpravy'!$C$4:$Q$67,'SO-07 - SO 07 Sadové úpravy'!$C$73:$Q$99,'SO-07 - SO 07 Sadové úpravy'!$C$105:$Q$209</definedName>
  </definedNames>
  <calcPr fullCalcOnLoad="1"/>
</workbook>
</file>

<file path=xl/sharedStrings.xml><?xml version="1.0" encoding="utf-8"?>
<sst xmlns="http://schemas.openxmlformats.org/spreadsheetml/2006/main" count="984" uniqueCount="230">
  <si>
    <t>List obsahuje:</t>
  </si>
  <si>
    <t>False</t>
  </si>
  <si>
    <t>optimalizováno pro tisk sestav ve formátu A4 - na výšku</t>
  </si>
  <si>
    <t>&gt;&gt;  skryté sloupce  &lt;&lt;</t>
  </si>
  <si>
    <t>21</t>
  </si>
  <si>
    <t>15</t>
  </si>
  <si>
    <t>v ---  níže se nacházejí doplnkové a pomocné údaje k sestavám  --- v</t>
  </si>
  <si>
    <t>Stavba:</t>
  </si>
  <si>
    <t>JKSO:</t>
  </si>
  <si>
    <t>CC-CZ:</t>
  </si>
  <si>
    <t>1</t>
  </si>
  <si>
    <t>Místo:</t>
  </si>
  <si>
    <t>Chrudim Píšťovy, p.p.č. 1879/1,4</t>
  </si>
  <si>
    <t>Datum:</t>
  </si>
  <si>
    <t>10</t>
  </si>
  <si>
    <t>Objednavatel:</t>
  </si>
  <si>
    <t>IČ:</t>
  </si>
  <si>
    <t>Pardubický kraj</t>
  </si>
  <si>
    <t>DIČ:</t>
  </si>
  <si>
    <t>Zhotovitel:</t>
  </si>
  <si>
    <t>Projektant:</t>
  </si>
  <si>
    <t>Proxion s r.o.</t>
  </si>
  <si>
    <t>Zpracovatel:</t>
  </si>
  <si>
    <t>15080765</t>
  </si>
  <si>
    <t>Ivan Mezera</t>
  </si>
  <si>
    <t>Cena bez DPH</t>
  </si>
  <si>
    <t>DPH</t>
  </si>
  <si>
    <t>základní</t>
  </si>
  <si>
    <t>ze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</si>
  <si>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</si>
  <si>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</si>
  <si>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</si>
  <si>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</si>
  <si>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</si>
  <si>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</si>
  <si>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</si>
  <si>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</si>
  <si>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</si>
  <si>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</si>
  <si>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</si>
  <si>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</si>
  <si>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Zhotovitel</t>
  </si>
  <si>
    <t>Kód</t>
  </si>
  <si>
    <t>D</t>
  </si>
  <si>
    <t>0</t>
  </si>
  <si>
    <t>SO 07 Sadové úpravy</t>
  </si>
  <si>
    <t>{5811A8EF-B5AF-4F23-AFF0-75F0A9B5E8FF}</t>
  </si>
  <si>
    <t>Ostatní náklady</t>
  </si>
  <si>
    <t>Celkové náklady za stavbu 1) + 2)</t>
  </si>
  <si>
    <t>Zpět na list:</t>
  </si>
  <si>
    <t>Sor</t>
  </si>
  <si>
    <t>sejmutá ornice</t>
  </si>
  <si>
    <t xml:space="preserve"> </t>
  </si>
  <si>
    <t>187,5</t>
  </si>
  <si>
    <t>2</t>
  </si>
  <si>
    <t>Objekt:</t>
  </si>
  <si>
    <t>dle výběru investora</t>
  </si>
  <si>
    <t>Náklady z rozpočtu</t>
  </si>
  <si>
    <t>Kód - Popis</t>
  </si>
  <si>
    <t>Cena celkem [CZK]</t>
  </si>
  <si>
    <t>1) Náklady z rozpočtu</t>
  </si>
  <si>
    <t>-1</t>
  </si>
  <si>
    <t>HSV - Práce a dodávky HSV</t>
  </si>
  <si>
    <t xml:space="preserve">    1 - Zemní práce</t>
  </si>
  <si>
    <t xml:space="preserve">    9 - Ostatní konstrukce a práce-bourání</t>
  </si>
  <si>
    <t xml:space="preserve">      99 - Přesuny hmot a sutí</t>
  </si>
  <si>
    <t>2) Ostatní náklady</t>
  </si>
  <si>
    <t>Zařízení staveniště</t>
  </si>
  <si>
    <t>VRN</t>
  </si>
  <si>
    <t>Projektové práce</t>
  </si>
  <si>
    <t>Územní vlivy</t>
  </si>
  <si>
    <t>Provozní vlivy</t>
  </si>
  <si>
    <t>Jiné VRN</t>
  </si>
  <si>
    <t>Kompletační činnosť</t>
  </si>
  <si>
    <t>KOMPLETACNA</t>
  </si>
  <si>
    <t>PČ</t>
  </si>
  <si>
    <t>Typ</t>
  </si>
  <si>
    <t>Popis</t>
  </si>
  <si>
    <t>MJ</t>
  </si>
  <si>
    <t>Množství</t>
  </si>
  <si>
    <t>J.cena [CZK]</t>
  </si>
  <si>
    <t>Cena celkem
[CZK]</t>
  </si>
  <si>
    <t>Poznámka</t>
  </si>
  <si>
    <t>J. Nh [h]</t>
  </si>
  <si>
    <t>Nh celkom [h]</t>
  </si>
  <si>
    <t>J. hmotnost
[t]</t>
  </si>
  <si>
    <t>Hmotnost
celkem [t]</t>
  </si>
  <si>
    <t>J. suť [t]</t>
  </si>
  <si>
    <t>Suť Celkem [t]</t>
  </si>
  <si>
    <t>ROZPOCET</t>
  </si>
  <si>
    <t>K</t>
  </si>
  <si>
    <t>112101101</t>
  </si>
  <si>
    <t>Kácení stromů listnatých D kmene do 300 mm</t>
  </si>
  <si>
    <t>kus</t>
  </si>
  <si>
    <t>4</t>
  </si>
  <si>
    <t>"SÚ-2</t>
  </si>
  <si>
    <t>VV</t>
  </si>
  <si>
    <t>112201101</t>
  </si>
  <si>
    <t>Odstranění pařezů D do 300 mm</t>
  </si>
  <si>
    <t>3</t>
  </si>
  <si>
    <t>121101102</t>
  </si>
  <si>
    <t>Sejmutí ornice s přemístěním na vzdálenost do 100 m</t>
  </si>
  <si>
    <t>m3</t>
  </si>
  <si>
    <t>1250*0,15</t>
  </si>
  <si>
    <t>162301401</t>
  </si>
  <si>
    <t>Vodorovné přemístění větví stromů listnatých do 5 km D kmene do 300 mm</t>
  </si>
  <si>
    <t>5</t>
  </si>
  <si>
    <t>162301411</t>
  </si>
  <si>
    <t>Vodorovné přemístění kmenů stromů listnatých do 5 km D kmene do 300 mm</t>
  </si>
  <si>
    <t>6</t>
  </si>
  <si>
    <t>162301421</t>
  </si>
  <si>
    <t>Vodorovné přemístění pařezů do 5 km D do 300 mm</t>
  </si>
  <si>
    <t>7</t>
  </si>
  <si>
    <t>162301901</t>
  </si>
  <si>
    <t>Příplatek k vodorovnému přemístění větví stromů listnatých D kmene do 300 mm ZKD 5 km</t>
  </si>
  <si>
    <t>8</t>
  </si>
  <si>
    <t>162301911</t>
  </si>
  <si>
    <t>Příplatek k vodorovnému přemístění kmenů stromů listnatých D kmene do 300 mm ZKD 5 km</t>
  </si>
  <si>
    <t>9</t>
  </si>
  <si>
    <t>162301921</t>
  </si>
  <si>
    <t>Příplatek k vodorovnému přemístění pařezů D 300 mm ZKD 5 km</t>
  </si>
  <si>
    <t>167101102</t>
  </si>
  <si>
    <t>Nakládání výkopku z hornin tř. 1 až 4 přes 100 m3</t>
  </si>
  <si>
    <t>11</t>
  </si>
  <si>
    <t>181301111</t>
  </si>
  <si>
    <t>Rozprostření ornice tl vrstvy do 100 mm pl přes 500 m2 v rovině nebo ve svahu do 1:5</t>
  </si>
  <si>
    <t>m2</t>
  </si>
  <si>
    <t>"původní ornice</t>
  </si>
  <si>
    <t>1250</t>
  </si>
  <si>
    <t>12</t>
  </si>
  <si>
    <t>181301112</t>
  </si>
  <si>
    <t>Rozprostření ornice tl vrstvy do 150 mm pl přes 500 m2 v rovině nebo ve svahu do 1:5</t>
  </si>
  <si>
    <t>"dovezená kvalitní ornice</t>
  </si>
  <si>
    <t>13</t>
  </si>
  <si>
    <t>M</t>
  </si>
  <si>
    <t>103715000</t>
  </si>
  <si>
    <t>substrát pro trávníky A  VL</t>
  </si>
  <si>
    <t>1250*0,15*1,1</t>
  </si>
  <si>
    <t>14</t>
  </si>
  <si>
    <t>181411131</t>
  </si>
  <si>
    <t>Založení parkového trávníku výsevem plochy do 1000 m2 v rovině a ve svahu do 1:5</t>
  </si>
  <si>
    <t>005724100</t>
  </si>
  <si>
    <t>osivo směs travní parková</t>
  </si>
  <si>
    <t>kg</t>
  </si>
  <si>
    <t>16</t>
  </si>
  <si>
    <t>181951101</t>
  </si>
  <si>
    <t>Úprava pláně v hornině tř. 1 až 4 bez zhutnění</t>
  </si>
  <si>
    <t>17</t>
  </si>
  <si>
    <t>183101314</t>
  </si>
  <si>
    <t>Jamky pro výsadbu s výměnou 100 % půdy zeminy tř 1 až 4 objem do 0,125 m3 v rovině a svahu do 1:5</t>
  </si>
  <si>
    <t>"pro keře</t>
  </si>
  <si>
    <t>22</t>
  </si>
  <si>
    <t>18</t>
  </si>
  <si>
    <t>103715100</t>
  </si>
  <si>
    <t>substrát zahradnický B 70 l bal.PE</t>
  </si>
  <si>
    <t>19</t>
  </si>
  <si>
    <t>183101321</t>
  </si>
  <si>
    <t>Jamky pro výsadbu s výměnou 100 % půdy zeminy tř 1 až 4 objem do 1 m3 v rovině a svahu do 1:5</t>
  </si>
  <si>
    <t>"pro stromy</t>
  </si>
  <si>
    <t>20</t>
  </si>
  <si>
    <t>183104331</t>
  </si>
  <si>
    <t>Rýhy pro výsadbu s výměnou 100 % půdy zeminy tř 1-4 hl do 0,5 m š do 0,6 m v rovině a svahu do 1:5</t>
  </si>
  <si>
    <t>m</t>
  </si>
  <si>
    <t>30</t>
  </si>
  <si>
    <t>23</t>
  </si>
  <si>
    <t>184102311</t>
  </si>
  <si>
    <t>Výsadba keře bez balu v do 2 m do jamky se zalitím v rovině a svahu do 1:5</t>
  </si>
  <si>
    <t>24</t>
  </si>
  <si>
    <t>026520230</t>
  </si>
  <si>
    <t>Zlatice prostřední (Forsythia intermedia Minigold) kont.10 l 60-80 cm</t>
  </si>
  <si>
    <t>25</t>
  </si>
  <si>
    <t>026404490R</t>
  </si>
  <si>
    <t xml:space="preserve">Skalník/Cotoneastr/ 100 - 150 cm, </t>
  </si>
  <si>
    <t>26</t>
  </si>
  <si>
    <t>026140449R</t>
  </si>
  <si>
    <t xml:space="preserve">Mochna křovitá 100 - 150 cm, </t>
  </si>
  <si>
    <t>27</t>
  </si>
  <si>
    <t>184201111</t>
  </si>
  <si>
    <t>Výsadba stromu bez balu do jamky výška kmene do 1,8 m v rovině a svahu do 1:5</t>
  </si>
  <si>
    <t>28</t>
  </si>
  <si>
    <t>026503150</t>
  </si>
  <si>
    <t>Javor klen /Acer pseudoplatanus/ 150 - 180 cm, KK</t>
  </si>
  <si>
    <t>29</t>
  </si>
  <si>
    <t>026505250S</t>
  </si>
  <si>
    <t>Lípa srdčitá (Tilia) 150 - 180 cm, KK</t>
  </si>
  <si>
    <t>026604050</t>
  </si>
  <si>
    <t>Smrk ztepilý  /Picea abies/ 120 - 150 cm, KK</t>
  </si>
  <si>
    <t>31</t>
  </si>
  <si>
    <t>026604350</t>
  </si>
  <si>
    <t>Borovice lesní /Pinus sylvestris/ 80 - 120 cm, KK</t>
  </si>
  <si>
    <t>32</t>
  </si>
  <si>
    <t>026604359R</t>
  </si>
  <si>
    <t>Sakura 80 - 120 cm,</t>
  </si>
  <si>
    <t>33</t>
  </si>
  <si>
    <t>184701112</t>
  </si>
  <si>
    <t>Výsadba živého plotu s balem v rovině a svahu do 1:5</t>
  </si>
  <si>
    <t>34</t>
  </si>
  <si>
    <t>026404450</t>
  </si>
  <si>
    <t>Habr obecný /Carpinus betulus/ 200 - 250 cm, ZB</t>
  </si>
  <si>
    <t>35</t>
  </si>
  <si>
    <t>184911421</t>
  </si>
  <si>
    <t>Mulčování rostlin kůrou tl. do 0,1 m v rovině a svahu do 1:5</t>
  </si>
  <si>
    <t>58*0,4</t>
  </si>
  <si>
    <t>36</t>
  </si>
  <si>
    <t>103911000</t>
  </si>
  <si>
    <t>kůra mulčovací VL</t>
  </si>
  <si>
    <t>37</t>
  </si>
  <si>
    <t>185803111</t>
  </si>
  <si>
    <t>Ošetření trávníku shrabáním v rovině a svahu do 1:5</t>
  </si>
  <si>
    <t>38</t>
  </si>
  <si>
    <t>185851121</t>
  </si>
  <si>
    <t>Dovoz vody pro zálivku rostlin za vzdálenost do 1000 m</t>
  </si>
  <si>
    <t>39</t>
  </si>
  <si>
    <t>998231311</t>
  </si>
  <si>
    <t>Přesun hmot pro sadovnické a krajinářské úpravy vodorovně do 5000 m</t>
  </si>
  <si>
    <t>t</t>
  </si>
  <si>
    <t>VP - Vícepráce</t>
  </si>
  <si>
    <t>PN</t>
  </si>
  <si>
    <t>1) Krycí list rozpočtu</t>
  </si>
  <si>
    <t>2) Rekapitulace rozpočtu</t>
  </si>
  <si>
    <t>3) Rozpočet</t>
  </si>
  <si>
    <t>Rekapitulace stavby</t>
  </si>
  <si>
    <t>DPH 21%</t>
  </si>
  <si>
    <t>ROZPOČET BYL ZPRACOVÁN V CENOVÉ ÚROVNI 2013/2 PROGRAMU KROS VERZE 15.60,SOLEČNOSTI ÚRS PRAHA A.S.</t>
  </si>
  <si>
    <t>KRYCÍ LIST SOUPISU PRACÍ</t>
  </si>
  <si>
    <t>TRANSFORMACE DOMOVA SOCIÁLNÍCH SLUŽEB SLATIŇANY III</t>
  </si>
  <si>
    <t>823.27</t>
  </si>
  <si>
    <t>REKAPITULACE SOUPISU PRACÍ</t>
  </si>
  <si>
    <t>SOUPIS PRACÍ</t>
  </si>
  <si>
    <t>1250,000*0,1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</si>
</sst>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;\-#,##0.00"/>
    <numFmt numFmtId="165" formatCode="0.00%;\-0.00%"/>
    <numFmt numFmtId="166" formatCode="dd\.mm\.yyyy"/>
    <numFmt numFmtId="167" formatCode="#,##0.00000;\-#,##0.00000"/>
    <numFmt numFmtId="168" formatCode="#,##0.000;\-#,##0.000"/>
  </numFmts>
  <fonts count="63">
    <font>
      <sz val="8"/>
      <name val="Trebuchet MS"/>
      <family val="0"/>
    </font>
    <font>
      <sz val="8"/>
      <color indexed="43"/>
      <name val="Trebuchet MS"/>
      <family val="0"/>
    </font>
    <font>
      <sz val="10"/>
      <color indexed="16"/>
      <name val="Trebuchet MS"/>
      <family val="0"/>
    </font>
    <font>
      <sz val="8"/>
      <color indexed="48"/>
      <name val="Trebuchet MS"/>
      <family val="0"/>
    </font>
    <font>
      <sz val="9"/>
      <color indexed="55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0"/>
      <color indexed="63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sz val="8"/>
      <color indexed="55"/>
      <name val="Trebuchet MS"/>
      <family val="2"/>
    </font>
    <font>
      <b/>
      <sz val="10"/>
      <color indexed="63"/>
      <name val="Trebuchet MS"/>
      <family val="2"/>
    </font>
    <font>
      <sz val="10"/>
      <color indexed="55"/>
      <name val="Trebuchet MS"/>
      <family val="2"/>
    </font>
    <font>
      <b/>
      <sz val="12"/>
      <color indexed="16"/>
      <name val="Trebuchet MS"/>
      <family val="2"/>
    </font>
    <font>
      <sz val="12"/>
      <name val="Trebuchet MS"/>
      <family val="2"/>
    </font>
    <font>
      <sz val="10"/>
      <color indexed="56"/>
      <name val="Trebuchet MS"/>
      <family val="2"/>
    </font>
    <font>
      <sz val="12"/>
      <color indexed="56"/>
      <name val="Trebuchet MS"/>
      <family val="2"/>
    </font>
    <font>
      <sz val="8"/>
      <color indexed="56"/>
      <name val="Trebuchet MS"/>
      <family val="2"/>
    </font>
    <font>
      <sz val="8"/>
      <color indexed="16"/>
      <name val="Trebuchet MS"/>
      <family val="2"/>
    </font>
    <font>
      <b/>
      <sz val="8"/>
      <name val="Trebuchet MS"/>
      <family val="2"/>
    </font>
    <font>
      <sz val="8"/>
      <color indexed="20"/>
      <name val="Trebuchet MS"/>
      <family val="2"/>
    </font>
    <font>
      <sz val="8"/>
      <color indexed="63"/>
      <name val="Trebuchet MS"/>
      <family val="2"/>
    </font>
    <font>
      <i/>
      <sz val="8"/>
      <color indexed="12"/>
      <name val="Trebuchet MS"/>
      <family val="2"/>
    </font>
    <font>
      <b/>
      <sz val="16"/>
      <name val="Trebuchet MS"/>
      <family val="2"/>
    </font>
    <font>
      <b/>
      <sz val="2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Trebuchet MS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12"/>
      <name val="Trebuchet MS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Trebuchet MS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0"/>
      <name val="Trebuchet MS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92D050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hair">
        <color indexed="8"/>
      </left>
      <right/>
      <top style="hair">
        <color indexed="8"/>
      </top>
      <bottom style="hair">
        <color indexed="8"/>
      </bottom>
    </border>
    <border>
      <left/>
      <right/>
      <top style="hair">
        <color indexed="8"/>
      </top>
      <bottom style="hair">
        <color indexed="8"/>
      </bottom>
    </border>
    <border>
      <left style="hair">
        <color indexed="55"/>
      </left>
      <right/>
      <top style="hair">
        <color indexed="55"/>
      </top>
      <bottom/>
    </border>
    <border>
      <left/>
      <right/>
      <top style="hair">
        <color indexed="55"/>
      </top>
      <bottom/>
    </border>
    <border>
      <left/>
      <right style="hair">
        <color indexed="55"/>
      </right>
      <top style="hair">
        <color indexed="55"/>
      </top>
      <bottom/>
    </border>
    <border>
      <left style="hair">
        <color indexed="55"/>
      </left>
      <right/>
      <top/>
      <bottom/>
    </border>
    <border>
      <left/>
      <right style="hair">
        <color indexed="55"/>
      </right>
      <top/>
      <bottom/>
    </border>
    <border>
      <left style="hair">
        <color indexed="55"/>
      </left>
      <right/>
      <top/>
      <bottom style="hair">
        <color indexed="55"/>
      </bottom>
    </border>
    <border>
      <left/>
      <right/>
      <top/>
      <bottom style="hair">
        <color indexed="55"/>
      </bottom>
    </border>
    <border>
      <left/>
      <right style="hair">
        <color indexed="55"/>
      </right>
      <top/>
      <bottom style="hair">
        <color indexed="55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hair">
        <color indexed="55"/>
      </left>
      <right/>
      <top style="hair">
        <color indexed="55"/>
      </top>
      <bottom style="hair">
        <color indexed="55"/>
      </bottom>
    </border>
    <border>
      <left/>
      <right/>
      <top style="hair">
        <color indexed="55"/>
      </top>
      <bottom style="hair">
        <color indexed="55"/>
      </bottom>
    </border>
    <border>
      <left/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 style="hair">
        <color indexed="55"/>
      </right>
      <top/>
      <bottom/>
    </border>
    <border>
      <left style="hair">
        <color indexed="55"/>
      </left>
      <right style="hair">
        <color indexed="55"/>
      </right>
      <top/>
      <bottom style="hair">
        <color indexed="55"/>
      </bottom>
    </border>
    <border>
      <left/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4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5" fillId="0" borderId="7" applyNumberFormat="0" applyFill="0" applyAlignment="0" applyProtection="0"/>
    <xf numFmtId="0" fontId="56" fillId="24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5" borderId="8" applyNumberFormat="0" applyAlignment="0" applyProtection="0"/>
    <xf numFmtId="0" fontId="59" fillId="26" borderId="8" applyNumberFormat="0" applyAlignment="0" applyProtection="0"/>
    <xf numFmtId="0" fontId="60" fillId="26" borderId="9" applyNumberFormat="0" applyAlignment="0" applyProtection="0"/>
    <xf numFmtId="0" fontId="61" fillId="0" borderId="0" applyNumberFormat="0" applyFill="0" applyBorder="0" applyAlignment="0" applyProtection="0"/>
    <xf numFmtId="0" fontId="45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5" fillId="30" borderId="0" applyNumberFormat="0" applyBorder="0" applyAlignment="0" applyProtection="0"/>
    <xf numFmtId="0" fontId="45" fillId="31" borderId="0" applyNumberFormat="0" applyBorder="0" applyAlignment="0" applyProtection="0"/>
    <xf numFmtId="0" fontId="45" fillId="32" borderId="0" applyNumberFormat="0" applyBorder="0" applyAlignment="0" applyProtection="0"/>
  </cellStyleXfs>
  <cellXfs count="170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0" fontId="0" fillId="0" borderId="0" xfId="0" applyAlignment="1">
      <alignment horizontal="left" vertical="top"/>
    </xf>
    <xf numFmtId="0" fontId="0" fillId="33" borderId="0" xfId="0" applyFill="1" applyAlignment="1">
      <alignment horizontal="left" vertical="top"/>
    </xf>
    <xf numFmtId="0" fontId="0" fillId="33" borderId="0" xfId="0" applyFont="1" applyFill="1" applyAlignment="1">
      <alignment horizontal="left" vertical="top"/>
    </xf>
    <xf numFmtId="0" fontId="0" fillId="0" borderId="0" xfId="0" applyFont="1" applyAlignment="1">
      <alignment horizontal="left" vertical="center"/>
    </xf>
    <xf numFmtId="0" fontId="0" fillId="0" borderId="10" xfId="0" applyBorder="1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13" xfId="0" applyBorder="1" applyAlignment="1">
      <alignment horizontal="left" vertical="top"/>
    </xf>
    <xf numFmtId="0" fontId="0" fillId="0" borderId="14" xfId="0" applyBorder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10" fillId="0" borderId="0" xfId="0" applyFont="1" applyAlignment="1">
      <alignment horizontal="left" vertical="center"/>
    </xf>
    <xf numFmtId="165" fontId="10" fillId="0" borderId="0" xfId="0" applyNumberFormat="1" applyFont="1" applyAlignment="1">
      <alignment horizontal="right" vertical="center"/>
    </xf>
    <xf numFmtId="0" fontId="10" fillId="0" borderId="0" xfId="0" applyFont="1" applyAlignment="1">
      <alignment horizontal="center" vertical="center"/>
    </xf>
    <xf numFmtId="0" fontId="0" fillId="34" borderId="0" xfId="0" applyFill="1" applyAlignment="1">
      <alignment horizontal="left" vertical="center"/>
    </xf>
    <xf numFmtId="0" fontId="6" fillId="34" borderId="15" xfId="0" applyFont="1" applyFill="1" applyBorder="1" applyAlignment="1">
      <alignment horizontal="left" vertical="center"/>
    </xf>
    <xf numFmtId="0" fontId="0" fillId="34" borderId="16" xfId="0" applyFill="1" applyBorder="1" applyAlignment="1">
      <alignment horizontal="left" vertical="center"/>
    </xf>
    <xf numFmtId="0" fontId="6" fillId="34" borderId="16" xfId="0" applyFont="1" applyFill="1" applyBorder="1" applyAlignment="1">
      <alignment horizontal="center" vertical="center"/>
    </xf>
    <xf numFmtId="0" fontId="11" fillId="0" borderId="17" xfId="0" applyFont="1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20" xfId="0" applyBorder="1" applyAlignment="1">
      <alignment horizontal="left" vertical="top"/>
    </xf>
    <xf numFmtId="0" fontId="0" fillId="0" borderId="21" xfId="0" applyBorder="1" applyAlignment="1">
      <alignment horizontal="left" vertical="top"/>
    </xf>
    <xf numFmtId="0" fontId="12" fillId="0" borderId="22" xfId="0" applyFont="1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12" fillId="0" borderId="23" xfId="0" applyFont="1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0" borderId="17" xfId="0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164" fontId="0" fillId="0" borderId="0" xfId="0" applyNumberFormat="1" applyFont="1" applyAlignment="1">
      <alignment horizontal="right" vertical="center"/>
    </xf>
    <xf numFmtId="0" fontId="13" fillId="34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10" fillId="0" borderId="0" xfId="0" applyFont="1" applyAlignment="1">
      <alignment horizontal="right" vertical="center"/>
    </xf>
    <xf numFmtId="0" fontId="6" fillId="34" borderId="16" xfId="0" applyFont="1" applyFill="1" applyBorder="1" applyAlignment="1">
      <alignment horizontal="right" vertical="center"/>
    </xf>
    <xf numFmtId="0" fontId="16" fillId="0" borderId="13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14" xfId="0" applyFont="1" applyBorder="1" applyAlignment="1">
      <alignment horizontal="left" vertical="center"/>
    </xf>
    <xf numFmtId="0" fontId="15" fillId="0" borderId="13" xfId="0" applyFont="1" applyBorder="1" applyAlignment="1">
      <alignment horizontal="left" vertical="center"/>
    </xf>
    <xf numFmtId="0" fontId="15" fillId="0" borderId="14" xfId="0" applyFont="1" applyBorder="1" applyAlignment="1">
      <alignment horizontal="left" vertical="center"/>
    </xf>
    <xf numFmtId="0" fontId="0" fillId="0" borderId="31" xfId="0" applyBorder="1" applyAlignment="1">
      <alignment horizontal="left" vertical="center"/>
    </xf>
    <xf numFmtId="0" fontId="4" fillId="0" borderId="31" xfId="0" applyFont="1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12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left" vertical="center"/>
    </xf>
    <xf numFmtId="0" fontId="12" fillId="0" borderId="3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5" fillId="34" borderId="28" xfId="0" applyFont="1" applyFill="1" applyBorder="1" applyAlignment="1">
      <alignment horizontal="center" vertical="center" wrapText="1"/>
    </xf>
    <xf numFmtId="0" fontId="5" fillId="34" borderId="29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167" fontId="18" fillId="0" borderId="18" xfId="0" applyNumberFormat="1" applyFont="1" applyBorder="1" applyAlignment="1">
      <alignment horizontal="right"/>
    </xf>
    <xf numFmtId="167" fontId="18" fillId="0" borderId="19" xfId="0" applyNumberFormat="1" applyFont="1" applyBorder="1" applyAlignment="1">
      <alignment horizontal="right"/>
    </xf>
    <xf numFmtId="164" fontId="19" fillId="0" borderId="0" xfId="0" applyNumberFormat="1" applyFont="1" applyAlignment="1">
      <alignment horizontal="right" vertical="center"/>
    </xf>
    <xf numFmtId="0" fontId="0" fillId="0" borderId="0" xfId="0" applyFont="1" applyAlignment="1">
      <alignment horizontal="left"/>
    </xf>
    <xf numFmtId="0" fontId="17" fillId="0" borderId="13" xfId="0" applyFont="1" applyBorder="1" applyAlignment="1">
      <alignment horizontal="left"/>
    </xf>
    <xf numFmtId="0" fontId="16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17" fillId="0" borderId="14" xfId="0" applyFont="1" applyBorder="1" applyAlignment="1">
      <alignment horizontal="left"/>
    </xf>
    <xf numFmtId="0" fontId="17" fillId="0" borderId="20" xfId="0" applyFont="1" applyBorder="1" applyAlignment="1">
      <alignment horizontal="left"/>
    </xf>
    <xf numFmtId="167" fontId="17" fillId="0" borderId="0" xfId="0" applyNumberFormat="1" applyFont="1" applyAlignment="1">
      <alignment horizontal="right"/>
    </xf>
    <xf numFmtId="167" fontId="17" fillId="0" borderId="21" xfId="0" applyNumberFormat="1" applyFont="1" applyBorder="1" applyAlignment="1">
      <alignment horizontal="right"/>
    </xf>
    <xf numFmtId="164" fontId="17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left"/>
    </xf>
    <xf numFmtId="0" fontId="0" fillId="0" borderId="31" xfId="0" applyFont="1" applyBorder="1" applyAlignment="1">
      <alignment horizontal="center" vertical="center"/>
    </xf>
    <xf numFmtId="49" fontId="0" fillId="0" borderId="31" xfId="0" applyNumberFormat="1" applyFont="1" applyBorder="1" applyAlignment="1">
      <alignment horizontal="left" vertical="center" wrapText="1"/>
    </xf>
    <xf numFmtId="0" fontId="0" fillId="0" borderId="31" xfId="0" applyFont="1" applyBorder="1" applyAlignment="1">
      <alignment horizontal="center" vertical="center" wrapText="1"/>
    </xf>
    <xf numFmtId="168" fontId="0" fillId="0" borderId="31" xfId="0" applyNumberFormat="1" applyFont="1" applyBorder="1" applyAlignment="1">
      <alignment horizontal="right" vertical="center"/>
    </xf>
    <xf numFmtId="0" fontId="10" fillId="35" borderId="31" xfId="0" applyFont="1" applyFill="1" applyBorder="1" applyAlignment="1">
      <alignment horizontal="left" vertical="center"/>
    </xf>
    <xf numFmtId="167" fontId="10" fillId="0" borderId="0" xfId="0" applyNumberFormat="1" applyFont="1" applyAlignment="1">
      <alignment horizontal="right" vertical="center"/>
    </xf>
    <xf numFmtId="167" fontId="10" fillId="0" borderId="21" xfId="0" applyNumberFormat="1" applyFont="1" applyBorder="1" applyAlignment="1">
      <alignment horizontal="right" vertical="center"/>
    </xf>
    <xf numFmtId="0" fontId="20" fillId="0" borderId="13" xfId="0" applyFont="1" applyBorder="1" applyAlignment="1">
      <alignment horizontal="left" vertical="center"/>
    </xf>
    <xf numFmtId="0" fontId="20" fillId="0" borderId="0" xfId="0" applyFont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20" xfId="0" applyFont="1" applyBorder="1" applyAlignment="1">
      <alignment horizontal="left" vertical="center"/>
    </xf>
    <xf numFmtId="0" fontId="20" fillId="0" borderId="21" xfId="0" applyFont="1" applyBorder="1" applyAlignment="1">
      <alignment horizontal="left" vertical="center"/>
    </xf>
    <xf numFmtId="0" fontId="21" fillId="0" borderId="13" xfId="0" applyFont="1" applyBorder="1" applyAlignment="1">
      <alignment horizontal="left" vertical="center"/>
    </xf>
    <xf numFmtId="0" fontId="21" fillId="0" borderId="0" xfId="0" applyFont="1" applyAlignment="1">
      <alignment horizontal="left" vertical="center"/>
    </xf>
    <xf numFmtId="168" fontId="21" fillId="0" borderId="0" xfId="0" applyNumberFormat="1" applyFont="1" applyAlignment="1">
      <alignment horizontal="right" vertical="center"/>
    </xf>
    <xf numFmtId="0" fontId="21" fillId="0" borderId="14" xfId="0" applyFont="1" applyBorder="1" applyAlignment="1">
      <alignment horizontal="left" vertical="center"/>
    </xf>
    <xf numFmtId="0" fontId="21" fillId="0" borderId="20" xfId="0" applyFont="1" applyBorder="1" applyAlignment="1">
      <alignment horizontal="left" vertical="center"/>
    </xf>
    <xf numFmtId="0" fontId="21" fillId="0" borderId="21" xfId="0" applyFont="1" applyBorder="1" applyAlignment="1">
      <alignment horizontal="left" vertical="center"/>
    </xf>
    <xf numFmtId="0" fontId="22" fillId="0" borderId="31" xfId="0" applyFont="1" applyBorder="1" applyAlignment="1">
      <alignment horizontal="center" vertical="center"/>
    </xf>
    <xf numFmtId="49" fontId="22" fillId="0" borderId="31" xfId="0" applyNumberFormat="1" applyFont="1" applyBorder="1" applyAlignment="1">
      <alignment horizontal="left" vertical="center" wrapText="1"/>
    </xf>
    <xf numFmtId="0" fontId="22" fillId="0" borderId="31" xfId="0" applyFont="1" applyBorder="1" applyAlignment="1">
      <alignment horizontal="center" vertical="center" wrapText="1"/>
    </xf>
    <xf numFmtId="168" fontId="22" fillId="0" borderId="31" xfId="0" applyNumberFormat="1" applyFont="1" applyBorder="1" applyAlignment="1">
      <alignment horizontal="right" vertical="center"/>
    </xf>
    <xf numFmtId="0" fontId="0" fillId="0" borderId="22" xfId="0" applyBorder="1" applyAlignment="1">
      <alignment horizontal="left" vertical="center"/>
    </xf>
    <xf numFmtId="0" fontId="8" fillId="33" borderId="0" xfId="0" applyFont="1" applyFill="1" applyAlignment="1" applyProtection="1">
      <alignment horizontal="left" vertical="center"/>
      <protection/>
    </xf>
    <xf numFmtId="0" fontId="2" fillId="33" borderId="0" xfId="0" applyFont="1" applyFill="1" applyAlignment="1" applyProtection="1">
      <alignment horizontal="left" vertical="center"/>
      <protection/>
    </xf>
    <xf numFmtId="0" fontId="62" fillId="33" borderId="0" xfId="36" applyFont="1" applyFill="1" applyAlignment="1" applyProtection="1">
      <alignment horizontal="left" vertical="center"/>
      <protection/>
    </xf>
    <xf numFmtId="0" fontId="0" fillId="33" borderId="0" xfId="0" applyFont="1" applyFill="1" applyAlignment="1" applyProtection="1">
      <alignment horizontal="left" vertical="top"/>
      <protection/>
    </xf>
    <xf numFmtId="0" fontId="9" fillId="0" borderId="19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4" fillId="0" borderId="0" xfId="0" applyFont="1" applyAlignment="1">
      <alignment horizontal="left" vertical="top"/>
    </xf>
    <xf numFmtId="164" fontId="16" fillId="0" borderId="0" xfId="0" applyNumberFormat="1" applyFont="1" applyAlignment="1">
      <alignment horizontal="right"/>
    </xf>
    <xf numFmtId="0" fontId="0" fillId="0" borderId="0" xfId="0" applyFont="1" applyAlignment="1">
      <alignment horizontal="left" vertical="center"/>
    </xf>
    <xf numFmtId="0" fontId="62" fillId="33" borderId="0" xfId="36" applyFont="1" applyFill="1" applyAlignment="1" applyProtection="1">
      <alignment horizontal="center" vertical="center"/>
      <protection/>
    </xf>
    <xf numFmtId="0" fontId="3" fillId="34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top"/>
    </xf>
    <xf numFmtId="0" fontId="0" fillId="0" borderId="31" xfId="0" applyFont="1" applyBorder="1" applyAlignment="1">
      <alignment horizontal="left" vertical="center" wrapText="1"/>
    </xf>
    <xf numFmtId="0" fontId="0" fillId="0" borderId="31" xfId="0" applyBorder="1" applyAlignment="1">
      <alignment horizontal="left" vertical="center"/>
    </xf>
    <xf numFmtId="164" fontId="0" fillId="35" borderId="31" xfId="0" applyNumberFormat="1" applyFont="1" applyFill="1" applyBorder="1" applyAlignment="1">
      <alignment horizontal="right" vertical="center"/>
    </xf>
    <xf numFmtId="164" fontId="0" fillId="0" borderId="31" xfId="0" applyNumberFormat="1" applyFont="1" applyBorder="1" applyAlignment="1">
      <alignment horizontal="right" vertical="center"/>
    </xf>
    <xf numFmtId="164" fontId="13" fillId="0" borderId="0" xfId="0" applyNumberFormat="1" applyFont="1" applyAlignment="1">
      <alignment horizontal="right"/>
    </xf>
    <xf numFmtId="0" fontId="17" fillId="0" borderId="0" xfId="0" applyFont="1" applyAlignment="1">
      <alignment horizontal="left"/>
    </xf>
    <xf numFmtId="164" fontId="15" fillId="0" borderId="0" xfId="0" applyNumberFormat="1" applyFont="1" applyAlignment="1">
      <alignment horizontal="right"/>
    </xf>
    <xf numFmtId="0" fontId="20" fillId="0" borderId="0" xfId="0" applyFont="1" applyAlignment="1">
      <alignment horizontal="left" vertical="center" wrapText="1"/>
    </xf>
    <xf numFmtId="0" fontId="20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0" fontId="21" fillId="0" borderId="0" xfId="0" applyFont="1" applyAlignment="1">
      <alignment horizontal="left" vertical="center"/>
    </xf>
    <xf numFmtId="0" fontId="22" fillId="0" borderId="31" xfId="0" applyFont="1" applyBorder="1" applyAlignment="1">
      <alignment horizontal="left" vertical="center" wrapText="1"/>
    </xf>
    <xf numFmtId="0" fontId="22" fillId="0" borderId="31" xfId="0" applyFont="1" applyBorder="1" applyAlignment="1">
      <alignment horizontal="left" vertical="center"/>
    </xf>
    <xf numFmtId="164" fontId="22" fillId="35" borderId="31" xfId="0" applyNumberFormat="1" applyFont="1" applyFill="1" applyBorder="1" applyAlignment="1">
      <alignment horizontal="right" vertical="center"/>
    </xf>
    <xf numFmtId="164" fontId="22" fillId="0" borderId="31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 wrapText="1"/>
    </xf>
    <xf numFmtId="166" fontId="5" fillId="0" borderId="0" xfId="0" applyNumberFormat="1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34" borderId="29" xfId="0" applyFont="1" applyFill="1" applyBorder="1" applyAlignment="1">
      <alignment horizontal="center" vertical="center" wrapText="1"/>
    </xf>
    <xf numFmtId="0" fontId="0" fillId="34" borderId="29" xfId="0" applyFill="1" applyBorder="1" applyAlignment="1">
      <alignment horizontal="center" vertical="center" wrapText="1"/>
    </xf>
    <xf numFmtId="0" fontId="0" fillId="34" borderId="30" xfId="0" applyFill="1" applyBorder="1" applyAlignment="1">
      <alignment horizontal="center" vertical="center" wrapText="1"/>
    </xf>
    <xf numFmtId="0" fontId="15" fillId="35" borderId="0" xfId="0" applyFont="1" applyFill="1" applyAlignment="1">
      <alignment horizontal="left" vertical="center"/>
    </xf>
    <xf numFmtId="164" fontId="15" fillId="35" borderId="0" xfId="0" applyNumberFormat="1" applyFont="1" applyFill="1" applyAlignment="1">
      <alignment horizontal="right" vertical="center"/>
    </xf>
    <xf numFmtId="164" fontId="13" fillId="34" borderId="0" xfId="0" applyNumberFormat="1" applyFont="1" applyFill="1" applyAlignment="1">
      <alignment horizontal="right" vertical="center"/>
    </xf>
    <xf numFmtId="0" fontId="0" fillId="34" borderId="0" xfId="0" applyFill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164" fontId="16" fillId="0" borderId="0" xfId="0" applyNumberFormat="1" applyFont="1" applyAlignment="1">
      <alignment horizontal="right" vertical="center"/>
    </xf>
    <xf numFmtId="0" fontId="17" fillId="0" borderId="0" xfId="0" applyFont="1" applyAlignment="1">
      <alignment horizontal="left" vertical="center"/>
    </xf>
    <xf numFmtId="164" fontId="15" fillId="0" borderId="0" xfId="0" applyNumberFormat="1" applyFont="1" applyAlignment="1">
      <alignment horizontal="right" vertical="center"/>
    </xf>
    <xf numFmtId="164" fontId="13" fillId="0" borderId="0" xfId="0" applyNumberFormat="1" applyFont="1" applyAlignment="1">
      <alignment horizontal="right" vertical="center"/>
    </xf>
    <xf numFmtId="0" fontId="5" fillId="34" borderId="0" xfId="0" applyFont="1" applyFill="1" applyAlignment="1">
      <alignment horizontal="center" vertical="center"/>
    </xf>
    <xf numFmtId="164" fontId="10" fillId="0" borderId="0" xfId="0" applyNumberFormat="1" applyFont="1" applyAlignment="1">
      <alignment horizontal="right" vertical="center"/>
    </xf>
    <xf numFmtId="164" fontId="6" fillId="34" borderId="16" xfId="0" applyNumberFormat="1" applyFont="1" applyFill="1" applyBorder="1" applyAlignment="1">
      <alignment horizontal="right" vertical="center"/>
    </xf>
    <xf numFmtId="0" fontId="0" fillId="34" borderId="16" xfId="0" applyFill="1" applyBorder="1" applyAlignment="1">
      <alignment horizontal="left" vertical="center"/>
    </xf>
    <xf numFmtId="0" fontId="0" fillId="34" borderId="34" xfId="0" applyFill="1" applyBorder="1" applyAlignment="1">
      <alignment horizontal="left" vertical="center"/>
    </xf>
    <xf numFmtId="0" fontId="9" fillId="0" borderId="13" xfId="0" applyFont="1" applyBorder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9" fillId="0" borderId="14" xfId="0" applyFont="1" applyBorder="1" applyAlignment="1">
      <alignment horizontal="center" vertical="top"/>
    </xf>
    <xf numFmtId="164" fontId="8" fillId="0" borderId="0" xfId="0" applyNumberFormat="1" applyFont="1" applyAlignment="1">
      <alignment horizontal="right" vertical="center"/>
    </xf>
    <xf numFmtId="164" fontId="9" fillId="0" borderId="0" xfId="0" applyNumberFormat="1" applyFont="1" applyAlignment="1">
      <alignment horizontal="right" vertical="center"/>
    </xf>
    <xf numFmtId="0" fontId="5" fillId="35" borderId="0" xfId="0" applyFont="1" applyFill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top" wrapText="1"/>
    </xf>
    <xf numFmtId="166" fontId="5" fillId="35" borderId="0" xfId="0" applyNumberFormat="1" applyFont="1" applyFill="1" applyAlignment="1">
      <alignment horizontal="left" vertical="top"/>
    </xf>
    <xf numFmtId="0" fontId="21" fillId="36" borderId="0" xfId="0" applyFont="1" applyFill="1" applyAlignment="1">
      <alignment horizontal="left" vertical="center" wrapText="1"/>
    </xf>
    <xf numFmtId="0" fontId="21" fillId="36" borderId="0" xfId="0" applyFont="1" applyFill="1" applyAlignment="1">
      <alignment horizontal="left" vertical="center"/>
    </xf>
    <xf numFmtId="168" fontId="0" fillId="36" borderId="31" xfId="0" applyNumberFormat="1" applyFont="1" applyFill="1" applyBorder="1" applyAlignment="1">
      <alignment horizontal="right" vertical="center"/>
    </xf>
    <xf numFmtId="0" fontId="0" fillId="36" borderId="0" xfId="0" applyFont="1" applyFill="1" applyAlignment="1">
      <alignment horizontal="left" vertical="center"/>
    </xf>
    <xf numFmtId="168" fontId="21" fillId="36" borderId="0" xfId="0" applyNumberFormat="1" applyFont="1" applyFill="1" applyAlignment="1">
      <alignment horizontal="right" vertical="center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C:\KROSplusData\System\Temp\radA0FDC.tmp" TargetMode="External" /><Relationship Id="rId2" Type="http://schemas.openxmlformats.org/officeDocument/2006/relationships/hyperlink" Target="http://pro-rozpocty.cz/cs/software-a-data/kros-plus/" TargetMode="External" /><Relationship Id="rId3" Type="http://schemas.openxmlformats.org/officeDocument/2006/relationships/hyperlink" Target="http://pro-rozpocty.cz/cs/software-a-data/kros-plus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1</xdr:row>
      <xdr:rowOff>0</xdr:rowOff>
    </xdr:to>
    <xdr:pic>
      <xdr:nvPicPr>
        <xdr:cNvPr id="1" name="Obrázek 1" descr="C:\KROSplusData\System\Temp\radA0FDC.tmp">
          <a:hlinkClick r:id="rId3"/>
        </xdr:cNvPr>
        <xdr:cNvPicPr preferRelativeResize="1">
          <a:picLocks noChangeAspect="0"/>
        </xdr:cNvPicPr>
      </xdr:nvPicPr>
      <xdr:blipFill>
        <a:blip r:link="rId1"/>
        <a:stretch>
          <a:fillRect/>
        </a:stretch>
      </xdr:blipFill>
      <xdr:spPr>
        <a:xfrm>
          <a:off x="0" y="0"/>
          <a:ext cx="7334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5532"/>
  <sheetViews>
    <sheetView showGridLines="0" tabSelected="1" zoomScalePageLayoutView="0" workbookViewId="0" topLeftCell="A1">
      <pane ySplit="1" topLeftCell="A194" activePane="bottomLeft" state="frozen"/>
      <selection pane="topLeft" activeCell="A1" sqref="A1"/>
      <selection pane="bottomLeft" activeCell="J205" sqref="J205:K205"/>
    </sheetView>
  </sheetViews>
  <sheetFormatPr defaultColWidth="10.5" defaultRowHeight="14.25" customHeight="1"/>
  <cols>
    <col min="1" max="1" width="8.33203125" style="2" customWidth="1"/>
    <col min="2" max="2" width="1.66796875" style="2" customWidth="1"/>
    <col min="3" max="3" width="4.16015625" style="2" customWidth="1"/>
    <col min="4" max="4" width="4.33203125" style="2" customWidth="1"/>
    <col min="5" max="5" width="17.16015625" style="2" customWidth="1"/>
    <col min="6" max="7" width="11.16015625" style="2" customWidth="1"/>
    <col min="8" max="8" width="12.5" style="2" customWidth="1"/>
    <col min="9" max="9" width="7" style="2" customWidth="1"/>
    <col min="10" max="10" width="5.16015625" style="2" customWidth="1"/>
    <col min="11" max="11" width="11.5" style="2" customWidth="1"/>
    <col min="12" max="12" width="12" style="2" customWidth="1"/>
    <col min="13" max="14" width="6" style="2" customWidth="1"/>
    <col min="15" max="15" width="2" style="2" customWidth="1"/>
    <col min="16" max="16" width="12.5" style="2" customWidth="1"/>
    <col min="17" max="17" width="4.16015625" style="2" customWidth="1"/>
    <col min="18" max="18" width="1.66796875" style="2" customWidth="1"/>
    <col min="19" max="19" width="8.16015625" style="2" customWidth="1"/>
    <col min="20" max="20" width="29.66015625" style="2" hidden="1" customWidth="1"/>
    <col min="21" max="21" width="16.33203125" style="2" hidden="1" customWidth="1"/>
    <col min="22" max="22" width="12.33203125" style="2" hidden="1" customWidth="1"/>
    <col min="23" max="23" width="16.33203125" style="2" hidden="1" customWidth="1"/>
    <col min="24" max="24" width="12.16015625" style="2" hidden="1" customWidth="1"/>
    <col min="25" max="25" width="15" style="2" hidden="1" customWidth="1"/>
    <col min="26" max="26" width="11" style="2" hidden="1" customWidth="1"/>
    <col min="27" max="27" width="15" style="2" hidden="1" customWidth="1"/>
    <col min="28" max="28" width="16.33203125" style="2" hidden="1" customWidth="1"/>
    <col min="29" max="29" width="11" style="2" customWidth="1"/>
    <col min="30" max="30" width="15" style="2" customWidth="1"/>
    <col min="31" max="31" width="16.33203125" style="2" customWidth="1"/>
    <col min="32" max="43" width="10.5" style="1" customWidth="1"/>
    <col min="44" max="64" width="10.5" style="2" hidden="1" customWidth="1"/>
    <col min="65" max="16384" width="10.5" style="1" customWidth="1"/>
  </cols>
  <sheetData>
    <row r="1" spans="1:256" s="3" customFormat="1" ht="22.5" customHeight="1">
      <c r="A1" s="108"/>
      <c r="B1" s="105"/>
      <c r="C1" s="105"/>
      <c r="D1" s="106" t="s">
        <v>0</v>
      </c>
      <c r="E1" s="105"/>
      <c r="F1" s="107" t="s">
        <v>218</v>
      </c>
      <c r="G1" s="107"/>
      <c r="H1" s="116" t="s">
        <v>219</v>
      </c>
      <c r="I1" s="116"/>
      <c r="J1" s="116"/>
      <c r="K1" s="116"/>
      <c r="L1" s="107" t="s">
        <v>220</v>
      </c>
      <c r="M1" s="105"/>
      <c r="N1" s="105"/>
      <c r="O1" s="106" t="s">
        <v>49</v>
      </c>
      <c r="P1" s="105"/>
      <c r="Q1" s="105"/>
      <c r="R1" s="105"/>
      <c r="S1" s="107" t="s">
        <v>221</v>
      </c>
      <c r="T1" s="107"/>
      <c r="U1" s="108"/>
      <c r="V1" s="108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  <c r="DS1" s="4"/>
      <c r="DT1" s="4"/>
      <c r="DU1" s="4"/>
      <c r="DV1" s="4"/>
      <c r="DW1" s="4"/>
      <c r="DX1" s="4"/>
      <c r="DY1" s="4"/>
      <c r="DZ1" s="4"/>
      <c r="EA1" s="4"/>
      <c r="EB1" s="4"/>
      <c r="EC1" s="4"/>
      <c r="ED1" s="4"/>
      <c r="EE1" s="4"/>
      <c r="EF1" s="4"/>
      <c r="EG1" s="4"/>
      <c r="EH1" s="4"/>
      <c r="EI1" s="4"/>
      <c r="EJ1" s="4"/>
      <c r="EK1" s="4"/>
      <c r="EL1" s="4"/>
      <c r="EM1" s="4"/>
      <c r="EN1" s="4"/>
      <c r="EO1" s="4"/>
      <c r="EP1" s="4"/>
      <c r="EQ1" s="4"/>
      <c r="ER1" s="4"/>
      <c r="ES1" s="4"/>
      <c r="ET1" s="4"/>
      <c r="EU1" s="4"/>
      <c r="EV1" s="4"/>
      <c r="EW1" s="4"/>
      <c r="EX1" s="4"/>
      <c r="EY1" s="4"/>
      <c r="EZ1" s="4"/>
      <c r="FA1" s="4"/>
      <c r="FB1" s="4"/>
      <c r="FC1" s="4"/>
      <c r="FD1" s="4"/>
      <c r="FE1" s="4"/>
      <c r="FF1" s="4"/>
      <c r="FG1" s="4"/>
      <c r="FH1" s="4"/>
      <c r="FI1" s="4"/>
      <c r="FJ1" s="4"/>
      <c r="FK1" s="4"/>
      <c r="FL1" s="4"/>
      <c r="FM1" s="4"/>
      <c r="FN1" s="4"/>
      <c r="FO1" s="4"/>
      <c r="FP1" s="4"/>
      <c r="FQ1" s="4"/>
      <c r="FR1" s="4"/>
      <c r="FS1" s="4"/>
      <c r="FT1" s="4"/>
      <c r="FU1" s="4"/>
      <c r="FV1" s="4"/>
      <c r="FW1" s="4"/>
      <c r="FX1" s="4"/>
      <c r="FY1" s="4"/>
      <c r="FZ1" s="4"/>
      <c r="GA1" s="4"/>
      <c r="GB1" s="4"/>
      <c r="GC1" s="4"/>
      <c r="GD1" s="4"/>
      <c r="GE1" s="4"/>
      <c r="GF1" s="4"/>
      <c r="GG1" s="4"/>
      <c r="GH1" s="4"/>
      <c r="GI1" s="4"/>
      <c r="GJ1" s="4"/>
      <c r="GK1" s="4"/>
      <c r="GL1" s="4"/>
      <c r="GM1" s="4"/>
      <c r="GN1" s="4"/>
      <c r="GO1" s="4"/>
      <c r="GP1" s="4"/>
      <c r="GQ1" s="4"/>
      <c r="GR1" s="4"/>
      <c r="GS1" s="4"/>
      <c r="GT1" s="4"/>
      <c r="GU1" s="4"/>
      <c r="GV1" s="4"/>
      <c r="GW1" s="4"/>
      <c r="GX1" s="4"/>
      <c r="GY1" s="4"/>
      <c r="GZ1" s="4"/>
      <c r="HA1" s="4"/>
      <c r="HB1" s="4"/>
      <c r="HC1" s="4"/>
      <c r="HD1" s="4"/>
      <c r="HE1" s="4"/>
      <c r="HF1" s="4"/>
      <c r="HG1" s="4"/>
      <c r="HH1" s="4"/>
      <c r="HI1" s="4"/>
      <c r="HJ1" s="4"/>
      <c r="HK1" s="4"/>
      <c r="HL1" s="4"/>
      <c r="HM1" s="4"/>
      <c r="HN1" s="4"/>
      <c r="HO1" s="4"/>
      <c r="HP1" s="4"/>
      <c r="HQ1" s="4"/>
      <c r="HR1" s="4"/>
      <c r="HS1" s="4"/>
      <c r="HT1" s="4"/>
      <c r="HU1" s="4"/>
      <c r="HV1" s="4"/>
      <c r="HW1" s="4"/>
      <c r="HX1" s="4"/>
      <c r="HY1" s="4"/>
      <c r="HZ1" s="4"/>
      <c r="IA1" s="4"/>
      <c r="IB1" s="4"/>
      <c r="IC1" s="4"/>
      <c r="ID1" s="4"/>
      <c r="IE1" s="4"/>
      <c r="IF1" s="4"/>
      <c r="IG1" s="4"/>
      <c r="IH1" s="4"/>
      <c r="II1" s="4"/>
      <c r="IJ1" s="4"/>
      <c r="IK1" s="4"/>
      <c r="IL1" s="4"/>
      <c r="IM1" s="4"/>
      <c r="IN1" s="4"/>
      <c r="IO1" s="4"/>
      <c r="IP1" s="4"/>
      <c r="IQ1" s="4"/>
      <c r="IR1" s="4"/>
      <c r="IS1" s="4"/>
      <c r="IT1" s="4"/>
      <c r="IU1" s="4"/>
      <c r="IV1" s="4"/>
    </row>
    <row r="2" spans="3:56" s="2" customFormat="1" ht="37.5" customHeight="1">
      <c r="C2" s="162" t="s">
        <v>2</v>
      </c>
      <c r="D2" s="118"/>
      <c r="E2" s="118"/>
      <c r="F2" s="118"/>
      <c r="G2" s="118"/>
      <c r="H2" s="118"/>
      <c r="I2" s="118"/>
      <c r="J2" s="118"/>
      <c r="K2" s="118"/>
      <c r="L2" s="118"/>
      <c r="M2" s="118"/>
      <c r="N2" s="118"/>
      <c r="O2" s="118"/>
      <c r="P2" s="118"/>
      <c r="Q2" s="118"/>
      <c r="S2" s="117" t="s">
        <v>3</v>
      </c>
      <c r="T2" s="118"/>
      <c r="U2" s="118"/>
      <c r="V2" s="118"/>
      <c r="W2" s="118"/>
      <c r="X2" s="118"/>
      <c r="Y2" s="118"/>
      <c r="Z2" s="118"/>
      <c r="AA2" s="118"/>
      <c r="AB2" s="118"/>
      <c r="AC2" s="118"/>
      <c r="AT2" s="2" t="s">
        <v>46</v>
      </c>
      <c r="AZ2" s="5" t="s">
        <v>50</v>
      </c>
      <c r="BA2" s="5" t="s">
        <v>51</v>
      </c>
      <c r="BB2" s="5" t="s">
        <v>52</v>
      </c>
      <c r="BC2" s="5" t="s">
        <v>53</v>
      </c>
      <c r="BD2" s="5" t="s">
        <v>54</v>
      </c>
    </row>
    <row r="3" spans="2:46" s="2" customFormat="1" ht="7.5" customHeight="1">
      <c r="B3" s="6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8"/>
      <c r="AT3" s="2" t="s">
        <v>54</v>
      </c>
    </row>
    <row r="4" spans="2:46" s="2" customFormat="1" ht="37.5" customHeight="1">
      <c r="B4" s="9"/>
      <c r="C4" s="144" t="s">
        <v>224</v>
      </c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0"/>
      <c r="T4" s="11" t="s">
        <v>6</v>
      </c>
      <c r="AT4" s="2" t="s">
        <v>1</v>
      </c>
    </row>
    <row r="5" spans="2:18" s="2" customFormat="1" ht="7.5" customHeight="1">
      <c r="B5" s="9"/>
      <c r="N5" s="1"/>
      <c r="R5" s="10"/>
    </row>
    <row r="6" spans="2:18" s="2" customFormat="1" ht="30.75" customHeight="1">
      <c r="B6" s="9"/>
      <c r="D6" s="110" t="s">
        <v>7</v>
      </c>
      <c r="F6" s="163" t="s">
        <v>225</v>
      </c>
      <c r="G6" s="163"/>
      <c r="H6" s="163"/>
      <c r="I6" s="163"/>
      <c r="J6" s="163"/>
      <c r="K6" s="163"/>
      <c r="L6" s="163"/>
      <c r="M6" s="163"/>
      <c r="N6" s="163"/>
      <c r="O6" s="163"/>
      <c r="P6" s="163"/>
      <c r="R6" s="10"/>
    </row>
    <row r="7" spans="2:18" s="5" customFormat="1" ht="37.5" customHeight="1">
      <c r="B7" s="15"/>
      <c r="D7" s="111" t="s">
        <v>55</v>
      </c>
      <c r="F7" s="163" t="s">
        <v>45</v>
      </c>
      <c r="G7" s="115"/>
      <c r="H7" s="115"/>
      <c r="I7" s="115"/>
      <c r="J7" s="115"/>
      <c r="K7" s="115"/>
      <c r="L7" s="115"/>
      <c r="M7" s="115"/>
      <c r="N7" s="115"/>
      <c r="O7" s="115"/>
      <c r="P7" s="115"/>
      <c r="R7" s="16"/>
    </row>
    <row r="8" spans="2:18" s="5" customFormat="1" ht="15" customHeight="1">
      <c r="B8" s="15"/>
      <c r="D8" s="110" t="s">
        <v>8</v>
      </c>
      <c r="F8" s="112" t="s">
        <v>226</v>
      </c>
      <c r="M8" s="110" t="s">
        <v>9</v>
      </c>
      <c r="O8" s="161">
        <v>241211</v>
      </c>
      <c r="P8" s="115"/>
      <c r="R8" s="16"/>
    </row>
    <row r="9" spans="2:18" s="5" customFormat="1" ht="15" customHeight="1">
      <c r="B9" s="15"/>
      <c r="D9" s="13" t="s">
        <v>11</v>
      </c>
      <c r="F9" s="12" t="s">
        <v>12</v>
      </c>
      <c r="M9" s="13" t="s">
        <v>13</v>
      </c>
      <c r="O9" s="164"/>
      <c r="P9" s="115"/>
      <c r="R9" s="16"/>
    </row>
    <row r="10" spans="2:18" s="5" customFormat="1" ht="12" customHeight="1">
      <c r="B10" s="15"/>
      <c r="R10" s="16"/>
    </row>
    <row r="11" spans="2:18" s="5" customFormat="1" ht="15" customHeight="1">
      <c r="B11" s="15"/>
      <c r="D11" s="13" t="s">
        <v>15</v>
      </c>
      <c r="M11" s="13" t="s">
        <v>16</v>
      </c>
      <c r="O11" s="136"/>
      <c r="P11" s="115"/>
      <c r="R11" s="16"/>
    </row>
    <row r="12" spans="2:18" s="5" customFormat="1" ht="18.75" customHeight="1">
      <c r="B12" s="15"/>
      <c r="E12" s="12" t="s">
        <v>17</v>
      </c>
      <c r="M12" s="13" t="s">
        <v>18</v>
      </c>
      <c r="O12" s="136"/>
      <c r="P12" s="115"/>
      <c r="R12" s="16"/>
    </row>
    <row r="13" spans="2:18" s="5" customFormat="1" ht="7.5" customHeight="1">
      <c r="B13" s="15"/>
      <c r="R13" s="16"/>
    </row>
    <row r="14" spans="2:18" s="5" customFormat="1" ht="15" customHeight="1">
      <c r="B14" s="15"/>
      <c r="D14" s="13" t="s">
        <v>19</v>
      </c>
      <c r="M14" s="13" t="s">
        <v>16</v>
      </c>
      <c r="O14" s="160"/>
      <c r="P14" s="115"/>
      <c r="R14" s="16"/>
    </row>
    <row r="15" spans="2:18" s="5" customFormat="1" ht="18.75" customHeight="1">
      <c r="B15" s="15"/>
      <c r="E15" s="160" t="s">
        <v>56</v>
      </c>
      <c r="F15" s="115"/>
      <c r="G15" s="115"/>
      <c r="H15" s="115"/>
      <c r="I15" s="115"/>
      <c r="J15" s="115"/>
      <c r="K15" s="115"/>
      <c r="L15" s="115"/>
      <c r="M15" s="13" t="s">
        <v>18</v>
      </c>
      <c r="O15" s="160"/>
      <c r="P15" s="115"/>
      <c r="R15" s="16"/>
    </row>
    <row r="16" spans="2:18" s="5" customFormat="1" ht="7.5" customHeight="1">
      <c r="B16" s="15"/>
      <c r="R16" s="16"/>
    </row>
    <row r="17" spans="2:18" s="5" customFormat="1" ht="15" customHeight="1">
      <c r="B17" s="15"/>
      <c r="D17" s="13" t="s">
        <v>20</v>
      </c>
      <c r="M17" s="13" t="s">
        <v>16</v>
      </c>
      <c r="O17" s="161">
        <v>25264451</v>
      </c>
      <c r="P17" s="115"/>
      <c r="R17" s="16"/>
    </row>
    <row r="18" spans="2:18" s="5" customFormat="1" ht="18.75" customHeight="1">
      <c r="B18" s="15"/>
      <c r="E18" s="12" t="s">
        <v>21</v>
      </c>
      <c r="M18" s="13" t="s">
        <v>18</v>
      </c>
      <c r="O18" s="136"/>
      <c r="P18" s="115"/>
      <c r="R18" s="16"/>
    </row>
    <row r="19" spans="2:18" s="5" customFormat="1" ht="7.5" customHeight="1">
      <c r="B19" s="15"/>
      <c r="R19" s="16"/>
    </row>
    <row r="20" spans="2:18" s="5" customFormat="1" ht="15" customHeight="1">
      <c r="B20" s="15"/>
      <c r="D20" s="13" t="s">
        <v>22</v>
      </c>
      <c r="M20" s="13" t="s">
        <v>16</v>
      </c>
      <c r="O20" s="136" t="s">
        <v>23</v>
      </c>
      <c r="P20" s="115"/>
      <c r="R20" s="16"/>
    </row>
    <row r="21" spans="2:18" s="5" customFormat="1" ht="18.75" customHeight="1">
      <c r="B21" s="15"/>
      <c r="E21" s="12" t="s">
        <v>24</v>
      </c>
      <c r="M21" s="13" t="s">
        <v>18</v>
      </c>
      <c r="O21" s="136"/>
      <c r="P21" s="115"/>
      <c r="R21" s="16"/>
    </row>
    <row r="22" spans="2:18" s="5" customFormat="1" ht="7.5" customHeight="1">
      <c r="B22" s="15"/>
      <c r="R22" s="16"/>
    </row>
    <row r="23" spans="2:18" s="5" customFormat="1" ht="7.5" customHeight="1">
      <c r="B23" s="1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R23" s="16"/>
    </row>
    <row r="24" spans="2:18" s="5" customFormat="1" ht="15" customHeight="1">
      <c r="B24" s="15"/>
      <c r="D24" s="49" t="s">
        <v>57</v>
      </c>
      <c r="M24" s="158">
        <f>$N$85</f>
        <v>0</v>
      </c>
      <c r="N24" s="115"/>
      <c r="O24" s="115"/>
      <c r="P24" s="115"/>
      <c r="R24" s="16"/>
    </row>
    <row r="25" spans="2:18" s="5" customFormat="1" ht="15" customHeight="1">
      <c r="B25" s="15"/>
      <c r="D25" s="14" t="s">
        <v>47</v>
      </c>
      <c r="M25" s="158">
        <f>$N$91</f>
        <v>0</v>
      </c>
      <c r="N25" s="115"/>
      <c r="O25" s="115"/>
      <c r="P25" s="115"/>
      <c r="R25" s="16"/>
    </row>
    <row r="26" spans="2:18" s="5" customFormat="1" ht="7.5" customHeight="1">
      <c r="B26" s="15"/>
      <c r="R26" s="16"/>
    </row>
    <row r="27" spans="2:18" s="5" customFormat="1" ht="26.25" customHeight="1">
      <c r="B27" s="15"/>
      <c r="D27" s="50" t="s">
        <v>25</v>
      </c>
      <c r="M27" s="159">
        <f>ROUNDUP($M$24+$M$25,2)</f>
        <v>0</v>
      </c>
      <c r="N27" s="115"/>
      <c r="O27" s="115"/>
      <c r="P27" s="115"/>
      <c r="R27" s="16"/>
    </row>
    <row r="28" spans="2:18" s="5" customFormat="1" ht="7.5" customHeight="1">
      <c r="B28" s="15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R28" s="16"/>
    </row>
    <row r="29" spans="2:18" s="5" customFormat="1" ht="15" customHeight="1">
      <c r="B29" s="15"/>
      <c r="D29" s="17" t="s">
        <v>26</v>
      </c>
      <c r="E29" s="17" t="s">
        <v>27</v>
      </c>
      <c r="F29" s="18">
        <v>0.21</v>
      </c>
      <c r="G29" s="51" t="s">
        <v>28</v>
      </c>
      <c r="H29" s="151">
        <f>ROUNDUP((((SUM($BE$91:$BE$98)+SUM($BE$116:$BE$208))+SUM($BE$209:$BE$210))),2)</f>
        <v>0</v>
      </c>
      <c r="I29" s="115"/>
      <c r="J29" s="115"/>
      <c r="M29" s="151">
        <f>ROUNDUP((((SUM($BE$91:$BE$98)+SUM($BE$116:$BE$208))*$F$29)+SUM($BE$209:$BE$210)*$F$29),1)</f>
        <v>0</v>
      </c>
      <c r="N29" s="115"/>
      <c r="O29" s="115"/>
      <c r="P29" s="115"/>
      <c r="R29" s="16"/>
    </row>
    <row r="30" spans="2:18" s="5" customFormat="1" ht="15" customHeight="1">
      <c r="B30" s="15"/>
      <c r="E30" s="17" t="s">
        <v>29</v>
      </c>
      <c r="F30" s="18">
        <v>0.15</v>
      </c>
      <c r="G30" s="51" t="s">
        <v>28</v>
      </c>
      <c r="H30" s="151">
        <f>ROUNDUP((((SUM($BF$91:$BF$98)+SUM($BF$116:$BF$208))+SUM($BF$209:$BF$210))),2)</f>
        <v>0</v>
      </c>
      <c r="I30" s="115"/>
      <c r="J30" s="115"/>
      <c r="M30" s="151">
        <f>ROUNDUP((((SUM($BF$91:$BF$98)+SUM($BF$116:$BF$208))*$F$30)+SUM($BF$209:$BF$210)*$F$30),1)</f>
        <v>0</v>
      </c>
      <c r="N30" s="115"/>
      <c r="O30" s="115"/>
      <c r="P30" s="115"/>
      <c r="R30" s="16"/>
    </row>
    <row r="31" spans="2:18" s="5" customFormat="1" ht="15" customHeight="1" hidden="1">
      <c r="B31" s="15"/>
      <c r="E31" s="17" t="s">
        <v>30</v>
      </c>
      <c r="F31" s="18">
        <v>0.21</v>
      </c>
      <c r="G31" s="51" t="s">
        <v>28</v>
      </c>
      <c r="H31" s="151">
        <f>ROUNDUP((((SUM($BG$91:$BG$98)+SUM($BG$116:$BG$208))+SUM($BG$209:$BG$210))),2)</f>
        <v>0</v>
      </c>
      <c r="I31" s="115"/>
      <c r="J31" s="115"/>
      <c r="M31" s="151">
        <v>0</v>
      </c>
      <c r="N31" s="115"/>
      <c r="O31" s="115"/>
      <c r="P31" s="115"/>
      <c r="R31" s="16"/>
    </row>
    <row r="32" spans="2:18" s="5" customFormat="1" ht="15" customHeight="1" hidden="1">
      <c r="B32" s="15"/>
      <c r="E32" s="17" t="s">
        <v>31</v>
      </c>
      <c r="F32" s="18">
        <v>0.15</v>
      </c>
      <c r="G32" s="51" t="s">
        <v>28</v>
      </c>
      <c r="H32" s="151">
        <f>ROUNDUP((((SUM($BH$91:$BH$98)+SUM($BH$116:$BH$208))+SUM($BH$209:$BH$210))),2)</f>
        <v>0</v>
      </c>
      <c r="I32" s="115"/>
      <c r="J32" s="115"/>
      <c r="M32" s="151">
        <v>0</v>
      </c>
      <c r="N32" s="115"/>
      <c r="O32" s="115"/>
      <c r="P32" s="115"/>
      <c r="R32" s="16"/>
    </row>
    <row r="33" spans="2:18" s="5" customFormat="1" ht="15" customHeight="1" hidden="1">
      <c r="B33" s="15"/>
      <c r="E33" s="17" t="s">
        <v>32</v>
      </c>
      <c r="F33" s="18">
        <v>0</v>
      </c>
      <c r="G33" s="51" t="s">
        <v>28</v>
      </c>
      <c r="H33" s="151">
        <f>ROUNDUP((((SUM($BI$91:$BI$98)+SUM($BI$116:$BI$208))+SUM($BI$209:$BI$210))),2)</f>
        <v>0</v>
      </c>
      <c r="I33" s="115"/>
      <c r="J33" s="115"/>
      <c r="M33" s="151">
        <v>0</v>
      </c>
      <c r="N33" s="115"/>
      <c r="O33" s="115"/>
      <c r="P33" s="115"/>
      <c r="R33" s="16"/>
    </row>
    <row r="34" spans="2:18" s="5" customFormat="1" ht="7.5" customHeight="1">
      <c r="B34" s="15"/>
      <c r="R34" s="16"/>
    </row>
    <row r="35" spans="2:18" s="5" customFormat="1" ht="26.25" customHeight="1">
      <c r="B35" s="15"/>
      <c r="C35" s="20"/>
      <c r="D35" s="21" t="s">
        <v>33</v>
      </c>
      <c r="E35" s="22"/>
      <c r="F35" s="22"/>
      <c r="G35" s="52" t="s">
        <v>34</v>
      </c>
      <c r="H35" s="23" t="s">
        <v>35</v>
      </c>
      <c r="I35" s="22"/>
      <c r="J35" s="22"/>
      <c r="K35" s="22"/>
      <c r="L35" s="152">
        <f>ROUNDUP(SUM($M$27:$M$33),2)</f>
        <v>0</v>
      </c>
      <c r="M35" s="153"/>
      <c r="N35" s="153"/>
      <c r="O35" s="153"/>
      <c r="P35" s="154"/>
      <c r="Q35" s="20"/>
      <c r="R35" s="16"/>
    </row>
    <row r="36" spans="2:18" s="5" customFormat="1" ht="15" customHeight="1">
      <c r="B36" s="15"/>
      <c r="R36" s="16"/>
    </row>
    <row r="37" spans="2:18" s="5" customFormat="1" ht="15" customHeight="1">
      <c r="B37" s="15"/>
      <c r="R37" s="16"/>
    </row>
    <row r="38" spans="2:18" s="2" customFormat="1" ht="14.25" customHeight="1">
      <c r="B38" s="9"/>
      <c r="N38" s="1"/>
      <c r="R38" s="10"/>
    </row>
    <row r="39" spans="2:18" s="2" customFormat="1" ht="24.75" customHeight="1">
      <c r="B39" s="9"/>
      <c r="I39" s="113" t="s">
        <v>222</v>
      </c>
      <c r="N39" s="1"/>
      <c r="R39" s="10"/>
    </row>
    <row r="40" spans="2:18" s="2" customFormat="1" ht="14.25" customHeight="1">
      <c r="B40" s="9"/>
      <c r="N40" s="1"/>
      <c r="R40" s="10"/>
    </row>
    <row r="41" spans="2:18" s="2" customFormat="1" ht="14.25" customHeight="1">
      <c r="B41" s="9"/>
      <c r="N41" s="1"/>
      <c r="R41" s="10"/>
    </row>
    <row r="42" spans="2:18" s="2" customFormat="1" ht="14.25" customHeight="1">
      <c r="B42" s="9"/>
      <c r="N42" s="1"/>
      <c r="R42" s="10"/>
    </row>
    <row r="43" spans="2:18" s="2" customFormat="1" ht="14.25" customHeight="1">
      <c r="B43" s="9"/>
      <c r="N43" s="1"/>
      <c r="R43" s="10"/>
    </row>
    <row r="44" spans="2:18" s="2" customFormat="1" ht="14.25" customHeight="1">
      <c r="B44" s="155" t="s">
        <v>223</v>
      </c>
      <c r="C44" s="156"/>
      <c r="D44" s="156"/>
      <c r="E44" s="156"/>
      <c r="F44" s="156"/>
      <c r="G44" s="156"/>
      <c r="H44" s="156"/>
      <c r="I44" s="156"/>
      <c r="J44" s="156"/>
      <c r="K44" s="156"/>
      <c r="L44" s="156"/>
      <c r="M44" s="156"/>
      <c r="N44" s="156"/>
      <c r="O44" s="156"/>
      <c r="P44" s="156"/>
      <c r="Q44" s="156"/>
      <c r="R44" s="157"/>
    </row>
    <row r="45" spans="2:18" s="2" customFormat="1" ht="14.25" customHeight="1">
      <c r="B45" s="9"/>
      <c r="N45" s="1"/>
      <c r="R45" s="10"/>
    </row>
    <row r="46" spans="2:18" s="2" customFormat="1" ht="14.25" customHeight="1">
      <c r="B46" s="9"/>
      <c r="N46" s="1"/>
      <c r="R46" s="10"/>
    </row>
    <row r="47" spans="2:18" s="5" customFormat="1" ht="15.75" customHeight="1">
      <c r="B47" s="15"/>
      <c r="D47" s="24" t="s">
        <v>36</v>
      </c>
      <c r="E47" s="25"/>
      <c r="F47" s="25"/>
      <c r="G47" s="25"/>
      <c r="H47" s="26"/>
      <c r="J47" s="24" t="s">
        <v>37</v>
      </c>
      <c r="K47" s="25"/>
      <c r="L47" s="25"/>
      <c r="M47" s="25"/>
      <c r="N47" s="25"/>
      <c r="O47" s="25"/>
      <c r="P47" s="109"/>
      <c r="R47" s="16"/>
    </row>
    <row r="48" spans="2:18" s="2" customFormat="1" ht="14.25" customHeight="1">
      <c r="B48" s="9"/>
      <c r="D48" s="27"/>
      <c r="H48" s="28"/>
      <c r="J48" s="27"/>
      <c r="N48" s="1"/>
      <c r="P48" s="28"/>
      <c r="R48" s="10"/>
    </row>
    <row r="49" spans="2:18" s="2" customFormat="1" ht="14.25" customHeight="1">
      <c r="B49" s="9"/>
      <c r="D49" s="27"/>
      <c r="H49" s="28"/>
      <c r="J49" s="27"/>
      <c r="N49" s="1"/>
      <c r="P49" s="28"/>
      <c r="R49" s="10"/>
    </row>
    <row r="50" spans="2:18" s="2" customFormat="1" ht="14.25" customHeight="1">
      <c r="B50" s="9"/>
      <c r="D50" s="27"/>
      <c r="H50" s="28"/>
      <c r="J50" s="27"/>
      <c r="N50" s="1"/>
      <c r="P50" s="28"/>
      <c r="R50" s="10"/>
    </row>
    <row r="51" spans="2:18" s="2" customFormat="1" ht="14.25" customHeight="1">
      <c r="B51" s="9"/>
      <c r="D51" s="27"/>
      <c r="H51" s="28"/>
      <c r="J51" s="27"/>
      <c r="N51" s="1"/>
      <c r="P51" s="28"/>
      <c r="R51" s="10"/>
    </row>
    <row r="52" spans="2:18" s="2" customFormat="1" ht="14.25" customHeight="1">
      <c r="B52" s="9"/>
      <c r="D52" s="27"/>
      <c r="H52" s="28"/>
      <c r="J52" s="27"/>
      <c r="N52" s="1"/>
      <c r="P52" s="28"/>
      <c r="R52" s="10"/>
    </row>
    <row r="53" spans="2:18" s="2" customFormat="1" ht="14.25" customHeight="1">
      <c r="B53" s="9"/>
      <c r="D53" s="27"/>
      <c r="H53" s="28"/>
      <c r="J53" s="27"/>
      <c r="N53" s="1"/>
      <c r="P53" s="28"/>
      <c r="R53" s="10"/>
    </row>
    <row r="54" spans="2:18" s="2" customFormat="1" ht="14.25" customHeight="1">
      <c r="B54" s="9"/>
      <c r="D54" s="27"/>
      <c r="H54" s="28"/>
      <c r="J54" s="27"/>
      <c r="N54" s="1"/>
      <c r="P54" s="28"/>
      <c r="R54" s="10"/>
    </row>
    <row r="55" spans="2:18" s="2" customFormat="1" ht="14.25" customHeight="1">
      <c r="B55" s="9"/>
      <c r="D55" s="27"/>
      <c r="H55" s="28"/>
      <c r="J55" s="27"/>
      <c r="N55" s="1"/>
      <c r="P55" s="28"/>
      <c r="R55" s="10"/>
    </row>
    <row r="56" spans="2:18" s="5" customFormat="1" ht="15.75" customHeight="1">
      <c r="B56" s="15"/>
      <c r="D56" s="29" t="s">
        <v>38</v>
      </c>
      <c r="E56" s="30"/>
      <c r="F56" s="30"/>
      <c r="G56" s="31" t="s">
        <v>39</v>
      </c>
      <c r="H56" s="32"/>
      <c r="J56" s="29" t="s">
        <v>38</v>
      </c>
      <c r="K56" s="30"/>
      <c r="L56" s="30"/>
      <c r="M56" s="30"/>
      <c r="N56" s="31" t="s">
        <v>39</v>
      </c>
      <c r="O56" s="30"/>
      <c r="P56" s="32"/>
      <c r="R56" s="16"/>
    </row>
    <row r="57" spans="2:18" s="2" customFormat="1" ht="14.25" customHeight="1">
      <c r="B57" s="9"/>
      <c r="N57" s="1"/>
      <c r="R57" s="10"/>
    </row>
    <row r="58" spans="2:18" s="5" customFormat="1" ht="15.75" customHeight="1">
      <c r="B58" s="15"/>
      <c r="D58" s="24" t="s">
        <v>40</v>
      </c>
      <c r="E58" s="25"/>
      <c r="F58" s="25"/>
      <c r="G58" s="25"/>
      <c r="H58" s="26"/>
      <c r="J58" s="24" t="s">
        <v>41</v>
      </c>
      <c r="K58" s="25"/>
      <c r="L58" s="25"/>
      <c r="M58" s="25"/>
      <c r="N58" s="25"/>
      <c r="O58" s="25"/>
      <c r="P58" s="26"/>
      <c r="R58" s="16"/>
    </row>
    <row r="59" spans="2:18" s="2" customFormat="1" ht="14.25" customHeight="1">
      <c r="B59" s="9"/>
      <c r="D59" s="27"/>
      <c r="H59" s="28"/>
      <c r="J59" s="27"/>
      <c r="N59" s="1"/>
      <c r="P59" s="28"/>
      <c r="R59" s="10"/>
    </row>
    <row r="60" spans="2:18" s="2" customFormat="1" ht="14.25" customHeight="1">
      <c r="B60" s="9"/>
      <c r="D60" s="27"/>
      <c r="H60" s="28"/>
      <c r="J60" s="27"/>
      <c r="N60" s="1"/>
      <c r="P60" s="28"/>
      <c r="R60" s="10"/>
    </row>
    <row r="61" spans="2:18" s="2" customFormat="1" ht="14.25" customHeight="1">
      <c r="B61" s="9"/>
      <c r="D61" s="27"/>
      <c r="H61" s="28"/>
      <c r="J61" s="27"/>
      <c r="N61" s="1"/>
      <c r="P61" s="28"/>
      <c r="R61" s="10"/>
    </row>
    <row r="62" spans="2:18" s="2" customFormat="1" ht="14.25" customHeight="1">
      <c r="B62" s="9"/>
      <c r="D62" s="27"/>
      <c r="H62" s="28"/>
      <c r="J62" s="27"/>
      <c r="N62" s="1"/>
      <c r="P62" s="28"/>
      <c r="R62" s="10"/>
    </row>
    <row r="63" spans="2:18" s="2" customFormat="1" ht="14.25" customHeight="1">
      <c r="B63" s="9"/>
      <c r="D63" s="27"/>
      <c r="H63" s="28"/>
      <c r="J63" s="27"/>
      <c r="N63" s="1"/>
      <c r="P63" s="28"/>
      <c r="R63" s="10"/>
    </row>
    <row r="64" spans="2:18" s="2" customFormat="1" ht="14.25" customHeight="1">
      <c r="B64" s="9"/>
      <c r="D64" s="27"/>
      <c r="H64" s="28"/>
      <c r="J64" s="27"/>
      <c r="N64" s="1"/>
      <c r="P64" s="28"/>
      <c r="R64" s="10"/>
    </row>
    <row r="65" spans="2:18" s="2" customFormat="1" ht="14.25" customHeight="1">
      <c r="B65" s="9"/>
      <c r="D65" s="27"/>
      <c r="H65" s="28"/>
      <c r="J65" s="27"/>
      <c r="N65" s="1"/>
      <c r="P65" s="28"/>
      <c r="R65" s="10"/>
    </row>
    <row r="66" spans="2:18" s="2" customFormat="1" ht="14.25" customHeight="1">
      <c r="B66" s="9"/>
      <c r="D66" s="27"/>
      <c r="H66" s="28"/>
      <c r="J66" s="27"/>
      <c r="N66" s="1"/>
      <c r="P66" s="28"/>
      <c r="R66" s="10"/>
    </row>
    <row r="67" spans="2:18" s="5" customFormat="1" ht="15.75" customHeight="1">
      <c r="B67" s="15"/>
      <c r="D67" s="29" t="s">
        <v>38</v>
      </c>
      <c r="E67" s="30"/>
      <c r="F67" s="30"/>
      <c r="G67" s="31" t="s">
        <v>39</v>
      </c>
      <c r="H67" s="32"/>
      <c r="J67" s="29" t="s">
        <v>38</v>
      </c>
      <c r="K67" s="30"/>
      <c r="L67" s="30"/>
      <c r="M67" s="30"/>
      <c r="N67" s="31" t="s">
        <v>39</v>
      </c>
      <c r="O67" s="30"/>
      <c r="P67" s="32"/>
      <c r="R67" s="16"/>
    </row>
    <row r="68" spans="2:18" s="5" customFormat="1" ht="15" customHeight="1">
      <c r="B68" s="33"/>
      <c r="C68" s="34"/>
      <c r="D68" s="34"/>
      <c r="E68" s="34"/>
      <c r="F68" s="34"/>
      <c r="G68" s="34"/>
      <c r="H68" s="34"/>
      <c r="I68" s="34"/>
      <c r="J68" s="34"/>
      <c r="K68" s="34"/>
      <c r="L68" s="34"/>
      <c r="M68" s="34"/>
      <c r="N68" s="34"/>
      <c r="O68" s="34"/>
      <c r="P68" s="34"/>
      <c r="Q68" s="34"/>
      <c r="R68" s="35"/>
    </row>
    <row r="69" ht="14.25" customHeight="1">
      <c r="N69" s="1"/>
    </row>
    <row r="70" ht="14.25" customHeight="1">
      <c r="N70" s="1"/>
    </row>
    <row r="71" ht="14.25" customHeight="1">
      <c r="N71" s="1"/>
    </row>
    <row r="72" spans="2:18" s="5" customFormat="1" ht="7.5" customHeight="1">
      <c r="B72" s="36"/>
      <c r="C72" s="37"/>
      <c r="D72" s="37"/>
      <c r="E72" s="37"/>
      <c r="F72" s="37"/>
      <c r="G72" s="37"/>
      <c r="H72" s="37"/>
      <c r="I72" s="37"/>
      <c r="J72" s="37"/>
      <c r="K72" s="37"/>
      <c r="L72" s="37"/>
      <c r="M72" s="37"/>
      <c r="N72" s="37"/>
      <c r="O72" s="37"/>
      <c r="P72" s="37"/>
      <c r="Q72" s="37"/>
      <c r="R72" s="38"/>
    </row>
    <row r="73" spans="2:18" s="5" customFormat="1" ht="37.5" customHeight="1">
      <c r="B73" s="15"/>
      <c r="C73" s="144" t="s">
        <v>227</v>
      </c>
      <c r="D73" s="115"/>
      <c r="E73" s="115"/>
      <c r="F73" s="115"/>
      <c r="G73" s="115"/>
      <c r="H73" s="115"/>
      <c r="I73" s="115"/>
      <c r="J73" s="115"/>
      <c r="K73" s="115"/>
      <c r="L73" s="115"/>
      <c r="M73" s="115"/>
      <c r="N73" s="115"/>
      <c r="O73" s="115"/>
      <c r="P73" s="115"/>
      <c r="Q73" s="115"/>
      <c r="R73" s="16"/>
    </row>
    <row r="74" spans="2:18" s="5" customFormat="1" ht="7.5" customHeight="1">
      <c r="B74" s="15"/>
      <c r="R74" s="16"/>
    </row>
    <row r="75" spans="2:18" s="5" customFormat="1" ht="30.75" customHeight="1">
      <c r="B75" s="15"/>
      <c r="C75" s="13" t="s">
        <v>7</v>
      </c>
      <c r="F75" s="145" t="str">
        <f>$F$6</f>
        <v>TRANSFORMACE DOMOVA SOCIÁLNÍCH SLUŽEB SLATIŇANY III</v>
      </c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R75" s="16"/>
    </row>
    <row r="76" spans="2:18" s="5" customFormat="1" ht="37.5" customHeight="1">
      <c r="B76" s="15"/>
      <c r="C76" s="39" t="s">
        <v>55</v>
      </c>
      <c r="F76" s="134" t="str">
        <f>$F$7</f>
        <v>SO 07 Sadové úpravy</v>
      </c>
      <c r="G76" s="115"/>
      <c r="H76" s="115"/>
      <c r="I76" s="115"/>
      <c r="J76" s="115"/>
      <c r="K76" s="115"/>
      <c r="L76" s="115"/>
      <c r="M76" s="115"/>
      <c r="N76" s="115"/>
      <c r="O76" s="115"/>
      <c r="P76" s="115"/>
      <c r="R76" s="16"/>
    </row>
    <row r="77" spans="2:18" s="5" customFormat="1" ht="7.5" customHeight="1">
      <c r="B77" s="15"/>
      <c r="R77" s="16"/>
    </row>
    <row r="78" spans="2:18" s="5" customFormat="1" ht="18.75" customHeight="1">
      <c r="B78" s="15"/>
      <c r="C78" s="13" t="s">
        <v>11</v>
      </c>
      <c r="F78" s="12" t="str">
        <f>$F$9</f>
        <v>Chrudim Píšťovy, p.p.č. 1879/1,4</v>
      </c>
      <c r="K78" s="13" t="s">
        <v>13</v>
      </c>
      <c r="M78" s="135">
        <f>IF($O$9="","",$O$9)</f>
      </c>
      <c r="N78" s="115"/>
      <c r="O78" s="115"/>
      <c r="P78" s="115"/>
      <c r="R78" s="16"/>
    </row>
    <row r="79" spans="2:18" s="5" customFormat="1" ht="7.5" customHeight="1">
      <c r="B79" s="15"/>
      <c r="R79" s="16"/>
    </row>
    <row r="80" spans="2:18" s="5" customFormat="1" ht="15.75" customHeight="1">
      <c r="B80" s="15"/>
      <c r="C80" s="13" t="s">
        <v>15</v>
      </c>
      <c r="F80" s="12" t="str">
        <f>$E$12</f>
        <v>Pardubický kraj</v>
      </c>
      <c r="K80" s="13" t="s">
        <v>20</v>
      </c>
      <c r="M80" s="136" t="str">
        <f>$E$18</f>
        <v>Proxion s r.o.</v>
      </c>
      <c r="N80" s="115"/>
      <c r="O80" s="115"/>
      <c r="P80" s="115"/>
      <c r="Q80" s="115"/>
      <c r="R80" s="16"/>
    </row>
    <row r="81" spans="2:18" s="5" customFormat="1" ht="15" customHeight="1">
      <c r="B81" s="15"/>
      <c r="C81" s="13" t="s">
        <v>19</v>
      </c>
      <c r="F81" s="12" t="str">
        <f>IF($E$15="","",$E$15)</f>
        <v>dle výběru investora</v>
      </c>
      <c r="K81" s="13" t="s">
        <v>22</v>
      </c>
      <c r="M81" s="136" t="str">
        <f>$E$21</f>
        <v>Ivan Mezera</v>
      </c>
      <c r="N81" s="115"/>
      <c r="O81" s="115"/>
      <c r="P81" s="115"/>
      <c r="Q81" s="115"/>
      <c r="R81" s="16"/>
    </row>
    <row r="82" spans="2:18" s="5" customFormat="1" ht="11.25" customHeight="1">
      <c r="B82" s="15"/>
      <c r="R82" s="16"/>
    </row>
    <row r="83" spans="2:18" s="5" customFormat="1" ht="30" customHeight="1">
      <c r="B83" s="15"/>
      <c r="C83" s="150" t="s">
        <v>58</v>
      </c>
      <c r="D83" s="143"/>
      <c r="E83" s="143"/>
      <c r="F83" s="143"/>
      <c r="G83" s="143"/>
      <c r="H83" s="20"/>
      <c r="I83" s="20"/>
      <c r="J83" s="20"/>
      <c r="K83" s="20"/>
      <c r="L83" s="20"/>
      <c r="M83" s="20"/>
      <c r="N83" s="150" t="s">
        <v>59</v>
      </c>
      <c r="O83" s="115"/>
      <c r="P83" s="115"/>
      <c r="Q83" s="115"/>
      <c r="R83" s="16"/>
    </row>
    <row r="84" spans="2:18" s="5" customFormat="1" ht="11.25" customHeight="1">
      <c r="B84" s="15"/>
      <c r="R84" s="16"/>
    </row>
    <row r="85" spans="2:47" s="5" customFormat="1" ht="30" customHeight="1">
      <c r="B85" s="15"/>
      <c r="C85" s="44" t="s">
        <v>60</v>
      </c>
      <c r="N85" s="149">
        <f>ROUNDUP($N$116,2)</f>
        <v>0</v>
      </c>
      <c r="O85" s="115"/>
      <c r="P85" s="115"/>
      <c r="Q85" s="115"/>
      <c r="R85" s="16"/>
      <c r="AU85" s="5" t="s">
        <v>61</v>
      </c>
    </row>
    <row r="86" spans="2:18" s="45" customFormat="1" ht="25.5" customHeight="1">
      <c r="B86" s="53"/>
      <c r="C86" s="45"/>
      <c r="D86" s="54" t="s">
        <v>62</v>
      </c>
      <c r="N86" s="146">
        <f>ROUNDUP($N$117,2)</f>
        <v>0</v>
      </c>
      <c r="O86" s="147"/>
      <c r="P86" s="147"/>
      <c r="Q86" s="147"/>
      <c r="R86" s="55"/>
    </row>
    <row r="87" spans="2:18" s="49" customFormat="1" ht="21" customHeight="1">
      <c r="B87" s="56"/>
      <c r="D87" s="46" t="s">
        <v>63</v>
      </c>
      <c r="N87" s="148">
        <f>ROUNDUP($N$118,2)</f>
        <v>0</v>
      </c>
      <c r="O87" s="147"/>
      <c r="P87" s="147"/>
      <c r="Q87" s="147"/>
      <c r="R87" s="57"/>
    </row>
    <row r="88" spans="2:18" s="49" customFormat="1" ht="21" customHeight="1">
      <c r="B88" s="56"/>
      <c r="D88" s="46" t="s">
        <v>64</v>
      </c>
      <c r="N88" s="148">
        <f>ROUNDUP($N$206,2)</f>
        <v>0</v>
      </c>
      <c r="O88" s="147"/>
      <c r="P88" s="147"/>
      <c r="Q88" s="147"/>
      <c r="R88" s="57"/>
    </row>
    <row r="89" spans="2:18" s="49" customFormat="1" ht="15.75" customHeight="1">
      <c r="B89" s="56"/>
      <c r="D89" s="46" t="s">
        <v>65</v>
      </c>
      <c r="N89" s="148">
        <f>ROUNDUP($N$207,2)</f>
        <v>0</v>
      </c>
      <c r="O89" s="147"/>
      <c r="P89" s="147"/>
      <c r="Q89" s="147"/>
      <c r="R89" s="57"/>
    </row>
    <row r="90" spans="2:18" s="5" customFormat="1" ht="22.5" customHeight="1">
      <c r="B90" s="15"/>
      <c r="R90" s="16"/>
    </row>
    <row r="91" spans="2:21" s="5" customFormat="1" ht="30" customHeight="1">
      <c r="B91" s="15"/>
      <c r="C91" s="44" t="s">
        <v>66</v>
      </c>
      <c r="N91" s="149">
        <f>ROUNDUP($N$92+$N$93+$N$94+$N$95+$N$96+$N$97,2)</f>
        <v>0</v>
      </c>
      <c r="O91" s="115"/>
      <c r="P91" s="115"/>
      <c r="Q91" s="115"/>
      <c r="R91" s="16"/>
      <c r="T91" s="58"/>
      <c r="U91" s="59" t="s">
        <v>26</v>
      </c>
    </row>
    <row r="92" spans="2:62" s="5" customFormat="1" ht="18.75" customHeight="1">
      <c r="B92" s="15"/>
      <c r="D92" s="140" t="s">
        <v>67</v>
      </c>
      <c r="E92" s="115"/>
      <c r="F92" s="115"/>
      <c r="G92" s="115"/>
      <c r="H92" s="115"/>
      <c r="N92" s="141">
        <f>ROUNDUP($N$85*$T$92,2)</f>
        <v>0</v>
      </c>
      <c r="O92" s="115"/>
      <c r="P92" s="115"/>
      <c r="Q92" s="115"/>
      <c r="R92" s="16"/>
      <c r="T92" s="60"/>
      <c r="U92" s="61" t="s">
        <v>27</v>
      </c>
      <c r="AY92" s="5" t="s">
        <v>68</v>
      </c>
      <c r="BE92" s="47">
        <f>IF($U$92="základní",$N$92,0)</f>
        <v>0</v>
      </c>
      <c r="BF92" s="47">
        <f>IF($U$92="snížená",$N$92,0)</f>
        <v>0</v>
      </c>
      <c r="BG92" s="47">
        <f>IF($U$92="zákl. přenesená",$N$92,0)</f>
        <v>0</v>
      </c>
      <c r="BH92" s="47">
        <f>IF($U$92="sníž. přenesená",$N$92,0)</f>
        <v>0</v>
      </c>
      <c r="BI92" s="47">
        <f>IF($U$92="nulová",$N$92,0)</f>
        <v>0</v>
      </c>
      <c r="BJ92" s="5" t="s">
        <v>10</v>
      </c>
    </row>
    <row r="93" spans="2:62" s="5" customFormat="1" ht="18.75" customHeight="1">
      <c r="B93" s="15"/>
      <c r="D93" s="140" t="s">
        <v>69</v>
      </c>
      <c r="E93" s="115"/>
      <c r="F93" s="115"/>
      <c r="G93" s="115"/>
      <c r="H93" s="115"/>
      <c r="N93" s="141">
        <f>ROUNDUP($N$85*$T$93,2)</f>
        <v>0</v>
      </c>
      <c r="O93" s="115"/>
      <c r="P93" s="115"/>
      <c r="Q93" s="115"/>
      <c r="R93" s="16"/>
      <c r="T93" s="60"/>
      <c r="U93" s="61" t="s">
        <v>27</v>
      </c>
      <c r="AY93" s="5" t="s">
        <v>68</v>
      </c>
      <c r="BE93" s="47">
        <f>IF($U$93="základní",$N$93,0)</f>
        <v>0</v>
      </c>
      <c r="BF93" s="47">
        <f>IF($U$93="snížená",$N$93,0)</f>
        <v>0</v>
      </c>
      <c r="BG93" s="47">
        <f>IF($U$93="zákl. přenesená",$N$93,0)</f>
        <v>0</v>
      </c>
      <c r="BH93" s="47">
        <f>IF($U$93="sníž. přenesená",$N$93,0)</f>
        <v>0</v>
      </c>
      <c r="BI93" s="47">
        <f>IF($U$93="nulová",$N$93,0)</f>
        <v>0</v>
      </c>
      <c r="BJ93" s="5" t="s">
        <v>10</v>
      </c>
    </row>
    <row r="94" spans="2:62" s="5" customFormat="1" ht="18.75" customHeight="1">
      <c r="B94" s="15"/>
      <c r="D94" s="140" t="s">
        <v>70</v>
      </c>
      <c r="E94" s="115"/>
      <c r="F94" s="115"/>
      <c r="G94" s="115"/>
      <c r="H94" s="115"/>
      <c r="N94" s="141">
        <f>ROUNDUP($N$85*$T$94,2)</f>
        <v>0</v>
      </c>
      <c r="O94" s="115"/>
      <c r="P94" s="115"/>
      <c r="Q94" s="115"/>
      <c r="R94" s="16"/>
      <c r="T94" s="60"/>
      <c r="U94" s="61" t="s">
        <v>27</v>
      </c>
      <c r="AY94" s="5" t="s">
        <v>68</v>
      </c>
      <c r="BE94" s="47">
        <f>IF($U$94="základní",$N$94,0)</f>
        <v>0</v>
      </c>
      <c r="BF94" s="47">
        <f>IF($U$94="snížená",$N$94,0)</f>
        <v>0</v>
      </c>
      <c r="BG94" s="47">
        <f>IF($U$94="zákl. přenesená",$N$94,0)</f>
        <v>0</v>
      </c>
      <c r="BH94" s="47">
        <f>IF($U$94="sníž. přenesená",$N$94,0)</f>
        <v>0</v>
      </c>
      <c r="BI94" s="47">
        <f>IF($U$94="nulová",$N$94,0)</f>
        <v>0</v>
      </c>
      <c r="BJ94" s="5" t="s">
        <v>10</v>
      </c>
    </row>
    <row r="95" spans="2:62" s="5" customFormat="1" ht="18.75" customHeight="1">
      <c r="B95" s="15"/>
      <c r="D95" s="140" t="s">
        <v>71</v>
      </c>
      <c r="E95" s="115"/>
      <c r="F95" s="115"/>
      <c r="G95" s="115"/>
      <c r="H95" s="115"/>
      <c r="N95" s="141">
        <f>ROUNDUP($N$85*$T$95,2)</f>
        <v>0</v>
      </c>
      <c r="O95" s="115"/>
      <c r="P95" s="115"/>
      <c r="Q95" s="115"/>
      <c r="R95" s="16"/>
      <c r="T95" s="60"/>
      <c r="U95" s="61" t="s">
        <v>27</v>
      </c>
      <c r="AY95" s="5" t="s">
        <v>68</v>
      </c>
      <c r="BE95" s="47">
        <f>IF($U$95="základní",$N$95,0)</f>
        <v>0</v>
      </c>
      <c r="BF95" s="47">
        <f>IF($U$95="snížená",$N$95,0)</f>
        <v>0</v>
      </c>
      <c r="BG95" s="47">
        <f>IF($U$95="zákl. přenesená",$N$95,0)</f>
        <v>0</v>
      </c>
      <c r="BH95" s="47">
        <f>IF($U$95="sníž. přenesená",$N$95,0)</f>
        <v>0</v>
      </c>
      <c r="BI95" s="47">
        <f>IF($U$95="nulová",$N$95,0)</f>
        <v>0</v>
      </c>
      <c r="BJ95" s="5" t="s">
        <v>10</v>
      </c>
    </row>
    <row r="96" spans="2:62" s="5" customFormat="1" ht="18.75" customHeight="1">
      <c r="B96" s="15"/>
      <c r="D96" s="140" t="s">
        <v>72</v>
      </c>
      <c r="E96" s="115"/>
      <c r="F96" s="115"/>
      <c r="G96" s="115"/>
      <c r="H96" s="115"/>
      <c r="N96" s="141">
        <f>ROUNDUP($N$85*$T$96,2)</f>
        <v>0</v>
      </c>
      <c r="O96" s="115"/>
      <c r="P96" s="115"/>
      <c r="Q96" s="115"/>
      <c r="R96" s="16"/>
      <c r="T96" s="60"/>
      <c r="U96" s="61" t="s">
        <v>27</v>
      </c>
      <c r="AY96" s="5" t="s">
        <v>68</v>
      </c>
      <c r="BE96" s="47">
        <f>IF($U$96="základní",$N$96,0)</f>
        <v>0</v>
      </c>
      <c r="BF96" s="47">
        <f>IF($U$96="snížená",$N$96,0)</f>
        <v>0</v>
      </c>
      <c r="BG96" s="47">
        <f>IF($U$96="zákl. přenesená",$N$96,0)</f>
        <v>0</v>
      </c>
      <c r="BH96" s="47">
        <f>IF($U$96="sníž. přenesená",$N$96,0)</f>
        <v>0</v>
      </c>
      <c r="BI96" s="47">
        <f>IF($U$96="nulová",$N$96,0)</f>
        <v>0</v>
      </c>
      <c r="BJ96" s="5" t="s">
        <v>10</v>
      </c>
    </row>
    <row r="97" spans="2:62" s="5" customFormat="1" ht="18.75" customHeight="1">
      <c r="B97" s="15"/>
      <c r="D97" s="46" t="s">
        <v>73</v>
      </c>
      <c r="N97" s="141">
        <f>ROUNDUP($N$85*$T$97,2)</f>
        <v>0</v>
      </c>
      <c r="O97" s="115"/>
      <c r="P97" s="115"/>
      <c r="Q97" s="115"/>
      <c r="R97" s="16"/>
      <c r="T97" s="62"/>
      <c r="U97" s="63" t="s">
        <v>27</v>
      </c>
      <c r="AY97" s="5" t="s">
        <v>74</v>
      </c>
      <c r="BE97" s="47">
        <f>IF($U$97="základní",$N$97,0)</f>
        <v>0</v>
      </c>
      <c r="BF97" s="47">
        <f>IF($U$97="snížená",$N$97,0)</f>
        <v>0</v>
      </c>
      <c r="BG97" s="47">
        <f>IF($U$97="zákl. přenesená",$N$97,0)</f>
        <v>0</v>
      </c>
      <c r="BH97" s="47">
        <f>IF($U$97="sníž. přenesená",$N$97,0)</f>
        <v>0</v>
      </c>
      <c r="BI97" s="47">
        <f>IF($U$97="nulová",$N$97,0)</f>
        <v>0</v>
      </c>
      <c r="BJ97" s="5" t="s">
        <v>10</v>
      </c>
    </row>
    <row r="98" spans="2:18" s="5" customFormat="1" ht="14.25" customHeight="1">
      <c r="B98" s="15"/>
      <c r="R98" s="16"/>
    </row>
    <row r="99" spans="2:18" s="5" customFormat="1" ht="30" customHeight="1">
      <c r="B99" s="15"/>
      <c r="C99" s="48" t="s">
        <v>48</v>
      </c>
      <c r="D99" s="20"/>
      <c r="E99" s="20"/>
      <c r="F99" s="20"/>
      <c r="G99" s="20"/>
      <c r="H99" s="20"/>
      <c r="I99" s="20"/>
      <c r="J99" s="20"/>
      <c r="K99" s="20"/>
      <c r="L99" s="142">
        <f>ROUNDUP(SUM($N$85+$N$91),2)</f>
        <v>0</v>
      </c>
      <c r="M99" s="143"/>
      <c r="N99" s="143"/>
      <c r="O99" s="143"/>
      <c r="P99" s="143"/>
      <c r="Q99" s="143"/>
      <c r="R99" s="16"/>
    </row>
    <row r="100" spans="2:18" s="5" customFormat="1" ht="7.5" customHeight="1">
      <c r="B100" s="33"/>
      <c r="C100" s="34"/>
      <c r="D100" s="34"/>
      <c r="E100" s="34"/>
      <c r="F100" s="34"/>
      <c r="G100" s="34"/>
      <c r="H100" s="34"/>
      <c r="I100" s="34"/>
      <c r="J100" s="34"/>
      <c r="K100" s="34"/>
      <c r="L100" s="34"/>
      <c r="M100" s="34"/>
      <c r="N100" s="34"/>
      <c r="O100" s="34"/>
      <c r="P100" s="34"/>
      <c r="Q100" s="34"/>
      <c r="R100" s="35"/>
    </row>
    <row r="101" ht="14.25" customHeight="1">
      <c r="N101" s="1"/>
    </row>
    <row r="102" ht="14.25" customHeight="1">
      <c r="N102" s="1"/>
    </row>
    <row r="103" ht="14.25" customHeight="1">
      <c r="N103" s="1"/>
    </row>
    <row r="104" spans="2:18" s="5" customFormat="1" ht="7.5" customHeight="1">
      <c r="B104" s="36"/>
      <c r="C104" s="37"/>
      <c r="D104" s="37"/>
      <c r="E104" s="37"/>
      <c r="F104" s="37"/>
      <c r="G104" s="37"/>
      <c r="H104" s="37"/>
      <c r="I104" s="37"/>
      <c r="J104" s="37"/>
      <c r="K104" s="37"/>
      <c r="L104" s="37"/>
      <c r="M104" s="37"/>
      <c r="N104" s="37"/>
      <c r="O104" s="37"/>
      <c r="P104" s="37"/>
      <c r="Q104" s="37"/>
      <c r="R104" s="38"/>
    </row>
    <row r="105" spans="2:18" s="5" customFormat="1" ht="37.5" customHeight="1">
      <c r="B105" s="15"/>
      <c r="C105" s="144" t="s">
        <v>228</v>
      </c>
      <c r="D105" s="115"/>
      <c r="E105" s="115"/>
      <c r="F105" s="115"/>
      <c r="G105" s="115"/>
      <c r="H105" s="115"/>
      <c r="I105" s="115"/>
      <c r="J105" s="115"/>
      <c r="K105" s="115"/>
      <c r="L105" s="115"/>
      <c r="M105" s="115"/>
      <c r="N105" s="115"/>
      <c r="O105" s="115"/>
      <c r="P105" s="115"/>
      <c r="Q105" s="115"/>
      <c r="R105" s="16"/>
    </row>
    <row r="106" spans="2:18" s="5" customFormat="1" ht="7.5" customHeight="1">
      <c r="B106" s="15"/>
      <c r="R106" s="16"/>
    </row>
    <row r="107" spans="2:18" s="5" customFormat="1" ht="30.75" customHeight="1">
      <c r="B107" s="15"/>
      <c r="C107" s="13" t="s">
        <v>7</v>
      </c>
      <c r="F107" s="145" t="str">
        <f>$F$6</f>
        <v>TRANSFORMACE DOMOVA SOCIÁLNÍCH SLUŽEB SLATIŇANY III</v>
      </c>
      <c r="G107" s="115"/>
      <c r="H107" s="115"/>
      <c r="I107" s="115"/>
      <c r="J107" s="115"/>
      <c r="K107" s="115"/>
      <c r="L107" s="115"/>
      <c r="M107" s="115"/>
      <c r="N107" s="115"/>
      <c r="O107" s="115"/>
      <c r="P107" s="115"/>
      <c r="R107" s="16"/>
    </row>
    <row r="108" spans="2:18" s="5" customFormat="1" ht="37.5" customHeight="1">
      <c r="B108" s="15"/>
      <c r="C108" s="39" t="s">
        <v>55</v>
      </c>
      <c r="F108" s="134" t="str">
        <f>$F$7</f>
        <v>SO 07 Sadové úpravy</v>
      </c>
      <c r="G108" s="115"/>
      <c r="H108" s="115"/>
      <c r="I108" s="115"/>
      <c r="J108" s="115"/>
      <c r="K108" s="115"/>
      <c r="L108" s="115"/>
      <c r="M108" s="115"/>
      <c r="N108" s="115"/>
      <c r="O108" s="115"/>
      <c r="P108" s="115"/>
      <c r="R108" s="16"/>
    </row>
    <row r="109" spans="2:18" s="5" customFormat="1" ht="7.5" customHeight="1">
      <c r="B109" s="15"/>
      <c r="R109" s="16"/>
    </row>
    <row r="110" spans="2:18" s="5" customFormat="1" ht="18.75" customHeight="1">
      <c r="B110" s="15"/>
      <c r="C110" s="13" t="s">
        <v>11</v>
      </c>
      <c r="F110" s="12" t="str">
        <f>$F$9</f>
        <v>Chrudim Píšťovy, p.p.č. 1879/1,4</v>
      </c>
      <c r="K110" s="13" t="s">
        <v>13</v>
      </c>
      <c r="M110" s="135">
        <f>IF($O$9="","",$O$9)</f>
      </c>
      <c r="N110" s="115"/>
      <c r="O110" s="115"/>
      <c r="P110" s="115"/>
      <c r="R110" s="16"/>
    </row>
    <row r="111" spans="2:18" s="5" customFormat="1" ht="7.5" customHeight="1">
      <c r="B111" s="15"/>
      <c r="R111" s="16"/>
    </row>
    <row r="112" spans="2:18" s="5" customFormat="1" ht="15.75" customHeight="1">
      <c r="B112" s="15"/>
      <c r="C112" s="13" t="s">
        <v>15</v>
      </c>
      <c r="F112" s="12" t="str">
        <f>$E$12</f>
        <v>Pardubický kraj</v>
      </c>
      <c r="K112" s="13" t="s">
        <v>20</v>
      </c>
      <c r="M112" s="136" t="str">
        <f>$E$18</f>
        <v>Proxion s r.o.</v>
      </c>
      <c r="N112" s="115"/>
      <c r="O112" s="115"/>
      <c r="P112" s="115"/>
      <c r="Q112" s="115"/>
      <c r="R112" s="16"/>
    </row>
    <row r="113" spans="2:18" s="5" customFormat="1" ht="15" customHeight="1">
      <c r="B113" s="15"/>
      <c r="C113" s="13" t="s">
        <v>19</v>
      </c>
      <c r="F113" s="12" t="str">
        <f>IF($E$15="","",$E$15)</f>
        <v>dle výběru investora</v>
      </c>
      <c r="K113" s="13" t="s">
        <v>22</v>
      </c>
      <c r="M113" s="136" t="str">
        <f>$E$21</f>
        <v>Ivan Mezera</v>
      </c>
      <c r="N113" s="115"/>
      <c r="O113" s="115"/>
      <c r="P113" s="115"/>
      <c r="Q113" s="115"/>
      <c r="R113" s="16"/>
    </row>
    <row r="114" spans="2:18" s="5" customFormat="1" ht="11.25" customHeight="1">
      <c r="B114" s="15"/>
      <c r="R114" s="16"/>
    </row>
    <row r="115" spans="2:27" s="64" customFormat="1" ht="30" customHeight="1">
      <c r="B115" s="65"/>
      <c r="C115" s="66" t="s">
        <v>75</v>
      </c>
      <c r="D115" s="67" t="s">
        <v>76</v>
      </c>
      <c r="E115" s="67" t="s">
        <v>42</v>
      </c>
      <c r="F115" s="137" t="s">
        <v>77</v>
      </c>
      <c r="G115" s="138"/>
      <c r="H115" s="138"/>
      <c r="I115" s="138"/>
      <c r="J115" s="67" t="s">
        <v>78</v>
      </c>
      <c r="K115" s="67" t="s">
        <v>79</v>
      </c>
      <c r="L115" s="137" t="s">
        <v>80</v>
      </c>
      <c r="M115" s="138"/>
      <c r="N115" s="137" t="s">
        <v>81</v>
      </c>
      <c r="O115" s="138"/>
      <c r="P115" s="138"/>
      <c r="Q115" s="139"/>
      <c r="R115" s="68"/>
      <c r="T115" s="40" t="s">
        <v>82</v>
      </c>
      <c r="U115" s="41" t="s">
        <v>26</v>
      </c>
      <c r="V115" s="41" t="s">
        <v>83</v>
      </c>
      <c r="W115" s="41" t="s">
        <v>84</v>
      </c>
      <c r="X115" s="41" t="s">
        <v>85</v>
      </c>
      <c r="Y115" s="41" t="s">
        <v>86</v>
      </c>
      <c r="Z115" s="41" t="s">
        <v>87</v>
      </c>
      <c r="AA115" s="42" t="s">
        <v>88</v>
      </c>
    </row>
    <row r="116" spans="2:63" s="5" customFormat="1" ht="30" customHeight="1">
      <c r="B116" s="15"/>
      <c r="C116" s="44" t="s">
        <v>57</v>
      </c>
      <c r="N116" s="123">
        <f>$BK$116</f>
        <v>0</v>
      </c>
      <c r="O116" s="115"/>
      <c r="P116" s="115"/>
      <c r="Q116" s="115"/>
      <c r="R116" s="16"/>
      <c r="T116" s="43"/>
      <c r="U116" s="25"/>
      <c r="V116" s="25"/>
      <c r="W116" s="69">
        <f>$W$117+$W$209</f>
        <v>585.794207</v>
      </c>
      <c r="X116" s="25"/>
      <c r="Y116" s="69">
        <f>$Y$117+$Y$209</f>
        <v>125.86912000000001</v>
      </c>
      <c r="Z116" s="25"/>
      <c r="AA116" s="70">
        <f>$AA$117+$AA$209</f>
        <v>0</v>
      </c>
      <c r="AT116" s="5" t="s">
        <v>43</v>
      </c>
      <c r="AU116" s="5" t="s">
        <v>61</v>
      </c>
      <c r="BK116" s="71">
        <f>$BK$117+$BK$209</f>
        <v>0</v>
      </c>
    </row>
    <row r="117" spans="2:63" s="72" customFormat="1" ht="37.5" customHeight="1">
      <c r="B117" s="73"/>
      <c r="D117" s="74" t="s">
        <v>62</v>
      </c>
      <c r="N117" s="114">
        <f>$BK$117</f>
        <v>0</v>
      </c>
      <c r="O117" s="124"/>
      <c r="P117" s="124"/>
      <c r="Q117" s="124"/>
      <c r="R117" s="76"/>
      <c r="T117" s="77"/>
      <c r="W117" s="78">
        <f>$W$118+$W$206</f>
        <v>585.794207</v>
      </c>
      <c r="Y117" s="78">
        <f>$Y$118+$Y$206</f>
        <v>125.86912000000001</v>
      </c>
      <c r="AA117" s="79">
        <f>$AA$118+$AA$206</f>
        <v>0</v>
      </c>
      <c r="AR117" s="75" t="s">
        <v>10</v>
      </c>
      <c r="AT117" s="75" t="s">
        <v>43</v>
      </c>
      <c r="AU117" s="75" t="s">
        <v>44</v>
      </c>
      <c r="AY117" s="75" t="s">
        <v>89</v>
      </c>
      <c r="BK117" s="80">
        <f>$BK$118+$BK$206</f>
        <v>0</v>
      </c>
    </row>
    <row r="118" spans="2:63" s="72" customFormat="1" ht="21" customHeight="1">
      <c r="B118" s="73"/>
      <c r="C118" s="72"/>
      <c r="D118" s="81" t="s">
        <v>63</v>
      </c>
      <c r="N118" s="125">
        <f>$BK$118</f>
        <v>0</v>
      </c>
      <c r="O118" s="124"/>
      <c r="P118" s="124"/>
      <c r="Q118" s="124"/>
      <c r="R118" s="76"/>
      <c r="T118" s="77"/>
      <c r="W118" s="78">
        <f>SUM($W$119:$W$205)</f>
        <v>333.6786</v>
      </c>
      <c r="Y118" s="78">
        <f>SUM($Y$119:$Y$205)</f>
        <v>125.86912000000001</v>
      </c>
      <c r="AA118" s="79">
        <f>SUM($AA$119:$AA$205)</f>
        <v>0</v>
      </c>
      <c r="AR118" s="75" t="s">
        <v>10</v>
      </c>
      <c r="AT118" s="75" t="s">
        <v>43</v>
      </c>
      <c r="AU118" s="75" t="s">
        <v>10</v>
      </c>
      <c r="AY118" s="75" t="s">
        <v>89</v>
      </c>
      <c r="BK118" s="80">
        <f>SUM($BK$119:$BK$205)</f>
        <v>0</v>
      </c>
    </row>
    <row r="119" spans="2:64" s="5" customFormat="1" ht="15.75" customHeight="1">
      <c r="B119" s="15"/>
      <c r="C119" s="82" t="s">
        <v>10</v>
      </c>
      <c r="D119" s="82" t="s">
        <v>90</v>
      </c>
      <c r="E119" s="83" t="s">
        <v>91</v>
      </c>
      <c r="F119" s="119" t="s">
        <v>92</v>
      </c>
      <c r="G119" s="120"/>
      <c r="H119" s="120"/>
      <c r="I119" s="120"/>
      <c r="J119" s="84" t="s">
        <v>93</v>
      </c>
      <c r="K119" s="85">
        <v>4</v>
      </c>
      <c r="L119" s="121">
        <v>0</v>
      </c>
      <c r="M119" s="120"/>
      <c r="N119" s="122">
        <f>ROUND($L$119*$K$119,2)</f>
        <v>0</v>
      </c>
      <c r="O119" s="120"/>
      <c r="P119" s="120"/>
      <c r="Q119" s="120"/>
      <c r="R119" s="16"/>
      <c r="T119" s="86"/>
      <c r="U119" s="19" t="s">
        <v>27</v>
      </c>
      <c r="V119" s="87">
        <v>0.49</v>
      </c>
      <c r="W119" s="87">
        <f>$V$119*$K$119</f>
        <v>1.96</v>
      </c>
      <c r="X119" s="87">
        <v>0</v>
      </c>
      <c r="Y119" s="87">
        <f>$X$119*$K$119</f>
        <v>0</v>
      </c>
      <c r="Z119" s="87">
        <v>0</v>
      </c>
      <c r="AA119" s="88">
        <f>$Z$119*$K$119</f>
        <v>0</v>
      </c>
      <c r="AR119" s="5" t="s">
        <v>94</v>
      </c>
      <c r="AT119" s="5" t="s">
        <v>90</v>
      </c>
      <c r="AU119" s="5" t="s">
        <v>54</v>
      </c>
      <c r="AY119" s="5" t="s">
        <v>89</v>
      </c>
      <c r="BE119" s="47">
        <f>IF($U$119="základní",$N$119,0)</f>
        <v>0</v>
      </c>
      <c r="BF119" s="47">
        <f>IF($U$119="snížená",$N$119,0)</f>
        <v>0</v>
      </c>
      <c r="BG119" s="47">
        <f>IF($U$119="zákl. přenesená",$N$119,0)</f>
        <v>0</v>
      </c>
      <c r="BH119" s="47">
        <f>IF($U$119="sníž. přenesená",$N$119,0)</f>
        <v>0</v>
      </c>
      <c r="BI119" s="47">
        <f>IF($U$119="nulová",$N$119,0)</f>
        <v>0</v>
      </c>
      <c r="BJ119" s="5" t="s">
        <v>10</v>
      </c>
      <c r="BK119" s="47">
        <f>ROUND($L$119*$K$119,2)</f>
        <v>0</v>
      </c>
      <c r="BL119" s="5" t="s">
        <v>94</v>
      </c>
    </row>
    <row r="120" spans="2:51" s="5" customFormat="1" ht="15.75" customHeight="1">
      <c r="B120" s="89"/>
      <c r="E120" s="90"/>
      <c r="F120" s="126" t="s">
        <v>95</v>
      </c>
      <c r="G120" s="127"/>
      <c r="H120" s="127"/>
      <c r="I120" s="127"/>
      <c r="K120" s="90"/>
      <c r="N120" s="90"/>
      <c r="R120" s="91"/>
      <c r="T120" s="92"/>
      <c r="AA120" s="93"/>
      <c r="AT120" s="90" t="s">
        <v>96</v>
      </c>
      <c r="AU120" s="90" t="s">
        <v>54</v>
      </c>
      <c r="AV120" s="90" t="s">
        <v>10</v>
      </c>
      <c r="AW120" s="90" t="s">
        <v>61</v>
      </c>
      <c r="AX120" s="90" t="s">
        <v>44</v>
      </c>
      <c r="AY120" s="90" t="s">
        <v>89</v>
      </c>
    </row>
    <row r="121" spans="2:51" s="5" customFormat="1" ht="15.75" customHeight="1">
      <c r="B121" s="94"/>
      <c r="E121" s="95"/>
      <c r="F121" s="128" t="s">
        <v>94</v>
      </c>
      <c r="G121" s="129"/>
      <c r="H121" s="129"/>
      <c r="I121" s="129"/>
      <c r="K121" s="96">
        <v>4</v>
      </c>
      <c r="N121" s="95"/>
      <c r="R121" s="97"/>
      <c r="T121" s="98"/>
      <c r="AA121" s="99"/>
      <c r="AT121" s="95" t="s">
        <v>96</v>
      </c>
      <c r="AU121" s="95" t="s">
        <v>54</v>
      </c>
      <c r="AV121" s="95" t="s">
        <v>54</v>
      </c>
      <c r="AW121" s="95" t="s">
        <v>61</v>
      </c>
      <c r="AX121" s="95" t="s">
        <v>10</v>
      </c>
      <c r="AY121" s="95" t="s">
        <v>89</v>
      </c>
    </row>
    <row r="122" spans="2:64" s="5" customFormat="1" ht="15.75" customHeight="1">
      <c r="B122" s="15"/>
      <c r="C122" s="82" t="s">
        <v>54</v>
      </c>
      <c r="D122" s="82" t="s">
        <v>90</v>
      </c>
      <c r="E122" s="83" t="s">
        <v>97</v>
      </c>
      <c r="F122" s="119" t="s">
        <v>98</v>
      </c>
      <c r="G122" s="120"/>
      <c r="H122" s="120"/>
      <c r="I122" s="120"/>
      <c r="J122" s="84" t="s">
        <v>93</v>
      </c>
      <c r="K122" s="85">
        <v>4</v>
      </c>
      <c r="L122" s="121">
        <v>0</v>
      </c>
      <c r="M122" s="120"/>
      <c r="N122" s="122">
        <f>ROUND($L$122*$K$122,2)</f>
        <v>0</v>
      </c>
      <c r="O122" s="120"/>
      <c r="P122" s="120"/>
      <c r="Q122" s="120"/>
      <c r="R122" s="16"/>
      <c r="T122" s="86"/>
      <c r="U122" s="19" t="s">
        <v>27</v>
      </c>
      <c r="V122" s="87">
        <v>0.659</v>
      </c>
      <c r="W122" s="87">
        <f>$V$122*$K$122</f>
        <v>2.636</v>
      </c>
      <c r="X122" s="87">
        <v>8E-05</v>
      </c>
      <c r="Y122" s="87">
        <f>$X$122*$K$122</f>
        <v>0.00032</v>
      </c>
      <c r="Z122" s="87">
        <v>0</v>
      </c>
      <c r="AA122" s="88">
        <f>$Z$122*$K$122</f>
        <v>0</v>
      </c>
      <c r="AR122" s="5" t="s">
        <v>94</v>
      </c>
      <c r="AT122" s="5" t="s">
        <v>90</v>
      </c>
      <c r="AU122" s="5" t="s">
        <v>54</v>
      </c>
      <c r="AY122" s="5" t="s">
        <v>89</v>
      </c>
      <c r="BE122" s="47">
        <f>IF($U$122="základní",$N$122,0)</f>
        <v>0</v>
      </c>
      <c r="BF122" s="47">
        <f>IF($U$122="snížená",$N$122,0)</f>
        <v>0</v>
      </c>
      <c r="BG122" s="47">
        <f>IF($U$122="zákl. přenesená",$N$122,0)</f>
        <v>0</v>
      </c>
      <c r="BH122" s="47">
        <f>IF($U$122="sníž. přenesená",$N$122,0)</f>
        <v>0</v>
      </c>
      <c r="BI122" s="47">
        <f>IF($U$122="nulová",$N$122,0)</f>
        <v>0</v>
      </c>
      <c r="BJ122" s="5" t="s">
        <v>10</v>
      </c>
      <c r="BK122" s="47">
        <f>ROUND($L$122*$K$122,2)</f>
        <v>0</v>
      </c>
      <c r="BL122" s="5" t="s">
        <v>94</v>
      </c>
    </row>
    <row r="123" spans="2:51" s="5" customFormat="1" ht="15.75" customHeight="1">
      <c r="B123" s="89"/>
      <c r="E123" s="90"/>
      <c r="F123" s="126" t="s">
        <v>95</v>
      </c>
      <c r="G123" s="127"/>
      <c r="H123" s="127"/>
      <c r="I123" s="127"/>
      <c r="K123" s="90"/>
      <c r="N123" s="90"/>
      <c r="R123" s="91"/>
      <c r="T123" s="92"/>
      <c r="AA123" s="93"/>
      <c r="AT123" s="90" t="s">
        <v>96</v>
      </c>
      <c r="AU123" s="90" t="s">
        <v>54</v>
      </c>
      <c r="AV123" s="90" t="s">
        <v>10</v>
      </c>
      <c r="AW123" s="90" t="s">
        <v>61</v>
      </c>
      <c r="AX123" s="90" t="s">
        <v>44</v>
      </c>
      <c r="AY123" s="90" t="s">
        <v>89</v>
      </c>
    </row>
    <row r="124" spans="2:51" s="5" customFormat="1" ht="15.75" customHeight="1">
      <c r="B124" s="94"/>
      <c r="E124" s="95"/>
      <c r="F124" s="128" t="s">
        <v>94</v>
      </c>
      <c r="G124" s="129"/>
      <c r="H124" s="129"/>
      <c r="I124" s="129"/>
      <c r="K124" s="96">
        <v>4</v>
      </c>
      <c r="N124" s="95"/>
      <c r="R124" s="97"/>
      <c r="T124" s="98"/>
      <c r="AA124" s="99"/>
      <c r="AT124" s="95" t="s">
        <v>96</v>
      </c>
      <c r="AU124" s="95" t="s">
        <v>54</v>
      </c>
      <c r="AV124" s="95" t="s">
        <v>54</v>
      </c>
      <c r="AW124" s="95" t="s">
        <v>61</v>
      </c>
      <c r="AX124" s="95" t="s">
        <v>10</v>
      </c>
      <c r="AY124" s="95" t="s">
        <v>89</v>
      </c>
    </row>
    <row r="125" spans="2:64" s="5" customFormat="1" ht="27" customHeight="1">
      <c r="B125" s="15"/>
      <c r="C125" s="82" t="s">
        <v>99</v>
      </c>
      <c r="D125" s="82" t="s">
        <v>90</v>
      </c>
      <c r="E125" s="83" t="s">
        <v>100</v>
      </c>
      <c r="F125" s="119" t="s">
        <v>101</v>
      </c>
      <c r="G125" s="120"/>
      <c r="H125" s="120"/>
      <c r="I125" s="120"/>
      <c r="J125" s="84" t="s">
        <v>102</v>
      </c>
      <c r="K125" s="85">
        <v>187.5</v>
      </c>
      <c r="L125" s="121">
        <v>0</v>
      </c>
      <c r="M125" s="120"/>
      <c r="N125" s="122">
        <f>ROUND($L$125*$K$125,2)</f>
        <v>0</v>
      </c>
      <c r="O125" s="120"/>
      <c r="P125" s="120"/>
      <c r="Q125" s="120"/>
      <c r="R125" s="16"/>
      <c r="T125" s="86"/>
      <c r="U125" s="19" t="s">
        <v>27</v>
      </c>
      <c r="V125" s="87">
        <v>0.021</v>
      </c>
      <c r="W125" s="87">
        <f>$V$125*$K$125</f>
        <v>3.9375000000000004</v>
      </c>
      <c r="X125" s="87">
        <v>0</v>
      </c>
      <c r="Y125" s="87">
        <f>$X$125*$K$125</f>
        <v>0</v>
      </c>
      <c r="Z125" s="87">
        <v>0</v>
      </c>
      <c r="AA125" s="88">
        <f>$Z$125*$K$125</f>
        <v>0</v>
      </c>
      <c r="AR125" s="5" t="s">
        <v>94</v>
      </c>
      <c r="AT125" s="5" t="s">
        <v>90</v>
      </c>
      <c r="AU125" s="5" t="s">
        <v>54</v>
      </c>
      <c r="AY125" s="5" t="s">
        <v>89</v>
      </c>
      <c r="BE125" s="47">
        <f>IF($U$125="základní",$N$125,0)</f>
        <v>0</v>
      </c>
      <c r="BF125" s="47">
        <f>IF($U$125="snížená",$N$125,0)</f>
        <v>0</v>
      </c>
      <c r="BG125" s="47">
        <f>IF($U$125="zákl. přenesená",$N$125,0)</f>
        <v>0</v>
      </c>
      <c r="BH125" s="47">
        <f>IF($U$125="sníž. přenesená",$N$125,0)</f>
        <v>0</v>
      </c>
      <c r="BI125" s="47">
        <f>IF($U$125="nulová",$N$125,0)</f>
        <v>0</v>
      </c>
      <c r="BJ125" s="5" t="s">
        <v>10</v>
      </c>
      <c r="BK125" s="47">
        <f>ROUND($L$125*$K$125,2)</f>
        <v>0</v>
      </c>
      <c r="BL125" s="5" t="s">
        <v>94</v>
      </c>
    </row>
    <row r="126" spans="2:51" s="5" customFormat="1" ht="15.75" customHeight="1">
      <c r="B126" s="89"/>
      <c r="E126" s="90"/>
      <c r="F126" s="126" t="s">
        <v>95</v>
      </c>
      <c r="G126" s="127"/>
      <c r="H126" s="127"/>
      <c r="I126" s="127"/>
      <c r="K126" s="90"/>
      <c r="N126" s="90"/>
      <c r="R126" s="91"/>
      <c r="T126" s="92"/>
      <c r="AA126" s="93"/>
      <c r="AT126" s="90" t="s">
        <v>96</v>
      </c>
      <c r="AU126" s="90" t="s">
        <v>54</v>
      </c>
      <c r="AV126" s="90" t="s">
        <v>10</v>
      </c>
      <c r="AW126" s="90" t="s">
        <v>61</v>
      </c>
      <c r="AX126" s="90" t="s">
        <v>44</v>
      </c>
      <c r="AY126" s="90" t="s">
        <v>89</v>
      </c>
    </row>
    <row r="127" spans="2:51" s="5" customFormat="1" ht="15.75" customHeight="1">
      <c r="B127" s="94"/>
      <c r="E127" s="95" t="s">
        <v>50</v>
      </c>
      <c r="F127" s="128" t="s">
        <v>103</v>
      </c>
      <c r="G127" s="129"/>
      <c r="H127" s="129"/>
      <c r="I127" s="129"/>
      <c r="K127" s="96">
        <v>187.5</v>
      </c>
      <c r="N127" s="95"/>
      <c r="R127" s="97"/>
      <c r="T127" s="98"/>
      <c r="AA127" s="99"/>
      <c r="AT127" s="95" t="s">
        <v>96</v>
      </c>
      <c r="AU127" s="95" t="s">
        <v>54</v>
      </c>
      <c r="AV127" s="95" t="s">
        <v>54</v>
      </c>
      <c r="AW127" s="95" t="s">
        <v>61</v>
      </c>
      <c r="AX127" s="95" t="s">
        <v>10</v>
      </c>
      <c r="AY127" s="95" t="s">
        <v>89</v>
      </c>
    </row>
    <row r="128" spans="2:64" s="5" customFormat="1" ht="27" customHeight="1">
      <c r="B128" s="15"/>
      <c r="C128" s="82" t="s">
        <v>94</v>
      </c>
      <c r="D128" s="82" t="s">
        <v>90</v>
      </c>
      <c r="E128" s="83" t="s">
        <v>104</v>
      </c>
      <c r="F128" s="119" t="s">
        <v>105</v>
      </c>
      <c r="G128" s="120"/>
      <c r="H128" s="120"/>
      <c r="I128" s="120"/>
      <c r="J128" s="84" t="s">
        <v>93</v>
      </c>
      <c r="K128" s="85">
        <v>4</v>
      </c>
      <c r="L128" s="121">
        <v>0</v>
      </c>
      <c r="M128" s="120"/>
      <c r="N128" s="122">
        <f>ROUND($L$128*$K$128,2)</f>
        <v>0</v>
      </c>
      <c r="O128" s="120"/>
      <c r="P128" s="120"/>
      <c r="Q128" s="120"/>
      <c r="R128" s="16"/>
      <c r="T128" s="86"/>
      <c r="U128" s="19" t="s">
        <v>27</v>
      </c>
      <c r="V128" s="87">
        <v>0.061</v>
      </c>
      <c r="W128" s="87">
        <f>$V$128*$K$128</f>
        <v>0.244</v>
      </c>
      <c r="X128" s="87">
        <v>0</v>
      </c>
      <c r="Y128" s="87">
        <f>$X$128*$K$128</f>
        <v>0</v>
      </c>
      <c r="Z128" s="87">
        <v>0</v>
      </c>
      <c r="AA128" s="88">
        <f>$Z$128*$K$128</f>
        <v>0</v>
      </c>
      <c r="AR128" s="5" t="s">
        <v>94</v>
      </c>
      <c r="AT128" s="5" t="s">
        <v>90</v>
      </c>
      <c r="AU128" s="5" t="s">
        <v>54</v>
      </c>
      <c r="AY128" s="5" t="s">
        <v>89</v>
      </c>
      <c r="BE128" s="47">
        <f>IF($U$128="základní",$N$128,0)</f>
        <v>0</v>
      </c>
      <c r="BF128" s="47">
        <f>IF($U$128="snížená",$N$128,0)</f>
        <v>0</v>
      </c>
      <c r="BG128" s="47">
        <f>IF($U$128="zákl. přenesená",$N$128,0)</f>
        <v>0</v>
      </c>
      <c r="BH128" s="47">
        <f>IF($U$128="sníž. přenesená",$N$128,0)</f>
        <v>0</v>
      </c>
      <c r="BI128" s="47">
        <f>IF($U$128="nulová",$N$128,0)</f>
        <v>0</v>
      </c>
      <c r="BJ128" s="5" t="s">
        <v>10</v>
      </c>
      <c r="BK128" s="47">
        <f>ROUND($L$128*$K$128,2)</f>
        <v>0</v>
      </c>
      <c r="BL128" s="5" t="s">
        <v>94</v>
      </c>
    </row>
    <row r="129" spans="2:51" s="5" customFormat="1" ht="15.75" customHeight="1">
      <c r="B129" s="89"/>
      <c r="E129" s="90"/>
      <c r="F129" s="126" t="s">
        <v>95</v>
      </c>
      <c r="G129" s="127"/>
      <c r="H129" s="127"/>
      <c r="I129" s="127"/>
      <c r="K129" s="90"/>
      <c r="N129" s="90"/>
      <c r="R129" s="91"/>
      <c r="T129" s="92"/>
      <c r="AA129" s="93"/>
      <c r="AT129" s="90" t="s">
        <v>96</v>
      </c>
      <c r="AU129" s="90" t="s">
        <v>54</v>
      </c>
      <c r="AV129" s="90" t="s">
        <v>10</v>
      </c>
      <c r="AW129" s="90" t="s">
        <v>61</v>
      </c>
      <c r="AX129" s="90" t="s">
        <v>44</v>
      </c>
      <c r="AY129" s="90" t="s">
        <v>89</v>
      </c>
    </row>
    <row r="130" spans="2:51" s="5" customFormat="1" ht="15.75" customHeight="1">
      <c r="B130" s="94"/>
      <c r="E130" s="95"/>
      <c r="F130" s="128" t="s">
        <v>94</v>
      </c>
      <c r="G130" s="129"/>
      <c r="H130" s="129"/>
      <c r="I130" s="129"/>
      <c r="K130" s="96">
        <v>4</v>
      </c>
      <c r="N130" s="95"/>
      <c r="R130" s="97"/>
      <c r="T130" s="98"/>
      <c r="AA130" s="99"/>
      <c r="AT130" s="95" t="s">
        <v>96</v>
      </c>
      <c r="AU130" s="95" t="s">
        <v>54</v>
      </c>
      <c r="AV130" s="95" t="s">
        <v>54</v>
      </c>
      <c r="AW130" s="95" t="s">
        <v>61</v>
      </c>
      <c r="AX130" s="95" t="s">
        <v>10</v>
      </c>
      <c r="AY130" s="95" t="s">
        <v>89</v>
      </c>
    </row>
    <row r="131" spans="2:64" s="5" customFormat="1" ht="27" customHeight="1">
      <c r="B131" s="15"/>
      <c r="C131" s="82" t="s">
        <v>106</v>
      </c>
      <c r="D131" s="82" t="s">
        <v>90</v>
      </c>
      <c r="E131" s="83" t="s">
        <v>107</v>
      </c>
      <c r="F131" s="119" t="s">
        <v>108</v>
      </c>
      <c r="G131" s="120"/>
      <c r="H131" s="120"/>
      <c r="I131" s="120"/>
      <c r="J131" s="84" t="s">
        <v>93</v>
      </c>
      <c r="K131" s="85">
        <v>4</v>
      </c>
      <c r="L131" s="121">
        <v>0</v>
      </c>
      <c r="M131" s="120"/>
      <c r="N131" s="122">
        <f>ROUND($L$131*$K$131,2)</f>
        <v>0</v>
      </c>
      <c r="O131" s="120"/>
      <c r="P131" s="120"/>
      <c r="Q131" s="120"/>
      <c r="R131" s="16"/>
      <c r="T131" s="86"/>
      <c r="U131" s="19" t="s">
        <v>27</v>
      </c>
      <c r="V131" s="87">
        <v>0.623</v>
      </c>
      <c r="W131" s="87">
        <f>$V$131*$K$131</f>
        <v>2.492</v>
      </c>
      <c r="X131" s="87">
        <v>0</v>
      </c>
      <c r="Y131" s="87">
        <f>$X$131*$K$131</f>
        <v>0</v>
      </c>
      <c r="Z131" s="87">
        <v>0</v>
      </c>
      <c r="AA131" s="88">
        <f>$Z$131*$K$131</f>
        <v>0</v>
      </c>
      <c r="AR131" s="5" t="s">
        <v>94</v>
      </c>
      <c r="AT131" s="5" t="s">
        <v>90</v>
      </c>
      <c r="AU131" s="5" t="s">
        <v>54</v>
      </c>
      <c r="AY131" s="5" t="s">
        <v>89</v>
      </c>
      <c r="BE131" s="47">
        <f>IF($U$131="základní",$N$131,0)</f>
        <v>0</v>
      </c>
      <c r="BF131" s="47">
        <f>IF($U$131="snížená",$N$131,0)</f>
        <v>0</v>
      </c>
      <c r="BG131" s="47">
        <f>IF($U$131="zákl. přenesená",$N$131,0)</f>
        <v>0</v>
      </c>
      <c r="BH131" s="47">
        <f>IF($U$131="sníž. přenesená",$N$131,0)</f>
        <v>0</v>
      </c>
      <c r="BI131" s="47">
        <f>IF($U$131="nulová",$N$131,0)</f>
        <v>0</v>
      </c>
      <c r="BJ131" s="5" t="s">
        <v>10</v>
      </c>
      <c r="BK131" s="47">
        <f>ROUND($L$131*$K$131,2)</f>
        <v>0</v>
      </c>
      <c r="BL131" s="5" t="s">
        <v>94</v>
      </c>
    </row>
    <row r="132" spans="2:51" s="5" customFormat="1" ht="15.75" customHeight="1">
      <c r="B132" s="89"/>
      <c r="E132" s="90"/>
      <c r="F132" s="126" t="s">
        <v>95</v>
      </c>
      <c r="G132" s="127"/>
      <c r="H132" s="127"/>
      <c r="I132" s="127"/>
      <c r="K132" s="90"/>
      <c r="N132" s="90"/>
      <c r="R132" s="91"/>
      <c r="T132" s="92"/>
      <c r="AA132" s="93"/>
      <c r="AT132" s="90" t="s">
        <v>96</v>
      </c>
      <c r="AU132" s="90" t="s">
        <v>54</v>
      </c>
      <c r="AV132" s="90" t="s">
        <v>10</v>
      </c>
      <c r="AW132" s="90" t="s">
        <v>61</v>
      </c>
      <c r="AX132" s="90" t="s">
        <v>44</v>
      </c>
      <c r="AY132" s="90" t="s">
        <v>89</v>
      </c>
    </row>
    <row r="133" spans="2:51" s="5" customFormat="1" ht="15.75" customHeight="1">
      <c r="B133" s="94"/>
      <c r="E133" s="95"/>
      <c r="F133" s="128" t="s">
        <v>94</v>
      </c>
      <c r="G133" s="129"/>
      <c r="H133" s="129"/>
      <c r="I133" s="129"/>
      <c r="K133" s="96">
        <v>4</v>
      </c>
      <c r="N133" s="95"/>
      <c r="R133" s="97"/>
      <c r="T133" s="98"/>
      <c r="AA133" s="99"/>
      <c r="AT133" s="95" t="s">
        <v>96</v>
      </c>
      <c r="AU133" s="95" t="s">
        <v>54</v>
      </c>
      <c r="AV133" s="95" t="s">
        <v>54</v>
      </c>
      <c r="AW133" s="95" t="s">
        <v>61</v>
      </c>
      <c r="AX133" s="95" t="s">
        <v>10</v>
      </c>
      <c r="AY133" s="95" t="s">
        <v>89</v>
      </c>
    </row>
    <row r="134" spans="2:64" s="5" customFormat="1" ht="27" customHeight="1">
      <c r="B134" s="15"/>
      <c r="C134" s="82" t="s">
        <v>109</v>
      </c>
      <c r="D134" s="82" t="s">
        <v>90</v>
      </c>
      <c r="E134" s="83" t="s">
        <v>110</v>
      </c>
      <c r="F134" s="119" t="s">
        <v>111</v>
      </c>
      <c r="G134" s="120"/>
      <c r="H134" s="120"/>
      <c r="I134" s="120"/>
      <c r="J134" s="84" t="s">
        <v>93</v>
      </c>
      <c r="K134" s="85">
        <v>4</v>
      </c>
      <c r="L134" s="121">
        <v>0</v>
      </c>
      <c r="M134" s="120"/>
      <c r="N134" s="122">
        <f>ROUND($L$134*$K$134,2)</f>
        <v>0</v>
      </c>
      <c r="O134" s="120"/>
      <c r="P134" s="120"/>
      <c r="Q134" s="120"/>
      <c r="R134" s="16"/>
      <c r="T134" s="86"/>
      <c r="U134" s="19" t="s">
        <v>27</v>
      </c>
      <c r="V134" s="87">
        <v>0.102</v>
      </c>
      <c r="W134" s="87">
        <f>$V$134*$K$134</f>
        <v>0.408</v>
      </c>
      <c r="X134" s="87">
        <v>0</v>
      </c>
      <c r="Y134" s="87">
        <f>$X$134*$K$134</f>
        <v>0</v>
      </c>
      <c r="Z134" s="87">
        <v>0</v>
      </c>
      <c r="AA134" s="88">
        <f>$Z$134*$K$134</f>
        <v>0</v>
      </c>
      <c r="AR134" s="5" t="s">
        <v>94</v>
      </c>
      <c r="AT134" s="5" t="s">
        <v>90</v>
      </c>
      <c r="AU134" s="5" t="s">
        <v>54</v>
      </c>
      <c r="AY134" s="5" t="s">
        <v>89</v>
      </c>
      <c r="BE134" s="47">
        <f>IF($U$134="základní",$N$134,0)</f>
        <v>0</v>
      </c>
      <c r="BF134" s="47">
        <f>IF($U$134="snížená",$N$134,0)</f>
        <v>0</v>
      </c>
      <c r="BG134" s="47">
        <f>IF($U$134="zákl. přenesená",$N$134,0)</f>
        <v>0</v>
      </c>
      <c r="BH134" s="47">
        <f>IF($U$134="sníž. přenesená",$N$134,0)</f>
        <v>0</v>
      </c>
      <c r="BI134" s="47">
        <f>IF($U$134="nulová",$N$134,0)</f>
        <v>0</v>
      </c>
      <c r="BJ134" s="5" t="s">
        <v>10</v>
      </c>
      <c r="BK134" s="47">
        <f>ROUND($L$134*$K$134,2)</f>
        <v>0</v>
      </c>
      <c r="BL134" s="5" t="s">
        <v>94</v>
      </c>
    </row>
    <row r="135" spans="2:51" s="5" customFormat="1" ht="15.75" customHeight="1">
      <c r="B135" s="89"/>
      <c r="E135" s="90"/>
      <c r="F135" s="126" t="s">
        <v>95</v>
      </c>
      <c r="G135" s="127"/>
      <c r="H135" s="127"/>
      <c r="I135" s="127"/>
      <c r="K135" s="90"/>
      <c r="N135" s="90"/>
      <c r="R135" s="91"/>
      <c r="T135" s="92"/>
      <c r="AA135" s="93"/>
      <c r="AT135" s="90" t="s">
        <v>96</v>
      </c>
      <c r="AU135" s="90" t="s">
        <v>54</v>
      </c>
      <c r="AV135" s="90" t="s">
        <v>10</v>
      </c>
      <c r="AW135" s="90" t="s">
        <v>61</v>
      </c>
      <c r="AX135" s="90" t="s">
        <v>44</v>
      </c>
      <c r="AY135" s="90" t="s">
        <v>89</v>
      </c>
    </row>
    <row r="136" spans="2:51" s="5" customFormat="1" ht="15.75" customHeight="1">
      <c r="B136" s="94"/>
      <c r="E136" s="95"/>
      <c r="F136" s="128" t="s">
        <v>94</v>
      </c>
      <c r="G136" s="129"/>
      <c r="H136" s="129"/>
      <c r="I136" s="129"/>
      <c r="K136" s="96">
        <v>4</v>
      </c>
      <c r="N136" s="95"/>
      <c r="R136" s="97"/>
      <c r="T136" s="98"/>
      <c r="AA136" s="99"/>
      <c r="AT136" s="95" t="s">
        <v>96</v>
      </c>
      <c r="AU136" s="95" t="s">
        <v>54</v>
      </c>
      <c r="AV136" s="95" t="s">
        <v>54</v>
      </c>
      <c r="AW136" s="95" t="s">
        <v>61</v>
      </c>
      <c r="AX136" s="95" t="s">
        <v>10</v>
      </c>
      <c r="AY136" s="95" t="s">
        <v>89</v>
      </c>
    </row>
    <row r="137" spans="2:64" s="5" customFormat="1" ht="27" customHeight="1">
      <c r="B137" s="15"/>
      <c r="C137" s="82" t="s">
        <v>112</v>
      </c>
      <c r="D137" s="82" t="s">
        <v>90</v>
      </c>
      <c r="E137" s="83" t="s">
        <v>113</v>
      </c>
      <c r="F137" s="119" t="s">
        <v>114</v>
      </c>
      <c r="G137" s="120"/>
      <c r="H137" s="120"/>
      <c r="I137" s="120"/>
      <c r="J137" s="84" t="s">
        <v>93</v>
      </c>
      <c r="K137" s="85">
        <v>4</v>
      </c>
      <c r="L137" s="121">
        <v>0</v>
      </c>
      <c r="M137" s="120"/>
      <c r="N137" s="122">
        <f>ROUND($L$137*$K$137,2)</f>
        <v>0</v>
      </c>
      <c r="O137" s="120"/>
      <c r="P137" s="120"/>
      <c r="Q137" s="120"/>
      <c r="R137" s="16"/>
      <c r="T137" s="86"/>
      <c r="U137" s="19" t="s">
        <v>27</v>
      </c>
      <c r="V137" s="87">
        <v>0.004</v>
      </c>
      <c r="W137" s="87">
        <f>$V$137*$K$137</f>
        <v>0.016</v>
      </c>
      <c r="X137" s="87">
        <v>0</v>
      </c>
      <c r="Y137" s="87">
        <f>$X$137*$K$137</f>
        <v>0</v>
      </c>
      <c r="Z137" s="87">
        <v>0</v>
      </c>
      <c r="AA137" s="88">
        <f>$Z$137*$K$137</f>
        <v>0</v>
      </c>
      <c r="AR137" s="5" t="s">
        <v>94</v>
      </c>
      <c r="AT137" s="5" t="s">
        <v>90</v>
      </c>
      <c r="AU137" s="5" t="s">
        <v>54</v>
      </c>
      <c r="AY137" s="5" t="s">
        <v>89</v>
      </c>
      <c r="BE137" s="47">
        <f>IF($U$137="základní",$N$137,0)</f>
        <v>0</v>
      </c>
      <c r="BF137" s="47">
        <f>IF($U$137="snížená",$N$137,0)</f>
        <v>0</v>
      </c>
      <c r="BG137" s="47">
        <f>IF($U$137="zákl. přenesená",$N$137,0)</f>
        <v>0</v>
      </c>
      <c r="BH137" s="47">
        <f>IF($U$137="sníž. přenesená",$N$137,0)</f>
        <v>0</v>
      </c>
      <c r="BI137" s="47">
        <f>IF($U$137="nulová",$N$137,0)</f>
        <v>0</v>
      </c>
      <c r="BJ137" s="5" t="s">
        <v>10</v>
      </c>
      <c r="BK137" s="47">
        <f>ROUND($L$137*$K$137,2)</f>
        <v>0</v>
      </c>
      <c r="BL137" s="5" t="s">
        <v>94</v>
      </c>
    </row>
    <row r="138" spans="2:51" s="5" customFormat="1" ht="15.75" customHeight="1">
      <c r="B138" s="89"/>
      <c r="E138" s="90"/>
      <c r="F138" s="126" t="s">
        <v>95</v>
      </c>
      <c r="G138" s="127"/>
      <c r="H138" s="127"/>
      <c r="I138" s="127"/>
      <c r="K138" s="90"/>
      <c r="N138" s="90"/>
      <c r="R138" s="91"/>
      <c r="T138" s="92"/>
      <c r="AA138" s="93"/>
      <c r="AT138" s="90" t="s">
        <v>96</v>
      </c>
      <c r="AU138" s="90" t="s">
        <v>54</v>
      </c>
      <c r="AV138" s="90" t="s">
        <v>10</v>
      </c>
      <c r="AW138" s="90" t="s">
        <v>61</v>
      </c>
      <c r="AX138" s="90" t="s">
        <v>44</v>
      </c>
      <c r="AY138" s="90" t="s">
        <v>89</v>
      </c>
    </row>
    <row r="139" spans="2:51" s="5" customFormat="1" ht="15.75" customHeight="1">
      <c r="B139" s="94"/>
      <c r="E139" s="95"/>
      <c r="F139" s="128" t="s">
        <v>94</v>
      </c>
      <c r="G139" s="129"/>
      <c r="H139" s="129"/>
      <c r="I139" s="129"/>
      <c r="K139" s="96">
        <v>4</v>
      </c>
      <c r="N139" s="95"/>
      <c r="R139" s="97"/>
      <c r="T139" s="98"/>
      <c r="AA139" s="99"/>
      <c r="AT139" s="95" t="s">
        <v>96</v>
      </c>
      <c r="AU139" s="95" t="s">
        <v>54</v>
      </c>
      <c r="AV139" s="95" t="s">
        <v>54</v>
      </c>
      <c r="AW139" s="95" t="s">
        <v>61</v>
      </c>
      <c r="AX139" s="95" t="s">
        <v>10</v>
      </c>
      <c r="AY139" s="95" t="s">
        <v>89</v>
      </c>
    </row>
    <row r="140" spans="2:64" s="5" customFormat="1" ht="27" customHeight="1">
      <c r="B140" s="15"/>
      <c r="C140" s="82" t="s">
        <v>115</v>
      </c>
      <c r="D140" s="82" t="s">
        <v>90</v>
      </c>
      <c r="E140" s="83" t="s">
        <v>116</v>
      </c>
      <c r="F140" s="119" t="s">
        <v>117</v>
      </c>
      <c r="G140" s="120"/>
      <c r="H140" s="120"/>
      <c r="I140" s="120"/>
      <c r="J140" s="84" t="s">
        <v>93</v>
      </c>
      <c r="K140" s="85">
        <v>4</v>
      </c>
      <c r="L140" s="121">
        <v>0</v>
      </c>
      <c r="M140" s="120"/>
      <c r="N140" s="122">
        <f>ROUND($L$140*$K$140,2)</f>
        <v>0</v>
      </c>
      <c r="O140" s="120"/>
      <c r="P140" s="120"/>
      <c r="Q140" s="120"/>
      <c r="R140" s="16"/>
      <c r="T140" s="86"/>
      <c r="U140" s="19" t="s">
        <v>27</v>
      </c>
      <c r="V140" s="87">
        <v>0.003</v>
      </c>
      <c r="W140" s="87">
        <f>$V$140*$K$140</f>
        <v>0.012</v>
      </c>
      <c r="X140" s="87">
        <v>0</v>
      </c>
      <c r="Y140" s="87">
        <f>$X$140*$K$140</f>
        <v>0</v>
      </c>
      <c r="Z140" s="87">
        <v>0</v>
      </c>
      <c r="AA140" s="88">
        <f>$Z$140*$K$140</f>
        <v>0</v>
      </c>
      <c r="AR140" s="5" t="s">
        <v>94</v>
      </c>
      <c r="AT140" s="5" t="s">
        <v>90</v>
      </c>
      <c r="AU140" s="5" t="s">
        <v>54</v>
      </c>
      <c r="AY140" s="5" t="s">
        <v>89</v>
      </c>
      <c r="BE140" s="47">
        <f>IF($U$140="základní",$N$140,0)</f>
        <v>0</v>
      </c>
      <c r="BF140" s="47">
        <f>IF($U$140="snížená",$N$140,0)</f>
        <v>0</v>
      </c>
      <c r="BG140" s="47">
        <f>IF($U$140="zákl. přenesená",$N$140,0)</f>
        <v>0</v>
      </c>
      <c r="BH140" s="47">
        <f>IF($U$140="sníž. přenesená",$N$140,0)</f>
        <v>0</v>
      </c>
      <c r="BI140" s="47">
        <f>IF($U$140="nulová",$N$140,0)</f>
        <v>0</v>
      </c>
      <c r="BJ140" s="5" t="s">
        <v>10</v>
      </c>
      <c r="BK140" s="47">
        <f>ROUND($L$140*$K$140,2)</f>
        <v>0</v>
      </c>
      <c r="BL140" s="5" t="s">
        <v>94</v>
      </c>
    </row>
    <row r="141" spans="2:51" s="5" customFormat="1" ht="15.75" customHeight="1">
      <c r="B141" s="89"/>
      <c r="E141" s="90"/>
      <c r="F141" s="126" t="s">
        <v>95</v>
      </c>
      <c r="G141" s="127"/>
      <c r="H141" s="127"/>
      <c r="I141" s="127"/>
      <c r="K141" s="90"/>
      <c r="N141" s="90"/>
      <c r="R141" s="91"/>
      <c r="T141" s="92"/>
      <c r="AA141" s="93"/>
      <c r="AT141" s="90" t="s">
        <v>96</v>
      </c>
      <c r="AU141" s="90" t="s">
        <v>54</v>
      </c>
      <c r="AV141" s="90" t="s">
        <v>10</v>
      </c>
      <c r="AW141" s="90" t="s">
        <v>61</v>
      </c>
      <c r="AX141" s="90" t="s">
        <v>44</v>
      </c>
      <c r="AY141" s="90" t="s">
        <v>89</v>
      </c>
    </row>
    <row r="142" spans="2:51" s="5" customFormat="1" ht="15.75" customHeight="1">
      <c r="B142" s="94"/>
      <c r="E142" s="95"/>
      <c r="F142" s="128" t="s">
        <v>94</v>
      </c>
      <c r="G142" s="129"/>
      <c r="H142" s="129"/>
      <c r="I142" s="129"/>
      <c r="K142" s="96">
        <v>4</v>
      </c>
      <c r="N142" s="95"/>
      <c r="R142" s="97"/>
      <c r="T142" s="98"/>
      <c r="AA142" s="99"/>
      <c r="AT142" s="95" t="s">
        <v>96</v>
      </c>
      <c r="AU142" s="95" t="s">
        <v>54</v>
      </c>
      <c r="AV142" s="95" t="s">
        <v>54</v>
      </c>
      <c r="AW142" s="95" t="s">
        <v>61</v>
      </c>
      <c r="AX142" s="95" t="s">
        <v>10</v>
      </c>
      <c r="AY142" s="95" t="s">
        <v>89</v>
      </c>
    </row>
    <row r="143" spans="2:64" s="5" customFormat="1" ht="27" customHeight="1">
      <c r="B143" s="15"/>
      <c r="C143" s="82" t="s">
        <v>118</v>
      </c>
      <c r="D143" s="82" t="s">
        <v>90</v>
      </c>
      <c r="E143" s="83" t="s">
        <v>119</v>
      </c>
      <c r="F143" s="119" t="s">
        <v>120</v>
      </c>
      <c r="G143" s="120"/>
      <c r="H143" s="120"/>
      <c r="I143" s="120"/>
      <c r="J143" s="84" t="s">
        <v>93</v>
      </c>
      <c r="K143" s="85">
        <v>4</v>
      </c>
      <c r="L143" s="121">
        <v>0</v>
      </c>
      <c r="M143" s="120"/>
      <c r="N143" s="122">
        <f>ROUND($L$143*$K$143,2)</f>
        <v>0</v>
      </c>
      <c r="O143" s="120"/>
      <c r="P143" s="120"/>
      <c r="Q143" s="120"/>
      <c r="R143" s="16"/>
      <c r="T143" s="86"/>
      <c r="U143" s="19" t="s">
        <v>27</v>
      </c>
      <c r="V143" s="87">
        <v>0.005</v>
      </c>
      <c r="W143" s="87">
        <f>$V$143*$K$143</f>
        <v>0.02</v>
      </c>
      <c r="X143" s="87">
        <v>0</v>
      </c>
      <c r="Y143" s="87">
        <f>$X$143*$K$143</f>
        <v>0</v>
      </c>
      <c r="Z143" s="87">
        <v>0</v>
      </c>
      <c r="AA143" s="88">
        <f>$Z$143*$K$143</f>
        <v>0</v>
      </c>
      <c r="AR143" s="5" t="s">
        <v>94</v>
      </c>
      <c r="AT143" s="5" t="s">
        <v>90</v>
      </c>
      <c r="AU143" s="5" t="s">
        <v>54</v>
      </c>
      <c r="AY143" s="5" t="s">
        <v>89</v>
      </c>
      <c r="BE143" s="47">
        <f>IF($U$143="základní",$N$143,0)</f>
        <v>0</v>
      </c>
      <c r="BF143" s="47">
        <f>IF($U$143="snížená",$N$143,0)</f>
        <v>0</v>
      </c>
      <c r="BG143" s="47">
        <f>IF($U$143="zákl. přenesená",$N$143,0)</f>
        <v>0</v>
      </c>
      <c r="BH143" s="47">
        <f>IF($U$143="sníž. přenesená",$N$143,0)</f>
        <v>0</v>
      </c>
      <c r="BI143" s="47">
        <f>IF($U$143="nulová",$N$143,0)</f>
        <v>0</v>
      </c>
      <c r="BJ143" s="5" t="s">
        <v>10</v>
      </c>
      <c r="BK143" s="47">
        <f>ROUND($L$143*$K$143,2)</f>
        <v>0</v>
      </c>
      <c r="BL143" s="5" t="s">
        <v>94</v>
      </c>
    </row>
    <row r="144" spans="2:51" s="5" customFormat="1" ht="15.75" customHeight="1">
      <c r="B144" s="89"/>
      <c r="E144" s="90"/>
      <c r="F144" s="126" t="s">
        <v>95</v>
      </c>
      <c r="G144" s="127"/>
      <c r="H144" s="127"/>
      <c r="I144" s="127"/>
      <c r="K144" s="90"/>
      <c r="N144" s="90"/>
      <c r="R144" s="91"/>
      <c r="T144" s="92"/>
      <c r="AA144" s="93"/>
      <c r="AT144" s="90" t="s">
        <v>96</v>
      </c>
      <c r="AU144" s="90" t="s">
        <v>54</v>
      </c>
      <c r="AV144" s="90" t="s">
        <v>10</v>
      </c>
      <c r="AW144" s="90" t="s">
        <v>61</v>
      </c>
      <c r="AX144" s="90" t="s">
        <v>44</v>
      </c>
      <c r="AY144" s="90" t="s">
        <v>89</v>
      </c>
    </row>
    <row r="145" spans="2:51" s="5" customFormat="1" ht="15.75" customHeight="1">
      <c r="B145" s="94"/>
      <c r="E145" s="95"/>
      <c r="F145" s="128" t="s">
        <v>94</v>
      </c>
      <c r="G145" s="129"/>
      <c r="H145" s="129"/>
      <c r="I145" s="129"/>
      <c r="K145" s="96">
        <v>4</v>
      </c>
      <c r="N145" s="95"/>
      <c r="R145" s="97"/>
      <c r="T145" s="98"/>
      <c r="AA145" s="99"/>
      <c r="AT145" s="95" t="s">
        <v>96</v>
      </c>
      <c r="AU145" s="95" t="s">
        <v>54</v>
      </c>
      <c r="AV145" s="95" t="s">
        <v>54</v>
      </c>
      <c r="AW145" s="95" t="s">
        <v>61</v>
      </c>
      <c r="AX145" s="95" t="s">
        <v>10</v>
      </c>
      <c r="AY145" s="95" t="s">
        <v>89</v>
      </c>
    </row>
    <row r="146" spans="2:64" s="5" customFormat="1" ht="27" customHeight="1">
      <c r="B146" s="15"/>
      <c r="C146" s="82" t="s">
        <v>14</v>
      </c>
      <c r="D146" s="82" t="s">
        <v>90</v>
      </c>
      <c r="E146" s="83" t="s">
        <v>121</v>
      </c>
      <c r="F146" s="119" t="s">
        <v>122</v>
      </c>
      <c r="G146" s="120"/>
      <c r="H146" s="120"/>
      <c r="I146" s="120"/>
      <c r="J146" s="84" t="s">
        <v>102</v>
      </c>
      <c r="K146" s="85">
        <v>187.5</v>
      </c>
      <c r="L146" s="121">
        <v>0</v>
      </c>
      <c r="M146" s="120"/>
      <c r="N146" s="122">
        <f>ROUND($L$146*$K$146,2)</f>
        <v>0</v>
      </c>
      <c r="O146" s="120"/>
      <c r="P146" s="120"/>
      <c r="Q146" s="120"/>
      <c r="R146" s="16"/>
      <c r="T146" s="86"/>
      <c r="U146" s="19" t="s">
        <v>27</v>
      </c>
      <c r="V146" s="87">
        <v>0.097</v>
      </c>
      <c r="W146" s="87">
        <f>$V$146*$K$146</f>
        <v>18.1875</v>
      </c>
      <c r="X146" s="87">
        <v>0</v>
      </c>
      <c r="Y146" s="87">
        <f>$X$146*$K$146</f>
        <v>0</v>
      </c>
      <c r="Z146" s="87">
        <v>0</v>
      </c>
      <c r="AA146" s="88">
        <f>$Z$146*$K$146</f>
        <v>0</v>
      </c>
      <c r="AR146" s="5" t="s">
        <v>94</v>
      </c>
      <c r="AT146" s="5" t="s">
        <v>90</v>
      </c>
      <c r="AU146" s="5" t="s">
        <v>54</v>
      </c>
      <c r="AY146" s="5" t="s">
        <v>89</v>
      </c>
      <c r="BE146" s="47">
        <f>IF($U$146="základní",$N$146,0)</f>
        <v>0</v>
      </c>
      <c r="BF146" s="47">
        <f>IF($U$146="snížená",$N$146,0)</f>
        <v>0</v>
      </c>
      <c r="BG146" s="47">
        <f>IF($U$146="zákl. přenesená",$N$146,0)</f>
        <v>0</v>
      </c>
      <c r="BH146" s="47">
        <f>IF($U$146="sníž. přenesená",$N$146,0)</f>
        <v>0</v>
      </c>
      <c r="BI146" s="47">
        <f>IF($U$146="nulová",$N$146,0)</f>
        <v>0</v>
      </c>
      <c r="BJ146" s="5" t="s">
        <v>10</v>
      </c>
      <c r="BK146" s="47">
        <f>ROUND($L$146*$K$146,2)</f>
        <v>0</v>
      </c>
      <c r="BL146" s="5" t="s">
        <v>94</v>
      </c>
    </row>
    <row r="147" spans="2:51" s="5" customFormat="1" ht="15.75" customHeight="1">
      <c r="B147" s="94"/>
      <c r="E147" s="95"/>
      <c r="F147" s="128" t="s">
        <v>50</v>
      </c>
      <c r="G147" s="129"/>
      <c r="H147" s="129"/>
      <c r="I147" s="129"/>
      <c r="K147" s="96">
        <v>187.5</v>
      </c>
      <c r="N147" s="95"/>
      <c r="R147" s="97"/>
      <c r="T147" s="98"/>
      <c r="AA147" s="99"/>
      <c r="AT147" s="95" t="s">
        <v>96</v>
      </c>
      <c r="AU147" s="95" t="s">
        <v>54</v>
      </c>
      <c r="AV147" s="95" t="s">
        <v>54</v>
      </c>
      <c r="AW147" s="95" t="s">
        <v>61</v>
      </c>
      <c r="AX147" s="95" t="s">
        <v>10</v>
      </c>
      <c r="AY147" s="95" t="s">
        <v>89</v>
      </c>
    </row>
    <row r="148" spans="2:64" s="5" customFormat="1" ht="27" customHeight="1">
      <c r="B148" s="15"/>
      <c r="C148" s="82" t="s">
        <v>123</v>
      </c>
      <c r="D148" s="82" t="s">
        <v>90</v>
      </c>
      <c r="E148" s="83" t="s">
        <v>124</v>
      </c>
      <c r="F148" s="119" t="s">
        <v>125</v>
      </c>
      <c r="G148" s="120"/>
      <c r="H148" s="120"/>
      <c r="I148" s="120"/>
      <c r="J148" s="84" t="s">
        <v>126</v>
      </c>
      <c r="K148" s="85">
        <v>1250</v>
      </c>
      <c r="L148" s="121">
        <v>0</v>
      </c>
      <c r="M148" s="120"/>
      <c r="N148" s="122">
        <f>ROUND($L$148*$K$148,2)</f>
        <v>0</v>
      </c>
      <c r="O148" s="120"/>
      <c r="P148" s="120"/>
      <c r="Q148" s="120"/>
      <c r="R148" s="16"/>
      <c r="T148" s="86"/>
      <c r="U148" s="19" t="s">
        <v>27</v>
      </c>
      <c r="V148" s="87">
        <v>0.012</v>
      </c>
      <c r="W148" s="87">
        <f>$V$148*$K$148</f>
        <v>15</v>
      </c>
      <c r="X148" s="87">
        <v>0</v>
      </c>
      <c r="Y148" s="87">
        <f>$X$148*$K$148</f>
        <v>0</v>
      </c>
      <c r="Z148" s="87">
        <v>0</v>
      </c>
      <c r="AA148" s="88">
        <f>$Z$148*$K$148</f>
        <v>0</v>
      </c>
      <c r="AR148" s="5" t="s">
        <v>94</v>
      </c>
      <c r="AT148" s="5" t="s">
        <v>90</v>
      </c>
      <c r="AU148" s="5" t="s">
        <v>54</v>
      </c>
      <c r="AY148" s="5" t="s">
        <v>89</v>
      </c>
      <c r="BE148" s="47">
        <f>IF($U$148="základní",$N$148,0)</f>
        <v>0</v>
      </c>
      <c r="BF148" s="47">
        <f>IF($U$148="snížená",$N$148,0)</f>
        <v>0</v>
      </c>
      <c r="BG148" s="47">
        <f>IF($U$148="zákl. přenesená",$N$148,0)</f>
        <v>0</v>
      </c>
      <c r="BH148" s="47">
        <f>IF($U$148="sníž. přenesená",$N$148,0)</f>
        <v>0</v>
      </c>
      <c r="BI148" s="47">
        <f>IF($U$148="nulová",$N$148,0)</f>
        <v>0</v>
      </c>
      <c r="BJ148" s="5" t="s">
        <v>10</v>
      </c>
      <c r="BK148" s="47">
        <f>ROUND($L$148*$K$148,2)</f>
        <v>0</v>
      </c>
      <c r="BL148" s="5" t="s">
        <v>94</v>
      </c>
    </row>
    <row r="149" spans="2:51" s="5" customFormat="1" ht="15.75" customHeight="1">
      <c r="B149" s="89"/>
      <c r="E149" s="90"/>
      <c r="F149" s="126" t="s">
        <v>95</v>
      </c>
      <c r="G149" s="127"/>
      <c r="H149" s="127"/>
      <c r="I149" s="127"/>
      <c r="K149" s="90"/>
      <c r="N149" s="90"/>
      <c r="R149" s="91"/>
      <c r="T149" s="92"/>
      <c r="AA149" s="93"/>
      <c r="AT149" s="90" t="s">
        <v>96</v>
      </c>
      <c r="AU149" s="90" t="s">
        <v>54</v>
      </c>
      <c r="AV149" s="90" t="s">
        <v>10</v>
      </c>
      <c r="AW149" s="90" t="s">
        <v>61</v>
      </c>
      <c r="AX149" s="90" t="s">
        <v>44</v>
      </c>
      <c r="AY149" s="90" t="s">
        <v>89</v>
      </c>
    </row>
    <row r="150" spans="2:51" s="5" customFormat="1" ht="15.75" customHeight="1">
      <c r="B150" s="89"/>
      <c r="E150" s="90"/>
      <c r="F150" s="126" t="s">
        <v>127</v>
      </c>
      <c r="G150" s="127"/>
      <c r="H150" s="127"/>
      <c r="I150" s="127"/>
      <c r="K150" s="90"/>
      <c r="N150" s="90"/>
      <c r="R150" s="91"/>
      <c r="T150" s="92"/>
      <c r="AA150" s="93"/>
      <c r="AT150" s="90" t="s">
        <v>96</v>
      </c>
      <c r="AU150" s="90" t="s">
        <v>54</v>
      </c>
      <c r="AV150" s="90" t="s">
        <v>10</v>
      </c>
      <c r="AW150" s="90" t="s">
        <v>61</v>
      </c>
      <c r="AX150" s="90" t="s">
        <v>44</v>
      </c>
      <c r="AY150" s="90" t="s">
        <v>89</v>
      </c>
    </row>
    <row r="151" spans="2:51" s="5" customFormat="1" ht="15.75" customHeight="1">
      <c r="B151" s="94"/>
      <c r="E151" s="95"/>
      <c r="F151" s="128" t="s">
        <v>128</v>
      </c>
      <c r="G151" s="129"/>
      <c r="H151" s="129"/>
      <c r="I151" s="129"/>
      <c r="K151" s="96">
        <v>1250</v>
      </c>
      <c r="N151" s="95"/>
      <c r="R151" s="97"/>
      <c r="T151" s="98"/>
      <c r="AA151" s="99"/>
      <c r="AT151" s="95" t="s">
        <v>96</v>
      </c>
      <c r="AU151" s="95" t="s">
        <v>54</v>
      </c>
      <c r="AV151" s="95" t="s">
        <v>54</v>
      </c>
      <c r="AW151" s="95" t="s">
        <v>61</v>
      </c>
      <c r="AX151" s="95" t="s">
        <v>10</v>
      </c>
      <c r="AY151" s="95" t="s">
        <v>89</v>
      </c>
    </row>
    <row r="152" spans="2:64" s="5" customFormat="1" ht="27" customHeight="1">
      <c r="B152" s="15"/>
      <c r="C152" s="82" t="s">
        <v>129</v>
      </c>
      <c r="D152" s="82" t="s">
        <v>90</v>
      </c>
      <c r="E152" s="83" t="s">
        <v>130</v>
      </c>
      <c r="F152" s="119" t="s">
        <v>131</v>
      </c>
      <c r="G152" s="120"/>
      <c r="H152" s="120"/>
      <c r="I152" s="120"/>
      <c r="J152" s="84" t="s">
        <v>126</v>
      </c>
      <c r="K152" s="85">
        <v>1250</v>
      </c>
      <c r="L152" s="121">
        <v>0</v>
      </c>
      <c r="M152" s="120"/>
      <c r="N152" s="122">
        <f>ROUND($L$152*$K$152,2)</f>
        <v>0</v>
      </c>
      <c r="O152" s="120"/>
      <c r="P152" s="120"/>
      <c r="Q152" s="120"/>
      <c r="R152" s="16"/>
      <c r="T152" s="86"/>
      <c r="U152" s="19" t="s">
        <v>27</v>
      </c>
      <c r="V152" s="87">
        <v>0.019</v>
      </c>
      <c r="W152" s="87">
        <f>$V$152*$K$152</f>
        <v>23.75</v>
      </c>
      <c r="X152" s="87">
        <v>0</v>
      </c>
      <c r="Y152" s="87">
        <f>$X$152*$K$152</f>
        <v>0</v>
      </c>
      <c r="Z152" s="87">
        <v>0</v>
      </c>
      <c r="AA152" s="88">
        <f>$Z$152*$K$152</f>
        <v>0</v>
      </c>
      <c r="AR152" s="5" t="s">
        <v>94</v>
      </c>
      <c r="AT152" s="5" t="s">
        <v>90</v>
      </c>
      <c r="AU152" s="5" t="s">
        <v>54</v>
      </c>
      <c r="AY152" s="5" t="s">
        <v>89</v>
      </c>
      <c r="BE152" s="47">
        <f>IF($U$152="základní",$N$152,0)</f>
        <v>0</v>
      </c>
      <c r="BF152" s="47">
        <f>IF($U$152="snížená",$N$152,0)</f>
        <v>0</v>
      </c>
      <c r="BG152" s="47">
        <f>IF($U$152="zákl. přenesená",$N$152,0)</f>
        <v>0</v>
      </c>
      <c r="BH152" s="47">
        <f>IF($U$152="sníž. přenesená",$N$152,0)</f>
        <v>0</v>
      </c>
      <c r="BI152" s="47">
        <f>IF($U$152="nulová",$N$152,0)</f>
        <v>0</v>
      </c>
      <c r="BJ152" s="5" t="s">
        <v>10</v>
      </c>
      <c r="BK152" s="47">
        <f>ROUND($L$152*$K$152,2)</f>
        <v>0</v>
      </c>
      <c r="BL152" s="5" t="s">
        <v>94</v>
      </c>
    </row>
    <row r="153" spans="2:51" s="5" customFormat="1" ht="15.75" customHeight="1">
      <c r="B153" s="89"/>
      <c r="E153" s="90"/>
      <c r="F153" s="126" t="s">
        <v>95</v>
      </c>
      <c r="G153" s="127"/>
      <c r="H153" s="127"/>
      <c r="I153" s="127"/>
      <c r="K153" s="90"/>
      <c r="N153" s="90"/>
      <c r="R153" s="91"/>
      <c r="T153" s="92"/>
      <c r="AA153" s="93"/>
      <c r="AT153" s="90" t="s">
        <v>96</v>
      </c>
      <c r="AU153" s="90" t="s">
        <v>54</v>
      </c>
      <c r="AV153" s="90" t="s">
        <v>10</v>
      </c>
      <c r="AW153" s="90" t="s">
        <v>61</v>
      </c>
      <c r="AX153" s="90" t="s">
        <v>44</v>
      </c>
      <c r="AY153" s="90" t="s">
        <v>89</v>
      </c>
    </row>
    <row r="154" spans="2:51" s="5" customFormat="1" ht="15.75" customHeight="1">
      <c r="B154" s="89"/>
      <c r="E154" s="90"/>
      <c r="F154" s="126" t="s">
        <v>132</v>
      </c>
      <c r="G154" s="127"/>
      <c r="H154" s="127"/>
      <c r="I154" s="127"/>
      <c r="K154" s="90"/>
      <c r="N154" s="90"/>
      <c r="R154" s="91"/>
      <c r="T154" s="92"/>
      <c r="AA154" s="93"/>
      <c r="AT154" s="90" t="s">
        <v>96</v>
      </c>
      <c r="AU154" s="90" t="s">
        <v>54</v>
      </c>
      <c r="AV154" s="90" t="s">
        <v>10</v>
      </c>
      <c r="AW154" s="90" t="s">
        <v>61</v>
      </c>
      <c r="AX154" s="90" t="s">
        <v>44</v>
      </c>
      <c r="AY154" s="90" t="s">
        <v>89</v>
      </c>
    </row>
    <row r="155" spans="2:51" s="5" customFormat="1" ht="15.75" customHeight="1">
      <c r="B155" s="94"/>
      <c r="E155" s="95"/>
      <c r="F155" s="128" t="s">
        <v>128</v>
      </c>
      <c r="G155" s="129"/>
      <c r="H155" s="129"/>
      <c r="I155" s="129"/>
      <c r="K155" s="96">
        <v>1250</v>
      </c>
      <c r="N155" s="95"/>
      <c r="R155" s="97"/>
      <c r="T155" s="98"/>
      <c r="AA155" s="99"/>
      <c r="AT155" s="95" t="s">
        <v>96</v>
      </c>
      <c r="AU155" s="95" t="s">
        <v>54</v>
      </c>
      <c r="AV155" s="95" t="s">
        <v>54</v>
      </c>
      <c r="AW155" s="95" t="s">
        <v>61</v>
      </c>
      <c r="AX155" s="95" t="s">
        <v>10</v>
      </c>
      <c r="AY155" s="95" t="s">
        <v>89</v>
      </c>
    </row>
    <row r="156" spans="2:64" s="5" customFormat="1" ht="15.75" customHeight="1">
      <c r="B156" s="15"/>
      <c r="C156" s="100" t="s">
        <v>133</v>
      </c>
      <c r="D156" s="100" t="s">
        <v>134</v>
      </c>
      <c r="E156" s="101" t="s">
        <v>135</v>
      </c>
      <c r="F156" s="130" t="s">
        <v>136</v>
      </c>
      <c r="G156" s="131"/>
      <c r="H156" s="131"/>
      <c r="I156" s="131"/>
      <c r="J156" s="102" t="s">
        <v>102</v>
      </c>
      <c r="K156" s="103">
        <v>206.25</v>
      </c>
      <c r="L156" s="132">
        <v>0</v>
      </c>
      <c r="M156" s="131"/>
      <c r="N156" s="133">
        <f>ROUND($L$156*$K$156,2)</f>
        <v>0</v>
      </c>
      <c r="O156" s="120"/>
      <c r="P156" s="120"/>
      <c r="Q156" s="120"/>
      <c r="R156" s="16"/>
      <c r="T156" s="86"/>
      <c r="U156" s="19" t="s">
        <v>27</v>
      </c>
      <c r="V156" s="87">
        <v>0</v>
      </c>
      <c r="W156" s="87">
        <f>$V$156*$K$156</f>
        <v>0</v>
      </c>
      <c r="X156" s="87">
        <v>0.6</v>
      </c>
      <c r="Y156" s="87">
        <f>$X$156*$K$156</f>
        <v>123.75</v>
      </c>
      <c r="Z156" s="87">
        <v>0</v>
      </c>
      <c r="AA156" s="88">
        <f>$Z$156*$K$156</f>
        <v>0</v>
      </c>
      <c r="AR156" s="5" t="s">
        <v>115</v>
      </c>
      <c r="AT156" s="5" t="s">
        <v>134</v>
      </c>
      <c r="AU156" s="5" t="s">
        <v>54</v>
      </c>
      <c r="AY156" s="5" t="s">
        <v>89</v>
      </c>
      <c r="BE156" s="47">
        <f>IF($U$156="základní",$N$156,0)</f>
        <v>0</v>
      </c>
      <c r="BF156" s="47">
        <f>IF($U$156="snížená",$N$156,0)</f>
        <v>0</v>
      </c>
      <c r="BG156" s="47">
        <f>IF($U$156="zákl. přenesená",$N$156,0)</f>
        <v>0</v>
      </c>
      <c r="BH156" s="47">
        <f>IF($U$156="sníž. přenesená",$N$156,0)</f>
        <v>0</v>
      </c>
      <c r="BI156" s="47">
        <f>IF($U$156="nulová",$N$156,0)</f>
        <v>0</v>
      </c>
      <c r="BJ156" s="5" t="s">
        <v>10</v>
      </c>
      <c r="BK156" s="47">
        <f>ROUND($L$156*$K$156,2)</f>
        <v>0</v>
      </c>
      <c r="BL156" s="5" t="s">
        <v>94</v>
      </c>
    </row>
    <row r="157" spans="2:51" s="5" customFormat="1" ht="15.75" customHeight="1">
      <c r="B157" s="89"/>
      <c r="E157" s="90"/>
      <c r="F157" s="126" t="s">
        <v>95</v>
      </c>
      <c r="G157" s="127"/>
      <c r="H157" s="127"/>
      <c r="I157" s="127"/>
      <c r="K157" s="90"/>
      <c r="N157" s="90"/>
      <c r="R157" s="91"/>
      <c r="T157" s="92"/>
      <c r="AA157" s="93"/>
      <c r="AT157" s="90" t="s">
        <v>96</v>
      </c>
      <c r="AU157" s="90" t="s">
        <v>54</v>
      </c>
      <c r="AV157" s="90" t="s">
        <v>10</v>
      </c>
      <c r="AW157" s="90" t="s">
        <v>61</v>
      </c>
      <c r="AX157" s="90" t="s">
        <v>44</v>
      </c>
      <c r="AY157" s="90" t="s">
        <v>89</v>
      </c>
    </row>
    <row r="158" spans="2:51" s="5" customFormat="1" ht="15.75" customHeight="1">
      <c r="B158" s="89"/>
      <c r="E158" s="90"/>
      <c r="F158" s="126" t="s">
        <v>132</v>
      </c>
      <c r="G158" s="127"/>
      <c r="H158" s="127"/>
      <c r="I158" s="127"/>
      <c r="K158" s="90"/>
      <c r="N158" s="90"/>
      <c r="R158" s="91"/>
      <c r="T158" s="92"/>
      <c r="AA158" s="93"/>
      <c r="AT158" s="90" t="s">
        <v>96</v>
      </c>
      <c r="AU158" s="90" t="s">
        <v>54</v>
      </c>
      <c r="AV158" s="90" t="s">
        <v>10</v>
      </c>
      <c r="AW158" s="90" t="s">
        <v>61</v>
      </c>
      <c r="AX158" s="90" t="s">
        <v>44</v>
      </c>
      <c r="AY158" s="90" t="s">
        <v>89</v>
      </c>
    </row>
    <row r="159" spans="2:51" s="5" customFormat="1" ht="15.75" customHeight="1">
      <c r="B159" s="94"/>
      <c r="E159" s="95"/>
      <c r="F159" s="128" t="s">
        <v>137</v>
      </c>
      <c r="G159" s="129"/>
      <c r="H159" s="129"/>
      <c r="I159" s="129"/>
      <c r="K159" s="96">
        <v>206.25</v>
      </c>
      <c r="N159" s="95"/>
      <c r="R159" s="97"/>
      <c r="T159" s="98"/>
      <c r="AA159" s="99"/>
      <c r="AT159" s="95" t="s">
        <v>96</v>
      </c>
      <c r="AU159" s="95" t="s">
        <v>54</v>
      </c>
      <c r="AV159" s="95" t="s">
        <v>54</v>
      </c>
      <c r="AW159" s="95" t="s">
        <v>61</v>
      </c>
      <c r="AX159" s="95" t="s">
        <v>10</v>
      </c>
      <c r="AY159" s="95" t="s">
        <v>89</v>
      </c>
    </row>
    <row r="160" spans="2:64" s="5" customFormat="1" ht="27" customHeight="1">
      <c r="B160" s="15"/>
      <c r="C160" s="82" t="s">
        <v>138</v>
      </c>
      <c r="D160" s="82" t="s">
        <v>90</v>
      </c>
      <c r="E160" s="83" t="s">
        <v>139</v>
      </c>
      <c r="F160" s="119" t="s">
        <v>140</v>
      </c>
      <c r="G160" s="120"/>
      <c r="H160" s="120"/>
      <c r="I160" s="120"/>
      <c r="J160" s="84" t="s">
        <v>126</v>
      </c>
      <c r="K160" s="85">
        <v>1250</v>
      </c>
      <c r="L160" s="121">
        <v>0</v>
      </c>
      <c r="M160" s="120"/>
      <c r="N160" s="122">
        <f>ROUND($L$160*$K$160,2)</f>
        <v>0</v>
      </c>
      <c r="O160" s="120"/>
      <c r="P160" s="120"/>
      <c r="Q160" s="120"/>
      <c r="R160" s="16"/>
      <c r="T160" s="86"/>
      <c r="U160" s="19" t="s">
        <v>27</v>
      </c>
      <c r="V160" s="87">
        <v>0.058</v>
      </c>
      <c r="W160" s="87">
        <f>$V$160*$K$160</f>
        <v>72.5</v>
      </c>
      <c r="X160" s="87">
        <v>0</v>
      </c>
      <c r="Y160" s="87">
        <f>$X$160*$K$160</f>
        <v>0</v>
      </c>
      <c r="Z160" s="87">
        <v>0</v>
      </c>
      <c r="AA160" s="88">
        <f>$Z$160*$K$160</f>
        <v>0</v>
      </c>
      <c r="AR160" s="5" t="s">
        <v>94</v>
      </c>
      <c r="AT160" s="5" t="s">
        <v>90</v>
      </c>
      <c r="AU160" s="5" t="s">
        <v>54</v>
      </c>
      <c r="AY160" s="5" t="s">
        <v>89</v>
      </c>
      <c r="BE160" s="47">
        <f>IF($U$160="základní",$N$160,0)</f>
        <v>0</v>
      </c>
      <c r="BF160" s="47">
        <f>IF($U$160="snížená",$N$160,0)</f>
        <v>0</v>
      </c>
      <c r="BG160" s="47">
        <f>IF($U$160="zákl. přenesená",$N$160,0)</f>
        <v>0</v>
      </c>
      <c r="BH160" s="47">
        <f>IF($U$160="sníž. přenesená",$N$160,0)</f>
        <v>0</v>
      </c>
      <c r="BI160" s="47">
        <f>IF($U$160="nulová",$N$160,0)</f>
        <v>0</v>
      </c>
      <c r="BJ160" s="5" t="s">
        <v>10</v>
      </c>
      <c r="BK160" s="47">
        <f>ROUND($L$160*$K$160,2)</f>
        <v>0</v>
      </c>
      <c r="BL160" s="5" t="s">
        <v>94</v>
      </c>
    </row>
    <row r="161" spans="2:51" s="5" customFormat="1" ht="15.75" customHeight="1">
      <c r="B161" s="89"/>
      <c r="E161" s="90"/>
      <c r="F161" s="126" t="s">
        <v>95</v>
      </c>
      <c r="G161" s="127"/>
      <c r="H161" s="127"/>
      <c r="I161" s="127"/>
      <c r="K161" s="90"/>
      <c r="N161" s="90"/>
      <c r="R161" s="91"/>
      <c r="T161" s="92"/>
      <c r="AA161" s="93"/>
      <c r="AT161" s="90" t="s">
        <v>96</v>
      </c>
      <c r="AU161" s="90" t="s">
        <v>54</v>
      </c>
      <c r="AV161" s="90" t="s">
        <v>10</v>
      </c>
      <c r="AW161" s="90" t="s">
        <v>61</v>
      </c>
      <c r="AX161" s="90" t="s">
        <v>44</v>
      </c>
      <c r="AY161" s="90" t="s">
        <v>89</v>
      </c>
    </row>
    <row r="162" spans="2:51" s="5" customFormat="1" ht="15.75" customHeight="1">
      <c r="B162" s="94"/>
      <c r="E162" s="95"/>
      <c r="F162" s="128" t="s">
        <v>128</v>
      </c>
      <c r="G162" s="129"/>
      <c r="H162" s="129"/>
      <c r="I162" s="129"/>
      <c r="K162" s="96">
        <v>1250</v>
      </c>
      <c r="N162" s="95"/>
      <c r="R162" s="97"/>
      <c r="T162" s="98"/>
      <c r="AA162" s="99"/>
      <c r="AT162" s="95" t="s">
        <v>96</v>
      </c>
      <c r="AU162" s="95" t="s">
        <v>54</v>
      </c>
      <c r="AV162" s="95" t="s">
        <v>54</v>
      </c>
      <c r="AW162" s="95" t="s">
        <v>61</v>
      </c>
      <c r="AX162" s="95" t="s">
        <v>10</v>
      </c>
      <c r="AY162" s="95" t="s">
        <v>89</v>
      </c>
    </row>
    <row r="163" spans="2:64" s="5" customFormat="1" ht="15.75" customHeight="1">
      <c r="B163" s="15"/>
      <c r="C163" s="100" t="s">
        <v>5</v>
      </c>
      <c r="D163" s="100" t="s">
        <v>134</v>
      </c>
      <c r="E163" s="101" t="s">
        <v>141</v>
      </c>
      <c r="F163" s="130" t="s">
        <v>142</v>
      </c>
      <c r="G163" s="131"/>
      <c r="H163" s="131"/>
      <c r="I163" s="131"/>
      <c r="J163" s="102" t="s">
        <v>143</v>
      </c>
      <c r="K163" s="103">
        <v>31.25</v>
      </c>
      <c r="L163" s="132">
        <v>0</v>
      </c>
      <c r="M163" s="131"/>
      <c r="N163" s="133">
        <f>ROUND($L$163*$K$163,2)</f>
        <v>0</v>
      </c>
      <c r="O163" s="120"/>
      <c r="P163" s="120"/>
      <c r="Q163" s="120"/>
      <c r="R163" s="16"/>
      <c r="T163" s="86"/>
      <c r="U163" s="19" t="s">
        <v>27</v>
      </c>
      <c r="V163" s="87">
        <v>0</v>
      </c>
      <c r="W163" s="87">
        <f>$V$163*$K$163</f>
        <v>0</v>
      </c>
      <c r="X163" s="87">
        <v>0.001</v>
      </c>
      <c r="Y163" s="87">
        <f>$X$163*$K$163</f>
        <v>0.03125</v>
      </c>
      <c r="Z163" s="87">
        <v>0</v>
      </c>
      <c r="AA163" s="88">
        <f>$Z$163*$K$163</f>
        <v>0</v>
      </c>
      <c r="AR163" s="5" t="s">
        <v>115</v>
      </c>
      <c r="AT163" s="5" t="s">
        <v>134</v>
      </c>
      <c r="AU163" s="5" t="s">
        <v>54</v>
      </c>
      <c r="AY163" s="5" t="s">
        <v>89</v>
      </c>
      <c r="BE163" s="47">
        <f>IF($U$163="základní",$N$163,0)</f>
        <v>0</v>
      </c>
      <c r="BF163" s="47">
        <f>IF($U$163="snížená",$N$163,0)</f>
        <v>0</v>
      </c>
      <c r="BG163" s="47">
        <f>IF($U$163="zákl. přenesená",$N$163,0)</f>
        <v>0</v>
      </c>
      <c r="BH163" s="47">
        <f>IF($U$163="sníž. přenesená",$N$163,0)</f>
        <v>0</v>
      </c>
      <c r="BI163" s="47">
        <f>IF($U$163="nulová",$N$163,0)</f>
        <v>0</v>
      </c>
      <c r="BJ163" s="5" t="s">
        <v>10</v>
      </c>
      <c r="BK163" s="47">
        <f>ROUND($L$163*$K$163,2)</f>
        <v>0</v>
      </c>
      <c r="BL163" s="5" t="s">
        <v>94</v>
      </c>
    </row>
    <row r="164" spans="2:64" s="5" customFormat="1" ht="15.75" customHeight="1">
      <c r="B164" s="15"/>
      <c r="C164" s="82" t="s">
        <v>144</v>
      </c>
      <c r="D164" s="82" t="s">
        <v>90</v>
      </c>
      <c r="E164" s="83" t="s">
        <v>145</v>
      </c>
      <c r="F164" s="119" t="s">
        <v>146</v>
      </c>
      <c r="G164" s="120"/>
      <c r="H164" s="120"/>
      <c r="I164" s="120"/>
      <c r="J164" s="84" t="s">
        <v>126</v>
      </c>
      <c r="K164" s="85">
        <v>1250</v>
      </c>
      <c r="L164" s="121">
        <v>0</v>
      </c>
      <c r="M164" s="120"/>
      <c r="N164" s="122">
        <f>ROUND($L$164*$K$164,2)</f>
        <v>0</v>
      </c>
      <c r="O164" s="120"/>
      <c r="P164" s="120"/>
      <c r="Q164" s="120"/>
      <c r="R164" s="16"/>
      <c r="T164" s="86"/>
      <c r="U164" s="19" t="s">
        <v>27</v>
      </c>
      <c r="V164" s="87">
        <v>0.013</v>
      </c>
      <c r="W164" s="87">
        <f>$V$164*$K$164</f>
        <v>16.25</v>
      </c>
      <c r="X164" s="87">
        <v>0</v>
      </c>
      <c r="Y164" s="87">
        <f>$X$164*$K$164</f>
        <v>0</v>
      </c>
      <c r="Z164" s="87">
        <v>0</v>
      </c>
      <c r="AA164" s="88">
        <f>$Z$164*$K$164</f>
        <v>0</v>
      </c>
      <c r="AR164" s="5" t="s">
        <v>94</v>
      </c>
      <c r="AT164" s="5" t="s">
        <v>90</v>
      </c>
      <c r="AU164" s="5" t="s">
        <v>54</v>
      </c>
      <c r="AY164" s="5" t="s">
        <v>89</v>
      </c>
      <c r="BE164" s="47">
        <f>IF($U$164="základní",$N$164,0)</f>
        <v>0</v>
      </c>
      <c r="BF164" s="47">
        <f>IF($U$164="snížená",$N$164,0)</f>
        <v>0</v>
      </c>
      <c r="BG164" s="47">
        <f>IF($U$164="zákl. přenesená",$N$164,0)</f>
        <v>0</v>
      </c>
      <c r="BH164" s="47">
        <f>IF($U$164="sníž. přenesená",$N$164,0)</f>
        <v>0</v>
      </c>
      <c r="BI164" s="47">
        <f>IF($U$164="nulová",$N$164,0)</f>
        <v>0</v>
      </c>
      <c r="BJ164" s="5" t="s">
        <v>10</v>
      </c>
      <c r="BK164" s="47">
        <f>ROUND($L$164*$K$164,2)</f>
        <v>0</v>
      </c>
      <c r="BL164" s="5" t="s">
        <v>94</v>
      </c>
    </row>
    <row r="165" spans="2:51" s="5" customFormat="1" ht="15.75" customHeight="1">
      <c r="B165" s="89"/>
      <c r="E165" s="90"/>
      <c r="F165" s="126" t="s">
        <v>95</v>
      </c>
      <c r="G165" s="127"/>
      <c r="H165" s="127"/>
      <c r="I165" s="127"/>
      <c r="K165" s="90"/>
      <c r="N165" s="90"/>
      <c r="R165" s="91"/>
      <c r="T165" s="92"/>
      <c r="AA165" s="93"/>
      <c r="AT165" s="90" t="s">
        <v>96</v>
      </c>
      <c r="AU165" s="90" t="s">
        <v>54</v>
      </c>
      <c r="AV165" s="90" t="s">
        <v>10</v>
      </c>
      <c r="AW165" s="90" t="s">
        <v>61</v>
      </c>
      <c r="AX165" s="90" t="s">
        <v>44</v>
      </c>
      <c r="AY165" s="90" t="s">
        <v>89</v>
      </c>
    </row>
    <row r="166" spans="2:51" s="5" customFormat="1" ht="15.75" customHeight="1">
      <c r="B166" s="94"/>
      <c r="E166" s="95"/>
      <c r="F166" s="128" t="s">
        <v>128</v>
      </c>
      <c r="G166" s="129"/>
      <c r="H166" s="129"/>
      <c r="I166" s="129"/>
      <c r="K166" s="96">
        <v>1250</v>
      </c>
      <c r="N166" s="95"/>
      <c r="R166" s="97"/>
      <c r="T166" s="98"/>
      <c r="AA166" s="99"/>
      <c r="AT166" s="95" t="s">
        <v>96</v>
      </c>
      <c r="AU166" s="95" t="s">
        <v>54</v>
      </c>
      <c r="AV166" s="95" t="s">
        <v>54</v>
      </c>
      <c r="AW166" s="95" t="s">
        <v>61</v>
      </c>
      <c r="AX166" s="95" t="s">
        <v>10</v>
      </c>
      <c r="AY166" s="95" t="s">
        <v>89</v>
      </c>
    </row>
    <row r="167" spans="2:64" s="5" customFormat="1" ht="39" customHeight="1">
      <c r="B167" s="15"/>
      <c r="C167" s="82" t="s">
        <v>147</v>
      </c>
      <c r="D167" s="82" t="s">
        <v>90</v>
      </c>
      <c r="E167" s="83" t="s">
        <v>148</v>
      </c>
      <c r="F167" s="119" t="s">
        <v>149</v>
      </c>
      <c r="G167" s="120"/>
      <c r="H167" s="120"/>
      <c r="I167" s="120"/>
      <c r="J167" s="84" t="s">
        <v>93</v>
      </c>
      <c r="K167" s="85">
        <v>22</v>
      </c>
      <c r="L167" s="121">
        <v>0</v>
      </c>
      <c r="M167" s="120"/>
      <c r="N167" s="122">
        <f>ROUND($L$167*$K$167,2)</f>
        <v>0</v>
      </c>
      <c r="O167" s="120"/>
      <c r="P167" s="120"/>
      <c r="Q167" s="120"/>
      <c r="R167" s="16"/>
      <c r="T167" s="86"/>
      <c r="U167" s="19" t="s">
        <v>27</v>
      </c>
      <c r="V167" s="87">
        <v>0.577</v>
      </c>
      <c r="W167" s="87">
        <f>$V$167*$K$167</f>
        <v>12.693999999999999</v>
      </c>
      <c r="X167" s="87">
        <v>0</v>
      </c>
      <c r="Y167" s="87">
        <f>$X$167*$K$167</f>
        <v>0</v>
      </c>
      <c r="Z167" s="87">
        <v>0</v>
      </c>
      <c r="AA167" s="88">
        <f>$Z$167*$K$167</f>
        <v>0</v>
      </c>
      <c r="AR167" s="5" t="s">
        <v>94</v>
      </c>
      <c r="AT167" s="5" t="s">
        <v>90</v>
      </c>
      <c r="AU167" s="5" t="s">
        <v>54</v>
      </c>
      <c r="AY167" s="5" t="s">
        <v>89</v>
      </c>
      <c r="BE167" s="47">
        <f>IF($U$167="základní",$N$167,0)</f>
        <v>0</v>
      </c>
      <c r="BF167" s="47">
        <f>IF($U$167="snížená",$N$167,0)</f>
        <v>0</v>
      </c>
      <c r="BG167" s="47">
        <f>IF($U$167="zákl. přenesená",$N$167,0)</f>
        <v>0</v>
      </c>
      <c r="BH167" s="47">
        <f>IF($U$167="sníž. přenesená",$N$167,0)</f>
        <v>0</v>
      </c>
      <c r="BI167" s="47">
        <f>IF($U$167="nulová",$N$167,0)</f>
        <v>0</v>
      </c>
      <c r="BJ167" s="5" t="s">
        <v>10</v>
      </c>
      <c r="BK167" s="47">
        <f>ROUND($L$167*$K$167,2)</f>
        <v>0</v>
      </c>
      <c r="BL167" s="5" t="s">
        <v>94</v>
      </c>
    </row>
    <row r="168" spans="2:51" s="5" customFormat="1" ht="15.75" customHeight="1">
      <c r="B168" s="89"/>
      <c r="E168" s="90"/>
      <c r="F168" s="126" t="s">
        <v>95</v>
      </c>
      <c r="G168" s="127"/>
      <c r="H168" s="127"/>
      <c r="I168" s="127"/>
      <c r="K168" s="90"/>
      <c r="N168" s="90"/>
      <c r="R168" s="91"/>
      <c r="T168" s="92"/>
      <c r="AA168" s="93"/>
      <c r="AT168" s="90" t="s">
        <v>96</v>
      </c>
      <c r="AU168" s="90" t="s">
        <v>54</v>
      </c>
      <c r="AV168" s="90" t="s">
        <v>10</v>
      </c>
      <c r="AW168" s="90" t="s">
        <v>61</v>
      </c>
      <c r="AX168" s="90" t="s">
        <v>44</v>
      </c>
      <c r="AY168" s="90" t="s">
        <v>89</v>
      </c>
    </row>
    <row r="169" spans="2:51" s="5" customFormat="1" ht="15.75" customHeight="1">
      <c r="B169" s="89"/>
      <c r="E169" s="90"/>
      <c r="F169" s="126" t="s">
        <v>150</v>
      </c>
      <c r="G169" s="127"/>
      <c r="H169" s="127"/>
      <c r="I169" s="127"/>
      <c r="K169" s="90"/>
      <c r="N169" s="90"/>
      <c r="R169" s="91"/>
      <c r="T169" s="92"/>
      <c r="AA169" s="93"/>
      <c r="AT169" s="90" t="s">
        <v>96</v>
      </c>
      <c r="AU169" s="90" t="s">
        <v>54</v>
      </c>
      <c r="AV169" s="90" t="s">
        <v>10</v>
      </c>
      <c r="AW169" s="90" t="s">
        <v>61</v>
      </c>
      <c r="AX169" s="90" t="s">
        <v>44</v>
      </c>
      <c r="AY169" s="90" t="s">
        <v>89</v>
      </c>
    </row>
    <row r="170" spans="2:51" s="5" customFormat="1" ht="15.75" customHeight="1">
      <c r="B170" s="94"/>
      <c r="E170" s="95"/>
      <c r="F170" s="128" t="s">
        <v>151</v>
      </c>
      <c r="G170" s="129"/>
      <c r="H170" s="129"/>
      <c r="I170" s="129"/>
      <c r="K170" s="96">
        <v>22</v>
      </c>
      <c r="N170" s="95"/>
      <c r="R170" s="97"/>
      <c r="T170" s="98"/>
      <c r="AA170" s="99"/>
      <c r="AT170" s="95" t="s">
        <v>96</v>
      </c>
      <c r="AU170" s="95" t="s">
        <v>54</v>
      </c>
      <c r="AV170" s="95" t="s">
        <v>54</v>
      </c>
      <c r="AW170" s="95" t="s">
        <v>61</v>
      </c>
      <c r="AX170" s="95" t="s">
        <v>10</v>
      </c>
      <c r="AY170" s="95" t="s">
        <v>89</v>
      </c>
    </row>
    <row r="171" spans="2:64" s="5" customFormat="1" ht="15.75" customHeight="1">
      <c r="B171" s="15"/>
      <c r="C171" s="100" t="s">
        <v>152</v>
      </c>
      <c r="D171" s="100" t="s">
        <v>134</v>
      </c>
      <c r="E171" s="101" t="s">
        <v>153</v>
      </c>
      <c r="F171" s="130" t="s">
        <v>154</v>
      </c>
      <c r="G171" s="131"/>
      <c r="H171" s="131"/>
      <c r="I171" s="131"/>
      <c r="J171" s="102" t="s">
        <v>93</v>
      </c>
      <c r="K171" s="103">
        <v>2.75</v>
      </c>
      <c r="L171" s="132">
        <v>0</v>
      </c>
      <c r="M171" s="131"/>
      <c r="N171" s="133">
        <f>ROUND($L$171*$K$171,2)</f>
        <v>0</v>
      </c>
      <c r="O171" s="120"/>
      <c r="P171" s="120"/>
      <c r="Q171" s="120"/>
      <c r="R171" s="16"/>
      <c r="T171" s="86"/>
      <c r="U171" s="19" t="s">
        <v>27</v>
      </c>
      <c r="V171" s="87">
        <v>0</v>
      </c>
      <c r="W171" s="87">
        <f>$V$171*$K$171</f>
        <v>0</v>
      </c>
      <c r="X171" s="87">
        <v>0.025</v>
      </c>
      <c r="Y171" s="87">
        <f>$X$171*$K$171</f>
        <v>0.06875</v>
      </c>
      <c r="Z171" s="87">
        <v>0</v>
      </c>
      <c r="AA171" s="88">
        <f>$Z$171*$K$171</f>
        <v>0</v>
      </c>
      <c r="AR171" s="5" t="s">
        <v>115</v>
      </c>
      <c r="AT171" s="5" t="s">
        <v>134</v>
      </c>
      <c r="AU171" s="5" t="s">
        <v>54</v>
      </c>
      <c r="AY171" s="5" t="s">
        <v>89</v>
      </c>
      <c r="BE171" s="47">
        <f>IF($U$171="základní",$N$171,0)</f>
        <v>0</v>
      </c>
      <c r="BF171" s="47">
        <f>IF($U$171="snížená",$N$171,0)</f>
        <v>0</v>
      </c>
      <c r="BG171" s="47">
        <f>IF($U$171="zákl. přenesená",$N$171,0)</f>
        <v>0</v>
      </c>
      <c r="BH171" s="47">
        <f>IF($U$171="sníž. přenesená",$N$171,0)</f>
        <v>0</v>
      </c>
      <c r="BI171" s="47">
        <f>IF($U$171="nulová",$N$171,0)</f>
        <v>0</v>
      </c>
      <c r="BJ171" s="5" t="s">
        <v>10</v>
      </c>
      <c r="BK171" s="47">
        <f>ROUND($L$171*$K$171,2)</f>
        <v>0</v>
      </c>
      <c r="BL171" s="5" t="s">
        <v>94</v>
      </c>
    </row>
    <row r="172" spans="2:64" s="5" customFormat="1" ht="27" customHeight="1">
      <c r="B172" s="15"/>
      <c r="C172" s="82" t="s">
        <v>155</v>
      </c>
      <c r="D172" s="82" t="s">
        <v>90</v>
      </c>
      <c r="E172" s="83" t="s">
        <v>156</v>
      </c>
      <c r="F172" s="119" t="s">
        <v>157</v>
      </c>
      <c r="G172" s="120"/>
      <c r="H172" s="120"/>
      <c r="I172" s="120"/>
      <c r="J172" s="84" t="s">
        <v>93</v>
      </c>
      <c r="K172" s="85">
        <v>6</v>
      </c>
      <c r="L172" s="121">
        <v>0</v>
      </c>
      <c r="M172" s="120"/>
      <c r="N172" s="122">
        <f>ROUND($L$172*$K$172,2)</f>
        <v>0</v>
      </c>
      <c r="O172" s="120"/>
      <c r="P172" s="120"/>
      <c r="Q172" s="120"/>
      <c r="R172" s="16"/>
      <c r="T172" s="86"/>
      <c r="U172" s="19" t="s">
        <v>27</v>
      </c>
      <c r="V172" s="87">
        <v>4.878</v>
      </c>
      <c r="W172" s="87">
        <f>$V$172*$K$172</f>
        <v>29.268</v>
      </c>
      <c r="X172" s="87">
        <v>0</v>
      </c>
      <c r="Y172" s="87">
        <f>$X$172*$K$172</f>
        <v>0</v>
      </c>
      <c r="Z172" s="87">
        <v>0</v>
      </c>
      <c r="AA172" s="88">
        <f>$Z$172*$K$172</f>
        <v>0</v>
      </c>
      <c r="AR172" s="5" t="s">
        <v>94</v>
      </c>
      <c r="AT172" s="5" t="s">
        <v>90</v>
      </c>
      <c r="AU172" s="5" t="s">
        <v>54</v>
      </c>
      <c r="AY172" s="5" t="s">
        <v>89</v>
      </c>
      <c r="BE172" s="47">
        <f>IF($U$172="základní",$N$172,0)</f>
        <v>0</v>
      </c>
      <c r="BF172" s="47">
        <f>IF($U$172="snížená",$N$172,0)</f>
        <v>0</v>
      </c>
      <c r="BG172" s="47">
        <f>IF($U$172="zákl. přenesená",$N$172,0)</f>
        <v>0</v>
      </c>
      <c r="BH172" s="47">
        <f>IF($U$172="sníž. přenesená",$N$172,0)</f>
        <v>0</v>
      </c>
      <c r="BI172" s="47">
        <f>IF($U$172="nulová",$N$172,0)</f>
        <v>0</v>
      </c>
      <c r="BJ172" s="5" t="s">
        <v>10</v>
      </c>
      <c r="BK172" s="47">
        <f>ROUND($L$172*$K$172,2)</f>
        <v>0</v>
      </c>
      <c r="BL172" s="5" t="s">
        <v>94</v>
      </c>
    </row>
    <row r="173" spans="2:51" s="5" customFormat="1" ht="15.75" customHeight="1">
      <c r="B173" s="89"/>
      <c r="E173" s="90"/>
      <c r="F173" s="126" t="s">
        <v>95</v>
      </c>
      <c r="G173" s="127"/>
      <c r="H173" s="127"/>
      <c r="I173" s="127"/>
      <c r="K173" s="90"/>
      <c r="N173" s="90"/>
      <c r="R173" s="91"/>
      <c r="T173" s="92"/>
      <c r="AA173" s="93"/>
      <c r="AT173" s="90" t="s">
        <v>96</v>
      </c>
      <c r="AU173" s="90" t="s">
        <v>54</v>
      </c>
      <c r="AV173" s="90" t="s">
        <v>10</v>
      </c>
      <c r="AW173" s="90" t="s">
        <v>61</v>
      </c>
      <c r="AX173" s="90" t="s">
        <v>44</v>
      </c>
      <c r="AY173" s="90" t="s">
        <v>89</v>
      </c>
    </row>
    <row r="174" spans="2:51" s="5" customFormat="1" ht="15.75" customHeight="1">
      <c r="B174" s="89"/>
      <c r="E174" s="90"/>
      <c r="F174" s="126" t="s">
        <v>158</v>
      </c>
      <c r="G174" s="127"/>
      <c r="H174" s="127"/>
      <c r="I174" s="127"/>
      <c r="K174" s="90"/>
      <c r="N174" s="90"/>
      <c r="R174" s="91"/>
      <c r="T174" s="92"/>
      <c r="AA174" s="93"/>
      <c r="AT174" s="90" t="s">
        <v>96</v>
      </c>
      <c r="AU174" s="90" t="s">
        <v>54</v>
      </c>
      <c r="AV174" s="90" t="s">
        <v>10</v>
      </c>
      <c r="AW174" s="90" t="s">
        <v>61</v>
      </c>
      <c r="AX174" s="90" t="s">
        <v>44</v>
      </c>
      <c r="AY174" s="90" t="s">
        <v>89</v>
      </c>
    </row>
    <row r="175" spans="2:51" s="5" customFormat="1" ht="15.75" customHeight="1">
      <c r="B175" s="94"/>
      <c r="E175" s="95"/>
      <c r="F175" s="128" t="s">
        <v>109</v>
      </c>
      <c r="G175" s="129"/>
      <c r="H175" s="129"/>
      <c r="I175" s="129"/>
      <c r="K175" s="96">
        <v>6</v>
      </c>
      <c r="N175" s="95"/>
      <c r="R175" s="97"/>
      <c r="T175" s="98"/>
      <c r="AA175" s="99"/>
      <c r="AT175" s="95" t="s">
        <v>96</v>
      </c>
      <c r="AU175" s="95" t="s">
        <v>54</v>
      </c>
      <c r="AV175" s="95" t="s">
        <v>54</v>
      </c>
      <c r="AW175" s="95" t="s">
        <v>61</v>
      </c>
      <c r="AX175" s="95" t="s">
        <v>10</v>
      </c>
      <c r="AY175" s="95" t="s">
        <v>89</v>
      </c>
    </row>
    <row r="176" spans="2:64" s="5" customFormat="1" ht="15.75" customHeight="1">
      <c r="B176" s="15"/>
      <c r="C176" s="100" t="s">
        <v>159</v>
      </c>
      <c r="D176" s="100" t="s">
        <v>134</v>
      </c>
      <c r="E176" s="101" t="s">
        <v>153</v>
      </c>
      <c r="F176" s="130" t="s">
        <v>154</v>
      </c>
      <c r="G176" s="131"/>
      <c r="H176" s="131"/>
      <c r="I176" s="131"/>
      <c r="J176" s="102" t="s">
        <v>93</v>
      </c>
      <c r="K176" s="103">
        <v>6</v>
      </c>
      <c r="L176" s="132">
        <v>0</v>
      </c>
      <c r="M176" s="131"/>
      <c r="N176" s="133">
        <f>ROUND($L$176*$K$176,2)</f>
        <v>0</v>
      </c>
      <c r="O176" s="120"/>
      <c r="P176" s="120"/>
      <c r="Q176" s="120"/>
      <c r="R176" s="16"/>
      <c r="T176" s="86"/>
      <c r="U176" s="19" t="s">
        <v>27</v>
      </c>
      <c r="V176" s="87">
        <v>0</v>
      </c>
      <c r="W176" s="87">
        <f>$V$176*$K$176</f>
        <v>0</v>
      </c>
      <c r="X176" s="87">
        <v>0.025</v>
      </c>
      <c r="Y176" s="87">
        <f>$X$176*$K$176</f>
        <v>0.15000000000000002</v>
      </c>
      <c r="Z176" s="87">
        <v>0</v>
      </c>
      <c r="AA176" s="88">
        <f>$Z$176*$K$176</f>
        <v>0</v>
      </c>
      <c r="AR176" s="5" t="s">
        <v>115</v>
      </c>
      <c r="AT176" s="5" t="s">
        <v>134</v>
      </c>
      <c r="AU176" s="5" t="s">
        <v>54</v>
      </c>
      <c r="AY176" s="5" t="s">
        <v>89</v>
      </c>
      <c r="BE176" s="47">
        <f>IF($U$176="základní",$N$176,0)</f>
        <v>0</v>
      </c>
      <c r="BF176" s="47">
        <f>IF($U$176="snížená",$N$176,0)</f>
        <v>0</v>
      </c>
      <c r="BG176" s="47">
        <f>IF($U$176="zákl. přenesená",$N$176,0)</f>
        <v>0</v>
      </c>
      <c r="BH176" s="47">
        <f>IF($U$176="sníž. přenesená",$N$176,0)</f>
        <v>0</v>
      </c>
      <c r="BI176" s="47">
        <f>IF($U$176="nulová",$N$176,0)</f>
        <v>0</v>
      </c>
      <c r="BJ176" s="5" t="s">
        <v>10</v>
      </c>
      <c r="BK176" s="47">
        <f>ROUND($L$176*$K$176,2)</f>
        <v>0</v>
      </c>
      <c r="BL176" s="5" t="s">
        <v>94</v>
      </c>
    </row>
    <row r="177" spans="2:64" s="5" customFormat="1" ht="39" customHeight="1">
      <c r="B177" s="15"/>
      <c r="C177" s="82" t="s">
        <v>4</v>
      </c>
      <c r="D177" s="82" t="s">
        <v>90</v>
      </c>
      <c r="E177" s="83" t="s">
        <v>160</v>
      </c>
      <c r="F177" s="119" t="s">
        <v>161</v>
      </c>
      <c r="G177" s="120"/>
      <c r="H177" s="120"/>
      <c r="I177" s="120"/>
      <c r="J177" s="84" t="s">
        <v>162</v>
      </c>
      <c r="K177" s="85">
        <v>30</v>
      </c>
      <c r="L177" s="121">
        <v>0</v>
      </c>
      <c r="M177" s="120"/>
      <c r="N177" s="122">
        <f>ROUND($L$177*$K$177,2)</f>
        <v>0</v>
      </c>
      <c r="O177" s="120"/>
      <c r="P177" s="120"/>
      <c r="Q177" s="120"/>
      <c r="R177" s="16"/>
      <c r="T177" s="86"/>
      <c r="U177" s="19" t="s">
        <v>27</v>
      </c>
      <c r="V177" s="87">
        <v>1.71</v>
      </c>
      <c r="W177" s="87">
        <f>$V$177*$K$177</f>
        <v>51.3</v>
      </c>
      <c r="X177" s="87">
        <v>0</v>
      </c>
      <c r="Y177" s="87">
        <f>$X$177*$K$177</f>
        <v>0</v>
      </c>
      <c r="Z177" s="87">
        <v>0</v>
      </c>
      <c r="AA177" s="88">
        <f>$Z$177*$K$177</f>
        <v>0</v>
      </c>
      <c r="AR177" s="5" t="s">
        <v>94</v>
      </c>
      <c r="AT177" s="5" t="s">
        <v>90</v>
      </c>
      <c r="AU177" s="5" t="s">
        <v>54</v>
      </c>
      <c r="AY177" s="5" t="s">
        <v>89</v>
      </c>
      <c r="BE177" s="47">
        <f>IF($U$177="základní",$N$177,0)</f>
        <v>0</v>
      </c>
      <c r="BF177" s="47">
        <f>IF($U$177="snížená",$N$177,0)</f>
        <v>0</v>
      </c>
      <c r="BG177" s="47">
        <f>IF($U$177="zákl. přenesená",$N$177,0)</f>
        <v>0</v>
      </c>
      <c r="BH177" s="47">
        <f>IF($U$177="sníž. přenesená",$N$177,0)</f>
        <v>0</v>
      </c>
      <c r="BI177" s="47">
        <f>IF($U$177="nulová",$N$177,0)</f>
        <v>0</v>
      </c>
      <c r="BJ177" s="5" t="s">
        <v>10</v>
      </c>
      <c r="BK177" s="47">
        <f>ROUND($L$177*$K$177,2)</f>
        <v>0</v>
      </c>
      <c r="BL177" s="5" t="s">
        <v>94</v>
      </c>
    </row>
    <row r="178" spans="2:51" s="5" customFormat="1" ht="15.75" customHeight="1">
      <c r="B178" s="89"/>
      <c r="E178" s="90"/>
      <c r="F178" s="126" t="s">
        <v>95</v>
      </c>
      <c r="G178" s="127"/>
      <c r="H178" s="127"/>
      <c r="I178" s="127"/>
      <c r="K178" s="90"/>
      <c r="N178" s="90"/>
      <c r="R178" s="91"/>
      <c r="T178" s="92"/>
      <c r="AA178" s="93"/>
      <c r="AT178" s="90" t="s">
        <v>96</v>
      </c>
      <c r="AU178" s="90" t="s">
        <v>54</v>
      </c>
      <c r="AV178" s="90" t="s">
        <v>10</v>
      </c>
      <c r="AW178" s="90" t="s">
        <v>61</v>
      </c>
      <c r="AX178" s="90" t="s">
        <v>44</v>
      </c>
      <c r="AY178" s="90" t="s">
        <v>89</v>
      </c>
    </row>
    <row r="179" spans="2:51" s="5" customFormat="1" ht="15.75" customHeight="1">
      <c r="B179" s="94"/>
      <c r="E179" s="95"/>
      <c r="F179" s="128" t="s">
        <v>163</v>
      </c>
      <c r="G179" s="129"/>
      <c r="H179" s="129"/>
      <c r="I179" s="129"/>
      <c r="K179" s="96">
        <v>30</v>
      </c>
      <c r="N179" s="95"/>
      <c r="R179" s="97"/>
      <c r="T179" s="98"/>
      <c r="AA179" s="99"/>
      <c r="AT179" s="95" t="s">
        <v>96</v>
      </c>
      <c r="AU179" s="95" t="s">
        <v>54</v>
      </c>
      <c r="AV179" s="95" t="s">
        <v>54</v>
      </c>
      <c r="AW179" s="95" t="s">
        <v>61</v>
      </c>
      <c r="AX179" s="95" t="s">
        <v>10</v>
      </c>
      <c r="AY179" s="95" t="s">
        <v>89</v>
      </c>
    </row>
    <row r="180" spans="2:64" s="5" customFormat="1" ht="15.75" customHeight="1">
      <c r="B180" s="15"/>
      <c r="C180" s="100" t="s">
        <v>151</v>
      </c>
      <c r="D180" s="100" t="s">
        <v>134</v>
      </c>
      <c r="E180" s="101" t="s">
        <v>153</v>
      </c>
      <c r="F180" s="130" t="s">
        <v>154</v>
      </c>
      <c r="G180" s="131"/>
      <c r="H180" s="131"/>
      <c r="I180" s="131"/>
      <c r="J180" s="102" t="s">
        <v>93</v>
      </c>
      <c r="K180" s="103">
        <v>9</v>
      </c>
      <c r="L180" s="132">
        <v>0</v>
      </c>
      <c r="M180" s="131"/>
      <c r="N180" s="133">
        <f>ROUND($L$180*$K$180,2)</f>
        <v>0</v>
      </c>
      <c r="O180" s="120"/>
      <c r="P180" s="120"/>
      <c r="Q180" s="120"/>
      <c r="R180" s="16"/>
      <c r="T180" s="86"/>
      <c r="U180" s="19" t="s">
        <v>27</v>
      </c>
      <c r="V180" s="87">
        <v>0</v>
      </c>
      <c r="W180" s="87">
        <f>$V$180*$K$180</f>
        <v>0</v>
      </c>
      <c r="X180" s="87">
        <v>0.025</v>
      </c>
      <c r="Y180" s="87">
        <f>$X$180*$K$180</f>
        <v>0.225</v>
      </c>
      <c r="Z180" s="87">
        <v>0</v>
      </c>
      <c r="AA180" s="88">
        <f>$Z$180*$K$180</f>
        <v>0</v>
      </c>
      <c r="AR180" s="5" t="s">
        <v>115</v>
      </c>
      <c r="AT180" s="5" t="s">
        <v>134</v>
      </c>
      <c r="AU180" s="5" t="s">
        <v>54</v>
      </c>
      <c r="AY180" s="5" t="s">
        <v>89</v>
      </c>
      <c r="BE180" s="47">
        <f>IF($U$180="základní",$N$180,0)</f>
        <v>0</v>
      </c>
      <c r="BF180" s="47">
        <f>IF($U$180="snížená",$N$180,0)</f>
        <v>0</v>
      </c>
      <c r="BG180" s="47">
        <f>IF($U$180="zákl. přenesená",$N$180,0)</f>
        <v>0</v>
      </c>
      <c r="BH180" s="47">
        <f>IF($U$180="sníž. přenesená",$N$180,0)</f>
        <v>0</v>
      </c>
      <c r="BI180" s="47">
        <f>IF($U$180="nulová",$N$180,0)</f>
        <v>0</v>
      </c>
      <c r="BJ180" s="5" t="s">
        <v>10</v>
      </c>
      <c r="BK180" s="47">
        <f>ROUND($L$180*$K$180,2)</f>
        <v>0</v>
      </c>
      <c r="BL180" s="5" t="s">
        <v>94</v>
      </c>
    </row>
    <row r="181" spans="2:64" s="5" customFormat="1" ht="27" customHeight="1">
      <c r="B181" s="15"/>
      <c r="C181" s="82" t="s">
        <v>164</v>
      </c>
      <c r="D181" s="82" t="s">
        <v>90</v>
      </c>
      <c r="E181" s="83" t="s">
        <v>165</v>
      </c>
      <c r="F181" s="119" t="s">
        <v>166</v>
      </c>
      <c r="G181" s="120"/>
      <c r="H181" s="120"/>
      <c r="I181" s="120"/>
      <c r="J181" s="84" t="s">
        <v>93</v>
      </c>
      <c r="K181" s="85">
        <v>22</v>
      </c>
      <c r="L181" s="121">
        <v>0</v>
      </c>
      <c r="M181" s="120"/>
      <c r="N181" s="122">
        <f>ROUND($L$181*$K$181,2)</f>
        <v>0</v>
      </c>
      <c r="O181" s="120"/>
      <c r="P181" s="120"/>
      <c r="Q181" s="120"/>
      <c r="R181" s="16"/>
      <c r="T181" s="86"/>
      <c r="U181" s="19" t="s">
        <v>27</v>
      </c>
      <c r="V181" s="87">
        <v>0.112</v>
      </c>
      <c r="W181" s="87">
        <f>$V$181*$K$181</f>
        <v>2.464</v>
      </c>
      <c r="X181" s="87">
        <v>0</v>
      </c>
      <c r="Y181" s="87">
        <f>$X$181*$K$181</f>
        <v>0</v>
      </c>
      <c r="Z181" s="87">
        <v>0</v>
      </c>
      <c r="AA181" s="88">
        <f>$Z$181*$K$181</f>
        <v>0</v>
      </c>
      <c r="AR181" s="5" t="s">
        <v>94</v>
      </c>
      <c r="AT181" s="5" t="s">
        <v>90</v>
      </c>
      <c r="AU181" s="5" t="s">
        <v>54</v>
      </c>
      <c r="AY181" s="5" t="s">
        <v>89</v>
      </c>
      <c r="BE181" s="47">
        <f>IF($U$181="základní",$N$181,0)</f>
        <v>0</v>
      </c>
      <c r="BF181" s="47">
        <f>IF($U$181="snížená",$N$181,0)</f>
        <v>0</v>
      </c>
      <c r="BG181" s="47">
        <f>IF($U$181="zákl. přenesená",$N$181,0)</f>
        <v>0</v>
      </c>
      <c r="BH181" s="47">
        <f>IF($U$181="sníž. přenesená",$N$181,0)</f>
        <v>0</v>
      </c>
      <c r="BI181" s="47">
        <f>IF($U$181="nulová",$N$181,0)</f>
        <v>0</v>
      </c>
      <c r="BJ181" s="5" t="s">
        <v>10</v>
      </c>
      <c r="BK181" s="47">
        <f>ROUND($L$181*$K$181,2)</f>
        <v>0</v>
      </c>
      <c r="BL181" s="5" t="s">
        <v>94</v>
      </c>
    </row>
    <row r="182" spans="2:51" s="5" customFormat="1" ht="15.75" customHeight="1">
      <c r="B182" s="89"/>
      <c r="E182" s="90"/>
      <c r="F182" s="126" t="s">
        <v>95</v>
      </c>
      <c r="G182" s="127"/>
      <c r="H182" s="127"/>
      <c r="I182" s="127"/>
      <c r="K182" s="90"/>
      <c r="N182" s="90"/>
      <c r="R182" s="91"/>
      <c r="T182" s="92"/>
      <c r="AA182" s="93"/>
      <c r="AT182" s="90" t="s">
        <v>96</v>
      </c>
      <c r="AU182" s="90" t="s">
        <v>54</v>
      </c>
      <c r="AV182" s="90" t="s">
        <v>10</v>
      </c>
      <c r="AW182" s="90" t="s">
        <v>61</v>
      </c>
      <c r="AX182" s="90" t="s">
        <v>44</v>
      </c>
      <c r="AY182" s="90" t="s">
        <v>89</v>
      </c>
    </row>
    <row r="183" spans="2:51" s="5" customFormat="1" ht="15.75" customHeight="1">
      <c r="B183" s="89"/>
      <c r="E183" s="90"/>
      <c r="F183" s="126" t="s">
        <v>150</v>
      </c>
      <c r="G183" s="127"/>
      <c r="H183" s="127"/>
      <c r="I183" s="127"/>
      <c r="K183" s="90"/>
      <c r="N183" s="90"/>
      <c r="R183" s="91"/>
      <c r="T183" s="92"/>
      <c r="AA183" s="93"/>
      <c r="AT183" s="90" t="s">
        <v>96</v>
      </c>
      <c r="AU183" s="90" t="s">
        <v>54</v>
      </c>
      <c r="AV183" s="90" t="s">
        <v>10</v>
      </c>
      <c r="AW183" s="90" t="s">
        <v>61</v>
      </c>
      <c r="AX183" s="90" t="s">
        <v>44</v>
      </c>
      <c r="AY183" s="90" t="s">
        <v>89</v>
      </c>
    </row>
    <row r="184" spans="2:51" s="5" customFormat="1" ht="15.75" customHeight="1">
      <c r="B184" s="94"/>
      <c r="E184" s="95"/>
      <c r="F184" s="128" t="s">
        <v>151</v>
      </c>
      <c r="G184" s="129"/>
      <c r="H184" s="129"/>
      <c r="I184" s="129"/>
      <c r="K184" s="96">
        <v>22</v>
      </c>
      <c r="N184" s="95"/>
      <c r="R184" s="97"/>
      <c r="T184" s="98"/>
      <c r="AA184" s="99"/>
      <c r="AT184" s="95" t="s">
        <v>96</v>
      </c>
      <c r="AU184" s="95" t="s">
        <v>54</v>
      </c>
      <c r="AV184" s="95" t="s">
        <v>54</v>
      </c>
      <c r="AW184" s="95" t="s">
        <v>61</v>
      </c>
      <c r="AX184" s="95" t="s">
        <v>10</v>
      </c>
      <c r="AY184" s="95" t="s">
        <v>89</v>
      </c>
    </row>
    <row r="185" spans="2:64" s="5" customFormat="1" ht="27" customHeight="1">
      <c r="B185" s="15"/>
      <c r="C185" s="100" t="s">
        <v>167</v>
      </c>
      <c r="D185" s="100" t="s">
        <v>134</v>
      </c>
      <c r="E185" s="101" t="s">
        <v>168</v>
      </c>
      <c r="F185" s="130" t="s">
        <v>169</v>
      </c>
      <c r="G185" s="131"/>
      <c r="H185" s="131"/>
      <c r="I185" s="131"/>
      <c r="J185" s="102" t="s">
        <v>93</v>
      </c>
      <c r="K185" s="103">
        <v>6</v>
      </c>
      <c r="L185" s="132">
        <v>0</v>
      </c>
      <c r="M185" s="131"/>
      <c r="N185" s="133">
        <f>ROUND($L$185*$K$185,2)</f>
        <v>0</v>
      </c>
      <c r="O185" s="120"/>
      <c r="P185" s="120"/>
      <c r="Q185" s="120"/>
      <c r="R185" s="16"/>
      <c r="T185" s="86"/>
      <c r="U185" s="19" t="s">
        <v>27</v>
      </c>
      <c r="V185" s="87">
        <v>0</v>
      </c>
      <c r="W185" s="87">
        <f>$V$185*$K$185</f>
        <v>0</v>
      </c>
      <c r="X185" s="87">
        <v>0.001</v>
      </c>
      <c r="Y185" s="87">
        <f>$X$185*$K$185</f>
        <v>0.006</v>
      </c>
      <c r="Z185" s="87">
        <v>0</v>
      </c>
      <c r="AA185" s="88">
        <f>$Z$185*$K$185</f>
        <v>0</v>
      </c>
      <c r="AR185" s="5" t="s">
        <v>115</v>
      </c>
      <c r="AT185" s="5" t="s">
        <v>134</v>
      </c>
      <c r="AU185" s="5" t="s">
        <v>54</v>
      </c>
      <c r="AY185" s="5" t="s">
        <v>89</v>
      </c>
      <c r="BE185" s="47">
        <f>IF($U$185="základní",$N$185,0)</f>
        <v>0</v>
      </c>
      <c r="BF185" s="47">
        <f>IF($U$185="snížená",$N$185,0)</f>
        <v>0</v>
      </c>
      <c r="BG185" s="47">
        <f>IF($U$185="zákl. přenesená",$N$185,0)</f>
        <v>0</v>
      </c>
      <c r="BH185" s="47">
        <f>IF($U$185="sníž. přenesená",$N$185,0)</f>
        <v>0</v>
      </c>
      <c r="BI185" s="47">
        <f>IF($U$185="nulová",$N$185,0)</f>
        <v>0</v>
      </c>
      <c r="BJ185" s="5" t="s">
        <v>10</v>
      </c>
      <c r="BK185" s="47">
        <f>ROUND($L$185*$K$185,2)</f>
        <v>0</v>
      </c>
      <c r="BL185" s="5" t="s">
        <v>94</v>
      </c>
    </row>
    <row r="186" spans="2:64" s="5" customFormat="1" ht="15.75" customHeight="1">
      <c r="B186" s="15"/>
      <c r="C186" s="100" t="s">
        <v>170</v>
      </c>
      <c r="D186" s="100" t="s">
        <v>134</v>
      </c>
      <c r="E186" s="101" t="s">
        <v>171</v>
      </c>
      <c r="F186" s="130" t="s">
        <v>172</v>
      </c>
      <c r="G186" s="131"/>
      <c r="H186" s="131"/>
      <c r="I186" s="131"/>
      <c r="J186" s="102" t="s">
        <v>93</v>
      </c>
      <c r="K186" s="103">
        <v>10</v>
      </c>
      <c r="L186" s="132">
        <v>0</v>
      </c>
      <c r="M186" s="131"/>
      <c r="N186" s="133">
        <f>ROUND($L$186*$K$186,2)</f>
        <v>0</v>
      </c>
      <c r="O186" s="120"/>
      <c r="P186" s="120"/>
      <c r="Q186" s="120"/>
      <c r="R186" s="16"/>
      <c r="T186" s="86"/>
      <c r="U186" s="19" t="s">
        <v>27</v>
      </c>
      <c r="V186" s="87">
        <v>0</v>
      </c>
      <c r="W186" s="87">
        <f>$V$186*$K$186</f>
        <v>0</v>
      </c>
      <c r="X186" s="87">
        <v>0.004</v>
      </c>
      <c r="Y186" s="87">
        <f>$X$186*$K$186</f>
        <v>0.04</v>
      </c>
      <c r="Z186" s="87">
        <v>0</v>
      </c>
      <c r="AA186" s="88">
        <f>$Z$186*$K$186</f>
        <v>0</v>
      </c>
      <c r="AR186" s="5" t="s">
        <v>115</v>
      </c>
      <c r="AT186" s="5" t="s">
        <v>134</v>
      </c>
      <c r="AU186" s="5" t="s">
        <v>54</v>
      </c>
      <c r="AY186" s="5" t="s">
        <v>89</v>
      </c>
      <c r="BE186" s="47">
        <f>IF($U$186="základní",$N$186,0)</f>
        <v>0</v>
      </c>
      <c r="BF186" s="47">
        <f>IF($U$186="snížená",$N$186,0)</f>
        <v>0</v>
      </c>
      <c r="BG186" s="47">
        <f>IF($U$186="zákl. přenesená",$N$186,0)</f>
        <v>0</v>
      </c>
      <c r="BH186" s="47">
        <f>IF($U$186="sníž. přenesená",$N$186,0)</f>
        <v>0</v>
      </c>
      <c r="BI186" s="47">
        <f>IF($U$186="nulová",$N$186,0)</f>
        <v>0</v>
      </c>
      <c r="BJ186" s="5" t="s">
        <v>10</v>
      </c>
      <c r="BK186" s="47">
        <f>ROUND($L$186*$K$186,2)</f>
        <v>0</v>
      </c>
      <c r="BL186" s="5" t="s">
        <v>94</v>
      </c>
    </row>
    <row r="187" spans="2:64" s="5" customFormat="1" ht="15.75" customHeight="1">
      <c r="B187" s="15"/>
      <c r="C187" s="100" t="s">
        <v>173</v>
      </c>
      <c r="D187" s="100" t="s">
        <v>134</v>
      </c>
      <c r="E187" s="101" t="s">
        <v>174</v>
      </c>
      <c r="F187" s="130" t="s">
        <v>175</v>
      </c>
      <c r="G187" s="131"/>
      <c r="H187" s="131"/>
      <c r="I187" s="131"/>
      <c r="J187" s="102" t="s">
        <v>93</v>
      </c>
      <c r="K187" s="103">
        <v>6</v>
      </c>
      <c r="L187" s="132">
        <v>0</v>
      </c>
      <c r="M187" s="131"/>
      <c r="N187" s="133">
        <f>ROUND($L$187*$K$187,2)</f>
        <v>0</v>
      </c>
      <c r="O187" s="120"/>
      <c r="P187" s="120"/>
      <c r="Q187" s="120"/>
      <c r="R187" s="16"/>
      <c r="T187" s="86"/>
      <c r="U187" s="19" t="s">
        <v>27</v>
      </c>
      <c r="V187" s="87">
        <v>0</v>
      </c>
      <c r="W187" s="87">
        <f>$V$187*$K$187</f>
        <v>0</v>
      </c>
      <c r="X187" s="87">
        <v>0.004</v>
      </c>
      <c r="Y187" s="87">
        <f>$X$187*$K$187</f>
        <v>0.024</v>
      </c>
      <c r="Z187" s="87">
        <v>0</v>
      </c>
      <c r="AA187" s="88">
        <f>$Z$187*$K$187</f>
        <v>0</v>
      </c>
      <c r="AR187" s="5" t="s">
        <v>115</v>
      </c>
      <c r="AT187" s="5" t="s">
        <v>134</v>
      </c>
      <c r="AU187" s="5" t="s">
        <v>54</v>
      </c>
      <c r="AY187" s="5" t="s">
        <v>89</v>
      </c>
      <c r="BE187" s="47">
        <f>IF($U$187="základní",$N$187,0)</f>
        <v>0</v>
      </c>
      <c r="BF187" s="47">
        <f>IF($U$187="snížená",$N$187,0)</f>
        <v>0</v>
      </c>
      <c r="BG187" s="47">
        <f>IF($U$187="zákl. přenesená",$N$187,0)</f>
        <v>0</v>
      </c>
      <c r="BH187" s="47">
        <f>IF($U$187="sníž. přenesená",$N$187,0)</f>
        <v>0</v>
      </c>
      <c r="BI187" s="47">
        <f>IF($U$187="nulová",$N$187,0)</f>
        <v>0</v>
      </c>
      <c r="BJ187" s="5" t="s">
        <v>10</v>
      </c>
      <c r="BK187" s="47">
        <f>ROUND($L$187*$K$187,2)</f>
        <v>0</v>
      </c>
      <c r="BL187" s="5" t="s">
        <v>94</v>
      </c>
    </row>
    <row r="188" spans="2:64" s="5" customFormat="1" ht="27" customHeight="1">
      <c r="B188" s="15"/>
      <c r="C188" s="82" t="s">
        <v>176</v>
      </c>
      <c r="D188" s="82" t="s">
        <v>90</v>
      </c>
      <c r="E188" s="83" t="s">
        <v>177</v>
      </c>
      <c r="F188" s="119" t="s">
        <v>178</v>
      </c>
      <c r="G188" s="120"/>
      <c r="H188" s="120"/>
      <c r="I188" s="120"/>
      <c r="J188" s="84" t="s">
        <v>93</v>
      </c>
      <c r="K188" s="85">
        <v>6</v>
      </c>
      <c r="L188" s="121">
        <v>0</v>
      </c>
      <c r="M188" s="120"/>
      <c r="N188" s="122">
        <f>ROUND($L$188*$K$188,2)</f>
        <v>0</v>
      </c>
      <c r="O188" s="120"/>
      <c r="P188" s="120"/>
      <c r="Q188" s="120"/>
      <c r="R188" s="16"/>
      <c r="T188" s="86"/>
      <c r="U188" s="19" t="s">
        <v>27</v>
      </c>
      <c r="V188" s="87">
        <v>0.343</v>
      </c>
      <c r="W188" s="87">
        <f>$V$188*$K$188</f>
        <v>2.0580000000000003</v>
      </c>
      <c r="X188" s="87">
        <v>0</v>
      </c>
      <c r="Y188" s="87">
        <f>$X$188*$K$188</f>
        <v>0</v>
      </c>
      <c r="Z188" s="87">
        <v>0</v>
      </c>
      <c r="AA188" s="88">
        <f>$Z$188*$K$188</f>
        <v>0</v>
      </c>
      <c r="AR188" s="5" t="s">
        <v>94</v>
      </c>
      <c r="AT188" s="5" t="s">
        <v>90</v>
      </c>
      <c r="AU188" s="5" t="s">
        <v>54</v>
      </c>
      <c r="AY188" s="5" t="s">
        <v>89</v>
      </c>
      <c r="BE188" s="47">
        <f>IF($U$188="základní",$N$188,0)</f>
        <v>0</v>
      </c>
      <c r="BF188" s="47">
        <f>IF($U$188="snížená",$N$188,0)</f>
        <v>0</v>
      </c>
      <c r="BG188" s="47">
        <f>IF($U$188="zákl. přenesená",$N$188,0)</f>
        <v>0</v>
      </c>
      <c r="BH188" s="47">
        <f>IF($U$188="sníž. přenesená",$N$188,0)</f>
        <v>0</v>
      </c>
      <c r="BI188" s="47">
        <f>IF($U$188="nulová",$N$188,0)</f>
        <v>0</v>
      </c>
      <c r="BJ188" s="5" t="s">
        <v>10</v>
      </c>
      <c r="BK188" s="47">
        <f>ROUND($L$188*$K$188,2)</f>
        <v>0</v>
      </c>
      <c r="BL188" s="5" t="s">
        <v>94</v>
      </c>
    </row>
    <row r="189" spans="2:51" s="5" customFormat="1" ht="15.75" customHeight="1">
      <c r="B189" s="89"/>
      <c r="E189" s="90"/>
      <c r="F189" s="126" t="s">
        <v>95</v>
      </c>
      <c r="G189" s="127"/>
      <c r="H189" s="127"/>
      <c r="I189" s="127"/>
      <c r="K189" s="90"/>
      <c r="N189" s="90"/>
      <c r="R189" s="91"/>
      <c r="T189" s="92"/>
      <c r="AA189" s="93"/>
      <c r="AT189" s="90" t="s">
        <v>96</v>
      </c>
      <c r="AU189" s="90" t="s">
        <v>54</v>
      </c>
      <c r="AV189" s="90" t="s">
        <v>10</v>
      </c>
      <c r="AW189" s="90" t="s">
        <v>61</v>
      </c>
      <c r="AX189" s="90" t="s">
        <v>44</v>
      </c>
      <c r="AY189" s="90" t="s">
        <v>89</v>
      </c>
    </row>
    <row r="190" spans="2:51" s="5" customFormat="1" ht="15.75" customHeight="1">
      <c r="B190" s="94"/>
      <c r="E190" s="95"/>
      <c r="F190" s="128" t="s">
        <v>109</v>
      </c>
      <c r="G190" s="129"/>
      <c r="H190" s="129"/>
      <c r="I190" s="129"/>
      <c r="K190" s="96">
        <v>6</v>
      </c>
      <c r="N190" s="95"/>
      <c r="R190" s="97"/>
      <c r="T190" s="98"/>
      <c r="AA190" s="99"/>
      <c r="AT190" s="95" t="s">
        <v>96</v>
      </c>
      <c r="AU190" s="95" t="s">
        <v>54</v>
      </c>
      <c r="AV190" s="95" t="s">
        <v>54</v>
      </c>
      <c r="AW190" s="95" t="s">
        <v>61</v>
      </c>
      <c r="AX190" s="95" t="s">
        <v>10</v>
      </c>
      <c r="AY190" s="95" t="s">
        <v>89</v>
      </c>
    </row>
    <row r="191" spans="2:64" s="5" customFormat="1" ht="27" customHeight="1">
      <c r="B191" s="15"/>
      <c r="C191" s="100" t="s">
        <v>179</v>
      </c>
      <c r="D191" s="100" t="s">
        <v>134</v>
      </c>
      <c r="E191" s="101" t="s">
        <v>180</v>
      </c>
      <c r="F191" s="130" t="s">
        <v>181</v>
      </c>
      <c r="G191" s="131"/>
      <c r="H191" s="131"/>
      <c r="I191" s="131"/>
      <c r="J191" s="102" t="s">
        <v>93</v>
      </c>
      <c r="K191" s="103">
        <v>2</v>
      </c>
      <c r="L191" s="132">
        <v>0</v>
      </c>
      <c r="M191" s="131"/>
      <c r="N191" s="133">
        <f>ROUND($L$191*$K$191,2)</f>
        <v>0</v>
      </c>
      <c r="O191" s="120"/>
      <c r="P191" s="120"/>
      <c r="Q191" s="120"/>
      <c r="R191" s="16"/>
      <c r="T191" s="86"/>
      <c r="U191" s="19" t="s">
        <v>27</v>
      </c>
      <c r="V191" s="87">
        <v>0</v>
      </c>
      <c r="W191" s="87">
        <f>$V$191*$K$191</f>
        <v>0</v>
      </c>
      <c r="X191" s="87">
        <v>0.004</v>
      </c>
      <c r="Y191" s="87">
        <f>$X$191*$K$191</f>
        <v>0.008</v>
      </c>
      <c r="Z191" s="87">
        <v>0</v>
      </c>
      <c r="AA191" s="88">
        <f>$Z$191*$K$191</f>
        <v>0</v>
      </c>
      <c r="AR191" s="5" t="s">
        <v>115</v>
      </c>
      <c r="AT191" s="5" t="s">
        <v>134</v>
      </c>
      <c r="AU191" s="5" t="s">
        <v>54</v>
      </c>
      <c r="AY191" s="5" t="s">
        <v>89</v>
      </c>
      <c r="BE191" s="47">
        <f>IF($U$191="základní",$N$191,0)</f>
        <v>0</v>
      </c>
      <c r="BF191" s="47">
        <f>IF($U$191="snížená",$N$191,0)</f>
        <v>0</v>
      </c>
      <c r="BG191" s="47">
        <f>IF($U$191="zákl. přenesená",$N$191,0)</f>
        <v>0</v>
      </c>
      <c r="BH191" s="47">
        <f>IF($U$191="sníž. přenesená",$N$191,0)</f>
        <v>0</v>
      </c>
      <c r="BI191" s="47">
        <f>IF($U$191="nulová",$N$191,0)</f>
        <v>0</v>
      </c>
      <c r="BJ191" s="5" t="s">
        <v>10</v>
      </c>
      <c r="BK191" s="47">
        <f>ROUND($L$191*$K$191,2)</f>
        <v>0</v>
      </c>
      <c r="BL191" s="5" t="s">
        <v>94</v>
      </c>
    </row>
    <row r="192" spans="2:64" s="5" customFormat="1" ht="15.75" customHeight="1">
      <c r="B192" s="15"/>
      <c r="C192" s="100" t="s">
        <v>182</v>
      </c>
      <c r="D192" s="100" t="s">
        <v>134</v>
      </c>
      <c r="E192" s="101" t="s">
        <v>183</v>
      </c>
      <c r="F192" s="130" t="s">
        <v>184</v>
      </c>
      <c r="G192" s="131"/>
      <c r="H192" s="131"/>
      <c r="I192" s="131"/>
      <c r="J192" s="102" t="s">
        <v>93</v>
      </c>
      <c r="K192" s="103">
        <v>1</v>
      </c>
      <c r="L192" s="132">
        <v>0</v>
      </c>
      <c r="M192" s="131"/>
      <c r="N192" s="133">
        <f>ROUND($L$192*$K$192,2)</f>
        <v>0</v>
      </c>
      <c r="O192" s="120"/>
      <c r="P192" s="120"/>
      <c r="Q192" s="120"/>
      <c r="R192" s="16"/>
      <c r="T192" s="86"/>
      <c r="U192" s="19" t="s">
        <v>27</v>
      </c>
      <c r="V192" s="87">
        <v>0</v>
      </c>
      <c r="W192" s="87">
        <f>$V$192*$K$192</f>
        <v>0</v>
      </c>
      <c r="X192" s="87">
        <v>0.004</v>
      </c>
      <c r="Y192" s="87">
        <f>$X$192*$K$192</f>
        <v>0.004</v>
      </c>
      <c r="Z192" s="87">
        <v>0</v>
      </c>
      <c r="AA192" s="88">
        <f>$Z$192*$K$192</f>
        <v>0</v>
      </c>
      <c r="AR192" s="5" t="s">
        <v>115</v>
      </c>
      <c r="AT192" s="5" t="s">
        <v>134</v>
      </c>
      <c r="AU192" s="5" t="s">
        <v>54</v>
      </c>
      <c r="AY192" s="5" t="s">
        <v>89</v>
      </c>
      <c r="BE192" s="47">
        <f>IF($U$192="základní",$N$192,0)</f>
        <v>0</v>
      </c>
      <c r="BF192" s="47">
        <f>IF($U$192="snížená",$N$192,0)</f>
        <v>0</v>
      </c>
      <c r="BG192" s="47">
        <f>IF($U$192="zákl. přenesená",$N$192,0)</f>
        <v>0</v>
      </c>
      <c r="BH192" s="47">
        <f>IF($U$192="sníž. přenesená",$N$192,0)</f>
        <v>0</v>
      </c>
      <c r="BI192" s="47">
        <f>IF($U$192="nulová",$N$192,0)</f>
        <v>0</v>
      </c>
      <c r="BJ192" s="5" t="s">
        <v>10</v>
      </c>
      <c r="BK192" s="47">
        <f>ROUND($L$192*$K$192,2)</f>
        <v>0</v>
      </c>
      <c r="BL192" s="5" t="s">
        <v>94</v>
      </c>
    </row>
    <row r="193" spans="2:64" s="5" customFormat="1" ht="15.75" customHeight="1">
      <c r="B193" s="15"/>
      <c r="C193" s="100" t="s">
        <v>163</v>
      </c>
      <c r="D193" s="100" t="s">
        <v>134</v>
      </c>
      <c r="E193" s="101" t="s">
        <v>185</v>
      </c>
      <c r="F193" s="130" t="s">
        <v>186</v>
      </c>
      <c r="G193" s="131"/>
      <c r="H193" s="131"/>
      <c r="I193" s="131"/>
      <c r="J193" s="102" t="s">
        <v>93</v>
      </c>
      <c r="K193" s="103">
        <v>1</v>
      </c>
      <c r="L193" s="132">
        <v>0</v>
      </c>
      <c r="M193" s="131"/>
      <c r="N193" s="133">
        <f>ROUND($L$193*$K$193,2)</f>
        <v>0</v>
      </c>
      <c r="O193" s="120"/>
      <c r="P193" s="120"/>
      <c r="Q193" s="120"/>
      <c r="R193" s="16"/>
      <c r="T193" s="86"/>
      <c r="U193" s="19" t="s">
        <v>27</v>
      </c>
      <c r="V193" s="87">
        <v>0</v>
      </c>
      <c r="W193" s="87">
        <f>$V$193*$K$193</f>
        <v>0</v>
      </c>
      <c r="X193" s="87">
        <v>0.0034</v>
      </c>
      <c r="Y193" s="87">
        <f>$X$193*$K$193</f>
        <v>0.0034</v>
      </c>
      <c r="Z193" s="87">
        <v>0</v>
      </c>
      <c r="AA193" s="88">
        <f>$Z$193*$K$193</f>
        <v>0</v>
      </c>
      <c r="AR193" s="5" t="s">
        <v>115</v>
      </c>
      <c r="AT193" s="5" t="s">
        <v>134</v>
      </c>
      <c r="AU193" s="5" t="s">
        <v>54</v>
      </c>
      <c r="AY193" s="5" t="s">
        <v>89</v>
      </c>
      <c r="BE193" s="47">
        <f>IF($U$193="základní",$N$193,0)</f>
        <v>0</v>
      </c>
      <c r="BF193" s="47">
        <f>IF($U$193="snížená",$N$193,0)</f>
        <v>0</v>
      </c>
      <c r="BG193" s="47">
        <f>IF($U$193="zákl. přenesená",$N$193,0)</f>
        <v>0</v>
      </c>
      <c r="BH193" s="47">
        <f>IF($U$193="sníž. přenesená",$N$193,0)</f>
        <v>0</v>
      </c>
      <c r="BI193" s="47">
        <f>IF($U$193="nulová",$N$193,0)</f>
        <v>0</v>
      </c>
      <c r="BJ193" s="5" t="s">
        <v>10</v>
      </c>
      <c r="BK193" s="47">
        <f>ROUND($L$193*$K$193,2)</f>
        <v>0</v>
      </c>
      <c r="BL193" s="5" t="s">
        <v>94</v>
      </c>
    </row>
    <row r="194" spans="2:64" s="5" customFormat="1" ht="15.75" customHeight="1">
      <c r="B194" s="15"/>
      <c r="C194" s="100" t="s">
        <v>187</v>
      </c>
      <c r="D194" s="100" t="s">
        <v>134</v>
      </c>
      <c r="E194" s="101" t="s">
        <v>188</v>
      </c>
      <c r="F194" s="130" t="s">
        <v>189</v>
      </c>
      <c r="G194" s="131"/>
      <c r="H194" s="131"/>
      <c r="I194" s="131"/>
      <c r="J194" s="102" t="s">
        <v>93</v>
      </c>
      <c r="K194" s="103">
        <v>1</v>
      </c>
      <c r="L194" s="132">
        <v>0</v>
      </c>
      <c r="M194" s="131"/>
      <c r="N194" s="133">
        <f>ROUND($L$194*$K$194,2)</f>
        <v>0</v>
      </c>
      <c r="O194" s="120"/>
      <c r="P194" s="120"/>
      <c r="Q194" s="120"/>
      <c r="R194" s="16"/>
      <c r="T194" s="86"/>
      <c r="U194" s="19" t="s">
        <v>27</v>
      </c>
      <c r="V194" s="87">
        <v>0</v>
      </c>
      <c r="W194" s="87">
        <f>$V$194*$K$194</f>
        <v>0</v>
      </c>
      <c r="X194" s="87">
        <v>0.0022</v>
      </c>
      <c r="Y194" s="87">
        <f>$X$194*$K$194</f>
        <v>0.0022</v>
      </c>
      <c r="Z194" s="87">
        <v>0</v>
      </c>
      <c r="AA194" s="88">
        <f>$Z$194*$K$194</f>
        <v>0</v>
      </c>
      <c r="AR194" s="5" t="s">
        <v>115</v>
      </c>
      <c r="AT194" s="5" t="s">
        <v>134</v>
      </c>
      <c r="AU194" s="5" t="s">
        <v>54</v>
      </c>
      <c r="AY194" s="5" t="s">
        <v>89</v>
      </c>
      <c r="BE194" s="47">
        <f>IF($U$194="základní",$N$194,0)</f>
        <v>0</v>
      </c>
      <c r="BF194" s="47">
        <f>IF($U$194="snížená",$N$194,0)</f>
        <v>0</v>
      </c>
      <c r="BG194" s="47">
        <f>IF($U$194="zákl. přenesená",$N$194,0)</f>
        <v>0</v>
      </c>
      <c r="BH194" s="47">
        <f>IF($U$194="sníž. přenesená",$N$194,0)</f>
        <v>0</v>
      </c>
      <c r="BI194" s="47">
        <f>IF($U$194="nulová",$N$194,0)</f>
        <v>0</v>
      </c>
      <c r="BJ194" s="5" t="s">
        <v>10</v>
      </c>
      <c r="BK194" s="47">
        <f>ROUND($L$194*$K$194,2)</f>
        <v>0</v>
      </c>
      <c r="BL194" s="5" t="s">
        <v>94</v>
      </c>
    </row>
    <row r="195" spans="2:64" s="5" customFormat="1" ht="15.75" customHeight="1">
      <c r="B195" s="15"/>
      <c r="C195" s="100" t="s">
        <v>190</v>
      </c>
      <c r="D195" s="100" t="s">
        <v>134</v>
      </c>
      <c r="E195" s="101" t="s">
        <v>191</v>
      </c>
      <c r="F195" s="130" t="s">
        <v>192</v>
      </c>
      <c r="G195" s="131"/>
      <c r="H195" s="131"/>
      <c r="I195" s="131"/>
      <c r="J195" s="102" t="s">
        <v>93</v>
      </c>
      <c r="K195" s="103">
        <v>1</v>
      </c>
      <c r="L195" s="132">
        <v>0</v>
      </c>
      <c r="M195" s="131"/>
      <c r="N195" s="133">
        <f>ROUND($L$195*$K$195,2)</f>
        <v>0</v>
      </c>
      <c r="O195" s="120"/>
      <c r="P195" s="120"/>
      <c r="Q195" s="120"/>
      <c r="R195" s="16"/>
      <c r="T195" s="86"/>
      <c r="U195" s="19" t="s">
        <v>27</v>
      </c>
      <c r="V195" s="87">
        <v>0</v>
      </c>
      <c r="W195" s="87">
        <f>$V$195*$K$195</f>
        <v>0</v>
      </c>
      <c r="X195" s="87">
        <v>0.0022</v>
      </c>
      <c r="Y195" s="87">
        <f>$X$195*$K$195</f>
        <v>0.0022</v>
      </c>
      <c r="Z195" s="87">
        <v>0</v>
      </c>
      <c r="AA195" s="88">
        <f>$Z$195*$K$195</f>
        <v>0</v>
      </c>
      <c r="AR195" s="5" t="s">
        <v>115</v>
      </c>
      <c r="AT195" s="5" t="s">
        <v>134</v>
      </c>
      <c r="AU195" s="5" t="s">
        <v>54</v>
      </c>
      <c r="AY195" s="5" t="s">
        <v>89</v>
      </c>
      <c r="BE195" s="47">
        <f>IF($U$195="základní",$N$195,0)</f>
        <v>0</v>
      </c>
      <c r="BF195" s="47">
        <f>IF($U$195="snížená",$N$195,0)</f>
        <v>0</v>
      </c>
      <c r="BG195" s="47">
        <f>IF($U$195="zákl. přenesená",$N$195,0)</f>
        <v>0</v>
      </c>
      <c r="BH195" s="47">
        <f>IF($U$195="sníž. přenesená",$N$195,0)</f>
        <v>0</v>
      </c>
      <c r="BI195" s="47">
        <f>IF($U$195="nulová",$N$195,0)</f>
        <v>0</v>
      </c>
      <c r="BJ195" s="5" t="s">
        <v>10</v>
      </c>
      <c r="BK195" s="47">
        <f>ROUND($L$195*$K$195,2)</f>
        <v>0</v>
      </c>
      <c r="BL195" s="5" t="s">
        <v>94</v>
      </c>
    </row>
    <row r="196" spans="2:64" s="5" customFormat="1" ht="27" customHeight="1">
      <c r="B196" s="15"/>
      <c r="C196" s="82" t="s">
        <v>193</v>
      </c>
      <c r="D196" s="82" t="s">
        <v>90</v>
      </c>
      <c r="E196" s="83" t="s">
        <v>194</v>
      </c>
      <c r="F196" s="119" t="s">
        <v>195</v>
      </c>
      <c r="G196" s="120"/>
      <c r="H196" s="120"/>
      <c r="I196" s="120"/>
      <c r="J196" s="84" t="s">
        <v>93</v>
      </c>
      <c r="K196" s="85">
        <v>30</v>
      </c>
      <c r="L196" s="121">
        <v>0</v>
      </c>
      <c r="M196" s="120"/>
      <c r="N196" s="122">
        <f>ROUND($L$196*$K$196,2)</f>
        <v>0</v>
      </c>
      <c r="O196" s="120"/>
      <c r="P196" s="120"/>
      <c r="Q196" s="120"/>
      <c r="R196" s="16"/>
      <c r="T196" s="86"/>
      <c r="U196" s="19" t="s">
        <v>27</v>
      </c>
      <c r="V196" s="87">
        <v>0.187</v>
      </c>
      <c r="W196" s="87">
        <f>$V$196*$K$196</f>
        <v>5.61</v>
      </c>
      <c r="X196" s="87">
        <v>0</v>
      </c>
      <c r="Y196" s="87">
        <f>$X$196*$K$196</f>
        <v>0</v>
      </c>
      <c r="Z196" s="87">
        <v>0</v>
      </c>
      <c r="AA196" s="88">
        <f>$Z$196*$K$196</f>
        <v>0</v>
      </c>
      <c r="AR196" s="5" t="s">
        <v>94</v>
      </c>
      <c r="AT196" s="5" t="s">
        <v>90</v>
      </c>
      <c r="AU196" s="5" t="s">
        <v>54</v>
      </c>
      <c r="AY196" s="5" t="s">
        <v>89</v>
      </c>
      <c r="BE196" s="47">
        <f>IF($U$196="základní",$N$196,0)</f>
        <v>0</v>
      </c>
      <c r="BF196" s="47">
        <f>IF($U$196="snížená",$N$196,0)</f>
        <v>0</v>
      </c>
      <c r="BG196" s="47">
        <f>IF($U$196="zákl. přenesená",$N$196,0)</f>
        <v>0</v>
      </c>
      <c r="BH196" s="47">
        <f>IF($U$196="sníž. přenesená",$N$196,0)</f>
        <v>0</v>
      </c>
      <c r="BI196" s="47">
        <f>IF($U$196="nulová",$N$196,0)</f>
        <v>0</v>
      </c>
      <c r="BJ196" s="5" t="s">
        <v>10</v>
      </c>
      <c r="BK196" s="47">
        <f>ROUND($L$196*$K$196,2)</f>
        <v>0</v>
      </c>
      <c r="BL196" s="5" t="s">
        <v>94</v>
      </c>
    </row>
    <row r="197" spans="2:64" s="5" customFormat="1" ht="27" customHeight="1">
      <c r="B197" s="15"/>
      <c r="C197" s="100" t="s">
        <v>196</v>
      </c>
      <c r="D197" s="100" t="s">
        <v>134</v>
      </c>
      <c r="E197" s="101" t="s">
        <v>197</v>
      </c>
      <c r="F197" s="130" t="s">
        <v>198</v>
      </c>
      <c r="G197" s="131"/>
      <c r="H197" s="131"/>
      <c r="I197" s="131"/>
      <c r="J197" s="102" t="s">
        <v>93</v>
      </c>
      <c r="K197" s="103">
        <v>30</v>
      </c>
      <c r="L197" s="132">
        <v>0</v>
      </c>
      <c r="M197" s="131"/>
      <c r="N197" s="133">
        <f>ROUND($L$197*$K$197,2)</f>
        <v>0</v>
      </c>
      <c r="O197" s="120"/>
      <c r="P197" s="120"/>
      <c r="Q197" s="120"/>
      <c r="R197" s="16"/>
      <c r="T197" s="86"/>
      <c r="U197" s="19" t="s">
        <v>27</v>
      </c>
      <c r="V197" s="87">
        <v>0</v>
      </c>
      <c r="W197" s="87">
        <f>$V$197*$K$197</f>
        <v>0</v>
      </c>
      <c r="X197" s="87">
        <v>0.004</v>
      </c>
      <c r="Y197" s="87">
        <f>$X$197*$K$197</f>
        <v>0.12</v>
      </c>
      <c r="Z197" s="87">
        <v>0</v>
      </c>
      <c r="AA197" s="88">
        <f>$Z$197*$K$197</f>
        <v>0</v>
      </c>
      <c r="AR197" s="5" t="s">
        <v>115</v>
      </c>
      <c r="AT197" s="5" t="s">
        <v>134</v>
      </c>
      <c r="AU197" s="5" t="s">
        <v>54</v>
      </c>
      <c r="AY197" s="5" t="s">
        <v>89</v>
      </c>
      <c r="BE197" s="47">
        <f>IF($U$197="základní",$N$197,0)</f>
        <v>0</v>
      </c>
      <c r="BF197" s="47">
        <f>IF($U$197="snížená",$N$197,0)</f>
        <v>0</v>
      </c>
      <c r="BG197" s="47">
        <f>IF($U$197="zákl. přenesená",$N$197,0)</f>
        <v>0</v>
      </c>
      <c r="BH197" s="47">
        <f>IF($U$197="sníž. přenesená",$N$197,0)</f>
        <v>0</v>
      </c>
      <c r="BI197" s="47">
        <f>IF($U$197="nulová",$N$197,0)</f>
        <v>0</v>
      </c>
      <c r="BJ197" s="5" t="s">
        <v>10</v>
      </c>
      <c r="BK197" s="47">
        <f>ROUND($L$197*$K$197,2)</f>
        <v>0</v>
      </c>
      <c r="BL197" s="5" t="s">
        <v>94</v>
      </c>
    </row>
    <row r="198" spans="2:64" s="5" customFormat="1" ht="27" customHeight="1">
      <c r="B198" s="15"/>
      <c r="C198" s="82" t="s">
        <v>199</v>
      </c>
      <c r="D198" s="82" t="s">
        <v>90</v>
      </c>
      <c r="E198" s="83" t="s">
        <v>200</v>
      </c>
      <c r="F198" s="119" t="s">
        <v>201</v>
      </c>
      <c r="G198" s="120"/>
      <c r="H198" s="120"/>
      <c r="I198" s="120"/>
      <c r="J198" s="84" t="s">
        <v>126</v>
      </c>
      <c r="K198" s="85">
        <v>23.2</v>
      </c>
      <c r="L198" s="121">
        <v>0</v>
      </c>
      <c r="M198" s="120"/>
      <c r="N198" s="122">
        <f>ROUND($L$198*$K$198,2)</f>
        <v>0</v>
      </c>
      <c r="O198" s="120"/>
      <c r="P198" s="120"/>
      <c r="Q198" s="120"/>
      <c r="R198" s="16"/>
      <c r="T198" s="86"/>
      <c r="U198" s="19" t="s">
        <v>27</v>
      </c>
      <c r="V198" s="87">
        <v>0.113</v>
      </c>
      <c r="W198" s="87">
        <f>$V$198*$K$198</f>
        <v>2.6216</v>
      </c>
      <c r="X198" s="87">
        <v>0</v>
      </c>
      <c r="Y198" s="87">
        <f>$X$198*$K$198</f>
        <v>0</v>
      </c>
      <c r="Z198" s="87">
        <v>0</v>
      </c>
      <c r="AA198" s="88">
        <f>$Z$198*$K$198</f>
        <v>0</v>
      </c>
      <c r="AR198" s="5" t="s">
        <v>94</v>
      </c>
      <c r="AT198" s="5" t="s">
        <v>90</v>
      </c>
      <c r="AU198" s="5" t="s">
        <v>54</v>
      </c>
      <c r="AY198" s="5" t="s">
        <v>89</v>
      </c>
      <c r="BE198" s="47">
        <f>IF($U$198="základní",$N$198,0)</f>
        <v>0</v>
      </c>
      <c r="BF198" s="47">
        <f>IF($U$198="snížená",$N$198,0)</f>
        <v>0</v>
      </c>
      <c r="BG198" s="47">
        <f>IF($U$198="zákl. přenesená",$N$198,0)</f>
        <v>0</v>
      </c>
      <c r="BH198" s="47">
        <f>IF($U$198="sníž. přenesená",$N$198,0)</f>
        <v>0</v>
      </c>
      <c r="BI198" s="47">
        <f>IF($U$198="nulová",$N$198,0)</f>
        <v>0</v>
      </c>
      <c r="BJ198" s="5" t="s">
        <v>10</v>
      </c>
      <c r="BK198" s="47">
        <f>ROUND($L$198*$K$198,2)</f>
        <v>0</v>
      </c>
      <c r="BL198" s="5" t="s">
        <v>94</v>
      </c>
    </row>
    <row r="199" spans="2:51" s="5" customFormat="1" ht="15.75" customHeight="1">
      <c r="B199" s="94"/>
      <c r="E199" s="95"/>
      <c r="F199" s="128" t="s">
        <v>202</v>
      </c>
      <c r="G199" s="129"/>
      <c r="H199" s="129"/>
      <c r="I199" s="129"/>
      <c r="K199" s="96">
        <v>23.2</v>
      </c>
      <c r="N199" s="95"/>
      <c r="R199" s="97"/>
      <c r="T199" s="98"/>
      <c r="AA199" s="99"/>
      <c r="AT199" s="95" t="s">
        <v>96</v>
      </c>
      <c r="AU199" s="95" t="s">
        <v>54</v>
      </c>
      <c r="AV199" s="95" t="s">
        <v>54</v>
      </c>
      <c r="AW199" s="95" t="s">
        <v>61</v>
      </c>
      <c r="AX199" s="95" t="s">
        <v>10</v>
      </c>
      <c r="AY199" s="95" t="s">
        <v>89</v>
      </c>
    </row>
    <row r="200" spans="2:64" s="5" customFormat="1" ht="15.75" customHeight="1">
      <c r="B200" s="15"/>
      <c r="C200" s="100" t="s">
        <v>203</v>
      </c>
      <c r="D200" s="100" t="s">
        <v>134</v>
      </c>
      <c r="E200" s="101" t="s">
        <v>204</v>
      </c>
      <c r="F200" s="130" t="s">
        <v>205</v>
      </c>
      <c r="G200" s="131"/>
      <c r="H200" s="131"/>
      <c r="I200" s="131"/>
      <c r="J200" s="102" t="s">
        <v>102</v>
      </c>
      <c r="K200" s="103">
        <v>2.39</v>
      </c>
      <c r="L200" s="132">
        <v>0</v>
      </c>
      <c r="M200" s="131"/>
      <c r="N200" s="133">
        <f>ROUND($L$200*$K$200,2)</f>
        <v>0</v>
      </c>
      <c r="O200" s="120"/>
      <c r="P200" s="120"/>
      <c r="Q200" s="120"/>
      <c r="R200" s="16"/>
      <c r="T200" s="86"/>
      <c r="U200" s="19" t="s">
        <v>27</v>
      </c>
      <c r="V200" s="87">
        <v>0</v>
      </c>
      <c r="W200" s="87">
        <f>$V$200*$K$200</f>
        <v>0</v>
      </c>
      <c r="X200" s="87">
        <v>0.6</v>
      </c>
      <c r="Y200" s="87">
        <f>$X$200*$K$200</f>
        <v>1.434</v>
      </c>
      <c r="Z200" s="87">
        <v>0</v>
      </c>
      <c r="AA200" s="88">
        <f>$Z$200*$K$200</f>
        <v>0</v>
      </c>
      <c r="AR200" s="5" t="s">
        <v>115</v>
      </c>
      <c r="AT200" s="5" t="s">
        <v>134</v>
      </c>
      <c r="AU200" s="5" t="s">
        <v>54</v>
      </c>
      <c r="AY200" s="5" t="s">
        <v>89</v>
      </c>
      <c r="BE200" s="47">
        <f>IF($U$200="základní",$N$200,0)</f>
        <v>0</v>
      </c>
      <c r="BF200" s="47">
        <f>IF($U$200="snížená",$N$200,0)</f>
        <v>0</v>
      </c>
      <c r="BG200" s="47">
        <f>IF($U$200="zákl. přenesená",$N$200,0)</f>
        <v>0</v>
      </c>
      <c r="BH200" s="47">
        <f>IF($U$200="sníž. přenesená",$N$200,0)</f>
        <v>0</v>
      </c>
      <c r="BI200" s="47">
        <f>IF($U$200="nulová",$N$200,0)</f>
        <v>0</v>
      </c>
      <c r="BJ200" s="5" t="s">
        <v>10</v>
      </c>
      <c r="BK200" s="47">
        <f>ROUND($L$200*$K$200,2)</f>
        <v>0</v>
      </c>
      <c r="BL200" s="5" t="s">
        <v>94</v>
      </c>
    </row>
    <row r="201" spans="2:64" s="5" customFormat="1" ht="27" customHeight="1">
      <c r="B201" s="15"/>
      <c r="C201" s="82" t="s">
        <v>206</v>
      </c>
      <c r="D201" s="82" t="s">
        <v>90</v>
      </c>
      <c r="E201" s="83" t="s">
        <v>207</v>
      </c>
      <c r="F201" s="119" t="s">
        <v>208</v>
      </c>
      <c r="G201" s="120"/>
      <c r="H201" s="120"/>
      <c r="I201" s="120"/>
      <c r="J201" s="84" t="s">
        <v>126</v>
      </c>
      <c r="K201" s="85">
        <v>1250</v>
      </c>
      <c r="L201" s="121">
        <v>0</v>
      </c>
      <c r="M201" s="120"/>
      <c r="N201" s="122">
        <f>ROUND($L$201*$K$201,2)</f>
        <v>0</v>
      </c>
      <c r="O201" s="120"/>
      <c r="P201" s="120"/>
      <c r="Q201" s="120"/>
      <c r="R201" s="16"/>
      <c r="T201" s="86"/>
      <c r="U201" s="19" t="s">
        <v>27</v>
      </c>
      <c r="V201" s="87">
        <v>0.011</v>
      </c>
      <c r="W201" s="87">
        <f>$V$201*$K$201</f>
        <v>13.75</v>
      </c>
      <c r="X201" s="87">
        <v>0</v>
      </c>
      <c r="Y201" s="87">
        <f>$X$201*$K$201</f>
        <v>0</v>
      </c>
      <c r="Z201" s="87">
        <v>0</v>
      </c>
      <c r="AA201" s="88">
        <f>$Z$201*$K$201</f>
        <v>0</v>
      </c>
      <c r="AR201" s="5" t="s">
        <v>94</v>
      </c>
      <c r="AT201" s="5" t="s">
        <v>90</v>
      </c>
      <c r="AU201" s="5" t="s">
        <v>54</v>
      </c>
      <c r="AY201" s="5" t="s">
        <v>89</v>
      </c>
      <c r="BE201" s="47">
        <f>IF($U$201="základní",$N$201,0)</f>
        <v>0</v>
      </c>
      <c r="BF201" s="47">
        <f>IF($U$201="snížená",$N$201,0)</f>
        <v>0</v>
      </c>
      <c r="BG201" s="47">
        <f>IF($U$201="zákl. přenesená",$N$201,0)</f>
        <v>0</v>
      </c>
      <c r="BH201" s="47">
        <f>IF($U$201="sníž. přenesená",$N$201,0)</f>
        <v>0</v>
      </c>
      <c r="BI201" s="47">
        <f>IF($U$201="nulová",$N$201,0)</f>
        <v>0</v>
      </c>
      <c r="BJ201" s="5" t="s">
        <v>10</v>
      </c>
      <c r="BK201" s="47">
        <f>ROUND($L$201*$K$201,2)</f>
        <v>0</v>
      </c>
      <c r="BL201" s="5" t="s">
        <v>94</v>
      </c>
    </row>
    <row r="202" spans="2:51" s="5" customFormat="1" ht="15.75" customHeight="1">
      <c r="B202" s="89"/>
      <c r="E202" s="90"/>
      <c r="F202" s="126" t="s">
        <v>95</v>
      </c>
      <c r="G202" s="127"/>
      <c r="H202" s="127"/>
      <c r="I202" s="127"/>
      <c r="K202" s="90"/>
      <c r="N202" s="90"/>
      <c r="R202" s="91"/>
      <c r="T202" s="92"/>
      <c r="AA202" s="93"/>
      <c r="AT202" s="90" t="s">
        <v>96</v>
      </c>
      <c r="AU202" s="90" t="s">
        <v>54</v>
      </c>
      <c r="AV202" s="90" t="s">
        <v>10</v>
      </c>
      <c r="AW202" s="90" t="s">
        <v>61</v>
      </c>
      <c r="AX202" s="90" t="s">
        <v>44</v>
      </c>
      <c r="AY202" s="90" t="s">
        <v>89</v>
      </c>
    </row>
    <row r="203" spans="2:51" s="5" customFormat="1" ht="15.75" customHeight="1">
      <c r="B203" s="94"/>
      <c r="E203" s="95"/>
      <c r="F203" s="128" t="s">
        <v>128</v>
      </c>
      <c r="G203" s="129"/>
      <c r="H203" s="129"/>
      <c r="I203" s="129"/>
      <c r="K203" s="96">
        <v>1250</v>
      </c>
      <c r="N203" s="95"/>
      <c r="R203" s="97"/>
      <c r="T203" s="98"/>
      <c r="AA203" s="99"/>
      <c r="AT203" s="95" t="s">
        <v>96</v>
      </c>
      <c r="AU203" s="95" t="s">
        <v>54</v>
      </c>
      <c r="AV203" s="95" t="s">
        <v>54</v>
      </c>
      <c r="AW203" s="95" t="s">
        <v>61</v>
      </c>
      <c r="AX203" s="95" t="s">
        <v>10</v>
      </c>
      <c r="AY203" s="95" t="s">
        <v>89</v>
      </c>
    </row>
    <row r="204" spans="2:64" s="5" customFormat="1" ht="27" customHeight="1">
      <c r="B204" s="15"/>
      <c r="C204" s="82" t="s">
        <v>209</v>
      </c>
      <c r="D204" s="82" t="s">
        <v>90</v>
      </c>
      <c r="E204" s="83" t="s">
        <v>210</v>
      </c>
      <c r="F204" s="119" t="s">
        <v>211</v>
      </c>
      <c r="G204" s="120"/>
      <c r="H204" s="120"/>
      <c r="I204" s="120"/>
      <c r="J204" s="84" t="s">
        <v>102</v>
      </c>
      <c r="K204" s="167">
        <v>125</v>
      </c>
      <c r="L204" s="121">
        <v>0</v>
      </c>
      <c r="M204" s="120"/>
      <c r="N204" s="122">
        <f>ROUND($L$204*$K$204,2)</f>
        <v>0</v>
      </c>
      <c r="O204" s="120"/>
      <c r="P204" s="120"/>
      <c r="Q204" s="120"/>
      <c r="R204" s="16"/>
      <c r="T204" s="86"/>
      <c r="U204" s="19" t="s">
        <v>27</v>
      </c>
      <c r="V204" s="87">
        <v>0.452</v>
      </c>
      <c r="W204" s="87">
        <f>$V$204*$K$204</f>
        <v>56.5</v>
      </c>
      <c r="X204" s="87">
        <v>0</v>
      </c>
      <c r="Y204" s="87">
        <f>$X$204*$K$204</f>
        <v>0</v>
      </c>
      <c r="Z204" s="87">
        <v>0</v>
      </c>
      <c r="AA204" s="88">
        <f>$Z$204*$K$204</f>
        <v>0</v>
      </c>
      <c r="AR204" s="5" t="s">
        <v>94</v>
      </c>
      <c r="AT204" s="5" t="s">
        <v>90</v>
      </c>
      <c r="AU204" s="5" t="s">
        <v>54</v>
      </c>
      <c r="AY204" s="5" t="s">
        <v>89</v>
      </c>
      <c r="BE204" s="47">
        <f>IF($U$204="základní",$N$204,0)</f>
        <v>0</v>
      </c>
      <c r="BF204" s="47">
        <f>IF($U$204="snížená",$N$204,0)</f>
        <v>0</v>
      </c>
      <c r="BG204" s="47">
        <f>IF($U$204="zákl. přenesená",$N$204,0)</f>
        <v>0</v>
      </c>
      <c r="BH204" s="47">
        <f>IF($U$204="sníž. přenesená",$N$204,0)</f>
        <v>0</v>
      </c>
      <c r="BI204" s="47">
        <f>IF($U$204="nulová",$N$204,0)</f>
        <v>0</v>
      </c>
      <c r="BJ204" s="5" t="s">
        <v>10</v>
      </c>
      <c r="BK204" s="47">
        <f>ROUND($L$204*$K$204,2)</f>
        <v>0</v>
      </c>
      <c r="BL204" s="5" t="s">
        <v>94</v>
      </c>
    </row>
    <row r="205" spans="2:51" s="5" customFormat="1" ht="15.75" customHeight="1">
      <c r="B205" s="94"/>
      <c r="E205" s="95"/>
      <c r="F205" s="165" t="s">
        <v>229</v>
      </c>
      <c r="G205" s="166"/>
      <c r="H205" s="166"/>
      <c r="I205" s="166"/>
      <c r="J205" s="168"/>
      <c r="K205" s="169">
        <v>125</v>
      </c>
      <c r="N205" s="95"/>
      <c r="R205" s="97"/>
      <c r="T205" s="98"/>
      <c r="AA205" s="99"/>
      <c r="AT205" s="95" t="s">
        <v>96</v>
      </c>
      <c r="AU205" s="95" t="s">
        <v>54</v>
      </c>
      <c r="AV205" s="95" t="s">
        <v>54</v>
      </c>
      <c r="AW205" s="95" t="s">
        <v>61</v>
      </c>
      <c r="AX205" s="95" t="s">
        <v>10</v>
      </c>
      <c r="AY205" s="95" t="s">
        <v>89</v>
      </c>
    </row>
    <row r="206" spans="2:63" s="72" customFormat="1" ht="30.75" customHeight="1">
      <c r="B206" s="73"/>
      <c r="D206" s="81" t="s">
        <v>64</v>
      </c>
      <c r="N206" s="125">
        <f>$BK$206</f>
        <v>0</v>
      </c>
      <c r="O206" s="124"/>
      <c r="P206" s="124"/>
      <c r="Q206" s="124"/>
      <c r="R206" s="76"/>
      <c r="T206" s="77"/>
      <c r="W206" s="78">
        <f>$W$207</f>
        <v>252.115607</v>
      </c>
      <c r="Y206" s="78">
        <f>$Y$207</f>
        <v>0</v>
      </c>
      <c r="AA206" s="79">
        <f>$AA$207</f>
        <v>0</v>
      </c>
      <c r="AR206" s="75" t="s">
        <v>10</v>
      </c>
      <c r="AT206" s="75" t="s">
        <v>43</v>
      </c>
      <c r="AU206" s="75" t="s">
        <v>10</v>
      </c>
      <c r="AY206" s="75" t="s">
        <v>89</v>
      </c>
      <c r="BK206" s="80">
        <f>$BK$207</f>
        <v>0</v>
      </c>
    </row>
    <row r="207" spans="2:63" s="72" customFormat="1" ht="15.75" customHeight="1">
      <c r="B207" s="73"/>
      <c r="D207" s="81" t="s">
        <v>65</v>
      </c>
      <c r="N207" s="125">
        <f>$BK$207</f>
        <v>0</v>
      </c>
      <c r="O207" s="124"/>
      <c r="P207" s="124"/>
      <c r="Q207" s="124"/>
      <c r="R207" s="76"/>
      <c r="T207" s="77"/>
      <c r="W207" s="78">
        <f>$W$208</f>
        <v>252.115607</v>
      </c>
      <c r="Y207" s="78">
        <f>$Y$208</f>
        <v>0</v>
      </c>
      <c r="AA207" s="79">
        <f>$AA$208</f>
        <v>0</v>
      </c>
      <c r="AR207" s="75" t="s">
        <v>10</v>
      </c>
      <c r="AT207" s="75" t="s">
        <v>43</v>
      </c>
      <c r="AU207" s="75" t="s">
        <v>54</v>
      </c>
      <c r="AY207" s="75" t="s">
        <v>89</v>
      </c>
      <c r="BK207" s="80">
        <f>$BK$208</f>
        <v>0</v>
      </c>
    </row>
    <row r="208" spans="2:64" s="5" customFormat="1" ht="27" customHeight="1">
      <c r="B208" s="15"/>
      <c r="C208" s="82" t="s">
        <v>212</v>
      </c>
      <c r="D208" s="82" t="s">
        <v>90</v>
      </c>
      <c r="E208" s="83" t="s">
        <v>213</v>
      </c>
      <c r="F208" s="119" t="s">
        <v>214</v>
      </c>
      <c r="G208" s="120"/>
      <c r="H208" s="120"/>
      <c r="I208" s="120"/>
      <c r="J208" s="84" t="s">
        <v>215</v>
      </c>
      <c r="K208" s="85">
        <v>125.869</v>
      </c>
      <c r="L208" s="121">
        <v>0</v>
      </c>
      <c r="M208" s="120"/>
      <c r="N208" s="122">
        <f>ROUND($L$208*$K$208,2)</f>
        <v>0</v>
      </c>
      <c r="O208" s="120"/>
      <c r="P208" s="120"/>
      <c r="Q208" s="120"/>
      <c r="R208" s="16"/>
      <c r="T208" s="86"/>
      <c r="U208" s="19" t="s">
        <v>27</v>
      </c>
      <c r="V208" s="87">
        <v>2.003</v>
      </c>
      <c r="W208" s="87">
        <f>$V$208*$K$208</f>
        <v>252.115607</v>
      </c>
      <c r="X208" s="87">
        <v>0</v>
      </c>
      <c r="Y208" s="87">
        <f>$X$208*$K$208</f>
        <v>0</v>
      </c>
      <c r="Z208" s="87">
        <v>0</v>
      </c>
      <c r="AA208" s="88">
        <f>$Z$208*$K$208</f>
        <v>0</v>
      </c>
      <c r="AR208" s="5" t="s">
        <v>94</v>
      </c>
      <c r="AT208" s="5" t="s">
        <v>90</v>
      </c>
      <c r="AU208" s="5" t="s">
        <v>99</v>
      </c>
      <c r="AY208" s="5" t="s">
        <v>89</v>
      </c>
      <c r="BE208" s="47">
        <f>IF($U$208="základní",$N$208,0)</f>
        <v>0</v>
      </c>
      <c r="BF208" s="47">
        <f>IF($U$208="snížená",$N$208,0)</f>
        <v>0</v>
      </c>
      <c r="BG208" s="47">
        <f>IF($U$208="zákl. přenesená",$N$208,0)</f>
        <v>0</v>
      </c>
      <c r="BH208" s="47">
        <f>IF($U$208="sníž. přenesená",$N$208,0)</f>
        <v>0</v>
      </c>
      <c r="BI208" s="47">
        <f>IF($U$208="nulová",$N$208,0)</f>
        <v>0</v>
      </c>
      <c r="BJ208" s="5" t="s">
        <v>10</v>
      </c>
      <c r="BK208" s="47">
        <f>ROUND($L$208*$K$208,2)</f>
        <v>0</v>
      </c>
      <c r="BL208" s="5" t="s">
        <v>94</v>
      </c>
    </row>
    <row r="209" spans="2:63" s="5" customFormat="1" ht="51" customHeight="1">
      <c r="B209" s="15"/>
      <c r="D209" s="74" t="s">
        <v>216</v>
      </c>
      <c r="N209" s="114">
        <f>$BK$209</f>
        <v>0</v>
      </c>
      <c r="O209" s="115"/>
      <c r="P209" s="115"/>
      <c r="Q209" s="115"/>
      <c r="R209" s="16"/>
      <c r="T209" s="104"/>
      <c r="U209" s="30"/>
      <c r="V209" s="30"/>
      <c r="W209" s="30"/>
      <c r="X209" s="30"/>
      <c r="Y209" s="30"/>
      <c r="Z209" s="30"/>
      <c r="AA209" s="32"/>
      <c r="AT209" s="5" t="s">
        <v>43</v>
      </c>
      <c r="AU209" s="5" t="s">
        <v>44</v>
      </c>
      <c r="AY209" s="5" t="s">
        <v>217</v>
      </c>
      <c r="BK209" s="47">
        <v>0</v>
      </c>
    </row>
    <row r="210" spans="2:18" s="5" customFormat="1" ht="7.5" customHeight="1">
      <c r="B210" s="33"/>
      <c r="C210" s="34"/>
      <c r="D210" s="34"/>
      <c r="E210" s="34"/>
      <c r="F210" s="34"/>
      <c r="G210" s="34"/>
      <c r="H210" s="34"/>
      <c r="I210" s="34"/>
      <c r="J210" s="34"/>
      <c r="K210" s="34"/>
      <c r="L210" s="34"/>
      <c r="M210" s="34"/>
      <c r="N210" s="34"/>
      <c r="O210" s="34"/>
      <c r="P210" s="34"/>
      <c r="Q210" s="34"/>
      <c r="R210" s="35"/>
    </row>
    <row r="211" s="2" customFormat="1" ht="14.25" customHeight="1">
      <c r="N211" s="1"/>
    </row>
    <row r="212" ht="14.25" customHeight="1">
      <c r="N212" s="1"/>
    </row>
    <row r="213" ht="14.25" customHeight="1">
      <c r="N213" s="1"/>
    </row>
    <row r="214" ht="14.25" customHeight="1">
      <c r="N214" s="1"/>
    </row>
    <row r="215" ht="14.25" customHeight="1">
      <c r="N215" s="1"/>
    </row>
    <row r="216" ht="14.25" customHeight="1">
      <c r="N216" s="1"/>
    </row>
    <row r="217" ht="14.25" customHeight="1">
      <c r="N217" s="1"/>
    </row>
    <row r="218" ht="14.25" customHeight="1">
      <c r="N218" s="1"/>
    </row>
    <row r="219" ht="14.25" customHeight="1">
      <c r="N219" s="1"/>
    </row>
    <row r="220" ht="14.25" customHeight="1">
      <c r="N220" s="1"/>
    </row>
    <row r="221" ht="14.25" customHeight="1">
      <c r="N221" s="1"/>
    </row>
    <row r="222" ht="14.25" customHeight="1">
      <c r="N222" s="1"/>
    </row>
    <row r="223" ht="14.25" customHeight="1">
      <c r="N223" s="1"/>
    </row>
    <row r="224" ht="14.25" customHeight="1">
      <c r="N224" s="1"/>
    </row>
    <row r="225" ht="14.25" customHeight="1">
      <c r="N225" s="1"/>
    </row>
    <row r="226" ht="14.25" customHeight="1">
      <c r="N226" s="1"/>
    </row>
    <row r="227" ht="14.25" customHeight="1">
      <c r="N227" s="1"/>
    </row>
    <row r="228" ht="14.25" customHeight="1">
      <c r="N228" s="1"/>
    </row>
    <row r="229" ht="14.25" customHeight="1">
      <c r="N229" s="1"/>
    </row>
    <row r="230" ht="14.25" customHeight="1">
      <c r="N230" s="1"/>
    </row>
    <row r="231" ht="14.25" customHeight="1">
      <c r="N231" s="1"/>
    </row>
    <row r="232" ht="14.25" customHeight="1">
      <c r="N232" s="1"/>
    </row>
    <row r="233" ht="14.25" customHeight="1">
      <c r="N233" s="1"/>
    </row>
    <row r="234" ht="14.25" customHeight="1">
      <c r="N234" s="1"/>
    </row>
    <row r="235" ht="14.25" customHeight="1">
      <c r="N235" s="1"/>
    </row>
    <row r="236" ht="14.25" customHeight="1">
      <c r="N236" s="1"/>
    </row>
    <row r="237" ht="14.25" customHeight="1">
      <c r="N237" s="1"/>
    </row>
    <row r="238" ht="14.25" customHeight="1">
      <c r="N238" s="1"/>
    </row>
    <row r="239" ht="14.25" customHeight="1">
      <c r="N239" s="1"/>
    </row>
    <row r="240" ht="14.25" customHeight="1">
      <c r="N240" s="1"/>
    </row>
    <row r="241" ht="14.25" customHeight="1">
      <c r="N241" s="1"/>
    </row>
    <row r="242" ht="14.25" customHeight="1">
      <c r="N242" s="1"/>
    </row>
    <row r="243" ht="14.25" customHeight="1">
      <c r="N243" s="1"/>
    </row>
    <row r="244" ht="14.25" customHeight="1">
      <c r="N244" s="1"/>
    </row>
    <row r="245" ht="14.25" customHeight="1">
      <c r="N245" s="1"/>
    </row>
    <row r="246" ht="14.25" customHeight="1">
      <c r="N246" s="1"/>
    </row>
    <row r="247" ht="14.25" customHeight="1">
      <c r="N247" s="1"/>
    </row>
    <row r="248" ht="14.25" customHeight="1">
      <c r="N248" s="1"/>
    </row>
    <row r="249" ht="14.25" customHeight="1">
      <c r="N249" s="1"/>
    </row>
    <row r="250" ht="14.25" customHeight="1">
      <c r="N250" s="1"/>
    </row>
    <row r="251" ht="14.25" customHeight="1">
      <c r="N251" s="1"/>
    </row>
    <row r="252" ht="14.25" customHeight="1">
      <c r="N252" s="1"/>
    </row>
    <row r="253" ht="14.25" customHeight="1">
      <c r="N253" s="1"/>
    </row>
    <row r="254" ht="14.25" customHeight="1">
      <c r="N254" s="1"/>
    </row>
    <row r="255" ht="14.25" customHeight="1">
      <c r="N255" s="1"/>
    </row>
    <row r="256" ht="14.25" customHeight="1">
      <c r="N256" s="1"/>
    </row>
    <row r="257" ht="14.25" customHeight="1">
      <c r="N257" s="1"/>
    </row>
    <row r="258" ht="14.25" customHeight="1">
      <c r="N258" s="1"/>
    </row>
    <row r="259" ht="14.25" customHeight="1">
      <c r="N259" s="1"/>
    </row>
    <row r="260" ht="14.25" customHeight="1">
      <c r="N260" s="1"/>
    </row>
    <row r="261" ht="14.25" customHeight="1">
      <c r="N261" s="1"/>
    </row>
    <row r="262" ht="14.25" customHeight="1">
      <c r="N262" s="1"/>
    </row>
    <row r="263" ht="14.25" customHeight="1">
      <c r="N263" s="1"/>
    </row>
    <row r="264" ht="14.25" customHeight="1">
      <c r="N264" s="1"/>
    </row>
    <row r="265" ht="14.25" customHeight="1">
      <c r="N265" s="1"/>
    </row>
    <row r="266" ht="14.25" customHeight="1">
      <c r="N266" s="1"/>
    </row>
    <row r="267" ht="14.25" customHeight="1">
      <c r="N267" s="1"/>
    </row>
    <row r="268" ht="14.25" customHeight="1">
      <c r="N268" s="1"/>
    </row>
    <row r="269" ht="14.25" customHeight="1">
      <c r="N269" s="1"/>
    </row>
    <row r="270" ht="14.25" customHeight="1">
      <c r="N270" s="1"/>
    </row>
    <row r="271" ht="14.25" customHeight="1">
      <c r="N271" s="1"/>
    </row>
    <row r="272" ht="14.25" customHeight="1">
      <c r="N272" s="1"/>
    </row>
    <row r="273" ht="14.25" customHeight="1">
      <c r="N273" s="1"/>
    </row>
    <row r="274" ht="14.25" customHeight="1">
      <c r="N274" s="1"/>
    </row>
    <row r="275" ht="14.25" customHeight="1">
      <c r="N275" s="1"/>
    </row>
    <row r="276" ht="14.25" customHeight="1">
      <c r="N276" s="1"/>
    </row>
    <row r="277" ht="14.25" customHeight="1">
      <c r="N277" s="1"/>
    </row>
    <row r="278" ht="14.25" customHeight="1">
      <c r="N278" s="1"/>
    </row>
    <row r="279" ht="14.25" customHeight="1">
      <c r="N279" s="1"/>
    </row>
    <row r="280" ht="14.25" customHeight="1">
      <c r="N280" s="1"/>
    </row>
    <row r="281" ht="14.25" customHeight="1">
      <c r="N281" s="1"/>
    </row>
    <row r="282" ht="14.25" customHeight="1">
      <c r="N282" s="1"/>
    </row>
    <row r="283" ht="14.25" customHeight="1">
      <c r="N283" s="1"/>
    </row>
    <row r="284" ht="14.25" customHeight="1">
      <c r="N284" s="1"/>
    </row>
    <row r="285" ht="14.25" customHeight="1">
      <c r="N285" s="1"/>
    </row>
    <row r="286" ht="14.25" customHeight="1">
      <c r="N286" s="1"/>
    </row>
    <row r="287" ht="14.25" customHeight="1">
      <c r="N287" s="1"/>
    </row>
    <row r="288" ht="14.25" customHeight="1">
      <c r="N288" s="1"/>
    </row>
    <row r="289" ht="14.25" customHeight="1">
      <c r="N289" s="1"/>
    </row>
    <row r="290" ht="14.25" customHeight="1">
      <c r="N290" s="1"/>
    </row>
    <row r="291" ht="14.25" customHeight="1">
      <c r="N291" s="1"/>
    </row>
    <row r="292" ht="14.25" customHeight="1">
      <c r="N292" s="1"/>
    </row>
    <row r="293" ht="14.25" customHeight="1">
      <c r="N293" s="1"/>
    </row>
    <row r="294" ht="14.25" customHeight="1">
      <c r="N294" s="1"/>
    </row>
    <row r="295" ht="14.25" customHeight="1">
      <c r="N295" s="1"/>
    </row>
    <row r="296" ht="14.25" customHeight="1">
      <c r="N296" s="1"/>
    </row>
    <row r="297" ht="14.25" customHeight="1">
      <c r="N297" s="1"/>
    </row>
    <row r="298" ht="14.25" customHeight="1">
      <c r="N298" s="1"/>
    </row>
    <row r="299" ht="14.25" customHeight="1">
      <c r="N299" s="1"/>
    </row>
    <row r="300" ht="14.25" customHeight="1">
      <c r="N300" s="1"/>
    </row>
    <row r="301" ht="14.25" customHeight="1">
      <c r="N301" s="1"/>
    </row>
    <row r="302" ht="14.25" customHeight="1">
      <c r="N302" s="1"/>
    </row>
    <row r="303" ht="14.25" customHeight="1">
      <c r="N303" s="1"/>
    </row>
    <row r="304" ht="14.25" customHeight="1">
      <c r="N304" s="1"/>
    </row>
    <row r="305" ht="14.25" customHeight="1">
      <c r="N305" s="1"/>
    </row>
    <row r="306" ht="14.25" customHeight="1">
      <c r="N306" s="1"/>
    </row>
    <row r="307" ht="14.25" customHeight="1">
      <c r="N307" s="1"/>
    </row>
    <row r="308" ht="14.25" customHeight="1">
      <c r="N308" s="1"/>
    </row>
    <row r="309" ht="14.25" customHeight="1">
      <c r="N309" s="1"/>
    </row>
    <row r="310" ht="14.25" customHeight="1">
      <c r="N310" s="1"/>
    </row>
    <row r="311" ht="14.25" customHeight="1">
      <c r="N311" s="1"/>
    </row>
    <row r="312" ht="14.25" customHeight="1">
      <c r="N312" s="1"/>
    </row>
    <row r="313" ht="14.25" customHeight="1">
      <c r="N313" s="1"/>
    </row>
    <row r="314" ht="14.25" customHeight="1">
      <c r="N314" s="1"/>
    </row>
    <row r="315" ht="14.25" customHeight="1">
      <c r="N315" s="1"/>
    </row>
    <row r="316" ht="14.25" customHeight="1">
      <c r="N316" s="1"/>
    </row>
    <row r="317" ht="14.25" customHeight="1">
      <c r="N317" s="1"/>
    </row>
    <row r="318" ht="14.25" customHeight="1">
      <c r="N318" s="1"/>
    </row>
    <row r="319" ht="14.25" customHeight="1">
      <c r="N319" s="1"/>
    </row>
    <row r="320" ht="14.25" customHeight="1">
      <c r="N320" s="1"/>
    </row>
    <row r="321" ht="14.25" customHeight="1">
      <c r="N321" s="1"/>
    </row>
    <row r="322" ht="14.25" customHeight="1">
      <c r="N322" s="1"/>
    </row>
    <row r="323" ht="14.25" customHeight="1">
      <c r="N323" s="1"/>
    </row>
    <row r="324" ht="14.25" customHeight="1">
      <c r="N324" s="1"/>
    </row>
    <row r="325" ht="14.25" customHeight="1">
      <c r="N325" s="1"/>
    </row>
    <row r="326" ht="14.25" customHeight="1">
      <c r="N326" s="1"/>
    </row>
    <row r="327" ht="14.25" customHeight="1">
      <c r="N327" s="1"/>
    </row>
    <row r="328" ht="14.25" customHeight="1">
      <c r="N328" s="1"/>
    </row>
    <row r="329" ht="14.25" customHeight="1">
      <c r="N329" s="1"/>
    </row>
    <row r="330" ht="14.25" customHeight="1">
      <c r="N330" s="1"/>
    </row>
    <row r="331" ht="14.25" customHeight="1">
      <c r="N331" s="1"/>
    </row>
    <row r="332" ht="14.25" customHeight="1">
      <c r="N332" s="1"/>
    </row>
    <row r="333" ht="14.25" customHeight="1">
      <c r="N333" s="1"/>
    </row>
    <row r="334" ht="14.25" customHeight="1">
      <c r="N334" s="1"/>
    </row>
    <row r="335" ht="14.25" customHeight="1">
      <c r="N335" s="1"/>
    </row>
    <row r="336" ht="14.25" customHeight="1">
      <c r="N336" s="1"/>
    </row>
    <row r="337" ht="14.25" customHeight="1">
      <c r="N337" s="1"/>
    </row>
    <row r="338" ht="14.25" customHeight="1">
      <c r="N338" s="1"/>
    </row>
    <row r="339" ht="14.25" customHeight="1">
      <c r="N339" s="1"/>
    </row>
    <row r="340" ht="14.25" customHeight="1">
      <c r="N340" s="1"/>
    </row>
    <row r="341" ht="14.25" customHeight="1">
      <c r="N341" s="1"/>
    </row>
    <row r="342" ht="14.25" customHeight="1">
      <c r="N342" s="1"/>
    </row>
    <row r="343" ht="14.25" customHeight="1">
      <c r="N343" s="1"/>
    </row>
    <row r="344" ht="14.25" customHeight="1">
      <c r="N344" s="1"/>
    </row>
    <row r="345" ht="14.25" customHeight="1">
      <c r="N345" s="1"/>
    </row>
    <row r="346" ht="14.25" customHeight="1">
      <c r="N346" s="1"/>
    </row>
    <row r="347" ht="14.25" customHeight="1">
      <c r="N347" s="1"/>
    </row>
    <row r="348" ht="14.25" customHeight="1">
      <c r="N348" s="1"/>
    </row>
    <row r="349" ht="14.25" customHeight="1">
      <c r="N349" s="1"/>
    </row>
    <row r="350" ht="14.25" customHeight="1">
      <c r="N350" s="1"/>
    </row>
    <row r="351" ht="14.25" customHeight="1">
      <c r="N351" s="1"/>
    </row>
    <row r="352" ht="14.25" customHeight="1">
      <c r="N352" s="1"/>
    </row>
    <row r="353" ht="14.25" customHeight="1">
      <c r="N353" s="1"/>
    </row>
    <row r="354" ht="14.25" customHeight="1">
      <c r="N354" s="1"/>
    </row>
    <row r="355" ht="14.25" customHeight="1">
      <c r="N355" s="1"/>
    </row>
    <row r="356" ht="14.25" customHeight="1">
      <c r="N356" s="1"/>
    </row>
    <row r="357" ht="14.25" customHeight="1">
      <c r="N357" s="1"/>
    </row>
    <row r="358" ht="14.25" customHeight="1">
      <c r="N358" s="1"/>
    </row>
    <row r="359" ht="14.25" customHeight="1">
      <c r="N359" s="1"/>
    </row>
    <row r="360" ht="14.25" customHeight="1">
      <c r="N360" s="1"/>
    </row>
    <row r="361" ht="14.25" customHeight="1">
      <c r="N361" s="1"/>
    </row>
    <row r="362" ht="14.25" customHeight="1">
      <c r="N362" s="1"/>
    </row>
    <row r="363" ht="14.25" customHeight="1">
      <c r="N363" s="1"/>
    </row>
    <row r="364" ht="14.25" customHeight="1">
      <c r="N364" s="1"/>
    </row>
    <row r="365" ht="14.25" customHeight="1">
      <c r="N365" s="1"/>
    </row>
    <row r="366" ht="14.25" customHeight="1">
      <c r="N366" s="1"/>
    </row>
    <row r="367" ht="14.25" customHeight="1">
      <c r="N367" s="1"/>
    </row>
    <row r="368" ht="14.25" customHeight="1">
      <c r="N368" s="1"/>
    </row>
    <row r="369" ht="14.25" customHeight="1">
      <c r="N369" s="1"/>
    </row>
    <row r="370" ht="14.25" customHeight="1">
      <c r="N370" s="1"/>
    </row>
    <row r="371" ht="14.25" customHeight="1">
      <c r="N371" s="1"/>
    </row>
    <row r="372" ht="14.25" customHeight="1">
      <c r="N372" s="1"/>
    </row>
    <row r="373" ht="14.25" customHeight="1">
      <c r="N373" s="1"/>
    </row>
    <row r="374" ht="14.25" customHeight="1">
      <c r="N374" s="1"/>
    </row>
    <row r="375" ht="14.25" customHeight="1">
      <c r="N375" s="1"/>
    </row>
    <row r="376" ht="14.25" customHeight="1">
      <c r="N376" s="1"/>
    </row>
    <row r="377" ht="14.25" customHeight="1">
      <c r="N377" s="1"/>
    </row>
    <row r="378" ht="14.25" customHeight="1">
      <c r="N378" s="1"/>
    </row>
    <row r="379" ht="14.25" customHeight="1">
      <c r="N379" s="1"/>
    </row>
    <row r="380" ht="14.25" customHeight="1">
      <c r="N380" s="1"/>
    </row>
    <row r="381" ht="14.25" customHeight="1">
      <c r="N381" s="1"/>
    </row>
    <row r="382" ht="14.25" customHeight="1">
      <c r="N382" s="1"/>
    </row>
    <row r="383" ht="14.25" customHeight="1">
      <c r="N383" s="1"/>
    </row>
    <row r="384" ht="14.25" customHeight="1">
      <c r="N384" s="1"/>
    </row>
    <row r="385" ht="14.25" customHeight="1">
      <c r="N385" s="1"/>
    </row>
    <row r="386" ht="14.25" customHeight="1">
      <c r="N386" s="1"/>
    </row>
    <row r="387" ht="14.25" customHeight="1">
      <c r="N387" s="1"/>
    </row>
    <row r="388" ht="14.25" customHeight="1">
      <c r="N388" s="1"/>
    </row>
    <row r="389" ht="14.25" customHeight="1">
      <c r="N389" s="1"/>
    </row>
    <row r="390" ht="14.25" customHeight="1">
      <c r="N390" s="1"/>
    </row>
    <row r="391" ht="14.25" customHeight="1">
      <c r="N391" s="1"/>
    </row>
    <row r="392" ht="14.25" customHeight="1">
      <c r="N392" s="1"/>
    </row>
    <row r="393" ht="14.25" customHeight="1">
      <c r="N393" s="1"/>
    </row>
    <row r="394" ht="14.25" customHeight="1">
      <c r="N394" s="1"/>
    </row>
    <row r="395" ht="14.25" customHeight="1">
      <c r="N395" s="1"/>
    </row>
    <row r="396" ht="14.25" customHeight="1">
      <c r="N396" s="1"/>
    </row>
    <row r="397" ht="14.25" customHeight="1">
      <c r="N397" s="1"/>
    </row>
    <row r="398" ht="14.25" customHeight="1">
      <c r="N398" s="1"/>
    </row>
    <row r="399" ht="14.25" customHeight="1">
      <c r="N399" s="1"/>
    </row>
    <row r="400" ht="14.25" customHeight="1">
      <c r="N400" s="1"/>
    </row>
    <row r="401" ht="14.25" customHeight="1">
      <c r="N401" s="1"/>
    </row>
    <row r="402" ht="14.25" customHeight="1">
      <c r="N402" s="1"/>
    </row>
    <row r="403" ht="14.25" customHeight="1">
      <c r="N403" s="1"/>
    </row>
    <row r="404" ht="14.25" customHeight="1">
      <c r="N404" s="1"/>
    </row>
    <row r="405" ht="14.25" customHeight="1">
      <c r="N405" s="1"/>
    </row>
    <row r="406" ht="14.25" customHeight="1">
      <c r="N406" s="1"/>
    </row>
    <row r="407" ht="14.25" customHeight="1">
      <c r="N407" s="1"/>
    </row>
    <row r="408" ht="14.25" customHeight="1">
      <c r="N408" s="1"/>
    </row>
    <row r="409" ht="14.25" customHeight="1">
      <c r="N409" s="1"/>
    </row>
    <row r="410" ht="14.25" customHeight="1">
      <c r="N410" s="1"/>
    </row>
    <row r="411" ht="14.25" customHeight="1">
      <c r="N411" s="1"/>
    </row>
    <row r="412" ht="14.25" customHeight="1">
      <c r="N412" s="1"/>
    </row>
    <row r="413" ht="14.25" customHeight="1">
      <c r="N413" s="1"/>
    </row>
    <row r="414" ht="14.25" customHeight="1">
      <c r="N414" s="1"/>
    </row>
    <row r="415" ht="14.25" customHeight="1">
      <c r="N415" s="1"/>
    </row>
    <row r="416" ht="14.25" customHeight="1">
      <c r="N416" s="1"/>
    </row>
    <row r="417" ht="14.25" customHeight="1">
      <c r="N417" s="1"/>
    </row>
    <row r="418" ht="14.25" customHeight="1">
      <c r="N418" s="1"/>
    </row>
    <row r="419" ht="14.25" customHeight="1">
      <c r="N419" s="1"/>
    </row>
    <row r="420" ht="14.25" customHeight="1">
      <c r="N420" s="1"/>
    </row>
    <row r="421" ht="14.25" customHeight="1">
      <c r="N421" s="1"/>
    </row>
    <row r="422" ht="14.25" customHeight="1">
      <c r="N422" s="1"/>
    </row>
    <row r="423" ht="14.25" customHeight="1">
      <c r="N423" s="1"/>
    </row>
    <row r="424" ht="14.25" customHeight="1">
      <c r="N424" s="1"/>
    </row>
    <row r="425" ht="14.25" customHeight="1">
      <c r="N425" s="1"/>
    </row>
    <row r="426" ht="14.25" customHeight="1">
      <c r="N426" s="1"/>
    </row>
    <row r="427" ht="14.25" customHeight="1">
      <c r="N427" s="1"/>
    </row>
    <row r="428" ht="14.25" customHeight="1">
      <c r="N428" s="1"/>
    </row>
    <row r="429" ht="14.25" customHeight="1">
      <c r="N429" s="1"/>
    </row>
    <row r="430" ht="14.25" customHeight="1">
      <c r="N430" s="1"/>
    </row>
    <row r="431" ht="14.25" customHeight="1">
      <c r="N431" s="1"/>
    </row>
    <row r="432" ht="14.25" customHeight="1">
      <c r="N432" s="1"/>
    </row>
    <row r="433" ht="14.25" customHeight="1">
      <c r="N433" s="1"/>
    </row>
    <row r="434" ht="14.25" customHeight="1">
      <c r="N434" s="1"/>
    </row>
    <row r="435" ht="14.25" customHeight="1">
      <c r="N435" s="1"/>
    </row>
    <row r="436" ht="14.25" customHeight="1">
      <c r="N436" s="1"/>
    </row>
    <row r="437" ht="14.25" customHeight="1">
      <c r="N437" s="1"/>
    </row>
    <row r="438" ht="14.25" customHeight="1">
      <c r="N438" s="1"/>
    </row>
    <row r="439" ht="14.25" customHeight="1">
      <c r="N439" s="1"/>
    </row>
    <row r="440" ht="14.25" customHeight="1">
      <c r="N440" s="1"/>
    </row>
    <row r="441" ht="14.25" customHeight="1">
      <c r="N441" s="1"/>
    </row>
    <row r="442" ht="14.25" customHeight="1">
      <c r="N442" s="1"/>
    </row>
    <row r="443" ht="14.25" customHeight="1">
      <c r="N443" s="1"/>
    </row>
    <row r="444" ht="14.25" customHeight="1">
      <c r="N444" s="1"/>
    </row>
    <row r="445" ht="14.25" customHeight="1">
      <c r="N445" s="1"/>
    </row>
    <row r="446" ht="14.25" customHeight="1">
      <c r="N446" s="1"/>
    </row>
    <row r="447" ht="14.25" customHeight="1">
      <c r="N447" s="1"/>
    </row>
    <row r="448" ht="14.25" customHeight="1">
      <c r="N448" s="1"/>
    </row>
    <row r="449" ht="14.25" customHeight="1">
      <c r="N449" s="1"/>
    </row>
    <row r="450" ht="14.25" customHeight="1">
      <c r="N450" s="1"/>
    </row>
    <row r="451" ht="14.25" customHeight="1">
      <c r="N451" s="1"/>
    </row>
    <row r="452" ht="14.25" customHeight="1">
      <c r="N452" s="1"/>
    </row>
    <row r="453" ht="14.25" customHeight="1">
      <c r="N453" s="1"/>
    </row>
    <row r="454" ht="14.25" customHeight="1">
      <c r="N454" s="1"/>
    </row>
    <row r="455" ht="14.25" customHeight="1">
      <c r="N455" s="1"/>
    </row>
    <row r="456" ht="14.25" customHeight="1">
      <c r="N456" s="1"/>
    </row>
    <row r="457" ht="14.25" customHeight="1">
      <c r="N457" s="1"/>
    </row>
    <row r="458" ht="14.25" customHeight="1">
      <c r="N458" s="1"/>
    </row>
    <row r="459" ht="14.25" customHeight="1">
      <c r="N459" s="1"/>
    </row>
    <row r="460" ht="14.25" customHeight="1">
      <c r="N460" s="1"/>
    </row>
    <row r="461" ht="14.25" customHeight="1">
      <c r="N461" s="1"/>
    </row>
    <row r="462" ht="14.25" customHeight="1">
      <c r="N462" s="1"/>
    </row>
    <row r="463" ht="14.25" customHeight="1">
      <c r="N463" s="1"/>
    </row>
    <row r="464" ht="14.25" customHeight="1">
      <c r="N464" s="1"/>
    </row>
    <row r="465" ht="14.25" customHeight="1">
      <c r="N465" s="1"/>
    </row>
    <row r="466" ht="14.25" customHeight="1">
      <c r="N466" s="1"/>
    </row>
    <row r="467" ht="14.25" customHeight="1">
      <c r="N467" s="1"/>
    </row>
    <row r="468" ht="14.25" customHeight="1">
      <c r="N468" s="1"/>
    </row>
    <row r="469" ht="14.25" customHeight="1">
      <c r="N469" s="1"/>
    </row>
    <row r="470" ht="14.25" customHeight="1">
      <c r="N470" s="1"/>
    </row>
    <row r="471" ht="14.25" customHeight="1">
      <c r="N471" s="1"/>
    </row>
    <row r="472" ht="14.25" customHeight="1">
      <c r="N472" s="1"/>
    </row>
    <row r="473" ht="14.25" customHeight="1">
      <c r="N473" s="1"/>
    </row>
    <row r="474" ht="14.25" customHeight="1">
      <c r="N474" s="1"/>
    </row>
    <row r="475" ht="14.25" customHeight="1">
      <c r="N475" s="1"/>
    </row>
    <row r="476" ht="14.25" customHeight="1">
      <c r="N476" s="1"/>
    </row>
    <row r="477" ht="14.25" customHeight="1">
      <c r="N477" s="1"/>
    </row>
    <row r="478" ht="14.25" customHeight="1">
      <c r="N478" s="1"/>
    </row>
    <row r="479" ht="14.25" customHeight="1">
      <c r="N479" s="1"/>
    </row>
    <row r="480" ht="14.25" customHeight="1">
      <c r="N480" s="1"/>
    </row>
    <row r="481" ht="14.25" customHeight="1">
      <c r="N481" s="1"/>
    </row>
    <row r="482" ht="14.25" customHeight="1">
      <c r="N482" s="1"/>
    </row>
    <row r="483" ht="14.25" customHeight="1">
      <c r="N483" s="1"/>
    </row>
    <row r="484" ht="14.25" customHeight="1">
      <c r="N484" s="1"/>
    </row>
    <row r="485" ht="14.25" customHeight="1">
      <c r="N485" s="1"/>
    </row>
    <row r="486" ht="14.25" customHeight="1">
      <c r="N486" s="1"/>
    </row>
    <row r="487" ht="14.25" customHeight="1">
      <c r="N487" s="1"/>
    </row>
    <row r="488" ht="14.25" customHeight="1">
      <c r="N488" s="1"/>
    </row>
    <row r="489" ht="14.25" customHeight="1">
      <c r="N489" s="1"/>
    </row>
    <row r="490" ht="14.25" customHeight="1">
      <c r="N490" s="1"/>
    </row>
    <row r="491" ht="14.25" customHeight="1">
      <c r="N491" s="1"/>
    </row>
    <row r="492" ht="14.25" customHeight="1">
      <c r="N492" s="1"/>
    </row>
    <row r="493" ht="14.25" customHeight="1">
      <c r="N493" s="1"/>
    </row>
    <row r="494" ht="14.25" customHeight="1">
      <c r="N494" s="1"/>
    </row>
    <row r="495" ht="14.25" customHeight="1">
      <c r="N495" s="1"/>
    </row>
    <row r="496" ht="14.25" customHeight="1">
      <c r="N496" s="1"/>
    </row>
    <row r="497" ht="14.25" customHeight="1">
      <c r="N497" s="1"/>
    </row>
    <row r="65532" ht="14.25" customHeight="1">
      <c r="N65532" s="2">
        <f>$N$209</f>
        <v>0</v>
      </c>
    </row>
  </sheetData>
  <sheetProtection/>
  <mergeCells count="239">
    <mergeCell ref="C2:Q2"/>
    <mergeCell ref="C4:Q4"/>
    <mergeCell ref="F6:P6"/>
    <mergeCell ref="F7:P7"/>
    <mergeCell ref="O9:P9"/>
    <mergeCell ref="O11:P11"/>
    <mergeCell ref="O8:P8"/>
    <mergeCell ref="O12:P12"/>
    <mergeCell ref="O14:P14"/>
    <mergeCell ref="E15:L15"/>
    <mergeCell ref="O15:P15"/>
    <mergeCell ref="O17:P17"/>
    <mergeCell ref="O18:P18"/>
    <mergeCell ref="O20:P20"/>
    <mergeCell ref="O21:P21"/>
    <mergeCell ref="M24:P24"/>
    <mergeCell ref="M25:P25"/>
    <mergeCell ref="M27:P27"/>
    <mergeCell ref="H29:J29"/>
    <mergeCell ref="M29:P29"/>
    <mergeCell ref="H30:J30"/>
    <mergeCell ref="M30:P30"/>
    <mergeCell ref="H31:J31"/>
    <mergeCell ref="M31:P31"/>
    <mergeCell ref="H32:J32"/>
    <mergeCell ref="M32:P32"/>
    <mergeCell ref="H33:J33"/>
    <mergeCell ref="M33:P33"/>
    <mergeCell ref="L35:P35"/>
    <mergeCell ref="C73:Q73"/>
    <mergeCell ref="F75:P75"/>
    <mergeCell ref="F76:P76"/>
    <mergeCell ref="B44:R44"/>
    <mergeCell ref="M78:P78"/>
    <mergeCell ref="M80:Q80"/>
    <mergeCell ref="M81:Q81"/>
    <mergeCell ref="C83:G83"/>
    <mergeCell ref="N83:Q83"/>
    <mergeCell ref="N85:Q85"/>
    <mergeCell ref="N86:Q86"/>
    <mergeCell ref="N87:Q87"/>
    <mergeCell ref="N88:Q88"/>
    <mergeCell ref="N89:Q89"/>
    <mergeCell ref="N91:Q91"/>
    <mergeCell ref="D92:H92"/>
    <mergeCell ref="N92:Q92"/>
    <mergeCell ref="D93:H93"/>
    <mergeCell ref="N93:Q93"/>
    <mergeCell ref="D94:H94"/>
    <mergeCell ref="N94:Q94"/>
    <mergeCell ref="D95:H95"/>
    <mergeCell ref="N95:Q95"/>
    <mergeCell ref="D96:H96"/>
    <mergeCell ref="N96:Q96"/>
    <mergeCell ref="N97:Q97"/>
    <mergeCell ref="L99:Q99"/>
    <mergeCell ref="C105:Q105"/>
    <mergeCell ref="F107:P107"/>
    <mergeCell ref="F108:P108"/>
    <mergeCell ref="M110:P110"/>
    <mergeCell ref="M112:Q112"/>
    <mergeCell ref="M113:Q113"/>
    <mergeCell ref="F115:I115"/>
    <mergeCell ref="L115:M115"/>
    <mergeCell ref="N115:Q115"/>
    <mergeCell ref="F119:I119"/>
    <mergeCell ref="L119:M119"/>
    <mergeCell ref="N119:Q119"/>
    <mergeCell ref="F120:I120"/>
    <mergeCell ref="F121:I121"/>
    <mergeCell ref="F122:I122"/>
    <mergeCell ref="L122:M122"/>
    <mergeCell ref="N122:Q122"/>
    <mergeCell ref="F123:I123"/>
    <mergeCell ref="F124:I124"/>
    <mergeCell ref="F125:I125"/>
    <mergeCell ref="L125:M125"/>
    <mergeCell ref="N125:Q125"/>
    <mergeCell ref="F126:I126"/>
    <mergeCell ref="F127:I127"/>
    <mergeCell ref="F128:I128"/>
    <mergeCell ref="L128:M128"/>
    <mergeCell ref="N128:Q128"/>
    <mergeCell ref="F129:I129"/>
    <mergeCell ref="F130:I130"/>
    <mergeCell ref="F131:I131"/>
    <mergeCell ref="L131:M131"/>
    <mergeCell ref="N131:Q131"/>
    <mergeCell ref="F132:I132"/>
    <mergeCell ref="F133:I133"/>
    <mergeCell ref="F134:I134"/>
    <mergeCell ref="L134:M134"/>
    <mergeCell ref="N134:Q134"/>
    <mergeCell ref="F135:I135"/>
    <mergeCell ref="F136:I136"/>
    <mergeCell ref="F137:I137"/>
    <mergeCell ref="L137:M137"/>
    <mergeCell ref="N137:Q137"/>
    <mergeCell ref="F138:I138"/>
    <mergeCell ref="F139:I139"/>
    <mergeCell ref="F140:I140"/>
    <mergeCell ref="L140:M140"/>
    <mergeCell ref="N140:Q140"/>
    <mergeCell ref="F141:I141"/>
    <mergeCell ref="F142:I142"/>
    <mergeCell ref="F143:I143"/>
    <mergeCell ref="L143:M143"/>
    <mergeCell ref="N143:Q143"/>
    <mergeCell ref="F144:I144"/>
    <mergeCell ref="F145:I145"/>
    <mergeCell ref="F146:I146"/>
    <mergeCell ref="L146:M146"/>
    <mergeCell ref="N146:Q146"/>
    <mergeCell ref="F147:I147"/>
    <mergeCell ref="F148:I148"/>
    <mergeCell ref="L148:M148"/>
    <mergeCell ref="N148:Q148"/>
    <mergeCell ref="F149:I149"/>
    <mergeCell ref="F150:I150"/>
    <mergeCell ref="F151:I151"/>
    <mergeCell ref="F152:I152"/>
    <mergeCell ref="L152:M152"/>
    <mergeCell ref="N152:Q152"/>
    <mergeCell ref="F153:I153"/>
    <mergeCell ref="F154:I154"/>
    <mergeCell ref="F155:I155"/>
    <mergeCell ref="F156:I156"/>
    <mergeCell ref="L156:M156"/>
    <mergeCell ref="N156:Q156"/>
    <mergeCell ref="F157:I157"/>
    <mergeCell ref="F158:I158"/>
    <mergeCell ref="F159:I159"/>
    <mergeCell ref="F160:I160"/>
    <mergeCell ref="L160:M160"/>
    <mergeCell ref="N160:Q160"/>
    <mergeCell ref="F161:I161"/>
    <mergeCell ref="F162:I162"/>
    <mergeCell ref="F163:I163"/>
    <mergeCell ref="L163:M163"/>
    <mergeCell ref="N163:Q163"/>
    <mergeCell ref="F164:I164"/>
    <mergeCell ref="L164:M164"/>
    <mergeCell ref="N164:Q164"/>
    <mergeCell ref="F165:I165"/>
    <mergeCell ref="F166:I166"/>
    <mergeCell ref="F167:I167"/>
    <mergeCell ref="L167:M167"/>
    <mergeCell ref="N167:Q167"/>
    <mergeCell ref="F168:I168"/>
    <mergeCell ref="F169:I169"/>
    <mergeCell ref="F170:I170"/>
    <mergeCell ref="F171:I171"/>
    <mergeCell ref="L171:M171"/>
    <mergeCell ref="N171:Q171"/>
    <mergeCell ref="F172:I172"/>
    <mergeCell ref="L172:M172"/>
    <mergeCell ref="N172:Q172"/>
    <mergeCell ref="F173:I173"/>
    <mergeCell ref="F174:I174"/>
    <mergeCell ref="F175:I175"/>
    <mergeCell ref="F176:I176"/>
    <mergeCell ref="L176:M176"/>
    <mergeCell ref="N176:Q176"/>
    <mergeCell ref="F177:I177"/>
    <mergeCell ref="L177:M177"/>
    <mergeCell ref="N177:Q177"/>
    <mergeCell ref="F178:I178"/>
    <mergeCell ref="F179:I179"/>
    <mergeCell ref="F180:I180"/>
    <mergeCell ref="L180:M180"/>
    <mergeCell ref="N180:Q180"/>
    <mergeCell ref="F181:I181"/>
    <mergeCell ref="L181:M181"/>
    <mergeCell ref="N181:Q181"/>
    <mergeCell ref="F182:I182"/>
    <mergeCell ref="F183:I183"/>
    <mergeCell ref="F184:I184"/>
    <mergeCell ref="F185:I185"/>
    <mergeCell ref="L185:M185"/>
    <mergeCell ref="N185:Q185"/>
    <mergeCell ref="F186:I186"/>
    <mergeCell ref="L186:M186"/>
    <mergeCell ref="N186:Q186"/>
    <mergeCell ref="F187:I187"/>
    <mergeCell ref="L187:M187"/>
    <mergeCell ref="N187:Q187"/>
    <mergeCell ref="F188:I188"/>
    <mergeCell ref="L188:M188"/>
    <mergeCell ref="N188:Q188"/>
    <mergeCell ref="F189:I189"/>
    <mergeCell ref="F190:I190"/>
    <mergeCell ref="F191:I191"/>
    <mergeCell ref="L191:M191"/>
    <mergeCell ref="N191:Q191"/>
    <mergeCell ref="F192:I192"/>
    <mergeCell ref="L192:M192"/>
    <mergeCell ref="N192:Q192"/>
    <mergeCell ref="F193:I193"/>
    <mergeCell ref="L193:M193"/>
    <mergeCell ref="N193:Q193"/>
    <mergeCell ref="F194:I194"/>
    <mergeCell ref="L194:M194"/>
    <mergeCell ref="N194:Q194"/>
    <mergeCell ref="F195:I195"/>
    <mergeCell ref="L195:M195"/>
    <mergeCell ref="N195:Q195"/>
    <mergeCell ref="F196:I196"/>
    <mergeCell ref="L196:M196"/>
    <mergeCell ref="N196:Q196"/>
    <mergeCell ref="F197:I197"/>
    <mergeCell ref="L197:M197"/>
    <mergeCell ref="N197:Q197"/>
    <mergeCell ref="F198:I198"/>
    <mergeCell ref="L198:M198"/>
    <mergeCell ref="N198:Q198"/>
    <mergeCell ref="F199:I199"/>
    <mergeCell ref="F200:I200"/>
    <mergeCell ref="L200:M200"/>
    <mergeCell ref="N200:Q200"/>
    <mergeCell ref="F201:I201"/>
    <mergeCell ref="L201:M201"/>
    <mergeCell ref="N201:Q201"/>
    <mergeCell ref="N207:Q207"/>
    <mergeCell ref="F202:I202"/>
    <mergeCell ref="F203:I203"/>
    <mergeCell ref="F204:I204"/>
    <mergeCell ref="L204:M204"/>
    <mergeCell ref="N204:Q204"/>
    <mergeCell ref="F205:I205"/>
    <mergeCell ref="N209:Q209"/>
    <mergeCell ref="H1:K1"/>
    <mergeCell ref="S2:AC2"/>
    <mergeCell ref="F208:I208"/>
    <mergeCell ref="L208:M208"/>
    <mergeCell ref="N208:Q208"/>
    <mergeCell ref="N116:Q116"/>
    <mergeCell ref="N117:Q117"/>
    <mergeCell ref="N118:Q118"/>
    <mergeCell ref="N206:Q206"/>
  </mergeCells>
  <hyperlinks>
    <hyperlink ref="F1:G1" location="C2" tooltip="Krycí list rozpočtu" display="1) Krycí list rozpočtu"/>
    <hyperlink ref="H1:K1" location="C86" tooltip="Rekapitulace rozpočtu" display="2) Rekapitulace rozpočtu"/>
    <hyperlink ref="L1" location="C118" tooltip="Rozpočet" display="3) Rozpočet"/>
    <hyperlink ref="S1:T1" location="'Rekapitulace stavby'!C2" tooltip="Rekapitulace stavby" display="Rekapitulace stavby"/>
  </hyperlinks>
  <printOptions/>
  <pageMargins left="0.5902777910232544" right="0.5902777910232544" top="0.5902777910232544" bottom="0.5902777910232544" header="0" footer="0"/>
  <pageSetup blackAndWhite="1" fitToHeight="100" fitToWidth="1" horizontalDpi="300" verticalDpi="300" orientation="portrait" paperSize="9" scale="95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PROXION</dc:creator>
  <cp:keywords/>
  <dc:description/>
  <cp:lastModifiedBy>PROXION</cp:lastModifiedBy>
  <cp:lastPrinted>2013-10-22T09:55:25Z</cp:lastPrinted>
  <dcterms:created xsi:type="dcterms:W3CDTF">2013-10-22T09:27:08Z</dcterms:created>
  <dcterms:modified xsi:type="dcterms:W3CDTF">2014-04-09T05:48:40Z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