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40" windowWidth="19260" windowHeight="600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'Rekapitulace'!$G$8</definedName>
    <definedName name="Dodavka0">'Položky'!#REF!</definedName>
    <definedName name="HSV">'Rekapitulace'!$E$8</definedName>
    <definedName name="HSV0">'Položky'!#REF!</definedName>
    <definedName name="HZS">'Rekapitulace'!$I$8</definedName>
    <definedName name="HZS0">'Položky'!#REF!</definedName>
    <definedName name="JKSO">'Krycí list'!$G$2</definedName>
    <definedName name="MJ">'Krycí list'!$G$5</definedName>
    <definedName name="Mont">'Rekapitulace'!$H$8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'Položky'!$A$1:$I$32</definedName>
    <definedName name="_xlnm.Print_Area" localSheetId="1">'Rekapitulace'!$A$1:$I$22</definedName>
    <definedName name="PocetMJ">'Krycí list'!$G$6</definedName>
    <definedName name="Poznamka">'Krycí list'!$B$37</definedName>
    <definedName name="Projektant">'Krycí list'!$C$8</definedName>
    <definedName name="PSV">'Rekapitulace'!$F$8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'Rekapitulace'!$H$21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<sst xmlns="http://schemas.openxmlformats.org/spreadsheetml/2006/main" count="177" uniqueCount="139">
  <si>
    <t>Rozpočet</t>
  </si>
  <si>
    <t xml:space="preserve">JKSO </t>
  </si>
  <si>
    <t>Objekt</t>
  </si>
  <si>
    <t>Název objektu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</si>
  <si>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</si>
  <si>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</si>
  <si>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</si>
  <si>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</si>
  <si>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</si>
  <si>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</si>
  <si>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</si>
  <si>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</si>
  <si>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</si>
  <si>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</si>
  <si>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</si>
  <si>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</si>
  <si>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</si>
  <si>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</si>
  <si>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</si>
  <si>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</si>
  <si>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</si>
  <si>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</si>
  <si>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</si>
  <si>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</si>
  <si>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</si>
  <si>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</si>
  <si>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</si>
  <si>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</si>
  <si>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</si>
  <si>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</si>
  <si>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</si>
  <si>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</si>
  <si>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</si>
  <si>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</si>
  <si>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</si>
  <si>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</si>
  <si>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</si>
  <si>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</si>
  <si>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</si>
  <si>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</si>
  <si>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</si>
  <si>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</si>
  <si>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</si>
  <si>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</si>
  <si>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</si>
  <si>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</si>
  <si>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</si>
  <si>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</si>
  <si>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</si>
  <si>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</si>
  <si>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</si>
  <si>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</si>
  <si>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</si>
  <si>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</si>
  <si>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</si>
  <si>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</si>
  <si>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</si>
  <si>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</si>
  <si>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</si>
  <si>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</si>
  <si>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</si>
  <si>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</si>
  <si>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</si>
  <si>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</si>
  <si>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</si>
  <si>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</si>
  <si>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</si>
  <si>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</si>
  <si>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</si>
  <si>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</si>
  <si>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</si>
  <si>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</si>
  <si>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</si>
  <si>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</si>
  <si>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m3</t>
  </si>
  <si>
    <t>vzduchotechnika</t>
  </si>
  <si>
    <t>M24</t>
  </si>
  <si>
    <t>Montáže vzduchotechnických zařízení</t>
  </si>
  <si>
    <t>240010192R00</t>
  </si>
  <si>
    <t xml:space="preserve">Ventilátor axiální nástěnný </t>
  </si>
  <si>
    <t>kus</t>
  </si>
  <si>
    <t>poz 1.1. přílohy 1 TZ:2</t>
  </si>
  <si>
    <t>poz 1.2. přílohy 1 TZ:1</t>
  </si>
  <si>
    <t>poz 1.3. přílohy 1 TZ:4</t>
  </si>
  <si>
    <t>240070103R00</t>
  </si>
  <si>
    <t xml:space="preserve">Stříška kruhová provedení 0- normální vel. 160 </t>
  </si>
  <si>
    <t>poz 2 přílohy 1 TZ DN 125:2</t>
  </si>
  <si>
    <t>poz 2 přílohy 1 TZ DN 150:2</t>
  </si>
  <si>
    <t>poz 2 přílohy 1 TZ DN 160:3</t>
  </si>
  <si>
    <t xml:space="preserve"> :</t>
  </si>
  <si>
    <t>240080325R00</t>
  </si>
  <si>
    <t>Potrubí vzduchotechnické  kruhové do  dn 200 vč,tvarovek a závěsů</t>
  </si>
  <si>
    <t>m</t>
  </si>
  <si>
    <t>poz 3. přílohy 1 TZ:48</t>
  </si>
  <si>
    <t>713411111R00</t>
  </si>
  <si>
    <t xml:space="preserve">Izolace tepelná potrubí rohožemi a drátem 1vrstvá </t>
  </si>
  <si>
    <t>m2</t>
  </si>
  <si>
    <t>poz 4 přílohy 1:35</t>
  </si>
  <si>
    <t>429117301</t>
  </si>
  <si>
    <t>Ventilátor axiální nástěnný 150 plus</t>
  </si>
  <si>
    <t>429117302</t>
  </si>
  <si>
    <t>Ventilátor axiální nástěnný 150</t>
  </si>
  <si>
    <t>429117303</t>
  </si>
  <si>
    <t>Ventilátor axiální nástěnný 125</t>
  </si>
  <si>
    <t>42972302</t>
  </si>
  <si>
    <t>Stříška kruhová velikost 125</t>
  </si>
  <si>
    <t>42972303</t>
  </si>
  <si>
    <t>Stříška kruhová velikost 150-160</t>
  </si>
  <si>
    <t>42981156</t>
  </si>
  <si>
    <t>Potrubí vzduchotechnické DN 200,vč.tvarovek a závěsů</t>
  </si>
  <si>
    <t>63150954</t>
  </si>
  <si>
    <t>Rohož lamelová na Al folii tl. 60 mm, š. 600 mm</t>
  </si>
  <si>
    <t>998713102R00</t>
  </si>
  <si>
    <t>Přesun hmot pro izolace tepelné,dle technologickéh plánu zhotovitele</t>
  </si>
  <si>
    <t>t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</si>
  <si>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</si>
  <si>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</si>
  <si>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</si>
  <si>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</si>
  <si>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</si>
  <si>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</si>
  <si>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</si>
  <si>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</si>
  <si>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Pardubický kraj,Komenského nám.125,Pardubice</t>
  </si>
  <si>
    <t>801.99</t>
  </si>
  <si>
    <t>CZ-CC</t>
  </si>
  <si>
    <t>113011</t>
  </si>
  <si>
    <t>cena s DPH</t>
  </si>
  <si>
    <t>Trans. domova soc.služeb Slatiňany III, Chrudim-Píšťovy</t>
  </si>
  <si>
    <t>SO-01 Dvoubytový dům</t>
  </si>
  <si>
    <t>poz 1.1. viz TZ</t>
  </si>
  <si>
    <t>poz 1.2. viz TZ</t>
  </si>
  <si>
    <t>poz 1.3. viz TZ</t>
  </si>
  <si>
    <t>poz 2 viz TZ DN 125</t>
  </si>
  <si>
    <t>poz 2 viz TZ DN 150</t>
  </si>
  <si>
    <t>poz 2 viz TZ DN 160</t>
  </si>
  <si>
    <t>poz 3. viz TZ</t>
  </si>
  <si>
    <t>poz 4 viz TZ</t>
  </si>
  <si>
    <t>SOUPIS PRACÍ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</si>
</sst>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38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3" borderId="0" applyNumberFormat="0" applyBorder="0" applyAlignment="0" applyProtection="0"/>
    <xf numFmtId="0" fontId="25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7" borderId="0" applyNumberFormat="0" applyBorder="0" applyAlignment="0" applyProtection="0"/>
    <xf numFmtId="0" fontId="0" fillId="0" borderId="0">
      <alignment/>
      <protection/>
    </xf>
    <xf numFmtId="0" fontId="1" fillId="18" borderId="6" applyNumberFormat="0" applyFont="0" applyAlignment="0" applyProtection="0"/>
    <xf numFmtId="9" fontId="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7" borderId="8" applyNumberFormat="0" applyAlignment="0" applyProtection="0"/>
    <xf numFmtId="0" fontId="35" fillId="19" borderId="8" applyNumberFormat="0" applyAlignment="0" applyProtection="0"/>
    <xf numFmtId="0" fontId="36" fillId="19" borderId="9" applyNumberFormat="0" applyAlignment="0" applyProtection="0"/>
    <xf numFmtId="0" fontId="37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</cellStyleXfs>
  <cellXfs count="235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/>
    </xf>
    <xf numFmtId="0" fontId="4" fillId="19" borderId="11" xfId="0" applyFont="1" applyFill="1" applyBorder="1" applyAlignment="1">
      <alignment horizontal="left"/>
    </xf>
    <xf numFmtId="0" fontId="5" fillId="19" borderId="12" xfId="0" applyFont="1" applyFill="1" applyBorder="1" applyAlignment="1">
      <alignment horizontal="centerContinuous"/>
    </xf>
    <xf numFmtId="0" fontId="6" fillId="19" borderId="13" xfId="0" applyFont="1" applyFill="1" applyBorder="1" applyAlignment="1">
      <alignment horizontal="left"/>
    </xf>
    <xf numFmtId="0" fontId="5" fillId="0" borderId="14" xfId="0" applyFont="1" applyBorder="1" applyAlignment="1">
      <alignment/>
    </xf>
    <xf numFmtId="49" fontId="5" fillId="0" borderId="15" xfId="0" applyNumberFormat="1" applyFont="1" applyBorder="1" applyAlignment="1">
      <alignment horizontal="left"/>
    </xf>
    <xf numFmtId="0" fontId="3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4" fillId="0" borderId="16" xfId="0" applyFont="1" applyBorder="1" applyAlignment="1">
      <alignment/>
    </xf>
    <xf numFmtId="49" fontId="5" fillId="0" borderId="20" xfId="0" applyNumberFormat="1" applyFont="1" applyBorder="1" applyAlignment="1">
      <alignment horizontal="left"/>
    </xf>
    <xf numFmtId="49" fontId="4" fillId="19" borderId="16" xfId="0" applyNumberFormat="1" applyFont="1" applyFill="1" applyBorder="1" applyAlignment="1">
      <alignment/>
    </xf>
    <xf numFmtId="49" fontId="3" fillId="19" borderId="17" xfId="0" applyNumberFormat="1" applyFont="1" applyFill="1" applyBorder="1" applyAlignment="1">
      <alignment/>
    </xf>
    <xf numFmtId="0" fontId="4" fillId="19" borderId="18" xfId="0" applyFont="1" applyFill="1" applyBorder="1" applyAlignment="1">
      <alignment/>
    </xf>
    <xf numFmtId="0" fontId="3" fillId="19" borderId="18" xfId="0" applyFont="1" applyFill="1" applyBorder="1" applyAlignment="1">
      <alignment/>
    </xf>
    <xf numFmtId="0" fontId="3" fillId="19" borderId="17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4" fillId="19" borderId="21" xfId="0" applyNumberFormat="1" applyFont="1" applyFill="1" applyBorder="1" applyAlignment="1">
      <alignment/>
    </xf>
    <xf numFmtId="49" fontId="3" fillId="19" borderId="22" xfId="0" applyNumberFormat="1" applyFont="1" applyFill="1" applyBorder="1" applyAlignment="1">
      <alignment/>
    </xf>
    <xf numFmtId="0" fontId="4" fillId="19" borderId="0" xfId="0" applyFont="1" applyFill="1" applyBorder="1" applyAlignment="1">
      <alignment/>
    </xf>
    <xf numFmtId="0" fontId="3" fillId="19" borderId="0" xfId="0" applyFont="1" applyFill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4" fillId="19" borderId="29" xfId="0" applyFont="1" applyFill="1" applyBorder="1" applyAlignment="1">
      <alignment horizontal="left"/>
    </xf>
    <xf numFmtId="0" fontId="3" fillId="19" borderId="30" xfId="0" applyFont="1" applyFill="1" applyBorder="1" applyAlignment="1">
      <alignment horizontal="left"/>
    </xf>
    <xf numFmtId="0" fontId="3" fillId="19" borderId="31" xfId="0" applyFont="1" applyFill="1" applyBorder="1" applyAlignment="1">
      <alignment horizontal="centerContinuous"/>
    </xf>
    <xf numFmtId="0" fontId="4" fillId="19" borderId="30" xfId="0" applyFont="1" applyFill="1" applyBorder="1" applyAlignment="1">
      <alignment horizontal="centerContinuous"/>
    </xf>
    <xf numFmtId="0" fontId="3" fillId="19" borderId="30" xfId="0" applyFont="1" applyFill="1" applyBorder="1" applyAlignment="1">
      <alignment horizontal="centerContinuous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3" xfId="0" applyFont="1" applyBorder="1" applyAlignment="1">
      <alignment shrinkToFit="1"/>
    </xf>
    <xf numFmtId="0" fontId="3" fillId="0" borderId="3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3" fontId="3" fillId="0" borderId="38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4" fillId="19" borderId="11" xfId="0" applyFont="1" applyFill="1" applyBorder="1" applyAlignment="1">
      <alignment/>
    </xf>
    <xf numFmtId="0" fontId="4" fillId="19" borderId="13" xfId="0" applyFont="1" applyFill="1" applyBorder="1" applyAlignment="1">
      <alignment/>
    </xf>
    <xf numFmtId="0" fontId="4" fillId="19" borderId="12" xfId="0" applyFont="1" applyFill="1" applyBorder="1" applyAlignment="1">
      <alignment/>
    </xf>
    <xf numFmtId="0" fontId="4" fillId="19" borderId="40" xfId="0" applyFont="1" applyFill="1" applyBorder="1" applyAlignment="1">
      <alignment/>
    </xf>
    <xf numFmtId="0" fontId="4" fillId="19" borderId="4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165" fontId="3" fillId="0" borderId="48" xfId="0" applyNumberFormat="1" applyFont="1" applyBorder="1" applyAlignment="1">
      <alignment horizontal="right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165" fontId="3" fillId="0" borderId="17" xfId="0" applyNumberFormat="1" applyFont="1" applyBorder="1" applyAlignment="1">
      <alignment horizontal="right"/>
    </xf>
    <xf numFmtId="0" fontId="7" fillId="19" borderId="37" xfId="0" applyFont="1" applyFill="1" applyBorder="1" applyAlignment="1">
      <alignment/>
    </xf>
    <xf numFmtId="0" fontId="7" fillId="19" borderId="38" xfId="0" applyFont="1" applyFill="1" applyBorder="1" applyAlignment="1">
      <alignment/>
    </xf>
    <xf numFmtId="0" fontId="7" fillId="19" borderId="39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9" xfId="46" applyFont="1" applyBorder="1">
      <alignment/>
      <protection/>
    </xf>
    <xf numFmtId="0" fontId="3" fillId="0" borderId="49" xfId="46" applyFont="1" applyBorder="1">
      <alignment/>
      <protection/>
    </xf>
    <xf numFmtId="0" fontId="3" fillId="0" borderId="49" xfId="46" applyFont="1" applyBorder="1" applyAlignment="1">
      <alignment horizontal="right"/>
      <protection/>
    </xf>
    <xf numFmtId="0" fontId="3" fillId="0" borderId="50" xfId="46" applyFont="1" applyBorder="1">
      <alignment/>
      <protection/>
    </xf>
    <xf numFmtId="0" fontId="3" fillId="0" borderId="49" xfId="0" applyNumberFormat="1" applyFont="1" applyBorder="1" applyAlignment="1">
      <alignment horizontal="left"/>
    </xf>
    <xf numFmtId="0" fontId="3" fillId="0" borderId="51" xfId="0" applyNumberFormat="1" applyFont="1" applyBorder="1" applyAlignment="1">
      <alignment/>
    </xf>
    <xf numFmtId="0" fontId="4" fillId="0" borderId="52" xfId="46" applyFont="1" applyBorder="1">
      <alignment/>
      <protection/>
    </xf>
    <xf numFmtId="0" fontId="3" fillId="0" borderId="52" xfId="46" applyFont="1" applyBorder="1">
      <alignment/>
      <protection/>
    </xf>
    <xf numFmtId="0" fontId="3" fillId="0" borderId="52" xfId="46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19" borderId="29" xfId="0" applyNumberFormat="1" applyFont="1" applyFill="1" applyBorder="1" applyAlignment="1">
      <alignment horizontal="center"/>
    </xf>
    <xf numFmtId="0" fontId="4" fillId="19" borderId="30" xfId="0" applyFont="1" applyFill="1" applyBorder="1" applyAlignment="1">
      <alignment horizontal="center"/>
    </xf>
    <xf numFmtId="0" fontId="4" fillId="19" borderId="31" xfId="0" applyFont="1" applyFill="1" applyBorder="1" applyAlignment="1">
      <alignment horizontal="center"/>
    </xf>
    <xf numFmtId="0" fontId="4" fillId="19" borderId="53" xfId="0" applyFont="1" applyFill="1" applyBorder="1" applyAlignment="1">
      <alignment horizontal="center"/>
    </xf>
    <xf numFmtId="0" fontId="4" fillId="19" borderId="54" xfId="0" applyFont="1" applyFill="1" applyBorder="1" applyAlignment="1">
      <alignment horizontal="center"/>
    </xf>
    <xf numFmtId="0" fontId="4" fillId="19" borderId="5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3" fillId="0" borderId="43" xfId="0" applyNumberFormat="1" applyFont="1" applyBorder="1" applyAlignment="1">
      <alignment/>
    </xf>
    <xf numFmtId="0" fontId="4" fillId="19" borderId="29" xfId="0" applyFont="1" applyFill="1" applyBorder="1" applyAlignment="1">
      <alignment/>
    </xf>
    <xf numFmtId="0" fontId="4" fillId="19" borderId="30" xfId="0" applyFont="1" applyFill="1" applyBorder="1" applyAlignment="1">
      <alignment/>
    </xf>
    <xf numFmtId="3" fontId="4" fillId="19" borderId="31" xfId="0" applyNumberFormat="1" applyFont="1" applyFill="1" applyBorder="1" applyAlignment="1">
      <alignment/>
    </xf>
    <xf numFmtId="3" fontId="4" fillId="19" borderId="53" xfId="0" applyNumberFormat="1" applyFont="1" applyFill="1" applyBorder="1" applyAlignment="1">
      <alignment/>
    </xf>
    <xf numFmtId="3" fontId="4" fillId="19" borderId="54" xfId="0" applyNumberFormat="1" applyFont="1" applyFill="1" applyBorder="1" applyAlignment="1">
      <alignment/>
    </xf>
    <xf numFmtId="3" fontId="4" fillId="19" borderId="55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3" fillId="19" borderId="41" xfId="0" applyFont="1" applyFill="1" applyBorder="1" applyAlignment="1">
      <alignment/>
    </xf>
    <xf numFmtId="0" fontId="4" fillId="19" borderId="56" xfId="0" applyFont="1" applyFill="1" applyBorder="1" applyAlignment="1">
      <alignment horizontal="right"/>
    </xf>
    <xf numFmtId="0" fontId="4" fillId="19" borderId="13" xfId="0" applyFont="1" applyFill="1" applyBorder="1" applyAlignment="1">
      <alignment horizontal="right"/>
    </xf>
    <xf numFmtId="0" fontId="4" fillId="19" borderId="12" xfId="0" applyFont="1" applyFill="1" applyBorder="1" applyAlignment="1">
      <alignment horizontal="center"/>
    </xf>
    <xf numFmtId="4" fontId="6" fillId="19" borderId="13" xfId="0" applyNumberFormat="1" applyFont="1" applyFill="1" applyBorder="1" applyAlignment="1">
      <alignment horizontal="right"/>
    </xf>
    <xf numFmtId="4" fontId="6" fillId="19" borderId="41" xfId="0" applyNumberFormat="1" applyFont="1" applyFill="1" applyBorder="1" applyAlignment="1">
      <alignment horizontal="right"/>
    </xf>
    <xf numFmtId="0" fontId="3" fillId="0" borderId="25" xfId="0" applyFont="1" applyBorder="1" applyAlignment="1">
      <alignment/>
    </xf>
    <xf numFmtId="3" fontId="3" fillId="0" borderId="34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0" fontId="3" fillId="19" borderId="37" xfId="0" applyFont="1" applyFill="1" applyBorder="1" applyAlignment="1">
      <alignment/>
    </xf>
    <xf numFmtId="0" fontId="4" fillId="19" borderId="38" xfId="0" applyFont="1" applyFill="1" applyBorder="1" applyAlignment="1">
      <alignment/>
    </xf>
    <xf numFmtId="0" fontId="3" fillId="19" borderId="38" xfId="0" applyFont="1" applyFill="1" applyBorder="1" applyAlignment="1">
      <alignment/>
    </xf>
    <xf numFmtId="4" fontId="3" fillId="19" borderId="57" xfId="0" applyNumberFormat="1" applyFont="1" applyFill="1" applyBorder="1" applyAlignment="1">
      <alignment/>
    </xf>
    <xf numFmtId="4" fontId="3" fillId="19" borderId="37" xfId="0" applyNumberFormat="1" applyFont="1" applyFill="1" applyBorder="1" applyAlignment="1">
      <alignment/>
    </xf>
    <xf numFmtId="4" fontId="3" fillId="19" borderId="38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3" fillId="0" borderId="0" xfId="46" applyFont="1">
      <alignment/>
      <protection/>
    </xf>
    <xf numFmtId="0" fontId="13" fillId="0" borderId="0" xfId="46" applyFont="1" applyAlignment="1">
      <alignment horizontal="centerContinuous"/>
      <protection/>
    </xf>
    <xf numFmtId="0" fontId="14" fillId="0" borderId="0" xfId="46" applyFont="1" applyAlignment="1">
      <alignment horizontal="centerContinuous"/>
      <protection/>
    </xf>
    <xf numFmtId="0" fontId="14" fillId="0" borderId="0" xfId="46" applyFont="1" applyAlignment="1">
      <alignment horizontal="right"/>
      <protection/>
    </xf>
    <xf numFmtId="0" fontId="5" fillId="0" borderId="50" xfId="46" applyFont="1" applyBorder="1" applyAlignment="1">
      <alignment horizontal="right"/>
      <protection/>
    </xf>
    <xf numFmtId="0" fontId="3" fillId="0" borderId="49" xfId="46" applyFont="1" applyBorder="1" applyAlignment="1">
      <alignment horizontal="left"/>
      <protection/>
    </xf>
    <xf numFmtId="0" fontId="3" fillId="0" borderId="51" xfId="46" applyFont="1" applyBorder="1">
      <alignment/>
      <protection/>
    </xf>
    <xf numFmtId="0" fontId="5" fillId="0" borderId="0" xfId="46" applyFont="1">
      <alignment/>
      <protection/>
    </xf>
    <xf numFmtId="0" fontId="3" fillId="0" borderId="0" xfId="46" applyFont="1" applyAlignment="1">
      <alignment horizontal="right"/>
      <protection/>
    </xf>
    <xf numFmtId="0" fontId="3" fillId="0" borderId="0" xfId="46" applyFont="1" applyAlignment="1">
      <alignment/>
      <protection/>
    </xf>
    <xf numFmtId="49" fontId="5" fillId="19" borderId="19" xfId="46" applyNumberFormat="1" applyFont="1" applyFill="1" applyBorder="1">
      <alignment/>
      <protection/>
    </xf>
    <xf numFmtId="0" fontId="5" fillId="19" borderId="17" xfId="46" applyFont="1" applyFill="1" applyBorder="1" applyAlignment="1">
      <alignment horizontal="center"/>
      <protection/>
    </xf>
    <xf numFmtId="0" fontId="5" fillId="19" borderId="17" xfId="46" applyNumberFormat="1" applyFont="1" applyFill="1" applyBorder="1" applyAlignment="1">
      <alignment horizontal="center"/>
      <protection/>
    </xf>
    <xf numFmtId="0" fontId="5" fillId="19" borderId="19" xfId="46" applyFont="1" applyFill="1" applyBorder="1" applyAlignment="1">
      <alignment horizontal="center"/>
      <protection/>
    </xf>
    <xf numFmtId="0" fontId="4" fillId="0" borderId="58" xfId="46" applyFont="1" applyBorder="1" applyAlignment="1">
      <alignment horizontal="center"/>
      <protection/>
    </xf>
    <xf numFmtId="49" fontId="4" fillId="0" borderId="58" xfId="46" applyNumberFormat="1" applyFont="1" applyBorder="1" applyAlignment="1">
      <alignment horizontal="left"/>
      <protection/>
    </xf>
    <xf numFmtId="0" fontId="4" fillId="0" borderId="59" xfId="46" applyFont="1" applyBorder="1">
      <alignment/>
      <protection/>
    </xf>
    <xf numFmtId="0" fontId="3" fillId="0" borderId="18" xfId="46" applyFont="1" applyBorder="1" applyAlignment="1">
      <alignment horizontal="center"/>
      <protection/>
    </xf>
    <xf numFmtId="0" fontId="3" fillId="0" borderId="18" xfId="46" applyNumberFormat="1" applyFont="1" applyBorder="1" applyAlignment="1">
      <alignment horizontal="right"/>
      <protection/>
    </xf>
    <xf numFmtId="0" fontId="3" fillId="0" borderId="17" xfId="46" applyNumberFormat="1" applyFont="1" applyBorder="1">
      <alignment/>
      <protection/>
    </xf>
    <xf numFmtId="0" fontId="15" fillId="0" borderId="0" xfId="46" applyFont="1">
      <alignment/>
      <protection/>
    </xf>
    <xf numFmtId="0" fontId="16" fillId="0" borderId="60" xfId="46" applyFont="1" applyBorder="1" applyAlignment="1">
      <alignment horizontal="center" vertical="top"/>
      <protection/>
    </xf>
    <xf numFmtId="49" fontId="16" fillId="0" borderId="60" xfId="46" applyNumberFormat="1" applyFont="1" applyBorder="1" applyAlignment="1">
      <alignment horizontal="left" vertical="top"/>
      <protection/>
    </xf>
    <xf numFmtId="0" fontId="16" fillId="0" borderId="60" xfId="46" applyFont="1" applyBorder="1" applyAlignment="1">
      <alignment vertical="top" wrapText="1"/>
      <protection/>
    </xf>
    <xf numFmtId="49" fontId="16" fillId="0" borderId="60" xfId="46" applyNumberFormat="1" applyFont="1" applyBorder="1" applyAlignment="1">
      <alignment horizontal="center" shrinkToFit="1"/>
      <protection/>
    </xf>
    <xf numFmtId="4" fontId="16" fillId="0" borderId="60" xfId="46" applyNumberFormat="1" applyFont="1" applyBorder="1" applyAlignment="1">
      <alignment horizontal="right"/>
      <protection/>
    </xf>
    <xf numFmtId="4" fontId="16" fillId="0" borderId="60" xfId="46" applyNumberFormat="1" applyFont="1" applyBorder="1">
      <alignment/>
      <protection/>
    </xf>
    <xf numFmtId="0" fontId="15" fillId="0" borderId="0" xfId="46" applyFont="1">
      <alignment/>
      <protection/>
    </xf>
    <xf numFmtId="0" fontId="5" fillId="0" borderId="58" xfId="46" applyFont="1" applyBorder="1" applyAlignment="1">
      <alignment horizontal="center"/>
      <protection/>
    </xf>
    <xf numFmtId="0" fontId="17" fillId="0" borderId="0" xfId="46" applyFont="1" applyAlignment="1">
      <alignment wrapText="1"/>
      <protection/>
    </xf>
    <xf numFmtId="49" fontId="5" fillId="0" borderId="58" xfId="46" applyNumberFormat="1" applyFont="1" applyBorder="1" applyAlignment="1">
      <alignment horizontal="right"/>
      <protection/>
    </xf>
    <xf numFmtId="0" fontId="18" fillId="24" borderId="42" xfId="46" applyFont="1" applyFill="1" applyBorder="1" applyAlignment="1">
      <alignment horizontal="left" wrapText="1"/>
      <protection/>
    </xf>
    <xf numFmtId="0" fontId="18" fillId="0" borderId="22" xfId="0" applyFont="1" applyBorder="1" applyAlignment="1">
      <alignment horizontal="right"/>
    </xf>
    <xf numFmtId="0" fontId="3" fillId="19" borderId="19" xfId="46" applyFont="1" applyFill="1" applyBorder="1" applyAlignment="1">
      <alignment horizontal="center"/>
      <protection/>
    </xf>
    <xf numFmtId="49" fontId="19" fillId="19" borderId="19" xfId="46" applyNumberFormat="1" applyFont="1" applyFill="1" applyBorder="1" applyAlignment="1">
      <alignment horizontal="left"/>
      <protection/>
    </xf>
    <xf numFmtId="0" fontId="19" fillId="19" borderId="59" xfId="46" applyFont="1" applyFill="1" applyBorder="1">
      <alignment/>
      <protection/>
    </xf>
    <xf numFmtId="0" fontId="3" fillId="19" borderId="18" xfId="46" applyFont="1" applyFill="1" applyBorder="1" applyAlignment="1">
      <alignment horizontal="center"/>
      <protection/>
    </xf>
    <xf numFmtId="4" fontId="3" fillId="19" borderId="18" xfId="46" applyNumberFormat="1" applyFont="1" applyFill="1" applyBorder="1" applyAlignment="1">
      <alignment horizontal="right"/>
      <protection/>
    </xf>
    <xf numFmtId="4" fontId="3" fillId="19" borderId="17" xfId="46" applyNumberFormat="1" applyFont="1" applyFill="1" applyBorder="1" applyAlignment="1">
      <alignment horizontal="right"/>
      <protection/>
    </xf>
    <xf numFmtId="4" fontId="4" fillId="19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20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21" fillId="0" borderId="0" xfId="46" applyFont="1" applyBorder="1">
      <alignment/>
      <protection/>
    </xf>
    <xf numFmtId="3" fontId="21" fillId="0" borderId="0" xfId="46" applyNumberFormat="1" applyFont="1" applyBorder="1" applyAlignment="1">
      <alignment horizontal="right"/>
      <protection/>
    </xf>
    <xf numFmtId="4" fontId="21" fillId="0" borderId="0" xfId="46" applyNumberFormat="1" applyFont="1" applyBorder="1">
      <alignment/>
      <protection/>
    </xf>
    <xf numFmtId="0" fontId="20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5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3" fontId="3" fillId="0" borderId="61" xfId="0" applyNumberFormat="1" applyFont="1" applyBorder="1" applyAlignment="1">
      <alignment/>
    </xf>
    <xf numFmtId="0" fontId="0" fillId="0" borderId="0" xfId="46" applyNumberFormat="1" applyFont="1">
      <alignment/>
      <protection/>
    </xf>
    <xf numFmtId="0" fontId="0" fillId="0" borderId="0" xfId="46" applyFont="1">
      <alignment/>
      <protection/>
    </xf>
    <xf numFmtId="4" fontId="16" fillId="24" borderId="62" xfId="46" applyNumberFormat="1" applyFont="1" applyFill="1" applyBorder="1" applyAlignment="1">
      <alignment horizontal="right" wrapText="1"/>
      <protection/>
    </xf>
    <xf numFmtId="0" fontId="0" fillId="0" borderId="0" xfId="0" applyAlignment="1">
      <alignment horizontal="left" wrapText="1"/>
    </xf>
    <xf numFmtId="166" fontId="3" fillId="0" borderId="59" xfId="0" applyNumberFormat="1" applyFont="1" applyBorder="1" applyAlignment="1">
      <alignment horizontal="right" indent="2"/>
    </xf>
    <xf numFmtId="166" fontId="3" fillId="0" borderId="24" xfId="0" applyNumberFormat="1" applyFont="1" applyBorder="1" applyAlignment="1">
      <alignment horizontal="right" indent="2"/>
    </xf>
    <xf numFmtId="166" fontId="7" fillId="19" borderId="63" xfId="0" applyNumberFormat="1" applyFont="1" applyFill="1" applyBorder="1" applyAlignment="1">
      <alignment horizontal="right" indent="2"/>
    </xf>
    <xf numFmtId="166" fontId="7" fillId="19" borderId="57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5" fillId="0" borderId="19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3" fillId="0" borderId="37" xfId="0" applyFont="1" applyBorder="1" applyAlignment="1">
      <alignment horizontal="center" shrinkToFit="1"/>
    </xf>
    <xf numFmtId="0" fontId="3" fillId="0" borderId="39" xfId="0" applyFont="1" applyBorder="1" applyAlignment="1">
      <alignment horizontal="center" shrinkToFit="1"/>
    </xf>
    <xf numFmtId="0" fontId="3" fillId="0" borderId="64" xfId="46" applyFont="1" applyBorder="1" applyAlignment="1">
      <alignment horizontal="center"/>
      <protection/>
    </xf>
    <xf numFmtId="0" fontId="3" fillId="0" borderId="65" xfId="46" applyFont="1" applyBorder="1" applyAlignment="1">
      <alignment horizontal="center"/>
      <protection/>
    </xf>
    <xf numFmtId="0" fontId="3" fillId="0" borderId="66" xfId="46" applyFont="1" applyBorder="1" applyAlignment="1">
      <alignment horizontal="center"/>
      <protection/>
    </xf>
    <xf numFmtId="0" fontId="3" fillId="0" borderId="67" xfId="46" applyFont="1" applyBorder="1" applyAlignment="1">
      <alignment horizontal="center"/>
      <protection/>
    </xf>
    <xf numFmtId="0" fontId="3" fillId="0" borderId="68" xfId="46" applyFont="1" applyBorder="1" applyAlignment="1">
      <alignment horizontal="left"/>
      <protection/>
    </xf>
    <xf numFmtId="0" fontId="3" fillId="0" borderId="52" xfId="46" applyFont="1" applyBorder="1" applyAlignment="1">
      <alignment horizontal="left"/>
      <protection/>
    </xf>
    <xf numFmtId="0" fontId="3" fillId="0" borderId="69" xfId="46" applyFont="1" applyBorder="1" applyAlignment="1">
      <alignment horizontal="left"/>
      <protection/>
    </xf>
    <xf numFmtId="3" fontId="4" fillId="19" borderId="38" xfId="0" applyNumberFormat="1" applyFont="1" applyFill="1" applyBorder="1" applyAlignment="1">
      <alignment horizontal="right"/>
    </xf>
    <xf numFmtId="3" fontId="4" fillId="19" borderId="57" xfId="0" applyNumberFormat="1" applyFont="1" applyFill="1" applyBorder="1" applyAlignment="1">
      <alignment horizontal="right"/>
    </xf>
    <xf numFmtId="49" fontId="16" fillId="24" borderId="70" xfId="46" applyNumberFormat="1" applyFont="1" applyFill="1" applyBorder="1" applyAlignment="1">
      <alignment horizontal="left" wrapText="1"/>
      <protection/>
    </xf>
    <xf numFmtId="49" fontId="3" fillId="0" borderId="71" xfId="0" applyNumberFormat="1" applyFont="1" applyBorder="1" applyAlignment="1">
      <alignment horizontal="left" wrapText="1"/>
    </xf>
    <xf numFmtId="0" fontId="12" fillId="0" borderId="0" xfId="46" applyFont="1" applyAlignment="1">
      <alignment horizontal="center"/>
      <protection/>
    </xf>
    <xf numFmtId="49" fontId="3" fillId="0" borderId="66" xfId="46" applyNumberFormat="1" applyFont="1" applyBorder="1" applyAlignment="1">
      <alignment horizontal="center"/>
      <protection/>
    </xf>
    <xf numFmtId="0" fontId="3" fillId="0" borderId="68" xfId="46" applyFont="1" applyBorder="1" applyAlignment="1">
      <alignment horizontal="center" shrinkToFit="1"/>
      <protection/>
    </xf>
    <xf numFmtId="0" fontId="3" fillId="0" borderId="52" xfId="46" applyFont="1" applyBorder="1" applyAlignment="1">
      <alignment horizontal="center" shrinkToFit="1"/>
      <protection/>
    </xf>
    <xf numFmtId="0" fontId="3" fillId="0" borderId="69" xfId="46" applyFont="1" applyBorder="1" applyAlignment="1">
      <alignment horizontal="center" shrinkToFit="1"/>
      <protection/>
    </xf>
    <xf numFmtId="0" fontId="16" fillId="0" borderId="60" xfId="46" applyFont="1" applyFill="1" applyBorder="1" applyAlignment="1">
      <alignment horizontal="center" vertical="top"/>
      <protection/>
    </xf>
    <xf numFmtId="49" fontId="16" fillId="0" borderId="60" xfId="46" applyNumberFormat="1" applyFont="1" applyFill="1" applyBorder="1" applyAlignment="1">
      <alignment horizontal="left" vertical="top"/>
      <protection/>
    </xf>
    <xf numFmtId="0" fontId="16" fillId="0" borderId="60" xfId="46" applyFont="1" applyFill="1" applyBorder="1" applyAlignment="1">
      <alignment vertical="top" wrapText="1"/>
      <protection/>
    </xf>
    <xf numFmtId="49" fontId="16" fillId="0" borderId="60" xfId="46" applyNumberFormat="1" applyFont="1" applyFill="1" applyBorder="1" applyAlignment="1">
      <alignment horizontal="center" shrinkToFit="1"/>
      <protection/>
    </xf>
    <xf numFmtId="4" fontId="16" fillId="0" borderId="60" xfId="46" applyNumberFormat="1" applyFont="1" applyFill="1" applyBorder="1" applyAlignment="1">
      <alignment horizontal="right"/>
      <protection/>
    </xf>
    <xf numFmtId="4" fontId="16" fillId="0" borderId="60" xfId="46" applyNumberFormat="1" applyFont="1" applyFill="1" applyBorder="1">
      <alignment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">
      <selection activeCell="H6" sqref="H6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138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>
        <f>Rekapitulace!H1</f>
        <v>1</v>
      </c>
      <c r="D2" s="5" t="str">
        <f>Rekapitulace!G2</f>
        <v>vzduchotechnika</v>
      </c>
      <c r="E2" s="4"/>
      <c r="F2" s="6" t="s">
        <v>1</v>
      </c>
      <c r="G2" s="7" t="s">
        <v>124</v>
      </c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2</v>
      </c>
      <c r="B4" s="9"/>
      <c r="C4" s="10" t="s">
        <v>3</v>
      </c>
      <c r="D4" s="10"/>
      <c r="E4" s="9"/>
      <c r="F4" s="11" t="s">
        <v>125</v>
      </c>
      <c r="G4" s="14" t="s">
        <v>126</v>
      </c>
    </row>
    <row r="5" spans="1:7" ht="12.75" customHeight="1">
      <c r="A5" s="15"/>
      <c r="B5" s="16"/>
      <c r="C5" s="17" t="s">
        <v>129</v>
      </c>
      <c r="D5" s="18"/>
      <c r="E5" s="19"/>
      <c r="F5" s="11" t="s">
        <v>5</v>
      </c>
      <c r="G5" s="12" t="s">
        <v>74</v>
      </c>
    </row>
    <row r="6" spans="1:15" ht="12.75" customHeight="1">
      <c r="A6" s="13" t="s">
        <v>6</v>
      </c>
      <c r="B6" s="9"/>
      <c r="C6" s="10" t="s">
        <v>7</v>
      </c>
      <c r="D6" s="10"/>
      <c r="E6" s="9"/>
      <c r="F6" s="20" t="s">
        <v>8</v>
      </c>
      <c r="G6" s="21">
        <v>0</v>
      </c>
      <c r="O6" s="22"/>
    </row>
    <row r="7" spans="1:7" ht="12.75" customHeight="1">
      <c r="A7" s="23"/>
      <c r="B7" s="24"/>
      <c r="C7" s="25" t="s">
        <v>128</v>
      </c>
      <c r="D7" s="26"/>
      <c r="E7" s="26"/>
      <c r="F7" s="27" t="s">
        <v>9</v>
      </c>
      <c r="G7" s="21">
        <f>IF(PocetMJ=0,,ROUND((F30+F32)/PocetMJ,1))</f>
        <v>0</v>
      </c>
    </row>
    <row r="8" spans="1:9" ht="12.75">
      <c r="A8" s="28" t="s">
        <v>10</v>
      </c>
      <c r="B8" s="11"/>
      <c r="C8" s="208"/>
      <c r="D8" s="208"/>
      <c r="E8" s="209"/>
      <c r="F8" s="29" t="s">
        <v>11</v>
      </c>
      <c r="G8" s="30"/>
      <c r="H8" s="31"/>
      <c r="I8" s="32"/>
    </row>
    <row r="9" spans="1:8" ht="12.75">
      <c r="A9" s="28" t="s">
        <v>12</v>
      </c>
      <c r="B9" s="11"/>
      <c r="C9" s="208"/>
      <c r="D9" s="208"/>
      <c r="E9" s="209"/>
      <c r="F9" s="11"/>
      <c r="G9" s="33"/>
      <c r="H9" s="34"/>
    </row>
    <row r="10" spans="1:8" ht="12.75">
      <c r="A10" s="28" t="s">
        <v>13</v>
      </c>
      <c r="B10" s="11"/>
      <c r="C10" s="208" t="s">
        <v>123</v>
      </c>
      <c r="D10" s="208"/>
      <c r="E10" s="208"/>
      <c r="F10" s="35"/>
      <c r="G10" s="36"/>
      <c r="H10" s="37"/>
    </row>
    <row r="11" spans="1:57" ht="13.5" customHeight="1">
      <c r="A11" s="28" t="s">
        <v>14</v>
      </c>
      <c r="B11" s="11"/>
      <c r="C11" s="208"/>
      <c r="D11" s="208"/>
      <c r="E11" s="208"/>
      <c r="F11" s="38" t="s">
        <v>15</v>
      </c>
      <c r="G11" s="39"/>
      <c r="H11" s="34"/>
      <c r="BA11" s="40"/>
      <c r="BB11" s="40"/>
      <c r="BC11" s="40"/>
      <c r="BD11" s="40"/>
      <c r="BE11" s="40"/>
    </row>
    <row r="12" spans="1:8" ht="12.75" customHeight="1">
      <c r="A12" s="41" t="s">
        <v>16</v>
      </c>
      <c r="B12" s="9"/>
      <c r="C12" s="210"/>
      <c r="D12" s="210"/>
      <c r="E12" s="210"/>
      <c r="F12" s="42" t="s">
        <v>17</v>
      </c>
      <c r="G12" s="43"/>
      <c r="H12" s="34"/>
    </row>
    <row r="13" spans="1:8" ht="28.5" customHeight="1" thickBot="1">
      <c r="A13" s="44" t="s">
        <v>18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19</v>
      </c>
      <c r="B14" s="49"/>
      <c r="C14" s="50"/>
      <c r="D14" s="51" t="s">
        <v>20</v>
      </c>
      <c r="E14" s="52"/>
      <c r="F14" s="52"/>
      <c r="G14" s="50"/>
    </row>
    <row r="15" spans="1:7" ht="15.75" customHeight="1">
      <c r="A15" s="53"/>
      <c r="B15" s="54" t="s">
        <v>21</v>
      </c>
      <c r="C15" s="55">
        <f>HSV</f>
        <v>0</v>
      </c>
      <c r="D15" s="56" t="str">
        <f>Rekapitulace!A13</f>
        <v>Ztížené výrobní podmínky</v>
      </c>
      <c r="E15" s="57"/>
      <c r="F15" s="58"/>
      <c r="G15" s="55">
        <f>Rekapitulace!I13</f>
        <v>0</v>
      </c>
    </row>
    <row r="16" spans="1:7" ht="15.75" customHeight="1">
      <c r="A16" s="53" t="s">
        <v>22</v>
      </c>
      <c r="B16" s="54" t="s">
        <v>23</v>
      </c>
      <c r="C16" s="55">
        <f>PSV</f>
        <v>0</v>
      </c>
      <c r="D16" s="8" t="str">
        <f>Rekapitulace!A14</f>
        <v>Oborová přirážka</v>
      </c>
      <c r="E16" s="59"/>
      <c r="F16" s="60"/>
      <c r="G16" s="55">
        <f>Rekapitulace!I14</f>
        <v>0</v>
      </c>
    </row>
    <row r="17" spans="1:7" ht="15.75" customHeight="1">
      <c r="A17" s="53" t="s">
        <v>24</v>
      </c>
      <c r="B17" s="54" t="s">
        <v>25</v>
      </c>
      <c r="C17" s="55">
        <f>Mont</f>
        <v>0</v>
      </c>
      <c r="D17" s="8" t="str">
        <f>Rekapitulace!A15</f>
        <v>Přesun stavebních kapacit</v>
      </c>
      <c r="E17" s="59"/>
      <c r="F17" s="60"/>
      <c r="G17" s="55">
        <f>Rekapitulace!I15</f>
        <v>0</v>
      </c>
    </row>
    <row r="18" spans="1:7" ht="15.75" customHeight="1">
      <c r="A18" s="61" t="s">
        <v>26</v>
      </c>
      <c r="B18" s="62" t="s">
        <v>27</v>
      </c>
      <c r="C18" s="55">
        <f>Dodavka</f>
        <v>0</v>
      </c>
      <c r="D18" s="8" t="str">
        <f>Rekapitulace!A16</f>
        <v>Mimostaveništní doprava</v>
      </c>
      <c r="E18" s="59"/>
      <c r="F18" s="60"/>
      <c r="G18" s="55">
        <f>Rekapitulace!I16</f>
        <v>0</v>
      </c>
    </row>
    <row r="19" spans="1:7" ht="15.75" customHeight="1">
      <c r="A19" s="63" t="s">
        <v>28</v>
      </c>
      <c r="B19" s="54"/>
      <c r="C19" s="55">
        <f>SUM(C15:C18)</f>
        <v>0</v>
      </c>
      <c r="D19" s="8" t="str">
        <f>Rekapitulace!A17</f>
        <v>Zařízení staveniště</v>
      </c>
      <c r="E19" s="59"/>
      <c r="F19" s="60"/>
      <c r="G19" s="55">
        <f>Rekapitulace!I17</f>
        <v>0</v>
      </c>
    </row>
    <row r="20" spans="1:7" ht="15.75" customHeight="1">
      <c r="A20" s="63"/>
      <c r="B20" s="54"/>
      <c r="C20" s="55"/>
      <c r="D20" s="8" t="str">
        <f>Rekapitulace!A18</f>
        <v>Provoz investora</v>
      </c>
      <c r="E20" s="59"/>
      <c r="F20" s="60"/>
      <c r="G20" s="55">
        <f>Rekapitulace!I18</f>
        <v>0</v>
      </c>
    </row>
    <row r="21" spans="1:7" ht="15.75" customHeight="1">
      <c r="A21" s="63" t="s">
        <v>29</v>
      </c>
      <c r="B21" s="54"/>
      <c r="C21" s="55">
        <f>HZS</f>
        <v>0</v>
      </c>
      <c r="D21" s="8" t="str">
        <f>Rekapitulace!A19</f>
        <v>Kompletační činnost (IČD)</v>
      </c>
      <c r="E21" s="59"/>
      <c r="F21" s="60"/>
      <c r="G21" s="55">
        <f>Rekapitulace!I19</f>
        <v>0</v>
      </c>
    </row>
    <row r="22" spans="1:7" ht="15.75" customHeight="1">
      <c r="A22" s="64" t="s">
        <v>30</v>
      </c>
      <c r="B22" s="65"/>
      <c r="C22" s="55">
        <f>C19+C21</f>
        <v>0</v>
      </c>
      <c r="D22" s="8" t="s">
        <v>31</v>
      </c>
      <c r="E22" s="59"/>
      <c r="F22" s="60"/>
      <c r="G22" s="55">
        <f>G23-SUM(G15:G21)</f>
        <v>0</v>
      </c>
    </row>
    <row r="23" spans="1:7" ht="15.75" customHeight="1" thickBot="1">
      <c r="A23" s="211" t="s">
        <v>32</v>
      </c>
      <c r="B23" s="212"/>
      <c r="C23" s="66">
        <f>C22+G23</f>
        <v>0</v>
      </c>
      <c r="D23" s="67" t="s">
        <v>33</v>
      </c>
      <c r="E23" s="68"/>
      <c r="F23" s="69"/>
      <c r="G23" s="55">
        <f>VRN</f>
        <v>0</v>
      </c>
    </row>
    <row r="24" spans="1:7" ht="12.75">
      <c r="A24" s="70" t="s">
        <v>34</v>
      </c>
      <c r="B24" s="71"/>
      <c r="C24" s="72"/>
      <c r="D24" s="71" t="s">
        <v>35</v>
      </c>
      <c r="E24" s="71"/>
      <c r="F24" s="73" t="s">
        <v>36</v>
      </c>
      <c r="G24" s="74"/>
    </row>
    <row r="25" spans="1:7" ht="12.75">
      <c r="A25" s="64" t="s">
        <v>37</v>
      </c>
      <c r="B25" s="65"/>
      <c r="C25" s="75"/>
      <c r="D25" s="65" t="s">
        <v>37</v>
      </c>
      <c r="E25" s="76"/>
      <c r="F25" s="77" t="s">
        <v>37</v>
      </c>
      <c r="G25" s="78"/>
    </row>
    <row r="26" spans="1:7" ht="37.5" customHeight="1">
      <c r="A26" s="64" t="s">
        <v>38</v>
      </c>
      <c r="B26" s="79"/>
      <c r="C26" s="75"/>
      <c r="D26" s="65" t="s">
        <v>38</v>
      </c>
      <c r="E26" s="76"/>
      <c r="F26" s="77" t="s">
        <v>38</v>
      </c>
      <c r="G26" s="78"/>
    </row>
    <row r="27" spans="1:7" ht="12.75">
      <c r="A27" s="64"/>
      <c r="B27" s="80"/>
      <c r="C27" s="75"/>
      <c r="D27" s="65"/>
      <c r="E27" s="76"/>
      <c r="F27" s="77"/>
      <c r="G27" s="78"/>
    </row>
    <row r="28" spans="1:7" ht="12.75">
      <c r="A28" s="64" t="s">
        <v>39</v>
      </c>
      <c r="B28" s="65"/>
      <c r="C28" s="75"/>
      <c r="D28" s="77" t="s">
        <v>40</v>
      </c>
      <c r="E28" s="75"/>
      <c r="F28" s="81" t="s">
        <v>40</v>
      </c>
      <c r="G28" s="78"/>
    </row>
    <row r="29" spans="1:7" ht="69" customHeight="1">
      <c r="A29" s="64"/>
      <c r="B29" s="65"/>
      <c r="C29" s="82"/>
      <c r="D29" s="83"/>
      <c r="E29" s="82"/>
      <c r="F29" s="65"/>
      <c r="G29" s="78"/>
    </row>
    <row r="30" spans="1:7" ht="12.75">
      <c r="A30" s="84" t="s">
        <v>41</v>
      </c>
      <c r="B30" s="85"/>
      <c r="C30" s="86">
        <v>15</v>
      </c>
      <c r="D30" s="85" t="s">
        <v>42</v>
      </c>
      <c r="E30" s="87"/>
      <c r="F30" s="203">
        <f>C23-F32</f>
        <v>0</v>
      </c>
      <c r="G30" s="204"/>
    </row>
    <row r="31" spans="1:7" ht="12.75">
      <c r="A31" s="84" t="s">
        <v>43</v>
      </c>
      <c r="B31" s="85"/>
      <c r="C31" s="86">
        <f>SazbaDPH1</f>
        <v>15</v>
      </c>
      <c r="D31" s="85" t="s">
        <v>44</v>
      </c>
      <c r="E31" s="87"/>
      <c r="F31" s="203">
        <f>ROUND(PRODUCT(F30,C31/100),0)</f>
        <v>0</v>
      </c>
      <c r="G31" s="204"/>
    </row>
    <row r="32" spans="1:7" ht="12.75">
      <c r="A32" s="84" t="s">
        <v>41</v>
      </c>
      <c r="B32" s="85"/>
      <c r="C32" s="86">
        <v>0</v>
      </c>
      <c r="D32" s="85" t="s">
        <v>44</v>
      </c>
      <c r="E32" s="87"/>
      <c r="F32" s="203">
        <v>0</v>
      </c>
      <c r="G32" s="204"/>
    </row>
    <row r="33" spans="1:7" ht="12.75">
      <c r="A33" s="84" t="s">
        <v>43</v>
      </c>
      <c r="B33" s="88"/>
      <c r="C33" s="89">
        <f>SazbaDPH2</f>
        <v>0</v>
      </c>
      <c r="D33" s="85" t="s">
        <v>44</v>
      </c>
      <c r="E33" s="60"/>
      <c r="F33" s="203">
        <f>ROUND(PRODUCT(F32,C33/100),0)</f>
        <v>0</v>
      </c>
      <c r="G33" s="204"/>
    </row>
    <row r="34" spans="1:7" s="93" customFormat="1" ht="19.5" customHeight="1" thickBot="1">
      <c r="A34" s="90" t="s">
        <v>45</v>
      </c>
      <c r="B34" s="91"/>
      <c r="C34" s="91"/>
      <c r="D34" s="91"/>
      <c r="E34" s="92"/>
      <c r="F34" s="205">
        <f>ROUND(SUM(F30:F33),0)</f>
        <v>0</v>
      </c>
      <c r="G34" s="206"/>
    </row>
    <row r="36" spans="1:8" ht="12.75">
      <c r="A36" s="94" t="s">
        <v>46</v>
      </c>
      <c r="B36" s="94"/>
      <c r="C36" s="94"/>
      <c r="D36" s="94"/>
      <c r="E36" s="94"/>
      <c r="F36" s="94"/>
      <c r="G36" s="94"/>
      <c r="H36" t="s">
        <v>4</v>
      </c>
    </row>
    <row r="37" spans="1:8" ht="14.25" customHeight="1">
      <c r="A37" s="94"/>
      <c r="B37" s="207"/>
      <c r="C37" s="207"/>
      <c r="D37" s="207"/>
      <c r="E37" s="207"/>
      <c r="F37" s="207"/>
      <c r="G37" s="207"/>
      <c r="H37" t="s">
        <v>4</v>
      </c>
    </row>
    <row r="38" spans="1:8" ht="12.75" customHeight="1">
      <c r="A38" s="95"/>
      <c r="B38" s="207"/>
      <c r="C38" s="207"/>
      <c r="D38" s="207"/>
      <c r="E38" s="207"/>
      <c r="F38" s="207"/>
      <c r="G38" s="207"/>
      <c r="H38" t="s">
        <v>4</v>
      </c>
    </row>
    <row r="39" spans="1:8" ht="12.75">
      <c r="A39" s="95"/>
      <c r="B39" s="207"/>
      <c r="C39" s="207"/>
      <c r="D39" s="207"/>
      <c r="E39" s="207"/>
      <c r="F39" s="207"/>
      <c r="G39" s="207"/>
      <c r="H39" t="s">
        <v>4</v>
      </c>
    </row>
    <row r="40" spans="1:8" ht="12.75">
      <c r="A40" s="95"/>
      <c r="B40" s="207"/>
      <c r="C40" s="207"/>
      <c r="D40" s="207"/>
      <c r="E40" s="207"/>
      <c r="F40" s="207"/>
      <c r="G40" s="207"/>
      <c r="H40" t="s">
        <v>4</v>
      </c>
    </row>
    <row r="41" spans="1:8" ht="12.75">
      <c r="A41" s="95"/>
      <c r="B41" s="207"/>
      <c r="C41" s="207"/>
      <c r="D41" s="207"/>
      <c r="E41" s="207"/>
      <c r="F41" s="207"/>
      <c r="G41" s="207"/>
      <c r="H41" t="s">
        <v>4</v>
      </c>
    </row>
    <row r="42" spans="1:8" ht="12.75">
      <c r="A42" s="95"/>
      <c r="B42" s="207"/>
      <c r="C42" s="207"/>
      <c r="D42" s="207"/>
      <c r="E42" s="207"/>
      <c r="F42" s="207"/>
      <c r="G42" s="207"/>
      <c r="H42" t="s">
        <v>4</v>
      </c>
    </row>
    <row r="43" spans="1:8" ht="12.75">
      <c r="A43" s="95"/>
      <c r="B43" s="207"/>
      <c r="C43" s="207"/>
      <c r="D43" s="207"/>
      <c r="E43" s="207"/>
      <c r="F43" s="207"/>
      <c r="G43" s="207"/>
      <c r="H43" t="s">
        <v>4</v>
      </c>
    </row>
    <row r="44" spans="1:8" ht="12.75">
      <c r="A44" s="95"/>
      <c r="B44" s="207"/>
      <c r="C44" s="207"/>
      <c r="D44" s="207"/>
      <c r="E44" s="207"/>
      <c r="F44" s="207"/>
      <c r="G44" s="207"/>
      <c r="H44" t="s">
        <v>4</v>
      </c>
    </row>
    <row r="45" spans="1:8" ht="0.75" customHeight="1">
      <c r="A45" s="95"/>
      <c r="B45" s="207"/>
      <c r="C45" s="207"/>
      <c r="D45" s="207"/>
      <c r="E45" s="207"/>
      <c r="F45" s="207"/>
      <c r="G45" s="207"/>
      <c r="H45" t="s">
        <v>4</v>
      </c>
    </row>
    <row r="46" spans="2:7" ht="12.75">
      <c r="B46" s="202"/>
      <c r="C46" s="202"/>
      <c r="D46" s="202"/>
      <c r="E46" s="202"/>
      <c r="F46" s="202"/>
      <c r="G46" s="202"/>
    </row>
    <row r="47" spans="2:7" ht="12.75">
      <c r="B47" s="202"/>
      <c r="C47" s="202"/>
      <c r="D47" s="202"/>
      <c r="E47" s="202"/>
      <c r="F47" s="202"/>
      <c r="G47" s="202"/>
    </row>
    <row r="48" spans="2:7" ht="12.75">
      <c r="B48" s="202"/>
      <c r="C48" s="202"/>
      <c r="D48" s="202"/>
      <c r="E48" s="202"/>
      <c r="F48" s="202"/>
      <c r="G48" s="202"/>
    </row>
    <row r="49" spans="2:7" ht="12.75">
      <c r="B49" s="202"/>
      <c r="C49" s="202"/>
      <c r="D49" s="202"/>
      <c r="E49" s="202"/>
      <c r="F49" s="202"/>
      <c r="G49" s="202"/>
    </row>
    <row r="50" spans="2:7" ht="12.75">
      <c r="B50" s="202"/>
      <c r="C50" s="202"/>
      <c r="D50" s="202"/>
      <c r="E50" s="202"/>
      <c r="F50" s="202"/>
      <c r="G50" s="202"/>
    </row>
    <row r="51" spans="2:7" ht="12.75">
      <c r="B51" s="202"/>
      <c r="C51" s="202"/>
      <c r="D51" s="202"/>
      <c r="E51" s="202"/>
      <c r="F51" s="202"/>
      <c r="G51" s="202"/>
    </row>
    <row r="52" spans="2:7" ht="12.75">
      <c r="B52" s="202"/>
      <c r="C52" s="202"/>
      <c r="D52" s="202"/>
      <c r="E52" s="202"/>
      <c r="F52" s="202"/>
      <c r="G52" s="202"/>
    </row>
    <row r="53" spans="2:7" ht="12.75">
      <c r="B53" s="202"/>
      <c r="C53" s="202"/>
      <c r="D53" s="202"/>
      <c r="E53" s="202"/>
      <c r="F53" s="202"/>
      <c r="G53" s="202"/>
    </row>
    <row r="54" spans="2:7" ht="12.75">
      <c r="B54" s="202"/>
      <c r="C54" s="202"/>
      <c r="D54" s="202"/>
      <c r="E54" s="202"/>
      <c r="F54" s="202"/>
      <c r="G54" s="202"/>
    </row>
    <row r="55" spans="2:7" ht="12.75">
      <c r="B55" s="202"/>
      <c r="C55" s="202"/>
      <c r="D55" s="202"/>
      <c r="E55" s="202"/>
      <c r="F55" s="202"/>
      <c r="G55" s="202"/>
    </row>
  </sheetData>
  <sheetProtection/>
  <mergeCells count="22">
    <mergeCell ref="B54:G54"/>
    <mergeCell ref="B55:G5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37:G45"/>
    <mergeCell ref="B52:G52"/>
    <mergeCell ref="B53:G53"/>
    <mergeCell ref="B50:G50"/>
    <mergeCell ref="B51:G51"/>
    <mergeCell ref="B46:G46"/>
    <mergeCell ref="B47:G47"/>
    <mergeCell ref="B48:G48"/>
    <mergeCell ref="B49:G49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2"/>
  <sheetViews>
    <sheetView zoomScalePageLayoutView="0" workbookViewId="0" topLeftCell="A1">
      <selection activeCell="E38" sqref="E38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3" t="s">
        <v>47</v>
      </c>
      <c r="B1" s="214"/>
      <c r="C1" s="96" t="str">
        <f>CONCATENATE(cislostavby," ",nazevstavby)</f>
        <v> Trans. domova soc.služeb Slatiňany III, Chrudim-Píšťovy</v>
      </c>
      <c r="D1" s="97"/>
      <c r="E1" s="98"/>
      <c r="F1" s="97"/>
      <c r="G1" s="99" t="s">
        <v>48</v>
      </c>
      <c r="H1" s="100">
        <v>1</v>
      </c>
      <c r="I1" s="101"/>
    </row>
    <row r="2" spans="1:9" ht="13.5" thickBot="1">
      <c r="A2" s="215" t="s">
        <v>49</v>
      </c>
      <c r="B2" s="216"/>
      <c r="C2" s="102" t="str">
        <f>CONCATENATE(cisloobjektu," ",nazevobjektu)</f>
        <v> SO-01 Dvoubytový dům</v>
      </c>
      <c r="D2" s="103"/>
      <c r="E2" s="104"/>
      <c r="F2" s="103"/>
      <c r="G2" s="217" t="s">
        <v>75</v>
      </c>
      <c r="H2" s="218"/>
      <c r="I2" s="219"/>
    </row>
    <row r="3" spans="1:9" ht="13.5" thickTop="1">
      <c r="A3" s="76"/>
      <c r="B3" s="76"/>
      <c r="C3" s="76"/>
      <c r="D3" s="76"/>
      <c r="E3" s="76"/>
      <c r="F3" s="65"/>
      <c r="G3" s="76"/>
      <c r="H3" s="76"/>
      <c r="I3" s="76"/>
    </row>
    <row r="4" spans="1:9" ht="19.5" customHeight="1">
      <c r="A4" s="105" t="s">
        <v>50</v>
      </c>
      <c r="B4" s="106"/>
      <c r="C4" s="106"/>
      <c r="D4" s="106"/>
      <c r="E4" s="107"/>
      <c r="F4" s="106"/>
      <c r="G4" s="106"/>
      <c r="H4" s="106"/>
      <c r="I4" s="106"/>
    </row>
    <row r="5" spans="1:9" ht="13.5" thickBot="1">
      <c r="A5" s="76"/>
      <c r="B5" s="76"/>
      <c r="C5" s="76"/>
      <c r="D5" s="76"/>
      <c r="E5" s="76"/>
      <c r="F5" s="76"/>
      <c r="G5" s="76"/>
      <c r="H5" s="76"/>
      <c r="I5" s="76"/>
    </row>
    <row r="6" spans="1:9" s="34" customFormat="1" ht="13.5" thickBot="1">
      <c r="A6" s="108"/>
      <c r="B6" s="109" t="s">
        <v>51</v>
      </c>
      <c r="C6" s="109"/>
      <c r="D6" s="110"/>
      <c r="E6" s="111" t="s">
        <v>52</v>
      </c>
      <c r="F6" s="112" t="s">
        <v>53</v>
      </c>
      <c r="G6" s="112" t="s">
        <v>54</v>
      </c>
      <c r="H6" s="112" t="s">
        <v>55</v>
      </c>
      <c r="I6" s="113" t="s">
        <v>29</v>
      </c>
    </row>
    <row r="7" spans="1:9" s="34" customFormat="1" ht="13.5" thickBot="1">
      <c r="A7" s="195" t="str">
        <f>Položky!B7</f>
        <v>M24</v>
      </c>
      <c r="B7" s="114" t="str">
        <f>Položky!C7</f>
        <v>Montáže vzduchotechnických zařízení</v>
      </c>
      <c r="C7" s="65"/>
      <c r="D7" s="115"/>
      <c r="E7" s="196">
        <f>Položky!BA32</f>
        <v>0</v>
      </c>
      <c r="F7" s="197">
        <f>Položky!BB32</f>
        <v>0</v>
      </c>
      <c r="G7" s="197">
        <f>Položky!BC32</f>
        <v>0</v>
      </c>
      <c r="H7" s="197">
        <f>Položky!BD32</f>
        <v>0</v>
      </c>
      <c r="I7" s="198">
        <f>Položky!BE32</f>
        <v>0</v>
      </c>
    </row>
    <row r="8" spans="1:9" s="122" customFormat="1" ht="13.5" thickBot="1">
      <c r="A8" s="116"/>
      <c r="B8" s="117" t="s">
        <v>56</v>
      </c>
      <c r="C8" s="117"/>
      <c r="D8" s="118"/>
      <c r="E8" s="119">
        <f>SUM(E7:E7)</f>
        <v>0</v>
      </c>
      <c r="F8" s="120">
        <f>SUM(F7:F7)</f>
        <v>0</v>
      </c>
      <c r="G8" s="120">
        <f>SUM(G7:G7)</f>
        <v>0</v>
      </c>
      <c r="H8" s="120">
        <f>SUM(H7:H7)</f>
        <v>0</v>
      </c>
      <c r="I8" s="121">
        <f>SUM(I7:I7)</f>
        <v>0</v>
      </c>
    </row>
    <row r="9" spans="1:9" ht="12.75">
      <c r="A9" s="65"/>
      <c r="B9" s="65"/>
      <c r="C9" s="65"/>
      <c r="D9" s="65"/>
      <c r="E9" s="65"/>
      <c r="F9" s="65"/>
      <c r="G9" s="65"/>
      <c r="H9" s="65"/>
      <c r="I9" s="65"/>
    </row>
    <row r="10" spans="1:57" ht="19.5" customHeight="1">
      <c r="A10" s="106" t="s">
        <v>57</v>
      </c>
      <c r="B10" s="106"/>
      <c r="C10" s="106"/>
      <c r="D10" s="106"/>
      <c r="E10" s="106"/>
      <c r="F10" s="106"/>
      <c r="G10" s="123"/>
      <c r="H10" s="106"/>
      <c r="I10" s="106"/>
      <c r="BA10" s="40"/>
      <c r="BB10" s="40"/>
      <c r="BC10" s="40"/>
      <c r="BD10" s="40"/>
      <c r="BE10" s="40"/>
    </row>
    <row r="11" spans="1:9" ht="13.5" thickBot="1">
      <c r="A11" s="76"/>
      <c r="B11" s="76"/>
      <c r="C11" s="76"/>
      <c r="D11" s="76"/>
      <c r="E11" s="76"/>
      <c r="F11" s="76"/>
      <c r="G11" s="76"/>
      <c r="H11" s="76"/>
      <c r="I11" s="76"/>
    </row>
    <row r="12" spans="1:9" ht="12.75">
      <c r="A12" s="70" t="s">
        <v>58</v>
      </c>
      <c r="B12" s="71"/>
      <c r="C12" s="71"/>
      <c r="D12" s="124"/>
      <c r="E12" s="125" t="s">
        <v>59</v>
      </c>
      <c r="F12" s="126" t="s">
        <v>60</v>
      </c>
      <c r="G12" s="127" t="s">
        <v>61</v>
      </c>
      <c r="H12" s="128"/>
      <c r="I12" s="129" t="s">
        <v>59</v>
      </c>
    </row>
    <row r="13" spans="1:53" ht="12.75">
      <c r="A13" s="63" t="s">
        <v>115</v>
      </c>
      <c r="B13" s="54"/>
      <c r="C13" s="54"/>
      <c r="D13" s="130"/>
      <c r="E13" s="131">
        <v>0</v>
      </c>
      <c r="F13" s="132">
        <v>0</v>
      </c>
      <c r="G13" s="133">
        <f aca="true" t="shared" si="0" ref="G13:G20">CHOOSE(BA13+1,HSV+PSV,HSV+PSV+Mont,HSV+PSV+Dodavka+Mont,HSV,PSV,Mont,Dodavka,Mont+Dodavka,0)</f>
        <v>0</v>
      </c>
      <c r="H13" s="134"/>
      <c r="I13" s="135">
        <f aca="true" t="shared" si="1" ref="I13:I20">E13+F13*G13/100</f>
        <v>0</v>
      </c>
      <c r="BA13">
        <v>0</v>
      </c>
    </row>
    <row r="14" spans="1:53" ht="12.75">
      <c r="A14" s="63" t="s">
        <v>116</v>
      </c>
      <c r="B14" s="54"/>
      <c r="C14" s="54"/>
      <c r="D14" s="130"/>
      <c r="E14" s="131">
        <v>0</v>
      </c>
      <c r="F14" s="132">
        <v>0</v>
      </c>
      <c r="G14" s="133">
        <f t="shared" si="0"/>
        <v>0</v>
      </c>
      <c r="H14" s="134"/>
      <c r="I14" s="135">
        <f t="shared" si="1"/>
        <v>0</v>
      </c>
      <c r="BA14">
        <v>0</v>
      </c>
    </row>
    <row r="15" spans="1:53" ht="12.75">
      <c r="A15" s="63" t="s">
        <v>117</v>
      </c>
      <c r="B15" s="54"/>
      <c r="C15" s="54"/>
      <c r="D15" s="130"/>
      <c r="E15" s="131">
        <v>0</v>
      </c>
      <c r="F15" s="132">
        <v>0</v>
      </c>
      <c r="G15" s="133">
        <f t="shared" si="0"/>
        <v>0</v>
      </c>
      <c r="H15" s="134"/>
      <c r="I15" s="135">
        <f t="shared" si="1"/>
        <v>0</v>
      </c>
      <c r="BA15">
        <v>0</v>
      </c>
    </row>
    <row r="16" spans="1:53" ht="12.75">
      <c r="A16" s="63" t="s">
        <v>118</v>
      </c>
      <c r="B16" s="54"/>
      <c r="C16" s="54"/>
      <c r="D16" s="130"/>
      <c r="E16" s="131">
        <v>0</v>
      </c>
      <c r="F16" s="132">
        <v>0</v>
      </c>
      <c r="G16" s="133">
        <f t="shared" si="0"/>
        <v>0</v>
      </c>
      <c r="H16" s="134"/>
      <c r="I16" s="135">
        <f t="shared" si="1"/>
        <v>0</v>
      </c>
      <c r="BA16">
        <v>0</v>
      </c>
    </row>
    <row r="17" spans="1:53" ht="12.75">
      <c r="A17" s="63" t="s">
        <v>119</v>
      </c>
      <c r="B17" s="54"/>
      <c r="C17" s="54"/>
      <c r="D17" s="130"/>
      <c r="E17" s="131">
        <v>0</v>
      </c>
      <c r="F17" s="132">
        <v>0</v>
      </c>
      <c r="G17" s="133">
        <f t="shared" si="0"/>
        <v>0</v>
      </c>
      <c r="H17" s="134"/>
      <c r="I17" s="135">
        <f t="shared" si="1"/>
        <v>0</v>
      </c>
      <c r="BA17">
        <v>1</v>
      </c>
    </row>
    <row r="18" spans="1:53" ht="12.75">
      <c r="A18" s="63" t="s">
        <v>120</v>
      </c>
      <c r="B18" s="54"/>
      <c r="C18" s="54"/>
      <c r="D18" s="130"/>
      <c r="E18" s="131">
        <v>0</v>
      </c>
      <c r="F18" s="132">
        <v>0</v>
      </c>
      <c r="G18" s="133">
        <f t="shared" si="0"/>
        <v>0</v>
      </c>
      <c r="H18" s="134"/>
      <c r="I18" s="135">
        <f t="shared" si="1"/>
        <v>0</v>
      </c>
      <c r="BA18">
        <v>1</v>
      </c>
    </row>
    <row r="19" spans="1:53" ht="12.75">
      <c r="A19" s="63" t="s">
        <v>121</v>
      </c>
      <c r="B19" s="54"/>
      <c r="C19" s="54"/>
      <c r="D19" s="130"/>
      <c r="E19" s="131">
        <v>0</v>
      </c>
      <c r="F19" s="132">
        <v>0</v>
      </c>
      <c r="G19" s="133">
        <f t="shared" si="0"/>
        <v>0</v>
      </c>
      <c r="H19" s="134"/>
      <c r="I19" s="135">
        <f t="shared" si="1"/>
        <v>0</v>
      </c>
      <c r="BA19">
        <v>2</v>
      </c>
    </row>
    <row r="20" spans="1:53" ht="12.75">
      <c r="A20" s="63" t="s">
        <v>122</v>
      </c>
      <c r="B20" s="54"/>
      <c r="C20" s="54"/>
      <c r="D20" s="130"/>
      <c r="E20" s="131">
        <v>0</v>
      </c>
      <c r="F20" s="132">
        <v>0</v>
      </c>
      <c r="G20" s="133">
        <f t="shared" si="0"/>
        <v>0</v>
      </c>
      <c r="H20" s="134"/>
      <c r="I20" s="135">
        <f t="shared" si="1"/>
        <v>0</v>
      </c>
      <c r="BA20">
        <v>2</v>
      </c>
    </row>
    <row r="21" spans="1:9" ht="13.5" thickBot="1">
      <c r="A21" s="136"/>
      <c r="B21" s="137" t="s">
        <v>62</v>
      </c>
      <c r="C21" s="138"/>
      <c r="D21" s="139"/>
      <c r="E21" s="140"/>
      <c r="F21" s="141"/>
      <c r="G21" s="141"/>
      <c r="H21" s="220">
        <f>SUM(I13:I20)</f>
        <v>0</v>
      </c>
      <c r="I21" s="221"/>
    </row>
    <row r="23" spans="2:9" ht="12.75">
      <c r="B23" s="122"/>
      <c r="F23" s="142"/>
      <c r="G23" s="143"/>
      <c r="H23" s="143"/>
      <c r="I23" s="144"/>
    </row>
    <row r="24" spans="6:9" ht="12.75">
      <c r="F24" s="142"/>
      <c r="G24" s="143"/>
      <c r="H24" s="143"/>
      <c r="I24" s="144"/>
    </row>
    <row r="25" spans="6:9" ht="12.75">
      <c r="F25" s="142"/>
      <c r="G25" s="143"/>
      <c r="H25" s="143"/>
      <c r="I25" s="144"/>
    </row>
    <row r="26" spans="6:9" ht="12.75">
      <c r="F26" s="142"/>
      <c r="G26" s="143"/>
      <c r="H26" s="143"/>
      <c r="I26" s="144"/>
    </row>
    <row r="27" spans="6:9" ht="12.75">
      <c r="F27" s="142"/>
      <c r="G27" s="143"/>
      <c r="H27" s="143"/>
      <c r="I27" s="144"/>
    </row>
    <row r="28" spans="6:9" ht="12.75">
      <c r="F28" s="142"/>
      <c r="G28" s="143"/>
      <c r="H28" s="143"/>
      <c r="I28" s="144"/>
    </row>
    <row r="29" spans="6:9" ht="12.75">
      <c r="F29" s="142"/>
      <c r="G29" s="143"/>
      <c r="H29" s="143"/>
      <c r="I29" s="144"/>
    </row>
    <row r="30" spans="6:9" ht="12.75">
      <c r="F30" s="142"/>
      <c r="G30" s="143"/>
      <c r="H30" s="143"/>
      <c r="I30" s="144"/>
    </row>
    <row r="31" spans="6:9" ht="12.75">
      <c r="F31" s="142"/>
      <c r="G31" s="143"/>
      <c r="H31" s="143"/>
      <c r="I31" s="144"/>
    </row>
    <row r="32" spans="6:9" ht="12.75">
      <c r="F32" s="142"/>
      <c r="G32" s="143"/>
      <c r="H32" s="143"/>
      <c r="I32" s="144"/>
    </row>
    <row r="33" spans="6:9" ht="12.75">
      <c r="F33" s="142"/>
      <c r="G33" s="143"/>
      <c r="H33" s="143"/>
      <c r="I33" s="144"/>
    </row>
    <row r="34" spans="6:9" ht="12.75">
      <c r="F34" s="142"/>
      <c r="G34" s="143"/>
      <c r="H34" s="143"/>
      <c r="I34" s="144"/>
    </row>
    <row r="35" spans="6:9" ht="12.75">
      <c r="F35" s="142"/>
      <c r="G35" s="143"/>
      <c r="H35" s="143"/>
      <c r="I35" s="144"/>
    </row>
    <row r="36" spans="6:9" ht="12.75">
      <c r="F36" s="142"/>
      <c r="G36" s="143"/>
      <c r="H36" s="143"/>
      <c r="I36" s="144"/>
    </row>
    <row r="37" spans="6:9" ht="12.75">
      <c r="F37" s="142"/>
      <c r="G37" s="143"/>
      <c r="H37" s="143"/>
      <c r="I37" s="144"/>
    </row>
    <row r="38" spans="6:9" ht="12.75">
      <c r="F38" s="142"/>
      <c r="G38" s="143"/>
      <c r="H38" s="143"/>
      <c r="I38" s="144"/>
    </row>
    <row r="39" spans="6:9" ht="12.75">
      <c r="F39" s="142"/>
      <c r="G39" s="143"/>
      <c r="H39" s="143"/>
      <c r="I39" s="144"/>
    </row>
    <row r="40" spans="6:9" ht="12.75">
      <c r="F40" s="142"/>
      <c r="G40" s="143"/>
      <c r="H40" s="143"/>
      <c r="I40" s="144"/>
    </row>
    <row r="41" spans="6:9" ht="12.75">
      <c r="F41" s="142"/>
      <c r="G41" s="143"/>
      <c r="H41" s="143"/>
      <c r="I41" s="144"/>
    </row>
    <row r="42" spans="6:9" ht="12.75">
      <c r="F42" s="142"/>
      <c r="G42" s="143"/>
      <c r="H42" s="143"/>
      <c r="I42" s="144"/>
    </row>
    <row r="43" spans="6:9" ht="12.75">
      <c r="F43" s="142"/>
      <c r="G43" s="143"/>
      <c r="H43" s="143"/>
      <c r="I43" s="144"/>
    </row>
    <row r="44" spans="6:9" ht="12.75">
      <c r="F44" s="142"/>
      <c r="G44" s="143"/>
      <c r="H44" s="143"/>
      <c r="I44" s="144"/>
    </row>
    <row r="45" spans="6:9" ht="12.75">
      <c r="F45" s="142"/>
      <c r="G45" s="143"/>
      <c r="H45" s="143"/>
      <c r="I45" s="144"/>
    </row>
    <row r="46" spans="6:9" ht="12.75">
      <c r="F46" s="142"/>
      <c r="G46" s="143"/>
      <c r="H46" s="143"/>
      <c r="I46" s="144"/>
    </row>
    <row r="47" spans="6:9" ht="12.75">
      <c r="F47" s="142"/>
      <c r="G47" s="143"/>
      <c r="H47" s="143"/>
      <c r="I47" s="144"/>
    </row>
    <row r="48" spans="6:9" ht="12.75">
      <c r="F48" s="142"/>
      <c r="G48" s="143"/>
      <c r="H48" s="143"/>
      <c r="I48" s="144"/>
    </row>
    <row r="49" spans="6:9" ht="12.75">
      <c r="F49" s="142"/>
      <c r="G49" s="143"/>
      <c r="H49" s="143"/>
      <c r="I49" s="144"/>
    </row>
    <row r="50" spans="6:9" ht="12.75">
      <c r="F50" s="142"/>
      <c r="G50" s="143"/>
      <c r="H50" s="143"/>
      <c r="I50" s="144"/>
    </row>
    <row r="51" spans="6:9" ht="12.75">
      <c r="F51" s="142"/>
      <c r="G51" s="143"/>
      <c r="H51" s="143"/>
      <c r="I51" s="144"/>
    </row>
    <row r="52" spans="6:9" ht="12.75">
      <c r="F52" s="142"/>
      <c r="G52" s="143"/>
      <c r="H52" s="143"/>
      <c r="I52" s="144"/>
    </row>
    <row r="53" spans="6:9" ht="12.75">
      <c r="F53" s="142"/>
      <c r="G53" s="143"/>
      <c r="H53" s="143"/>
      <c r="I53" s="144"/>
    </row>
    <row r="54" spans="6:9" ht="12.75">
      <c r="F54" s="142"/>
      <c r="G54" s="143"/>
      <c r="H54" s="143"/>
      <c r="I54" s="144"/>
    </row>
    <row r="55" spans="6:9" ht="12.75">
      <c r="F55" s="142"/>
      <c r="G55" s="143"/>
      <c r="H55" s="143"/>
      <c r="I55" s="144"/>
    </row>
    <row r="56" spans="6:9" ht="12.75">
      <c r="F56" s="142"/>
      <c r="G56" s="143"/>
      <c r="H56" s="143"/>
      <c r="I56" s="144"/>
    </row>
    <row r="57" spans="6:9" ht="12.75">
      <c r="F57" s="142"/>
      <c r="G57" s="143"/>
      <c r="H57" s="143"/>
      <c r="I57" s="144"/>
    </row>
    <row r="58" spans="6:9" ht="12.75">
      <c r="F58" s="142"/>
      <c r="G58" s="143"/>
      <c r="H58" s="143"/>
      <c r="I58" s="144"/>
    </row>
    <row r="59" spans="6:9" ht="12.75">
      <c r="F59" s="142"/>
      <c r="G59" s="143"/>
      <c r="H59" s="143"/>
      <c r="I59" s="144"/>
    </row>
    <row r="60" spans="6:9" ht="12.75">
      <c r="F60" s="142"/>
      <c r="G60" s="143"/>
      <c r="H60" s="143"/>
      <c r="I60" s="144"/>
    </row>
    <row r="61" spans="6:9" ht="12.75">
      <c r="F61" s="142"/>
      <c r="G61" s="143"/>
      <c r="H61" s="143"/>
      <c r="I61" s="144"/>
    </row>
    <row r="62" spans="6:9" ht="12.75">
      <c r="F62" s="142"/>
      <c r="G62" s="143"/>
      <c r="H62" s="143"/>
      <c r="I62" s="144"/>
    </row>
    <row r="63" spans="6:9" ht="12.75">
      <c r="F63" s="142"/>
      <c r="G63" s="143"/>
      <c r="H63" s="143"/>
      <c r="I63" s="144"/>
    </row>
    <row r="64" spans="6:9" ht="12.75">
      <c r="F64" s="142"/>
      <c r="G64" s="143"/>
      <c r="H64" s="143"/>
      <c r="I64" s="144"/>
    </row>
    <row r="65" spans="6:9" ht="12.75">
      <c r="F65" s="142"/>
      <c r="G65" s="143"/>
      <c r="H65" s="143"/>
      <c r="I65" s="144"/>
    </row>
    <row r="66" spans="6:9" ht="12.75">
      <c r="F66" s="142"/>
      <c r="G66" s="143"/>
      <c r="H66" s="143"/>
      <c r="I66" s="144"/>
    </row>
    <row r="67" spans="6:9" ht="12.75">
      <c r="F67" s="142"/>
      <c r="G67" s="143"/>
      <c r="H67" s="143"/>
      <c r="I67" s="144"/>
    </row>
    <row r="68" spans="6:9" ht="12.75">
      <c r="F68" s="142"/>
      <c r="G68" s="143"/>
      <c r="H68" s="143"/>
      <c r="I68" s="144"/>
    </row>
    <row r="69" spans="6:9" ht="12.75">
      <c r="F69" s="142"/>
      <c r="G69" s="143"/>
      <c r="H69" s="143"/>
      <c r="I69" s="144"/>
    </row>
    <row r="70" spans="6:9" ht="12.75">
      <c r="F70" s="142"/>
      <c r="G70" s="143"/>
      <c r="H70" s="143"/>
      <c r="I70" s="144"/>
    </row>
    <row r="71" spans="6:9" ht="12.75">
      <c r="F71" s="142"/>
      <c r="G71" s="143"/>
      <c r="H71" s="143"/>
      <c r="I71" s="144"/>
    </row>
    <row r="72" spans="6:9" ht="12.75">
      <c r="F72" s="142"/>
      <c r="G72" s="143"/>
      <c r="H72" s="143"/>
      <c r="I72" s="144"/>
    </row>
  </sheetData>
  <sheetProtection/>
  <mergeCells count="4">
    <mergeCell ref="A1:B1"/>
    <mergeCell ref="A2:B2"/>
    <mergeCell ref="G2:I2"/>
    <mergeCell ref="H21:I2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05"/>
  <sheetViews>
    <sheetView showGridLines="0" showZeros="0" tabSelected="1" zoomScaleSheetLayoutView="100" zoomScalePageLayoutView="0" workbookViewId="0" topLeftCell="A1">
      <selection activeCell="F39" sqref="F39"/>
    </sheetView>
  </sheetViews>
  <sheetFormatPr defaultColWidth="9.00390625" defaultRowHeight="12.75"/>
  <cols>
    <col min="1" max="1" width="4.375" style="145" customWidth="1"/>
    <col min="2" max="2" width="11.625" style="145" customWidth="1"/>
    <col min="3" max="3" width="40.375" style="145" customWidth="1"/>
    <col min="4" max="4" width="5.625" style="145" customWidth="1"/>
    <col min="5" max="5" width="8.625" style="189" customWidth="1"/>
    <col min="6" max="6" width="9.875" style="145" customWidth="1"/>
    <col min="7" max="7" width="11.75390625" style="145" customWidth="1"/>
    <col min="8" max="8" width="5.75390625" style="145" customWidth="1"/>
    <col min="9" max="9" width="11.75390625" style="145" customWidth="1"/>
    <col min="10" max="11" width="9.125" style="145" customWidth="1"/>
    <col min="12" max="12" width="75.375" style="145" customWidth="1"/>
    <col min="13" max="13" width="45.25390625" style="145" customWidth="1"/>
    <col min="14" max="16384" width="9.125" style="145" customWidth="1"/>
  </cols>
  <sheetData>
    <row r="1" spans="1:7" ht="15.75">
      <c r="A1" s="224" t="s">
        <v>63</v>
      </c>
      <c r="B1" s="224"/>
      <c r="C1" s="224"/>
      <c r="D1" s="224"/>
      <c r="E1" s="224"/>
      <c r="F1" s="224"/>
      <c r="G1" s="224"/>
    </row>
    <row r="2" spans="1:7" ht="14.25" customHeight="1" thickBot="1">
      <c r="A2" s="146"/>
      <c r="B2" s="147"/>
      <c r="C2" s="148"/>
      <c r="D2" s="148"/>
      <c r="E2" s="149"/>
      <c r="F2" s="148"/>
      <c r="G2" s="148"/>
    </row>
    <row r="3" spans="1:7" ht="13.5" thickTop="1">
      <c r="A3" s="213" t="s">
        <v>47</v>
      </c>
      <c r="B3" s="214"/>
      <c r="C3" s="96" t="str">
        <f>CONCATENATE(cislostavby," ",nazevstavby)</f>
        <v> Trans. domova soc.služeb Slatiňany III, Chrudim-Píšťovy</v>
      </c>
      <c r="D3" s="97"/>
      <c r="E3" s="150" t="s">
        <v>64</v>
      </c>
      <c r="F3" s="151">
        <f>Rekapitulace!H1</f>
        <v>1</v>
      </c>
      <c r="G3" s="152"/>
    </row>
    <row r="4" spans="1:7" ht="13.5" thickBot="1">
      <c r="A4" s="225" t="s">
        <v>49</v>
      </c>
      <c r="B4" s="216"/>
      <c r="C4" s="102" t="str">
        <f>CONCATENATE(cisloobjektu," ",nazevobjektu)</f>
        <v> SO-01 Dvoubytový dům</v>
      </c>
      <c r="D4" s="103"/>
      <c r="E4" s="226" t="str">
        <f>Rekapitulace!G2</f>
        <v>vzduchotechnika</v>
      </c>
      <c r="F4" s="227"/>
      <c r="G4" s="228"/>
    </row>
    <row r="5" spans="1:7" ht="13.5" thickTop="1">
      <c r="A5" s="153"/>
      <c r="B5" s="146"/>
      <c r="C5" s="146"/>
      <c r="D5" s="146"/>
      <c r="E5" s="154"/>
      <c r="F5" s="146"/>
      <c r="G5" s="155"/>
    </row>
    <row r="6" spans="1:9" ht="12.75">
      <c r="A6" s="156" t="s">
        <v>65</v>
      </c>
      <c r="B6" s="157" t="s">
        <v>66</v>
      </c>
      <c r="C6" s="157" t="s">
        <v>67</v>
      </c>
      <c r="D6" s="157" t="s">
        <v>68</v>
      </c>
      <c r="E6" s="158" t="s">
        <v>69</v>
      </c>
      <c r="F6" s="157" t="s">
        <v>70</v>
      </c>
      <c r="G6" s="159" t="s">
        <v>71</v>
      </c>
      <c r="H6" s="159" t="s">
        <v>43</v>
      </c>
      <c r="I6" s="159" t="s">
        <v>127</v>
      </c>
    </row>
    <row r="7" spans="1:15" ht="12.75">
      <c r="A7" s="160" t="s">
        <v>72</v>
      </c>
      <c r="B7" s="161" t="s">
        <v>76</v>
      </c>
      <c r="C7" s="162" t="s">
        <v>77</v>
      </c>
      <c r="D7" s="163"/>
      <c r="E7" s="164"/>
      <c r="F7" s="164"/>
      <c r="G7" s="165"/>
      <c r="H7" s="199"/>
      <c r="I7" s="199"/>
      <c r="O7" s="166">
        <v>1</v>
      </c>
    </row>
    <row r="8" spans="1:104" ht="12.75">
      <c r="A8" s="167">
        <v>1</v>
      </c>
      <c r="B8" s="168" t="s">
        <v>78</v>
      </c>
      <c r="C8" s="169" t="s">
        <v>79</v>
      </c>
      <c r="D8" s="170" t="s">
        <v>80</v>
      </c>
      <c r="E8" s="171">
        <v>7</v>
      </c>
      <c r="F8" s="171"/>
      <c r="G8" s="172">
        <f>E8*F8</f>
        <v>0</v>
      </c>
      <c r="H8" s="172">
        <v>15</v>
      </c>
      <c r="I8" s="172">
        <f>G8*H8/100+G8</f>
        <v>0</v>
      </c>
      <c r="O8" s="166">
        <v>2</v>
      </c>
      <c r="AA8" s="145">
        <v>1</v>
      </c>
      <c r="AB8" s="145">
        <v>9</v>
      </c>
      <c r="AC8" s="145">
        <v>9</v>
      </c>
      <c r="AZ8" s="145">
        <v>4</v>
      </c>
      <c r="BA8" s="145">
        <f>IF(AZ8=1,G8,0)</f>
        <v>0</v>
      </c>
      <c r="BB8" s="145">
        <f>IF(AZ8=2,G8,0)</f>
        <v>0</v>
      </c>
      <c r="BC8" s="145">
        <f>IF(AZ8=3,G8,0)</f>
        <v>0</v>
      </c>
      <c r="BD8" s="145">
        <f>IF(AZ8=4,G8,0)</f>
        <v>0</v>
      </c>
      <c r="BE8" s="145">
        <f>IF(AZ8=5,G8,0)</f>
        <v>0</v>
      </c>
      <c r="CA8" s="173">
        <v>1</v>
      </c>
      <c r="CB8" s="173">
        <v>9</v>
      </c>
      <c r="CZ8" s="145">
        <v>0</v>
      </c>
    </row>
    <row r="9" spans="1:15" ht="12.75">
      <c r="A9" s="174"/>
      <c r="B9" s="176"/>
      <c r="C9" s="222" t="s">
        <v>130</v>
      </c>
      <c r="D9" s="223"/>
      <c r="E9" s="201">
        <v>2</v>
      </c>
      <c r="F9" s="177"/>
      <c r="G9" s="178"/>
      <c r="H9" s="200"/>
      <c r="I9" s="200"/>
      <c r="M9" s="175" t="s">
        <v>81</v>
      </c>
      <c r="O9" s="166"/>
    </row>
    <row r="10" spans="1:15" ht="12.75">
      <c r="A10" s="174"/>
      <c r="B10" s="176"/>
      <c r="C10" s="222" t="s">
        <v>131</v>
      </c>
      <c r="D10" s="223"/>
      <c r="E10" s="201">
        <v>1</v>
      </c>
      <c r="F10" s="177"/>
      <c r="G10" s="178"/>
      <c r="H10" s="200"/>
      <c r="I10" s="200"/>
      <c r="M10" s="175" t="s">
        <v>82</v>
      </c>
      <c r="O10" s="166"/>
    </row>
    <row r="11" spans="1:15" ht="12.75">
      <c r="A11" s="174"/>
      <c r="B11" s="176"/>
      <c r="C11" s="222" t="s">
        <v>132</v>
      </c>
      <c r="D11" s="223"/>
      <c r="E11" s="201">
        <v>4</v>
      </c>
      <c r="F11" s="177"/>
      <c r="G11" s="178"/>
      <c r="H11" s="200"/>
      <c r="I11" s="200"/>
      <c r="M11" s="175" t="s">
        <v>83</v>
      </c>
      <c r="O11" s="166"/>
    </row>
    <row r="12" spans="1:104" ht="12.75">
      <c r="A12" s="167">
        <v>2</v>
      </c>
      <c r="B12" s="168" t="s">
        <v>84</v>
      </c>
      <c r="C12" s="169" t="s">
        <v>85</v>
      </c>
      <c r="D12" s="170" t="s">
        <v>80</v>
      </c>
      <c r="E12" s="171">
        <v>7</v>
      </c>
      <c r="F12" s="171"/>
      <c r="G12" s="172">
        <f>E12*F12</f>
        <v>0</v>
      </c>
      <c r="H12" s="172">
        <v>15</v>
      </c>
      <c r="I12" s="172">
        <f>G12*H12/100+G12</f>
        <v>0</v>
      </c>
      <c r="O12" s="166">
        <v>2</v>
      </c>
      <c r="AA12" s="145">
        <v>1</v>
      </c>
      <c r="AB12" s="145">
        <v>9</v>
      </c>
      <c r="AC12" s="145">
        <v>9</v>
      </c>
      <c r="AZ12" s="145">
        <v>4</v>
      </c>
      <c r="BA12" s="145">
        <f>IF(AZ12=1,G12,0)</f>
        <v>0</v>
      </c>
      <c r="BB12" s="145">
        <f>IF(AZ12=2,G12,0)</f>
        <v>0</v>
      </c>
      <c r="BC12" s="145">
        <f>IF(AZ12=3,G12,0)</f>
        <v>0</v>
      </c>
      <c r="BD12" s="145">
        <f>IF(AZ12=4,G12,0)</f>
        <v>0</v>
      </c>
      <c r="BE12" s="145">
        <f>IF(AZ12=5,G12,0)</f>
        <v>0</v>
      </c>
      <c r="CA12" s="173">
        <v>1</v>
      </c>
      <c r="CB12" s="173">
        <v>9</v>
      </c>
      <c r="CZ12" s="145">
        <v>0</v>
      </c>
    </row>
    <row r="13" spans="1:15" ht="12.75">
      <c r="A13" s="174"/>
      <c r="B13" s="176"/>
      <c r="C13" s="222" t="s">
        <v>133</v>
      </c>
      <c r="D13" s="223"/>
      <c r="E13" s="201">
        <v>2</v>
      </c>
      <c r="F13" s="177"/>
      <c r="G13" s="178"/>
      <c r="H13" s="200"/>
      <c r="I13" s="200"/>
      <c r="M13" s="175" t="s">
        <v>86</v>
      </c>
      <c r="O13" s="166"/>
    </row>
    <row r="14" spans="1:15" ht="12.75">
      <c r="A14" s="174"/>
      <c r="B14" s="176"/>
      <c r="C14" s="222" t="s">
        <v>134</v>
      </c>
      <c r="D14" s="223"/>
      <c r="E14" s="201">
        <v>2</v>
      </c>
      <c r="F14" s="177"/>
      <c r="G14" s="178"/>
      <c r="H14" s="200"/>
      <c r="I14" s="200"/>
      <c r="M14" s="175" t="s">
        <v>87</v>
      </c>
      <c r="O14" s="166"/>
    </row>
    <row r="15" spans="1:15" ht="12.75">
      <c r="A15" s="174"/>
      <c r="B15" s="176"/>
      <c r="C15" s="222" t="s">
        <v>135</v>
      </c>
      <c r="D15" s="223"/>
      <c r="E15" s="201">
        <v>3</v>
      </c>
      <c r="F15" s="177"/>
      <c r="G15" s="178"/>
      <c r="H15" s="200"/>
      <c r="I15" s="200"/>
      <c r="M15" s="175" t="s">
        <v>88</v>
      </c>
      <c r="O15" s="166"/>
    </row>
    <row r="16" spans="1:104" ht="22.5">
      <c r="A16" s="167">
        <v>3</v>
      </c>
      <c r="B16" s="168" t="s">
        <v>90</v>
      </c>
      <c r="C16" s="169" t="s">
        <v>91</v>
      </c>
      <c r="D16" s="170" t="s">
        <v>92</v>
      </c>
      <c r="E16" s="171">
        <v>48</v>
      </c>
      <c r="F16" s="171"/>
      <c r="G16" s="172">
        <f>E16*F16</f>
        <v>0</v>
      </c>
      <c r="H16" s="172">
        <v>15</v>
      </c>
      <c r="I16" s="172">
        <f>G16*H16/100+G16</f>
        <v>0</v>
      </c>
      <c r="O16" s="166">
        <v>2</v>
      </c>
      <c r="AA16" s="145">
        <v>1</v>
      </c>
      <c r="AB16" s="145">
        <v>9</v>
      </c>
      <c r="AC16" s="145">
        <v>9</v>
      </c>
      <c r="AZ16" s="145">
        <v>4</v>
      </c>
      <c r="BA16" s="145">
        <f>IF(AZ16=1,G16,0)</f>
        <v>0</v>
      </c>
      <c r="BB16" s="145">
        <f>IF(AZ16=2,G16,0)</f>
        <v>0</v>
      </c>
      <c r="BC16" s="145">
        <f>IF(AZ16=3,G16,0)</f>
        <v>0</v>
      </c>
      <c r="BD16" s="145">
        <f>IF(AZ16=4,G16,0)</f>
        <v>0</v>
      </c>
      <c r="BE16" s="145">
        <f>IF(AZ16=5,G16,0)</f>
        <v>0</v>
      </c>
      <c r="CA16" s="173">
        <v>1</v>
      </c>
      <c r="CB16" s="173">
        <v>9</v>
      </c>
      <c r="CZ16" s="145">
        <v>0</v>
      </c>
    </row>
    <row r="17" spans="1:15" ht="12.75">
      <c r="A17" s="174"/>
      <c r="B17" s="176"/>
      <c r="C17" s="222" t="s">
        <v>136</v>
      </c>
      <c r="D17" s="223"/>
      <c r="E17" s="201">
        <v>48</v>
      </c>
      <c r="F17" s="177"/>
      <c r="G17" s="178"/>
      <c r="H17" s="200"/>
      <c r="I17" s="200"/>
      <c r="M17" s="175" t="s">
        <v>93</v>
      </c>
      <c r="O17" s="166"/>
    </row>
    <row r="18" spans="1:104" ht="12.75">
      <c r="A18" s="167">
        <v>4</v>
      </c>
      <c r="B18" s="168" t="s">
        <v>94</v>
      </c>
      <c r="C18" s="169" t="s">
        <v>95</v>
      </c>
      <c r="D18" s="170" t="s">
        <v>96</v>
      </c>
      <c r="E18" s="171">
        <v>35</v>
      </c>
      <c r="F18" s="171"/>
      <c r="G18" s="172">
        <f>E18*F18</f>
        <v>0</v>
      </c>
      <c r="H18" s="172">
        <v>15</v>
      </c>
      <c r="I18" s="172">
        <f>G18*H18/100+G18</f>
        <v>0</v>
      </c>
      <c r="O18" s="166">
        <v>2</v>
      </c>
      <c r="AA18" s="145">
        <v>1</v>
      </c>
      <c r="AB18" s="145">
        <v>7</v>
      </c>
      <c r="AC18" s="145">
        <v>7</v>
      </c>
      <c r="AZ18" s="145">
        <v>4</v>
      </c>
      <c r="BA18" s="145">
        <f>IF(AZ18=1,G18,0)</f>
        <v>0</v>
      </c>
      <c r="BB18" s="145">
        <f>IF(AZ18=2,G18,0)</f>
        <v>0</v>
      </c>
      <c r="BC18" s="145">
        <f>IF(AZ18=3,G18,0)</f>
        <v>0</v>
      </c>
      <c r="BD18" s="145">
        <f>IF(AZ18=4,G18,0)</f>
        <v>0</v>
      </c>
      <c r="BE18" s="145">
        <f>IF(AZ18=5,G18,0)</f>
        <v>0</v>
      </c>
      <c r="CA18" s="173">
        <v>1</v>
      </c>
      <c r="CB18" s="173">
        <v>7</v>
      </c>
      <c r="CZ18" s="145">
        <v>0.00051</v>
      </c>
    </row>
    <row r="19" spans="1:15" ht="12.75">
      <c r="A19" s="174"/>
      <c r="B19" s="176"/>
      <c r="C19" s="222" t="s">
        <v>137</v>
      </c>
      <c r="D19" s="223"/>
      <c r="E19" s="201">
        <v>35</v>
      </c>
      <c r="F19" s="177"/>
      <c r="G19" s="178"/>
      <c r="H19" s="200"/>
      <c r="I19" s="200"/>
      <c r="M19" s="175" t="s">
        <v>97</v>
      </c>
      <c r="O19" s="166"/>
    </row>
    <row r="20" spans="1:15" ht="12.75">
      <c r="A20" s="174"/>
      <c r="B20" s="176"/>
      <c r="C20" s="222" t="s">
        <v>89</v>
      </c>
      <c r="D20" s="223"/>
      <c r="E20" s="201">
        <v>0</v>
      </c>
      <c r="F20" s="177"/>
      <c r="G20" s="178"/>
      <c r="H20" s="200"/>
      <c r="I20" s="200"/>
      <c r="M20" s="175" t="s">
        <v>89</v>
      </c>
      <c r="O20" s="166"/>
    </row>
    <row r="21" spans="1:104" ht="12.75">
      <c r="A21" s="167">
        <v>5</v>
      </c>
      <c r="B21" s="168" t="s">
        <v>98</v>
      </c>
      <c r="C21" s="169" t="s">
        <v>99</v>
      </c>
      <c r="D21" s="170" t="s">
        <v>80</v>
      </c>
      <c r="E21" s="171">
        <v>2</v>
      </c>
      <c r="F21" s="171"/>
      <c r="G21" s="172">
        <f>E21*F21</f>
        <v>0</v>
      </c>
      <c r="H21" s="172">
        <v>15</v>
      </c>
      <c r="I21" s="172">
        <f>G21*H21/100+G21</f>
        <v>0</v>
      </c>
      <c r="O21" s="166">
        <v>2</v>
      </c>
      <c r="AA21" s="145">
        <v>3</v>
      </c>
      <c r="AB21" s="145">
        <v>9</v>
      </c>
      <c r="AC21" s="145">
        <v>429117301</v>
      </c>
      <c r="AZ21" s="145">
        <v>3</v>
      </c>
      <c r="BA21" s="145">
        <f>IF(AZ21=1,G21,0)</f>
        <v>0</v>
      </c>
      <c r="BB21" s="145">
        <f>IF(AZ21=2,G21,0)</f>
        <v>0</v>
      </c>
      <c r="BC21" s="145">
        <f>IF(AZ21=3,G21,0)</f>
        <v>0</v>
      </c>
      <c r="BD21" s="145">
        <f>IF(AZ21=4,G21,0)</f>
        <v>0</v>
      </c>
      <c r="BE21" s="145">
        <f>IF(AZ21=5,G21,0)</f>
        <v>0</v>
      </c>
      <c r="CA21" s="173">
        <v>3</v>
      </c>
      <c r="CB21" s="173">
        <v>9</v>
      </c>
      <c r="CZ21" s="145">
        <v>0.0052</v>
      </c>
    </row>
    <row r="22" spans="1:15" ht="12.75">
      <c r="A22" s="174"/>
      <c r="B22" s="176"/>
      <c r="C22" s="222" t="s">
        <v>130</v>
      </c>
      <c r="D22" s="223"/>
      <c r="E22" s="201">
        <v>2</v>
      </c>
      <c r="F22" s="177"/>
      <c r="G22" s="178"/>
      <c r="H22" s="200"/>
      <c r="I22" s="200"/>
      <c r="M22" s="175" t="s">
        <v>81</v>
      </c>
      <c r="O22" s="166"/>
    </row>
    <row r="23" spans="1:104" ht="12.75">
      <c r="A23" s="167">
        <v>6</v>
      </c>
      <c r="B23" s="168" t="s">
        <v>100</v>
      </c>
      <c r="C23" s="169" t="s">
        <v>101</v>
      </c>
      <c r="D23" s="170" t="s">
        <v>80</v>
      </c>
      <c r="E23" s="171">
        <v>1</v>
      </c>
      <c r="F23" s="171"/>
      <c r="G23" s="172">
        <f>E23*F23</f>
        <v>0</v>
      </c>
      <c r="H23" s="172">
        <v>15</v>
      </c>
      <c r="I23" s="172">
        <f>G23*H23/100+G23</f>
        <v>0</v>
      </c>
      <c r="O23" s="166">
        <v>2</v>
      </c>
      <c r="AA23" s="145">
        <v>3</v>
      </c>
      <c r="AB23" s="145">
        <v>9</v>
      </c>
      <c r="AC23" s="145">
        <v>429117302</v>
      </c>
      <c r="AZ23" s="145">
        <v>3</v>
      </c>
      <c r="BA23" s="145">
        <f>IF(AZ23=1,G23,0)</f>
        <v>0</v>
      </c>
      <c r="BB23" s="145">
        <f>IF(AZ23=2,G23,0)</f>
        <v>0</v>
      </c>
      <c r="BC23" s="145">
        <f>IF(AZ23=3,G23,0)</f>
        <v>0</v>
      </c>
      <c r="BD23" s="145">
        <f>IF(AZ23=4,G23,0)</f>
        <v>0</v>
      </c>
      <c r="BE23" s="145">
        <f>IF(AZ23=5,G23,0)</f>
        <v>0</v>
      </c>
      <c r="CA23" s="173">
        <v>3</v>
      </c>
      <c r="CB23" s="173">
        <v>9</v>
      </c>
      <c r="CZ23" s="145">
        <v>0.0052</v>
      </c>
    </row>
    <row r="24" spans="1:15" ht="12.75">
      <c r="A24" s="174"/>
      <c r="B24" s="176"/>
      <c r="C24" s="222" t="s">
        <v>131</v>
      </c>
      <c r="D24" s="223"/>
      <c r="E24" s="201">
        <v>1</v>
      </c>
      <c r="F24" s="177"/>
      <c r="G24" s="178"/>
      <c r="H24" s="200"/>
      <c r="I24" s="200"/>
      <c r="M24" s="175" t="s">
        <v>82</v>
      </c>
      <c r="O24" s="166"/>
    </row>
    <row r="25" spans="1:104" ht="12.75">
      <c r="A25" s="167">
        <v>7</v>
      </c>
      <c r="B25" s="168" t="s">
        <v>102</v>
      </c>
      <c r="C25" s="169" t="s">
        <v>103</v>
      </c>
      <c r="D25" s="170" t="s">
        <v>80</v>
      </c>
      <c r="E25" s="171">
        <v>4</v>
      </c>
      <c r="F25" s="171"/>
      <c r="G25" s="172">
        <f>E25*F25</f>
        <v>0</v>
      </c>
      <c r="H25" s="172">
        <v>15</v>
      </c>
      <c r="I25" s="172">
        <f>G25*H25/100+G25</f>
        <v>0</v>
      </c>
      <c r="O25" s="166">
        <v>2</v>
      </c>
      <c r="AA25" s="145">
        <v>3</v>
      </c>
      <c r="AB25" s="145">
        <v>9</v>
      </c>
      <c r="AC25" s="145">
        <v>429117303</v>
      </c>
      <c r="AZ25" s="145">
        <v>3</v>
      </c>
      <c r="BA25" s="145">
        <f>IF(AZ25=1,G25,0)</f>
        <v>0</v>
      </c>
      <c r="BB25" s="145">
        <f>IF(AZ25=2,G25,0)</f>
        <v>0</v>
      </c>
      <c r="BC25" s="145">
        <f>IF(AZ25=3,G25,0)</f>
        <v>0</v>
      </c>
      <c r="BD25" s="145">
        <f>IF(AZ25=4,G25,0)</f>
        <v>0</v>
      </c>
      <c r="BE25" s="145">
        <f>IF(AZ25=5,G25,0)</f>
        <v>0</v>
      </c>
      <c r="CA25" s="173">
        <v>3</v>
      </c>
      <c r="CB25" s="173">
        <v>9</v>
      </c>
      <c r="CZ25" s="145">
        <v>0.0052</v>
      </c>
    </row>
    <row r="26" spans="1:15" ht="12.75">
      <c r="A26" s="174"/>
      <c r="B26" s="176"/>
      <c r="C26" s="222" t="s">
        <v>132</v>
      </c>
      <c r="D26" s="223"/>
      <c r="E26" s="201">
        <v>4</v>
      </c>
      <c r="F26" s="177"/>
      <c r="G26" s="178"/>
      <c r="H26" s="200"/>
      <c r="I26" s="200"/>
      <c r="M26" s="175" t="s">
        <v>83</v>
      </c>
      <c r="O26" s="166"/>
    </row>
    <row r="27" spans="1:104" ht="12.75">
      <c r="A27" s="167">
        <v>8</v>
      </c>
      <c r="B27" s="168" t="s">
        <v>104</v>
      </c>
      <c r="C27" s="169" t="s">
        <v>105</v>
      </c>
      <c r="D27" s="170" t="s">
        <v>80</v>
      </c>
      <c r="E27" s="171">
        <v>2</v>
      </c>
      <c r="F27" s="171"/>
      <c r="G27" s="172">
        <f>E27*F27</f>
        <v>0</v>
      </c>
      <c r="H27" s="172">
        <v>15</v>
      </c>
      <c r="I27" s="172">
        <f>G27*H27/100+G27</f>
        <v>0</v>
      </c>
      <c r="O27" s="166">
        <v>2</v>
      </c>
      <c r="AA27" s="145">
        <v>3</v>
      </c>
      <c r="AB27" s="145">
        <v>9</v>
      </c>
      <c r="AC27" s="145">
        <v>42972302</v>
      </c>
      <c r="AZ27" s="145">
        <v>3</v>
      </c>
      <c r="BA27" s="145">
        <f>IF(AZ27=1,G27,0)</f>
        <v>0</v>
      </c>
      <c r="BB27" s="145">
        <f>IF(AZ27=2,G27,0)</f>
        <v>0</v>
      </c>
      <c r="BC27" s="145">
        <f>IF(AZ27=3,G27,0)</f>
        <v>0</v>
      </c>
      <c r="BD27" s="145">
        <f>IF(AZ27=4,G27,0)</f>
        <v>0</v>
      </c>
      <c r="BE27" s="145">
        <f>IF(AZ27=5,G27,0)</f>
        <v>0</v>
      </c>
      <c r="CA27" s="173">
        <v>3</v>
      </c>
      <c r="CB27" s="173">
        <v>9</v>
      </c>
      <c r="CZ27" s="145">
        <v>0.0008</v>
      </c>
    </row>
    <row r="28" spans="1:104" ht="12.75">
      <c r="A28" s="167">
        <v>9</v>
      </c>
      <c r="B28" s="168" t="s">
        <v>106</v>
      </c>
      <c r="C28" s="169" t="s">
        <v>107</v>
      </c>
      <c r="D28" s="170" t="s">
        <v>80</v>
      </c>
      <c r="E28" s="171">
        <v>5</v>
      </c>
      <c r="F28" s="171"/>
      <c r="G28" s="172">
        <f>E28*F28</f>
        <v>0</v>
      </c>
      <c r="H28" s="172">
        <v>15</v>
      </c>
      <c r="I28" s="172">
        <f>G28*H28/100+G28</f>
        <v>0</v>
      </c>
      <c r="O28" s="166">
        <v>2</v>
      </c>
      <c r="AA28" s="145">
        <v>3</v>
      </c>
      <c r="AB28" s="145">
        <v>9</v>
      </c>
      <c r="AC28" s="145">
        <v>42972303</v>
      </c>
      <c r="AZ28" s="145">
        <v>3</v>
      </c>
      <c r="BA28" s="145">
        <f>IF(AZ28=1,G28,0)</f>
        <v>0</v>
      </c>
      <c r="BB28" s="145">
        <f>IF(AZ28=2,G28,0)</f>
        <v>0</v>
      </c>
      <c r="BC28" s="145">
        <f>IF(AZ28=3,G28,0)</f>
        <v>0</v>
      </c>
      <c r="BD28" s="145">
        <f>IF(AZ28=4,G28,0)</f>
        <v>0</v>
      </c>
      <c r="BE28" s="145">
        <f>IF(AZ28=5,G28,0)</f>
        <v>0</v>
      </c>
      <c r="CA28" s="173">
        <v>3</v>
      </c>
      <c r="CB28" s="173">
        <v>9</v>
      </c>
      <c r="CZ28" s="145">
        <v>0.0017</v>
      </c>
    </row>
    <row r="29" spans="1:104" ht="22.5">
      <c r="A29" s="167">
        <v>10</v>
      </c>
      <c r="B29" s="168" t="s">
        <v>108</v>
      </c>
      <c r="C29" s="169" t="s">
        <v>109</v>
      </c>
      <c r="D29" s="170" t="s">
        <v>92</v>
      </c>
      <c r="E29" s="171">
        <v>48</v>
      </c>
      <c r="F29" s="171"/>
      <c r="G29" s="172">
        <f>E29*F29</f>
        <v>0</v>
      </c>
      <c r="H29" s="172">
        <v>15</v>
      </c>
      <c r="I29" s="172">
        <f>G29*H29/100+G29</f>
        <v>0</v>
      </c>
      <c r="O29" s="166">
        <v>2</v>
      </c>
      <c r="AA29" s="145">
        <v>3</v>
      </c>
      <c r="AB29" s="145">
        <v>9</v>
      </c>
      <c r="AC29" s="145">
        <v>42981156</v>
      </c>
      <c r="AZ29" s="145">
        <v>3</v>
      </c>
      <c r="BA29" s="145">
        <f>IF(AZ29=1,G29,0)</f>
        <v>0</v>
      </c>
      <c r="BB29" s="145">
        <f>IF(AZ29=2,G29,0)</f>
        <v>0</v>
      </c>
      <c r="BC29" s="145">
        <f>IF(AZ29=3,G29,0)</f>
        <v>0</v>
      </c>
      <c r="BD29" s="145">
        <f>IF(AZ29=4,G29,0)</f>
        <v>0</v>
      </c>
      <c r="BE29" s="145">
        <f>IF(AZ29=5,G29,0)</f>
        <v>0</v>
      </c>
      <c r="CA29" s="173">
        <v>3</v>
      </c>
      <c r="CB29" s="173">
        <v>9</v>
      </c>
      <c r="CZ29" s="145">
        <v>0.00224</v>
      </c>
    </row>
    <row r="30" spans="1:104" ht="12.75">
      <c r="A30" s="229">
        <v>11</v>
      </c>
      <c r="B30" s="230" t="s">
        <v>110</v>
      </c>
      <c r="C30" s="231" t="s">
        <v>111</v>
      </c>
      <c r="D30" s="232" t="s">
        <v>96</v>
      </c>
      <c r="E30" s="233">
        <v>35</v>
      </c>
      <c r="F30" s="233"/>
      <c r="G30" s="234">
        <f>E30*F30</f>
        <v>0</v>
      </c>
      <c r="H30" s="234">
        <v>15</v>
      </c>
      <c r="I30" s="234">
        <f>G30*H30/100+G30</f>
        <v>0</v>
      </c>
      <c r="O30" s="166">
        <v>2</v>
      </c>
      <c r="AA30" s="145">
        <v>3</v>
      </c>
      <c r="AB30" s="145">
        <v>7</v>
      </c>
      <c r="AC30" s="145">
        <v>63150954</v>
      </c>
      <c r="AZ30" s="145">
        <v>3</v>
      </c>
      <c r="BA30" s="145">
        <f>IF(AZ30=1,G30,0)</f>
        <v>0</v>
      </c>
      <c r="BB30" s="145">
        <f>IF(AZ30=2,G30,0)</f>
        <v>0</v>
      </c>
      <c r="BC30" s="145">
        <f>IF(AZ30=3,G30,0)</f>
        <v>0</v>
      </c>
      <c r="BD30" s="145">
        <f>IF(AZ30=4,G30,0)</f>
        <v>0</v>
      </c>
      <c r="BE30" s="145">
        <f>IF(AZ30=5,G30,0)</f>
        <v>0</v>
      </c>
      <c r="CA30" s="173">
        <v>3</v>
      </c>
      <c r="CB30" s="173">
        <v>7</v>
      </c>
      <c r="CZ30" s="145">
        <v>0.004</v>
      </c>
    </row>
    <row r="31" spans="1:104" ht="22.5">
      <c r="A31" s="167">
        <v>12</v>
      </c>
      <c r="B31" s="168" t="s">
        <v>112</v>
      </c>
      <c r="C31" s="169" t="s">
        <v>113</v>
      </c>
      <c r="D31" s="170" t="s">
        <v>114</v>
      </c>
      <c r="E31" s="171">
        <f>0.31187</f>
        <v>0.31187</v>
      </c>
      <c r="F31" s="171"/>
      <c r="G31" s="172">
        <f>E31*F31</f>
        <v>0</v>
      </c>
      <c r="H31" s="172">
        <v>15</v>
      </c>
      <c r="I31" s="172">
        <f>G31*H31/100+G31</f>
        <v>0</v>
      </c>
      <c r="O31" s="166">
        <v>2</v>
      </c>
      <c r="AA31" s="145">
        <v>7</v>
      </c>
      <c r="AB31" s="145">
        <v>1001</v>
      </c>
      <c r="AC31" s="145">
        <v>5</v>
      </c>
      <c r="AZ31" s="145">
        <v>4</v>
      </c>
      <c r="BA31" s="145">
        <f>IF(AZ31=1,G31,0)</f>
        <v>0</v>
      </c>
      <c r="BB31" s="145">
        <f>IF(AZ31=2,G31,0)</f>
        <v>0</v>
      </c>
      <c r="BC31" s="145">
        <f>IF(AZ31=3,G31,0)</f>
        <v>0</v>
      </c>
      <c r="BD31" s="145">
        <f>IF(AZ31=4,G31,0)</f>
        <v>0</v>
      </c>
      <c r="BE31" s="145">
        <f>IF(AZ31=5,G31,0)</f>
        <v>0</v>
      </c>
      <c r="CA31" s="173">
        <v>7</v>
      </c>
      <c r="CB31" s="173">
        <v>1001</v>
      </c>
      <c r="CZ31" s="145">
        <v>0</v>
      </c>
    </row>
    <row r="32" spans="1:57" ht="12.75">
      <c r="A32" s="179"/>
      <c r="B32" s="180" t="s">
        <v>73</v>
      </c>
      <c r="C32" s="181" t="str">
        <f>CONCATENATE(B7," ",C7)</f>
        <v>M24 Montáže vzduchotechnických zařízení</v>
      </c>
      <c r="D32" s="182"/>
      <c r="E32" s="183"/>
      <c r="F32" s="184"/>
      <c r="G32" s="185">
        <f>SUM(G7:G31)</f>
        <v>0</v>
      </c>
      <c r="H32" s="185"/>
      <c r="I32" s="185">
        <f>SUM(I7:I31)</f>
        <v>0</v>
      </c>
      <c r="O32" s="166">
        <v>4</v>
      </c>
      <c r="BA32" s="186">
        <f>SUM(BA7:BA31)</f>
        <v>0</v>
      </c>
      <c r="BB32" s="186">
        <f>SUM(BB7:BB31)</f>
        <v>0</v>
      </c>
      <c r="BC32" s="186">
        <f>SUM(BC7:BC31)</f>
        <v>0</v>
      </c>
      <c r="BD32" s="186">
        <f>SUM(BD7:BD31)</f>
        <v>0</v>
      </c>
      <c r="BE32" s="186">
        <f>SUM(BE7:BE31)</f>
        <v>0</v>
      </c>
    </row>
    <row r="33" ht="12.75">
      <c r="E33" s="145"/>
    </row>
    <row r="34" ht="12.75">
      <c r="E34" s="145"/>
    </row>
    <row r="35" ht="12.75">
      <c r="E35" s="145"/>
    </row>
    <row r="36" ht="12.75">
      <c r="E36" s="145"/>
    </row>
    <row r="37" ht="12.75">
      <c r="E37" s="145"/>
    </row>
    <row r="38" ht="12.75">
      <c r="E38" s="145"/>
    </row>
    <row r="39" ht="12.75">
      <c r="E39" s="145"/>
    </row>
    <row r="40" ht="12.75">
      <c r="E40" s="145"/>
    </row>
    <row r="41" ht="12.75">
      <c r="E41" s="145"/>
    </row>
    <row r="42" ht="12.75">
      <c r="E42" s="145"/>
    </row>
    <row r="43" ht="12.75">
      <c r="E43" s="145"/>
    </row>
    <row r="44" ht="12.75">
      <c r="E44" s="145"/>
    </row>
    <row r="45" ht="12.75">
      <c r="E45" s="145"/>
    </row>
    <row r="46" ht="12.75">
      <c r="E46" s="145"/>
    </row>
    <row r="47" ht="12.75">
      <c r="E47" s="145"/>
    </row>
    <row r="48" ht="12.75">
      <c r="E48" s="145"/>
    </row>
    <row r="49" ht="12.75">
      <c r="E49" s="145"/>
    </row>
    <row r="50" ht="12.75">
      <c r="E50" s="145"/>
    </row>
    <row r="51" ht="12.75">
      <c r="E51" s="145"/>
    </row>
    <row r="52" ht="12.75">
      <c r="E52" s="145"/>
    </row>
    <row r="53" ht="12.75">
      <c r="E53" s="145"/>
    </row>
    <row r="54" ht="12.75">
      <c r="E54" s="145"/>
    </row>
    <row r="55" ht="12.75">
      <c r="E55" s="145"/>
    </row>
    <row r="56" spans="1:7" ht="12.75">
      <c r="A56" s="187"/>
      <c r="B56" s="187"/>
      <c r="C56" s="187"/>
      <c r="D56" s="187"/>
      <c r="E56" s="187"/>
      <c r="F56" s="187"/>
      <c r="G56" s="187"/>
    </row>
    <row r="57" spans="1:7" ht="12.75">
      <c r="A57" s="187"/>
      <c r="B57" s="187"/>
      <c r="C57" s="187"/>
      <c r="D57" s="187"/>
      <c r="E57" s="187"/>
      <c r="F57" s="187"/>
      <c r="G57" s="187"/>
    </row>
    <row r="58" spans="1:7" ht="12.75">
      <c r="A58" s="187"/>
      <c r="B58" s="187"/>
      <c r="C58" s="187"/>
      <c r="D58" s="187"/>
      <c r="E58" s="187"/>
      <c r="F58" s="187"/>
      <c r="G58" s="187"/>
    </row>
    <row r="59" spans="1:7" ht="12.75">
      <c r="A59" s="187"/>
      <c r="B59" s="187"/>
      <c r="C59" s="187"/>
      <c r="D59" s="187"/>
      <c r="E59" s="187"/>
      <c r="F59" s="187"/>
      <c r="G59" s="187"/>
    </row>
    <row r="60" ht="12.75">
      <c r="E60" s="145"/>
    </row>
    <row r="61" ht="12.75">
      <c r="E61" s="145"/>
    </row>
    <row r="62" ht="12.75">
      <c r="E62" s="145"/>
    </row>
    <row r="63" ht="12.75">
      <c r="E63" s="145"/>
    </row>
    <row r="64" ht="12.75">
      <c r="E64" s="145"/>
    </row>
    <row r="65" ht="12.75">
      <c r="E65" s="145"/>
    </row>
    <row r="66" ht="12.75">
      <c r="E66" s="145"/>
    </row>
    <row r="67" ht="12.75">
      <c r="E67" s="145"/>
    </row>
    <row r="68" ht="12.75">
      <c r="E68" s="145"/>
    </row>
    <row r="69" ht="12.75">
      <c r="E69" s="145"/>
    </row>
    <row r="70" ht="12.75">
      <c r="E70" s="145"/>
    </row>
    <row r="71" ht="12.75">
      <c r="E71" s="145"/>
    </row>
    <row r="72" ht="12.75">
      <c r="E72" s="145"/>
    </row>
    <row r="73" ht="12.75">
      <c r="E73" s="145"/>
    </row>
    <row r="74" ht="12.75">
      <c r="E74" s="145"/>
    </row>
    <row r="75" ht="12.75">
      <c r="E75" s="145"/>
    </row>
    <row r="76" ht="12.75">
      <c r="E76" s="145"/>
    </row>
    <row r="77" ht="12.75">
      <c r="E77" s="145"/>
    </row>
    <row r="78" ht="12.75">
      <c r="E78" s="145"/>
    </row>
    <row r="79" ht="12.75">
      <c r="E79" s="145"/>
    </row>
    <row r="80" ht="12.75">
      <c r="E80" s="145"/>
    </row>
    <row r="81" ht="12.75">
      <c r="E81" s="145"/>
    </row>
    <row r="82" ht="12.75">
      <c r="E82" s="145"/>
    </row>
    <row r="83" ht="12.75">
      <c r="E83" s="145"/>
    </row>
    <row r="84" ht="12.75">
      <c r="E84" s="145"/>
    </row>
    <row r="85" ht="12.75">
      <c r="E85" s="145"/>
    </row>
    <row r="86" ht="12.75">
      <c r="E86" s="145"/>
    </row>
    <row r="87" ht="12.75">
      <c r="E87" s="145"/>
    </row>
    <row r="88" ht="12.75">
      <c r="E88" s="145"/>
    </row>
    <row r="89" ht="12.75">
      <c r="E89" s="145"/>
    </row>
    <row r="90" ht="12.75">
      <c r="E90" s="145"/>
    </row>
    <row r="91" spans="1:2" ht="12.75">
      <c r="A91" s="188"/>
      <c r="B91" s="188"/>
    </row>
    <row r="92" spans="1:7" ht="12.75">
      <c r="A92" s="187"/>
      <c r="B92" s="187"/>
      <c r="C92" s="190"/>
      <c r="D92" s="190"/>
      <c r="E92" s="191"/>
      <c r="F92" s="190"/>
      <c r="G92" s="192"/>
    </row>
    <row r="93" spans="1:7" ht="12.75">
      <c r="A93" s="193"/>
      <c r="B93" s="193"/>
      <c r="C93" s="187"/>
      <c r="D93" s="187"/>
      <c r="E93" s="194"/>
      <c r="F93" s="187"/>
      <c r="G93" s="187"/>
    </row>
    <row r="94" spans="1:7" ht="12.75">
      <c r="A94" s="187"/>
      <c r="B94" s="187"/>
      <c r="C94" s="187"/>
      <c r="D94" s="187"/>
      <c r="E94" s="194"/>
      <c r="F94" s="187"/>
      <c r="G94" s="187"/>
    </row>
    <row r="95" spans="1:7" ht="12.75">
      <c r="A95" s="187"/>
      <c r="B95" s="187"/>
      <c r="C95" s="187"/>
      <c r="D95" s="187"/>
      <c r="E95" s="194"/>
      <c r="F95" s="187"/>
      <c r="G95" s="187"/>
    </row>
    <row r="96" spans="1:7" ht="12.75">
      <c r="A96" s="187"/>
      <c r="B96" s="187"/>
      <c r="C96" s="187"/>
      <c r="D96" s="187"/>
      <c r="E96" s="194"/>
      <c r="F96" s="187"/>
      <c r="G96" s="187"/>
    </row>
    <row r="97" spans="1:7" ht="12.75">
      <c r="A97" s="187"/>
      <c r="B97" s="187"/>
      <c r="C97" s="187"/>
      <c r="D97" s="187"/>
      <c r="E97" s="194"/>
      <c r="F97" s="187"/>
      <c r="G97" s="187"/>
    </row>
    <row r="98" spans="1:7" ht="12.75">
      <c r="A98" s="187"/>
      <c r="B98" s="187"/>
      <c r="C98" s="187"/>
      <c r="D98" s="187"/>
      <c r="E98" s="194"/>
      <c r="F98" s="187"/>
      <c r="G98" s="187"/>
    </row>
    <row r="99" spans="1:7" ht="12.75">
      <c r="A99" s="187"/>
      <c r="B99" s="187"/>
      <c r="C99" s="187"/>
      <c r="D99" s="187"/>
      <c r="E99" s="194"/>
      <c r="F99" s="187"/>
      <c r="G99" s="187"/>
    </row>
    <row r="100" spans="1:7" ht="12.75">
      <c r="A100" s="187"/>
      <c r="B100" s="187"/>
      <c r="C100" s="187"/>
      <c r="D100" s="187"/>
      <c r="E100" s="194"/>
      <c r="F100" s="187"/>
      <c r="G100" s="187"/>
    </row>
    <row r="101" spans="1:7" ht="12.75">
      <c r="A101" s="187"/>
      <c r="B101" s="187"/>
      <c r="C101" s="187"/>
      <c r="D101" s="187"/>
      <c r="E101" s="194"/>
      <c r="F101" s="187"/>
      <c r="G101" s="187"/>
    </row>
    <row r="102" spans="1:7" ht="12.75">
      <c r="A102" s="187"/>
      <c r="B102" s="187"/>
      <c r="C102" s="187"/>
      <c r="D102" s="187"/>
      <c r="E102" s="194"/>
      <c r="F102" s="187"/>
      <c r="G102" s="187"/>
    </row>
    <row r="103" spans="1:7" ht="12.75">
      <c r="A103" s="187"/>
      <c r="B103" s="187"/>
      <c r="C103" s="187"/>
      <c r="D103" s="187"/>
      <c r="E103" s="194"/>
      <c r="F103" s="187"/>
      <c r="G103" s="187"/>
    </row>
    <row r="104" spans="1:7" ht="12.75">
      <c r="A104" s="187"/>
      <c r="B104" s="187"/>
      <c r="C104" s="187"/>
      <c r="D104" s="187"/>
      <c r="E104" s="194"/>
      <c r="F104" s="187"/>
      <c r="G104" s="187"/>
    </row>
    <row r="105" spans="1:7" ht="12.75">
      <c r="A105" s="187"/>
      <c r="B105" s="187"/>
      <c r="C105" s="187"/>
      <c r="D105" s="187"/>
      <c r="E105" s="194"/>
      <c r="F105" s="187"/>
      <c r="G105" s="187"/>
    </row>
  </sheetData>
  <sheetProtection/>
  <mergeCells count="16">
    <mergeCell ref="C11:D11"/>
    <mergeCell ref="C13:D13"/>
    <mergeCell ref="A1:G1"/>
    <mergeCell ref="A3:B3"/>
    <mergeCell ref="A4:B4"/>
    <mergeCell ref="E4:G4"/>
    <mergeCell ref="C9:D9"/>
    <mergeCell ref="C10:D10"/>
    <mergeCell ref="C22:D22"/>
    <mergeCell ref="C24:D24"/>
    <mergeCell ref="C26:D26"/>
    <mergeCell ref="C14:D14"/>
    <mergeCell ref="C15:D15"/>
    <mergeCell ref="C17:D17"/>
    <mergeCell ref="C19:D19"/>
    <mergeCell ref="C20:D2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scale="86" r:id="rId1"/>
  <headerFooter alignWithMargins="0">
    <oddFooter>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admin</cp:lastModifiedBy>
  <cp:lastPrinted>2013-10-22T11:53:33Z</cp:lastPrinted>
  <dcterms:created xsi:type="dcterms:W3CDTF">2012-09-30T13:26:53Z</dcterms:created>
  <dcterms:modified xsi:type="dcterms:W3CDTF">2014-03-19T14:40:55Z</dcterms:modified>
  <cp:category/>
  <cp:version/>
  <cp:contentType/>
  <cp:contentStatus/>
</cp:coreProperties>
</file>