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SO-01 Dvoubytový dům" sheetId="1" r:id="rId1"/>
  </sheets>
  <definedNames>
    <definedName name="_xlnm.Print_Titles" localSheetId="0">'SO-01 Dvoubytový dům'!$141:$141</definedName>
    <definedName name="_xlnm.Print_Area" localSheetId="0">'SO-01 Dvoubytový dům'!$C$4:$Q$70,'SO-01 Dvoubytový dům'!$C$76:$Q$125,'SO-01 Dvoubytový dům'!$C$131:$Q$1408</definedName>
  </definedNames>
  <calcPr fullCalcOnLoad="1"/>
</workbook>
</file>

<file path=xl/sharedStrings.xml><?xml version="1.0" encoding="utf-8"?>
<sst xmlns="http://schemas.openxmlformats.org/spreadsheetml/2006/main" count="10308" uniqueCount="1417">
  <si>
    <t>Montáž pojistné hydroizolační fólie kladené ve sklonu přes 20° s lepenými spoji na krokve</t>
  </si>
  <si>
    <t>201</t>
  </si>
  <si>
    <t>283292950</t>
  </si>
  <si>
    <t>membrána podstřešní  s aplikovanou spojovací páskou</t>
  </si>
  <si>
    <t>202</t>
  </si>
  <si>
    <t>998765202</t>
  </si>
  <si>
    <t>Přesun hmot procentní pro krytiny skládané v objektech v do 12 m</t>
  </si>
  <si>
    <t>203</t>
  </si>
  <si>
    <t>766-10</t>
  </si>
  <si>
    <t>D+M dveře vnitřní 900x1970 posuvné</t>
  </si>
  <si>
    <t>Mteriál - dřevotříska,úprava lamino HF
Zasklení - bez zasklení
Kování - lehký kov(oblé tvary)
Zárubeň - ocelová,pozinkonaná,tl.300mm+vestavěné pouzdro
Barva - určí investor</t>
  </si>
  <si>
    <t>204</t>
  </si>
  <si>
    <t>766-11</t>
  </si>
  <si>
    <t>D+M dveře vnitřní 1100x1970 posuvné</t>
  </si>
  <si>
    <t>205</t>
  </si>
  <si>
    <t>766-12</t>
  </si>
  <si>
    <t>Mteriál - dřevotříska,úprava lamino HF
Zasklení - bez zasklení
Kování - lehký kov(oblé tvary)
Zárubeň - ocelová,pozinkonaná,tl.150mm+vestavěné pouzdro
Barva - určí investor</t>
  </si>
  <si>
    <t>206</t>
  </si>
  <si>
    <t>766-13</t>
  </si>
  <si>
    <t>D+M dveře vnitřní 800x1970 posuvné</t>
  </si>
  <si>
    <t>207</t>
  </si>
  <si>
    <t>766-14</t>
  </si>
  <si>
    <t>D+M dveře vnitřní 800x1970 otvíravé</t>
  </si>
  <si>
    <t>Mteriál - dřevotříska,úprava lamino HPL tl.0,8mm
Zasklení - bez zasklení
Kování - zámek dozický,klika - povrch satin.chrom(oblé tvary)
Zárubeň - ocelová,pozinkonaná,tl.300mm+vestavěné pouzdro
Barva - určí investor</t>
  </si>
  <si>
    <t>208</t>
  </si>
  <si>
    <t>766-15</t>
  </si>
  <si>
    <t>D+M dveře vnitřní 700x1970 otvíravé</t>
  </si>
  <si>
    <t>Mteriál - dřevotříska,úprava lamino HPL tl.0,8mm
Zasklení - bez zasklení
Kování - zámek dozický,klika - povrch satin.chrom(oblé tvary)
Zárubeň - ocelová,pozinkonaná,tl.150mm+vestavěné pouzdro
Barva - určí investor</t>
  </si>
  <si>
    <t>209</t>
  </si>
  <si>
    <t>766-16</t>
  </si>
  <si>
    <t>Mteriál - dřevotříska,úprava lamino HPL tl.0,8mm
Zasklení - bez zasklení
Kování - zámek dozický,klika - povrch satin.chrom(oblé tvary)
Zárubeň - ocelová,pozinkonaná,tl.125mm+vestavěné pouzdro
Barva - určí investor</t>
  </si>
  <si>
    <t>210</t>
  </si>
  <si>
    <t>766-17</t>
  </si>
  <si>
    <t>211</t>
  </si>
  <si>
    <t>766-18</t>
  </si>
  <si>
    <t>D+M dveře vnitřní 900x1970 otvíravé</t>
  </si>
  <si>
    <t>212</t>
  </si>
  <si>
    <t>767995114</t>
  </si>
  <si>
    <t>Montáž atypických zámečnických konstrukcí hmotnosti do 50 kg</t>
  </si>
  <si>
    <t>kg</t>
  </si>
  <si>
    <t>"jackl sloupek</t>
  </si>
  <si>
    <t>37,61*2</t>
  </si>
  <si>
    <t>213</t>
  </si>
  <si>
    <t>145640845</t>
  </si>
  <si>
    <t>profil ocelový čtvercový tažený jakost 11320.0 120x5 mm</t>
  </si>
  <si>
    <t>VOC Ferona, Hmotnost: 8,61 kg/m</t>
  </si>
  <si>
    <t>0,01343*2</t>
  </si>
  <si>
    <t>214</t>
  </si>
  <si>
    <t>136112380</t>
  </si>
  <si>
    <t>plech tlustý hladký jakost S 235 JR, 15x1000x2000 mm</t>
  </si>
  <si>
    <t xml:space="preserve">VOC Ferona, </t>
  </si>
  <si>
    <t>0,0089*2*1,2</t>
  </si>
  <si>
    <t>215</t>
  </si>
  <si>
    <t>136112320</t>
  </si>
  <si>
    <t>plech tlustý hladký jakost S 235 JR, 12x1000x2000 mm</t>
  </si>
  <si>
    <t>0,00713*2*1,2</t>
  </si>
  <si>
    <t>216</t>
  </si>
  <si>
    <t>136112180</t>
  </si>
  <si>
    <t>plech tlustý hladký jakost S 235 JR, 5x1000x2000 mm</t>
  </si>
  <si>
    <t>0,00188*2</t>
  </si>
  <si>
    <t>217</t>
  </si>
  <si>
    <t>767-Z01</t>
  </si>
  <si>
    <t>D+M světlovod d 350 mm</t>
  </si>
  <si>
    <t>v púdním prostoru bude obalen izolací z minerální vlny</t>
  </si>
  <si>
    <t>218</t>
  </si>
  <si>
    <t>767-Z02</t>
  </si>
  <si>
    <t>D+M skládací půdní schody</t>
  </si>
  <si>
    <t>schody s protipožární úpravou
rozměr otvoru 1200x700 mm</t>
  </si>
  <si>
    <t>219</t>
  </si>
  <si>
    <t>767-Z03</t>
  </si>
  <si>
    <t>D+M poklop kabelové šachty 700x700 mm</t>
  </si>
  <si>
    <t>poklop betonový do L profilů s ůpravou PVC</t>
  </si>
  <si>
    <t>220</t>
  </si>
  <si>
    <t>767-Z04</t>
  </si>
  <si>
    <t>D+M ohrazení technických prvků v  obslužněm prostoru</t>
  </si>
  <si>
    <t>ocelová nosná konstrukce z tenkostěnných profilů CTV30x30x2mm opláštěná laminodeskou tl.18mm v dezénu olše, troje otevíravé dvoukřídlové uzamykatelné dveře 1000/2000mm, rozměr zástěny: půdorysně 0,85m x 3,20m, výška 1,75m</t>
  </si>
  <si>
    <t>221</t>
  </si>
  <si>
    <t>767-Z05</t>
  </si>
  <si>
    <t>D+M střešní výlez</t>
  </si>
  <si>
    <t>zaskleno polykarbonátem</t>
  </si>
  <si>
    <t>222</t>
  </si>
  <si>
    <t>767-Z07</t>
  </si>
  <si>
    <t>D+M čistící koberec 2200x1600 mm</t>
  </si>
  <si>
    <t>koberec vč.lemování</t>
  </si>
  <si>
    <t>223</t>
  </si>
  <si>
    <t>767-Z08</t>
  </si>
  <si>
    <t>D+M vinylový rošt 1950x900 mm</t>
  </si>
  <si>
    <t>zapuštěný vinylový rošt vč. lemování</t>
  </si>
  <si>
    <t>224</t>
  </si>
  <si>
    <t>767-Z09</t>
  </si>
  <si>
    <t>D+M televizní anténa</t>
  </si>
  <si>
    <t>širokopásmová DBV - T aktivní anténa
kotvena na vazníky,prostup krytinou - systémová taška</t>
  </si>
  <si>
    <t>225</t>
  </si>
  <si>
    <t>767-Z10</t>
  </si>
  <si>
    <t>D+M kuchyňská linka</t>
  </si>
  <si>
    <t xml:space="preserve"> Linka tvaru "U" se zabudovanou ledničkou, el.sporákem, dřezem, myčkou a mikrovlnnou troubou. Dezén dolních i horních skříněk-olše, pracovní deska bude určena investorem po předložení vzorků, pracovní deska ve výšce 870mm nad podlahou, horní skříňky výšky 660mm; rozměr:  délka dolních skříněk = 1,77+0,6+1,1+0,6+1,77m, délka horních skříněk = 1,77+0,6m.</t>
  </si>
  <si>
    <t>226</t>
  </si>
  <si>
    <t>767-Z11</t>
  </si>
  <si>
    <t>D+M revizní dvířka 300x300mm EI 45 DP 1</t>
  </si>
  <si>
    <t>Pro ovládání odvzdušňovacích ventilů</t>
  </si>
  <si>
    <t>227</t>
  </si>
  <si>
    <t>767-Z12</t>
  </si>
  <si>
    <t xml:space="preserve">D+M stojan na kola </t>
  </si>
  <si>
    <t>Pro 8 kol,žárově zinkováno,ocel d = 19mm,rozteč cca 500mm vč.kotvení</t>
  </si>
  <si>
    <t>228</t>
  </si>
  <si>
    <t>767-Z13</t>
  </si>
  <si>
    <t>D+M sušák na prádlo - venkovní</t>
  </si>
  <si>
    <t>žárově zinkováno,ocel d = 48,3x3,22mm,dl.stojny 2x2500mm,dl.příčle 1000mm,dl.spojovací trubky 3000mm,12 úchytů na přičle,základ betonový 2x 300x300x900mm</t>
  </si>
  <si>
    <t>229</t>
  </si>
  <si>
    <t>767-Z14</t>
  </si>
  <si>
    <t>D+M poštovní schránka</t>
  </si>
  <si>
    <t>do plaňkového plotu,přední vhoz,zadní výběr</t>
  </si>
  <si>
    <t>230</t>
  </si>
  <si>
    <t>767-Z15</t>
  </si>
  <si>
    <t>D+M tabulka č.p. a č.orientační</t>
  </si>
  <si>
    <t>231</t>
  </si>
  <si>
    <t>998767202</t>
  </si>
  <si>
    <t>Přesun hmot procentní pro zámečnické konstrukce v objektech v do 12 m</t>
  </si>
  <si>
    <t>232</t>
  </si>
  <si>
    <t>768-01</t>
  </si>
  <si>
    <t>D+M plastové dveře 1800x2300</t>
  </si>
  <si>
    <t xml:space="preserve">Materiál - plast,6komorový,Uf = 0,91,trjité těsnění
Zasklení - izolační trojsklo,Ug = 0,6 W/m2K,g = 47
Kování - celoobvodové s mikroventilací,klika bílá(oblé tvary),z exteriéru madélko+závětrná pojistka
Parapet vnitřní - plast,laminátový povrch - 1800/320
Žaluzie - extrudovaný AL,ovládání řetízek d = 3,2mm,RAL 9010
Barva - RAL 9010
</t>
  </si>
  <si>
    <t>233</t>
  </si>
  <si>
    <t>768-02</t>
  </si>
  <si>
    <t>D+M plastové okno 1600x750</t>
  </si>
  <si>
    <t xml:space="preserve">Materiál - plast,6komorový,Uf = 0,91,trjité těsnění
Zasklení - izolační trojsklo,Ug = 0,6 W/m2K,g = 47
Kování - celoobvodové s mikroventilací,klika bílá(oblé tvary),z exteriéru madélko+závětrná pojistka
Parapet vnitřní - plast,laminátový povrch - 1600/320
Žaluzie - extrudovaný AL,ovládání řetízek d = 3,2mm,RAL 9010
Barva - RAL 9010
</t>
  </si>
  <si>
    <t>234</t>
  </si>
  <si>
    <t>768-03</t>
  </si>
  <si>
    <t>D+M plastové okno 1500x1650</t>
  </si>
  <si>
    <t xml:space="preserve">Materiál - plast,6komorový,Uf = 0,91,trjité těsnění
Zasklení - izolační trojsklo,Ug = 0,6 W/m2K,g = 47
Kování - celoobvodové s mikroventilací,klika bílá(oblé tvary),z exteriéru madélko+závětrná pojistka
Parapet vnitřní - plast,laminátový povrch - 1500/320
Žaluzie - extrudovaný AL,ovládání řetízek d = 3,2mm,RAL 9010
Barva - RAL 9010
</t>
  </si>
  <si>
    <t>235</t>
  </si>
  <si>
    <t>768-04</t>
  </si>
  <si>
    <t>D+M plastová stěna 4290x2500</t>
  </si>
  <si>
    <t xml:space="preserve">Materiál - plast,6komorový,Uf = 0,91,trjité těsnění
Zasklení - izolační trojsklo,Ug = 0,6 W/m2K,g = 47
Kování - celoobvodové s mikroventilací,klika bílá(oblé tvary),z exteriéru madélko+závětrná pojistka
Parapet vnitřní - plast,laminátový povrch 
Žaluzie - extrudovaný AL,ovládání řetízek d = 3,2mm,RAL 9010
Barva - RAL 9010
</t>
  </si>
  <si>
    <t>236</t>
  </si>
  <si>
    <t>768-05</t>
  </si>
  <si>
    <t>D+M plastové okno 700x750</t>
  </si>
  <si>
    <t xml:space="preserve">Materiál - plast,6komorový,Uf = 0,91,trjité těsnění
Zasklení - izolační trojsklo,Ug = 0,6 W/m2K,g = 47
Kování - celoobvodové s mikroventilací,klika bílá(oblé tvary),z exteriéru madélko+závětrná pojistka
Parapet vnitřní - plast,laminátový povrch - 700/320
Žaluzie - extrudovaný AL,ovládání řetízek d = 3,2mm,RAL 9010
Barva - RAL 9010
</t>
  </si>
  <si>
    <t>237</t>
  </si>
  <si>
    <t>768-06</t>
  </si>
  <si>
    <t>D+M plastové okno 2350x750+2600x750</t>
  </si>
  <si>
    <t xml:space="preserve">Materiál - plast,6komorový,Uf = 0,91,trjité těsnění
Zasklení - izolační trojsklo,Ug = 0,6 W/m2K,g = 47
Kování - celoobvodové s mikroventilací,klika bílá(oblé tvary),z exteriéru madélko+závětrná pojistka
Parapet vnitřní - plast,laminátový povrch - 2350+2600/320
Žaluzie - extrudovaný AL,ovládání řetízek d = 3,2mm,RAL 9010
Barva - RAL 9010
</t>
  </si>
  <si>
    <t>238</t>
  </si>
  <si>
    <t>768-08</t>
  </si>
  <si>
    <t>D+M plastové vstupní dveře 1800x2500</t>
  </si>
  <si>
    <t xml:space="preserve">Materiál - plast,6komorový,Uf = 0,91,trjité těsnění
Zasklení - izolační trojsklo,Ug = 0,6 W/m2K,g = 47
Kování - celoobvodové s mikroventilací,klika bílá(oblé tvary),z exteriéru madélko+závětrná pojistka
Parapet vnitřní - plast,laminátový povrch 
Barva - RAL 9010
</t>
  </si>
  <si>
    <t>239</t>
  </si>
  <si>
    <t>768-09</t>
  </si>
  <si>
    <t>D+M plastové okno 950x2500</t>
  </si>
  <si>
    <t xml:space="preserve">Materiál - plast,6komorový,Uf = 0,91,trjité těsnění
Zasklení - izolační trojsklo,Ug = 0,6 W/m2K,g = 47
Kování - celoobvodové s mikroventilací,klika bílá(oblé tvary),z exteriéru madélko+závětrná pojistka
Žaluzie - extrudovaný AL,ovládání řetízek d = 3,2mm,RAL 9010
Barva - RAL 9010
</t>
  </si>
  <si>
    <t>240</t>
  </si>
  <si>
    <t>771474113</t>
  </si>
  <si>
    <t>Montáž soklíků z dlaždic keramických rovných flexibilní lepidlo v do 120 mm</t>
  </si>
  <si>
    <t>"dlažba R10</t>
  </si>
  <si>
    <t>(3,68+2,75)*2*2</t>
  </si>
  <si>
    <t>-(1,8+0,9*2)*2</t>
  </si>
  <si>
    <t>(3,95+4,0)*2*2</t>
  </si>
  <si>
    <t>-(0,8*2)*2</t>
  </si>
  <si>
    <t>(1,02+1,1)*2*2</t>
  </si>
  <si>
    <t>-(0,8*2+0,7)*2</t>
  </si>
  <si>
    <t>KDR</t>
  </si>
  <si>
    <t>(1,8+2,15)*2*2</t>
  </si>
  <si>
    <t>-0,9*2</t>
  </si>
  <si>
    <t>KD</t>
  </si>
  <si>
    <t>241</t>
  </si>
  <si>
    <t>597611100</t>
  </si>
  <si>
    <t xml:space="preserve">dlaždice keramické </t>
  </si>
  <si>
    <t>14,0*0,1</t>
  </si>
  <si>
    <t>242</t>
  </si>
  <si>
    <t>597614080</t>
  </si>
  <si>
    <t>dlaždice keramické slinuté neglazované R1O</t>
  </si>
  <si>
    <t>Keramická dlažba 30x30cm, tl.8mm pro koupelny, imitace tkaninový efekt v korespondenci s designem a barevností obkládaček, matný povrch.</t>
  </si>
  <si>
    <t>51,0*0,1</t>
  </si>
  <si>
    <t>243</t>
  </si>
  <si>
    <t>771575113</t>
  </si>
  <si>
    <t>Montáž podlah keramických režných hladkých lepených disperzním lepidlem do 12 ks/m2</t>
  </si>
  <si>
    <t>"dlažba R 10</t>
  </si>
  <si>
    <t>(10,8+10,12+11,79+1,14+1,74)*2</t>
  </si>
  <si>
    <t>3,78*2</t>
  </si>
  <si>
    <t>244</t>
  </si>
  <si>
    <t>245</t>
  </si>
  <si>
    <t>246</t>
  </si>
  <si>
    <t>771579191</t>
  </si>
  <si>
    <t>Příplatek k montáž podlah keramických za plochu do 5 m2</t>
  </si>
  <si>
    <t>(1,14+1,74)*2</t>
  </si>
  <si>
    <t>247</t>
  </si>
  <si>
    <t>771579196</t>
  </si>
  <si>
    <t>Příplatek k montáž podlah keramických za spárování tmelem dvousložkovým</t>
  </si>
  <si>
    <t>KDN+KDR10</t>
  </si>
  <si>
    <t>248</t>
  </si>
  <si>
    <t>771579197</t>
  </si>
  <si>
    <t>Příplatek k montáž podlah keramických za lepení dvousložkovým lepidlem</t>
  </si>
  <si>
    <t>249</t>
  </si>
  <si>
    <t>771990111</t>
  </si>
  <si>
    <t>Vyrovnání podkladu samonivelační stěrkou tl 4 mm pevnosti 15 Mpa</t>
  </si>
  <si>
    <t>KDR10+KDN</t>
  </si>
  <si>
    <t>250</t>
  </si>
  <si>
    <t>998771202</t>
  </si>
  <si>
    <t>Přesun hmot procentní pro podlahy z dlaždic v objektech v do 12 m</t>
  </si>
  <si>
    <t>251</t>
  </si>
  <si>
    <t>776421100</t>
  </si>
  <si>
    <t>Lepení obvodových soklíků nebo lišt z měkčených plastů</t>
  </si>
  <si>
    <t>252</t>
  </si>
  <si>
    <t>284110020</t>
  </si>
  <si>
    <t>lišta speciální soklová PVC samolepící, 18,5 x 18,5 mm role 25 m</t>
  </si>
  <si>
    <t>253</t>
  </si>
  <si>
    <t>776521100</t>
  </si>
  <si>
    <t>Lepení pásů povlakových podlah plastových</t>
  </si>
  <si>
    <t>254</t>
  </si>
  <si>
    <t>284121000</t>
  </si>
  <si>
    <t>krytina podlahová</t>
  </si>
  <si>
    <t>255</t>
  </si>
  <si>
    <t>776590100</t>
  </si>
  <si>
    <t>Úprava podkladu nášlapných ploch vysátím</t>
  </si>
  <si>
    <t>256</t>
  </si>
  <si>
    <t>776590150</t>
  </si>
  <si>
    <t>Úprava podkladu nášlapných ploch penetrací</t>
  </si>
  <si>
    <t>257</t>
  </si>
  <si>
    <t>611552200</t>
  </si>
  <si>
    <t>penetrace (á 10 kg)</t>
  </si>
  <si>
    <t>258</t>
  </si>
  <si>
    <t>776990111</t>
  </si>
  <si>
    <t>Vyrovnání podkladu samonivelační stěrkou tl 3 mm pevnosti 15 Mpa</t>
  </si>
  <si>
    <t>259</t>
  </si>
  <si>
    <t>998776202</t>
  </si>
  <si>
    <t>Přesun hmot procentní pro podlahy povlakové v objektech v do 12 m</t>
  </si>
  <si>
    <t>260</t>
  </si>
  <si>
    <t>781474117</t>
  </si>
  <si>
    <t>Montáž obkladů vnitřních keramických hladkých do 45 ks/m2 lepených flexibilním lepidlem</t>
  </si>
  <si>
    <t>(1,78+2,15)*2,05*2</t>
  </si>
  <si>
    <t>(1,8+2,15)*2,05*2*2</t>
  </si>
  <si>
    <t>(1,1+1,58)*2,05*2*2</t>
  </si>
  <si>
    <t>-(0,7*2,0+0,7*2,5)*2</t>
  </si>
  <si>
    <t>"m.č.1.05</t>
  </si>
  <si>
    <t>(3,0+0,6*2+0,1)*1,5*2</t>
  </si>
  <si>
    <t>261</t>
  </si>
  <si>
    <t>597610000</t>
  </si>
  <si>
    <t>obkladačky keramické</t>
  </si>
  <si>
    <t xml:space="preserve">pórovinové obkladačky rozměru 20x25cm, tl.6mm, celoplošná dekorace imitace textilní struktury povrchu obkladu, matný povrch, barevný odstín 50% zelené a 50% žluté, 1 vodorovná řada listely 20x5cm. </t>
  </si>
  <si>
    <t>262</t>
  </si>
  <si>
    <t>781479191</t>
  </si>
  <si>
    <t>Příplatek k montáži obkladů vnitřních keramických hladkých za plochu do 10 m2</t>
  </si>
  <si>
    <t>263</t>
  </si>
  <si>
    <t>781479194</t>
  </si>
  <si>
    <t>Příplatek k montáži obkladů vnitřních keramických hladkých za nerovný povrch</t>
  </si>
  <si>
    <t>264</t>
  </si>
  <si>
    <t>781479196</t>
  </si>
  <si>
    <t>Příplatek k montáži obkladů vnitřních keramických hladkých za spárování tmelem dvousložkovým</t>
  </si>
  <si>
    <t>265</t>
  </si>
  <si>
    <t>781479197</t>
  </si>
  <si>
    <t>Příplatek k montáži obkladů vnitřních keramických hladkých za lepením lepidlem dvousložkovým</t>
  </si>
  <si>
    <t>266</t>
  </si>
  <si>
    <t>781494111</t>
  </si>
  <si>
    <t>Plastové profily rohové lepené flexibilním lepidlem</t>
  </si>
  <si>
    <t>2,05*2*2</t>
  </si>
  <si>
    <t>267</t>
  </si>
  <si>
    <t>781494211</t>
  </si>
  <si>
    <t>Plastové profily vanové lepené flexibilním lepidlem</t>
  </si>
  <si>
    <t>(1,6+0,8)*2*2</t>
  </si>
  <si>
    <t>268</t>
  </si>
  <si>
    <t>781494511</t>
  </si>
  <si>
    <t>Plastové profily ukončovací lepené flexibilním lepidlem</t>
  </si>
  <si>
    <t>(4,0+2,6)*2*2</t>
  </si>
  <si>
    <t>0,9*2*2</t>
  </si>
  <si>
    <t>0,15*2</t>
  </si>
  <si>
    <t>(1,78+2,15)*2</t>
  </si>
  <si>
    <t>(1,1+1,58)*2*2</t>
  </si>
  <si>
    <t>(3,0+0,6*2+0,1)*2</t>
  </si>
  <si>
    <t>269</t>
  </si>
  <si>
    <t>998781202</t>
  </si>
  <si>
    <t>Přesun hmot procentní pro obklady keramické v objektech v do 12 m</t>
  </si>
  <si>
    <t>270</t>
  </si>
  <si>
    <t>783783311</t>
  </si>
  <si>
    <t>Nátěry tesařských kcí proti dřevokazným houbám, hmyzu a plísním preventivní dvojnásobné v interiéru</t>
  </si>
  <si>
    <t>SS23*4</t>
  </si>
  <si>
    <t>271</t>
  </si>
  <si>
    <t>783783401</t>
  </si>
  <si>
    <t>Nátěry tesařských konstrukcí proti dřevokazným houbám, hmyzu a plísním barva dražší základní</t>
  </si>
  <si>
    <t>(0,08+0,16)*4,5*2*6*2</t>
  </si>
  <si>
    <t>(0,16+0,24)*5,0*2*2</t>
  </si>
  <si>
    <t>272</t>
  </si>
  <si>
    <t>783783403</t>
  </si>
  <si>
    <t>Nátěry tesařských konstrukcí proti dřevokazným houbám, hmyzu a plísním barva dražší lazurovací</t>
  </si>
  <si>
    <t>273</t>
  </si>
  <si>
    <t>784181101</t>
  </si>
  <si>
    <t>Základní akrylátová jednonásobná penetrace podkladu v místnostech výšky do 3,80m</t>
  </si>
  <si>
    <t>OmSt+P3+P4+OmOst</t>
  </si>
  <si>
    <t>274</t>
  </si>
  <si>
    <t>784211101</t>
  </si>
  <si>
    <t>Dvojnásobné bílé malby ze směsí za mokra výborně otěruvzdorných v místnostech výšky do 3,80 m - tonované (dvoubarevné)</t>
  </si>
  <si>
    <t>275</t>
  </si>
  <si>
    <t>787327125</t>
  </si>
  <si>
    <t>Zasklívání střech PC profilem komůrkovým do PC profilu s krycí a přítlačnou lištou tl 16 mm</t>
  </si>
  <si>
    <t>4,21*4,0*1,25*2</t>
  </si>
  <si>
    <t>276</t>
  </si>
  <si>
    <t>998787202</t>
  </si>
  <si>
    <t>Přesun hmot procentní pro zasklívání v objektech v do 12 m</t>
  </si>
  <si>
    <t>VP - Vícepráce</t>
  </si>
  <si>
    <t>PN</t>
  </si>
  <si>
    <t>1) Krycí list rozpočtu</t>
  </si>
  <si>
    <t>2) Rekapitulace rozpočtu</t>
  </si>
  <si>
    <t>3) Rozpočet</t>
  </si>
  <si>
    <t>Rekapitulace stavby</t>
  </si>
  <si>
    <t>KRYCÍ LIST SOUPISU PRACÍ</t>
  </si>
  <si>
    <t>801.99</t>
  </si>
  <si>
    <t>DPH 15%</t>
  </si>
  <si>
    <t>ROZPOČET BYL ZPRACOVÁN V CENOVÉ ÚROVNI 2013/2 PROGRAMU KROS VERZE 15.60,SOLEČNOSTI ÚRS PRAHA A.S.</t>
  </si>
  <si>
    <t>REKAPITULACE SOUPISU PRACÍ</t>
  </si>
  <si>
    <t>SOUPIS PRACÍ</t>
  </si>
  <si>
    <t>List obsahuje:</t>
  </si>
  <si>
    <t>False</t>
  </si>
  <si>
    <t>optimalizováno pro tisk sestav ve formátu A4 - na výšku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</si>
  <si>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</si>
  <si>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</si>
  <si>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</si>
  <si>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</si>
  <si>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</si>
  <si>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TRANSFORMACE DOMOVA SOCIÁLNÍCH SLUŽEB SLATIŇANY III</t>
  </si>
  <si>
    <t>JKSO:</t>
  </si>
  <si>
    <t>CC-CZ:</t>
  </si>
  <si>
    <t>1</t>
  </si>
  <si>
    <t>Místo:</t>
  </si>
  <si>
    <t>Chrudim Píšťovy, p.p.č. 1879/1,4</t>
  </si>
  <si>
    <t>Datum:</t>
  </si>
  <si>
    <t>10</t>
  </si>
  <si>
    <t>100</t>
  </si>
  <si>
    <t>Objednavatel:</t>
  </si>
  <si>
    <t>IČ:</t>
  </si>
  <si>
    <t>Pardubický kraj</t>
  </si>
  <si>
    <t>DIČ:</t>
  </si>
  <si>
    <t>Zhotovitel:</t>
  </si>
  <si>
    <t>Projektant:</t>
  </si>
  <si>
    <t>Proxion s r.o.</t>
  </si>
  <si>
    <t>Zpracovatel:</t>
  </si>
  <si>
    <t>15080765</t>
  </si>
  <si>
    <t>Ivan Mezera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</si>
  <si>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</si>
  <si>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</si>
  <si>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</si>
  <si>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</si>
  <si>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</si>
  <si>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</si>
  <si>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</si>
  <si>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</si>
  <si>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</si>
  <si>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</si>
  <si>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</si>
  <si>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</si>
  <si>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</si>
  <si>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</si>
  <si>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</si>
  <si>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</si>
  <si>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</si>
  <si>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</si>
  <si>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</si>
  <si>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</si>
  <si>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SO 01 Dvoubytový dům</t>
  </si>
  <si>
    <t>{F40A11E2-DB72-43F1-B13F-64756C961AC8}</t>
  </si>
  <si>
    <t>Ostatní náklady</t>
  </si>
  <si>
    <t>Celkové náklady za stavbu 1) + 2)</t>
  </si>
  <si>
    <t>Zpět na list:</t>
  </si>
  <si>
    <t>IzV</t>
  </si>
  <si>
    <t xml:space="preserve"> </t>
  </si>
  <si>
    <t>397,945</t>
  </si>
  <si>
    <t>2</t>
  </si>
  <si>
    <t>J</t>
  </si>
  <si>
    <t>160</t>
  </si>
  <si>
    <t>KDN</t>
  </si>
  <si>
    <t>7,56</t>
  </si>
  <si>
    <t>KDR10</t>
  </si>
  <si>
    <t>74,69</t>
  </si>
  <si>
    <t>KO</t>
  </si>
  <si>
    <t>123,794</t>
  </si>
  <si>
    <t>Objekt:</t>
  </si>
  <si>
    <t>KZS15</t>
  </si>
  <si>
    <t>kzs zakladu</t>
  </si>
  <si>
    <t>140,127</t>
  </si>
  <si>
    <t>N</t>
  </si>
  <si>
    <t>42,989</t>
  </si>
  <si>
    <t>Odk</t>
  </si>
  <si>
    <t>298,35</t>
  </si>
  <si>
    <t>OmOst</t>
  </si>
  <si>
    <t>omítka ostění</t>
  </si>
  <si>
    <t>50,624</t>
  </si>
  <si>
    <t>OmSt</t>
  </si>
  <si>
    <t>omitka stěn</t>
  </si>
  <si>
    <t>627,516</t>
  </si>
  <si>
    <t>Or</t>
  </si>
  <si>
    <t>148,5</t>
  </si>
  <si>
    <t>P3</t>
  </si>
  <si>
    <t>295,3</t>
  </si>
  <si>
    <t>P4</t>
  </si>
  <si>
    <t>36,15</t>
  </si>
  <si>
    <t>dle výběru investora</t>
  </si>
  <si>
    <t>PVC</t>
  </si>
  <si>
    <t>237,76</t>
  </si>
  <si>
    <t>R60</t>
  </si>
  <si>
    <t>56,199</t>
  </si>
  <si>
    <t>S4</t>
  </si>
  <si>
    <t>akrylatova omitka</t>
  </si>
  <si>
    <t>22,947</t>
  </si>
  <si>
    <t>SP4</t>
  </si>
  <si>
    <t>dlažba vstup</t>
  </si>
  <si>
    <t>9,402</t>
  </si>
  <si>
    <t>SP5</t>
  </si>
  <si>
    <t>dlažba terasy</t>
  </si>
  <si>
    <t>25,022</t>
  </si>
  <si>
    <t>SP6</t>
  </si>
  <si>
    <t>47,475</t>
  </si>
  <si>
    <t>SS1</t>
  </si>
  <si>
    <t>649,063</t>
  </si>
  <si>
    <t>SS23</t>
  </si>
  <si>
    <t>409,068</t>
  </si>
  <si>
    <t>SS4</t>
  </si>
  <si>
    <t>podhled</t>
  </si>
  <si>
    <t>14,819</t>
  </si>
  <si>
    <t>Náklady z rozpočtu</t>
  </si>
  <si>
    <t>Z</t>
  </si>
  <si>
    <t>173,21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</si>
  <si>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</si>
  <si>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</si>
  <si>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</si>
  <si>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</si>
  <si>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</si>
  <si>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</si>
  <si>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</si>
  <si>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</si>
  <si>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</si>
  <si>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</si>
  <si>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</si>
  <si>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</si>
  <si>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</si>
  <si>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  99 - Přesuny hmot a sutí</t>
  </si>
  <si>
    <t>PSV - Práce a dodávky PSV</t>
  </si>
  <si>
    <t xml:space="preserve">    711 - Izolace proti vodě, vlhkosti a plynům</t>
  </si>
  <si>
    <t xml:space="preserve">    713 - Izolace tepelné</t>
  </si>
  <si>
    <t xml:space="preserve">    743 - Elektromontáže - hrubá montáž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</si>
  <si>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</si>
  <si>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</si>
  <si>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</si>
  <si>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Konstrukce pokrývačské</t>
  </si>
  <si>
    <t xml:space="preserve">    766 - Konstrukce truhlářské</t>
  </si>
  <si>
    <t xml:space="preserve">    767 - Konstrukce zámečnické</t>
  </si>
  <si>
    <t xml:space="preserve">    768 - Výplně plastových otvorů</t>
  </si>
  <si>
    <t xml:space="preserve">    771 - Podlahy z dlaždic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</si>
  <si>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</si>
  <si>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</si>
  <si>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</si>
  <si>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</si>
  <si>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</si>
  <si>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</si>
  <si>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</si>
  <si>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</si>
  <si>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</si>
  <si>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</si>
  <si>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</si>
  <si>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</si>
  <si>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činnosť</t>
  </si>
  <si>
    <t>KOMPLETACNA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</si>
  <si>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</si>
  <si>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</si>
  <si>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</si>
  <si>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</si>
  <si>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</si>
  <si>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</si>
  <si>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</si>
  <si>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</si>
  <si>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</si>
  <si>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</si>
  <si>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</si>
  <si>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</si>
  <si>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</si>
  <si>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</si>
  <si>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</si>
  <si>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</si>
  <si>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121101102</t>
  </si>
  <si>
    <t>Sejmutí ornice s přemístěním na vzdálenost do 100 m</t>
  </si>
  <si>
    <t>m3</t>
  </si>
  <si>
    <t>4</t>
  </si>
  <si>
    <t>"ST-2</t>
  </si>
  <si>
    <t>VV</t>
  </si>
  <si>
    <t>45,0*22,0*0,15</t>
  </si>
  <si>
    <t>Součet</t>
  </si>
  <si>
    <t>122201102</t>
  </si>
  <si>
    <t>Odkopávky a prokopávky nezapažené v hornině tř. 3 objem do 1000 m3</t>
  </si>
  <si>
    <t>33,15*15,0*0,6</t>
  </si>
  <si>
    <t>3</t>
  </si>
  <si>
    <t>122201109</t>
  </si>
  <si>
    <t>Příplatek za lepivost u odkopávek v hornině tř. 1 až 3</t>
  </si>
  <si>
    <t>Odk*0,5</t>
  </si>
  <si>
    <t>131301102</t>
  </si>
  <si>
    <t>Hloubení jam nezapažených v hornině tř. 4 objemu do 1000 m3</t>
  </si>
  <si>
    <t>"požární nádrž</t>
  </si>
  <si>
    <t>10,0*5,0*3,2</t>
  </si>
  <si>
    <t>5</t>
  </si>
  <si>
    <t>131301109</t>
  </si>
  <si>
    <t>Příplatek za lepivost u hloubení jam nezapažených v hornině tř. 4</t>
  </si>
  <si>
    <t>J*0,5</t>
  </si>
  <si>
    <t>6</t>
  </si>
  <si>
    <t>132301102</t>
  </si>
  <si>
    <t>Hloubení rýh š do 600 mm v hornině tř. 4 objemu přes 100 m3</t>
  </si>
  <si>
    <t>"základové pasy</t>
  </si>
  <si>
    <t>11,81*0,6*0,6*4*2</t>
  </si>
  <si>
    <t>14,11*0,6*0,6*2*2</t>
  </si>
  <si>
    <t>5,19*0,6*0,6</t>
  </si>
  <si>
    <t>7</t>
  </si>
  <si>
    <t>132301109</t>
  </si>
  <si>
    <t>Příplatek za lepivost k hloubení rýh š do 600 mm v hornině tř. 4</t>
  </si>
  <si>
    <t>R60*0,5</t>
  </si>
  <si>
    <t>8</t>
  </si>
  <si>
    <t>162201102</t>
  </si>
  <si>
    <t>Vodorovné přemístění do 50 m výkopku/sypaniny z horniny tř. 1 až 4</t>
  </si>
  <si>
    <t>N+Or+Z+J+R60</t>
  </si>
  <si>
    <t>9</t>
  </si>
  <si>
    <t>167101102</t>
  </si>
  <si>
    <t>Nakládání výkopku z hornin tř. 1 až 4 přes 100 m3</t>
  </si>
  <si>
    <t>N+Z+Or</t>
  </si>
  <si>
    <t>171101104</t>
  </si>
  <si>
    <t>Uložení sypaniny z hornin soudržných do násypů zhutněných do 102 % PS</t>
  </si>
  <si>
    <t>(J+R60)-Z</t>
  </si>
  <si>
    <t>11</t>
  </si>
  <si>
    <t>174101101</t>
  </si>
  <si>
    <t>Zásyp jam, šachet rýh nebo kolem objektů sypaninou se zhutněním</t>
  </si>
  <si>
    <t>(33,0+14,5+3,0*2+2,0*2)*0,7*0,5*2</t>
  </si>
  <si>
    <t>J-(5,2*2,0*2,6)</t>
  </si>
  <si>
    <t>12</t>
  </si>
  <si>
    <t>181102302</t>
  </si>
  <si>
    <t>Úprava pláně v zářezech se zhutněním</t>
  </si>
  <si>
    <t>m2</t>
  </si>
  <si>
    <t>SP4+SP5+SP6</t>
  </si>
  <si>
    <t>13</t>
  </si>
  <si>
    <t>181301112</t>
  </si>
  <si>
    <t>Rozprostření ornice tl vrstvy do 150 mm pl přes 500 m2 v rovině nebo ve svahu do 1:5</t>
  </si>
  <si>
    <t>45,0*22,0</t>
  </si>
  <si>
    <t>14</t>
  </si>
  <si>
    <t>181951102</t>
  </si>
  <si>
    <t>Úprava pláně v hornině tř. 1 až 4 se zhutněním</t>
  </si>
  <si>
    <t>272353112</t>
  </si>
  <si>
    <t>Bednění kotevních otvorů v základových klenbách průřezu do 0,02 m2 hl 1 m</t>
  </si>
  <si>
    <t>kus</t>
  </si>
  <si>
    <t>"odhad</t>
  </si>
  <si>
    <t>16</t>
  </si>
  <si>
    <t>272361821</t>
  </si>
  <si>
    <t>Výztuž základových kleneb betonářskou ocelí 10 505 (R)</t>
  </si>
  <si>
    <t>t</t>
  </si>
  <si>
    <t>42,150*0,09</t>
  </si>
  <si>
    <t>17</t>
  </si>
  <si>
    <t>274322511</t>
  </si>
  <si>
    <t>Základové pasy ze ŽB  tř. C 25/30 XA</t>
  </si>
  <si>
    <t>11,81*0,6*0,5*4*2</t>
  </si>
  <si>
    <t>14,11*0,6*0,5*2*2</t>
  </si>
  <si>
    <t>5,19*0,6*0,5</t>
  </si>
  <si>
    <t>18</t>
  </si>
  <si>
    <t>279113135</t>
  </si>
  <si>
    <t>Základová zeď tl do 400 mm z tvárnic ztraceného bednění včetně výplně z betonu tř. C 16/20</t>
  </si>
  <si>
    <t>(12,21*4+14,41*2+0,4*2+5,5)*0,5*2</t>
  </si>
  <si>
    <t>19</t>
  </si>
  <si>
    <t>279361821</t>
  </si>
  <si>
    <t>Výztuž základových zdí nosných betonářskou ocelí 10 505</t>
  </si>
  <si>
    <t>(12,21*4+14,41*2+0,4*2+5,5)*0,5*2*0,012</t>
  </si>
  <si>
    <t>20</t>
  </si>
  <si>
    <t>311238113</t>
  </si>
  <si>
    <t>Zdivo nosné vnitřní  tl 240 mm pevnosti P 10 na MVC</t>
  </si>
  <si>
    <t>"AST-2</t>
  </si>
  <si>
    <t>(1,35+1,85)*3,34*2</t>
  </si>
  <si>
    <t>-0,7*2,0</t>
  </si>
  <si>
    <t>1,78*3,34</t>
  </si>
  <si>
    <t>311238116</t>
  </si>
  <si>
    <t>Zdivo nosné vnitřní  tl 300 mm pevnosti P 15 na MVC</t>
  </si>
  <si>
    <t>"AST - 2</t>
  </si>
  <si>
    <t>9,34*3,34*2*2</t>
  </si>
  <si>
    <t>-(2,0*2,1*2*4+2,4*2,1*2+1,8*2,1*2)</t>
  </si>
  <si>
    <t>10,0*3,34*2</t>
  </si>
  <si>
    <t>-(0,8*2,0*2+2,0*2,1*2)</t>
  </si>
  <si>
    <t>22</t>
  </si>
  <si>
    <t>311238212</t>
  </si>
  <si>
    <t>Zdivo nosné vnější  tl 365 mm pevnosti P 10 na MC</t>
  </si>
  <si>
    <t>(13,01*2*2+3,5*2*2+14,01*2+5,11*2+1,55*2+1,9*2)*3,34</t>
  </si>
  <si>
    <t>3,5*2,3*0,5*4</t>
  </si>
  <si>
    <t>4,2*2,3*2</t>
  </si>
  <si>
    <t>-(1,8*2,3*12+1,6*0,75*2+2,6*0,75*2+2,35*0,75*2+1,8*2,5*2+1,5*1,65*2+0,95*2,5*2+0,7*0,75*2+4,2*2,5*2)</t>
  </si>
  <si>
    <t>23</t>
  </si>
  <si>
    <t>317168130</t>
  </si>
  <si>
    <t>Překlad keramický vysoký v 23,8 cm dl 100 cm</t>
  </si>
  <si>
    <t>"P5</t>
  </si>
  <si>
    <t>4*2</t>
  </si>
  <si>
    <t>24</t>
  </si>
  <si>
    <t>317168131</t>
  </si>
  <si>
    <t>Překlad keramický vysoký v 23,8 cm dl 125 cm</t>
  </si>
  <si>
    <t>"P1</t>
  </si>
  <si>
    <t>"P10</t>
  </si>
  <si>
    <t>25</t>
  </si>
  <si>
    <t>317168133</t>
  </si>
  <si>
    <t>Překlad keramický vysoký v 23,8 cm dl 175 cm</t>
  </si>
  <si>
    <t>"P9</t>
  </si>
  <si>
    <t>26</t>
  </si>
  <si>
    <t>317168134</t>
  </si>
  <si>
    <t>Překlad keramický vysoký v 23,8 cm dl 200 cm</t>
  </si>
  <si>
    <t>"P4</t>
  </si>
  <si>
    <t>27</t>
  </si>
  <si>
    <t>317168135</t>
  </si>
  <si>
    <t>Překlad keramický vysoký v 23,8 cm dl 225 cm</t>
  </si>
  <si>
    <t>"P3</t>
  </si>
  <si>
    <t>4*14</t>
  </si>
  <si>
    <t>"P8</t>
  </si>
  <si>
    <t>4*12</t>
  </si>
  <si>
    <t>28</t>
  </si>
  <si>
    <t>317168137</t>
  </si>
  <si>
    <t>Překlad keramický vysoký v 23,8 cm dl 275 cm</t>
  </si>
  <si>
    <t>"P7</t>
  </si>
  <si>
    <t>29</t>
  </si>
  <si>
    <t>317941121</t>
  </si>
  <si>
    <t>Osazování ocelových válcovaných nosníků na zdivu I, IE, U, UE nebo L do č 12</t>
  </si>
  <si>
    <t>"P11</t>
  </si>
  <si>
    <t>1,3*2*7*0,004</t>
  </si>
  <si>
    <t>30</t>
  </si>
  <si>
    <t>M</t>
  </si>
  <si>
    <t>133317140</t>
  </si>
  <si>
    <t>tyč ocelová L rovnoramenná, značka oceli S 235 JR, 50x50x6 mm</t>
  </si>
  <si>
    <t>VOC Ferona, Hmotnost: 4,47 kg/m</t>
  </si>
  <si>
    <t>P</t>
  </si>
  <si>
    <t>31</t>
  </si>
  <si>
    <t>317941123</t>
  </si>
  <si>
    <t>Osazování ocelových válcovaných nosníků na zdivu I, IE, U, UE nebo L do č 22</t>
  </si>
  <si>
    <t>3,0*0,0144*2</t>
  </si>
  <si>
    <t>32</t>
  </si>
  <si>
    <t>133806250</t>
  </si>
  <si>
    <t>tyč ocelová I, značka oceli S 235 JR, označení průřezu 140</t>
  </si>
  <si>
    <t>VOC Ferona, Hmotnost: 14,4 kg/m</t>
  </si>
  <si>
    <t>33</t>
  </si>
  <si>
    <t>317998115</t>
  </si>
  <si>
    <t>Tepelná izolace mezi překlady v 24 cm z polystyrénu tl 100 mm</t>
  </si>
  <si>
    <t>m</t>
  </si>
  <si>
    <t>1,25*2+2,25*14+2,0*2+1,0*2+4,75*2+2,57*2+2,82*2+2,75*21,75*2</t>
  </si>
  <si>
    <t>34</t>
  </si>
  <si>
    <t>342248110</t>
  </si>
  <si>
    <t>Příčky  tl 80 mm pevnosti P 10 na MVC</t>
  </si>
  <si>
    <t>"pouzdra</t>
  </si>
  <si>
    <t>2,4*2,1*2*2</t>
  </si>
  <si>
    <t>-1,1*2,0*2*2</t>
  </si>
  <si>
    <t>2,0*2,1*2*10</t>
  </si>
  <si>
    <t>-0,9*2,0*10*2</t>
  </si>
  <si>
    <t>1,8*2,1*2*2</t>
  </si>
  <si>
    <t>-0,8*2,0*2*2</t>
  </si>
  <si>
    <t>35</t>
  </si>
  <si>
    <t>342248113</t>
  </si>
  <si>
    <t>Příčky  tl 140 mm pevnosti P 10 na MVC</t>
  </si>
  <si>
    <t>4,0*3,34*4*2</t>
  </si>
  <si>
    <t>3,5*3,34</t>
  </si>
  <si>
    <t>5,65*3,34</t>
  </si>
  <si>
    <t>2,0*3,34</t>
  </si>
  <si>
    <t>(1,1+1,02)*3,34*2</t>
  </si>
  <si>
    <t>-(0,7*2,0+0,8*2,0)</t>
  </si>
  <si>
    <t>0,9*3,34*2</t>
  </si>
  <si>
    <t>2,4*3,34*2</t>
  </si>
  <si>
    <t>-1,1*2,0*2</t>
  </si>
  <si>
    <t>36</t>
  </si>
  <si>
    <t>342248131</t>
  </si>
  <si>
    <t>Příčky zvukově izolační tl 115 mm pevnosti P10 na MVC</t>
  </si>
  <si>
    <t>-(0,7*2,0+0,8*2,0)*2</t>
  </si>
  <si>
    <t>0,6*3,34*2</t>
  </si>
  <si>
    <t>(1,8*2+2,15)*3,34</t>
  </si>
  <si>
    <t>-0,9*2,0*2</t>
  </si>
  <si>
    <t>37</t>
  </si>
  <si>
    <t>346244381</t>
  </si>
  <si>
    <t>Plentování jednostranné v do 200 mm válcovaných nosníků cihlami</t>
  </si>
  <si>
    <t>3,0*0,2*2*2</t>
  </si>
  <si>
    <t>38</t>
  </si>
  <si>
    <t>382413122S</t>
  </si>
  <si>
    <t>Osazení jímky z PP na obetonování objemu 25000 l pro usazení do terénu</t>
  </si>
  <si>
    <t>39</t>
  </si>
  <si>
    <t>562300890S</t>
  </si>
  <si>
    <t>nádrž+víko plast k obetonování objem 25 m3</t>
  </si>
  <si>
    <t>40</t>
  </si>
  <si>
    <t>562301000S</t>
  </si>
  <si>
    <t>vlez do nádrže  D 600 mm</t>
  </si>
  <si>
    <t>41</t>
  </si>
  <si>
    <t>562301060</t>
  </si>
  <si>
    <t>vstupní otvory do nádrže pro potrubí od průměru 32 do 110 mm</t>
  </si>
  <si>
    <t>42</t>
  </si>
  <si>
    <t>413321414</t>
  </si>
  <si>
    <t>Nosníky ze ŽB tř. C 25/30</t>
  </si>
  <si>
    <t>"ST-6</t>
  </si>
  <si>
    <t>"PB-1</t>
  </si>
  <si>
    <t>5,35*0,5*0,35*2</t>
  </si>
  <si>
    <t>"PB-2</t>
  </si>
  <si>
    <t>(2,645+2,82)*0,3*0,25*2</t>
  </si>
  <si>
    <t>43</t>
  </si>
  <si>
    <t>413351107</t>
  </si>
  <si>
    <t>Zřízení bednění nosníků bez podpěrné konstrukce</t>
  </si>
  <si>
    <t>5,35*(0,5*2+0,35)*2</t>
  </si>
  <si>
    <t>(2,645+2,82)*(0,3+0,25*2)*2</t>
  </si>
  <si>
    <t>44</t>
  </si>
  <si>
    <t>413351108</t>
  </si>
  <si>
    <t>Odstranění bednění nosníků bez podpěrné konstrukce</t>
  </si>
  <si>
    <t>45</t>
  </si>
  <si>
    <t>413351211</t>
  </si>
  <si>
    <t>Zřízení podpěrné konstrukce nosníků v do 4 m pro zatížení do 5 kPa</t>
  </si>
  <si>
    <t>5,35*0,35*2</t>
  </si>
  <si>
    <t>(2,645+2,82)*0,3*2</t>
  </si>
  <si>
    <t>46</t>
  </si>
  <si>
    <t>413351212</t>
  </si>
  <si>
    <t>Odstranění podpěrné konstrukce nosníků v do 4 m pro zatížení do 5 kPa</t>
  </si>
  <si>
    <t>47</t>
  </si>
  <si>
    <t>413361821</t>
  </si>
  <si>
    <t>Výztuž nosníků, volných trámů nebo průvlaků volných trámů betonářskou ocelí 10 505</t>
  </si>
  <si>
    <t>0,1322</t>
  </si>
  <si>
    <t>0,073</t>
  </si>
  <si>
    <t>48</t>
  </si>
  <si>
    <t>417321515</t>
  </si>
  <si>
    <t>Ztužující pásy a věnce ze ŽB tř. C 25/30</t>
  </si>
  <si>
    <t>"ST-5</t>
  </si>
  <si>
    <t>"V.1.1</t>
  </si>
  <si>
    <t>100,3*0,37*0,25</t>
  </si>
  <si>
    <t>"V.1.2.</t>
  </si>
  <si>
    <t>57,3*0,3*0,25</t>
  </si>
  <si>
    <t>"v.1.3.</t>
  </si>
  <si>
    <t>10,7*0,37*0,25</t>
  </si>
  <si>
    <t>49</t>
  </si>
  <si>
    <t>417351115</t>
  </si>
  <si>
    <t>Zřízení bednění ztužujících věnců</t>
  </si>
  <si>
    <t>100,3*0,25*2</t>
  </si>
  <si>
    <t>57,3*0,25*2</t>
  </si>
  <si>
    <t>10,7*0,25*2</t>
  </si>
  <si>
    <t>50</t>
  </si>
  <si>
    <t>417351116</t>
  </si>
  <si>
    <t>Odstranění bednění ztužujících věnců</t>
  </si>
  <si>
    <t>51</t>
  </si>
  <si>
    <t>417361821</t>
  </si>
  <si>
    <t>Výztuž ztužujících pásů a věnců betonářskou ocelí 10 505</t>
  </si>
  <si>
    <t>1,033</t>
  </si>
  <si>
    <t>52</t>
  </si>
  <si>
    <t>564732111</t>
  </si>
  <si>
    <t>Podklad z vibrovaného štěrku VŠ tl 100 mm</t>
  </si>
  <si>
    <t>53</t>
  </si>
  <si>
    <t>564752111</t>
  </si>
  <si>
    <t>Podklad z vibrovaného štěrku VŠ tl 150 mm</t>
  </si>
  <si>
    <t>SP5+SP6</t>
  </si>
  <si>
    <t>54</t>
  </si>
  <si>
    <t>564811111</t>
  </si>
  <si>
    <t>Podklad ze štěrkodrtě ŠD tl 50 mm</t>
  </si>
  <si>
    <t>55</t>
  </si>
  <si>
    <t>571907118</t>
  </si>
  <si>
    <t>Posyp krytu kamenivem drceným nebo těženým do 70 kg/m2</t>
  </si>
  <si>
    <t>"dlažba</t>
  </si>
  <si>
    <t>56</t>
  </si>
  <si>
    <t>596211111</t>
  </si>
  <si>
    <t>Kladení zámkové dlažby komunikací pro pěší tl 60 mm skupiny A pl do 100 m2</t>
  </si>
  <si>
    <t>"terasy</t>
  </si>
  <si>
    <t>4,27*2,93*2</t>
  </si>
  <si>
    <t>57</t>
  </si>
  <si>
    <t>592453080.R</t>
  </si>
  <si>
    <t>dlažba BEST- podzim 3 barevná</t>
  </si>
  <si>
    <t>4,21*2,93*2</t>
  </si>
  <si>
    <t>5,11*1,8</t>
  </si>
  <si>
    <t>58</t>
  </si>
  <si>
    <t>596211115</t>
  </si>
  <si>
    <t>Příplatek za kombinaci více než dvou barev u kladení betonových dlažeb pro pěší tl 60 mm skupiny A</t>
  </si>
  <si>
    <t>59</t>
  </si>
  <si>
    <t>596841220</t>
  </si>
  <si>
    <t>Kladení betonové dlažby komunikací pro pěší do lože z cement malty vel do 0,25 m2 plochy do 50 m2</t>
  </si>
  <si>
    <t>"vstup</t>
  </si>
  <si>
    <t>5,11*1,84</t>
  </si>
  <si>
    <t>60</t>
  </si>
  <si>
    <t>592457230S</t>
  </si>
  <si>
    <t>dlažba betonová na terasy vymývaná  50x50x4,5 cm</t>
  </si>
  <si>
    <t>Spotřeba: 4 kus/m2</t>
  </si>
  <si>
    <t>61</t>
  </si>
  <si>
    <t>612321141</t>
  </si>
  <si>
    <t>Vápenocementová omítka štuková dvouvrstvá vnitřních stěn nanášená ručně</t>
  </si>
  <si>
    <t>"m.č. 1.01</t>
  </si>
  <si>
    <t>(6,25+4,0)*2,75*2*2</t>
  </si>
  <si>
    <t>-(1,1*2,0*2+1,8*2,3*2)*2</t>
  </si>
  <si>
    <t>"m.č. 1.02</t>
  </si>
  <si>
    <t>(4,0+2,6+0,9)*0,7*2*2</t>
  </si>
  <si>
    <t>0,15*0,7*2</t>
  </si>
  <si>
    <t>"m.č. 1.03</t>
  </si>
  <si>
    <t>(4,0+3,0)*2,75*2*2</t>
  </si>
  <si>
    <t>-(0,9*2,0+1,8*2,3)*2*2</t>
  </si>
  <si>
    <t>"m.č. 1.05</t>
  </si>
  <si>
    <t>(9,6+4,75)*2,75*2*2</t>
  </si>
  <si>
    <t>-(4,21*2,5+0,8*2,0*2+0,9*2,0*5+1,1*2,0)*2</t>
  </si>
  <si>
    <t>"m.č. 1.07</t>
  </si>
  <si>
    <t>(1,78+2,15)*0,7*2</t>
  </si>
  <si>
    <t>"m.č. 1.08</t>
  </si>
  <si>
    <t>(5,65+3,9)*2,75*2</t>
  </si>
  <si>
    <t>-(0,7*2,0+0,8*2,0*2+1,5*1,65*2)</t>
  </si>
  <si>
    <t>"m.č. 1.09</t>
  </si>
  <si>
    <t>(2,15+1,8)*0,7*2*2</t>
  </si>
  <si>
    <t>"m.č. 1.10</t>
  </si>
  <si>
    <t>(3,8+2,75)*2,75*2*2</t>
  </si>
  <si>
    <t>-(0,9*2,0*2*2+1,8*2,5*2)</t>
  </si>
  <si>
    <t>"m.č. 1.11</t>
  </si>
  <si>
    <t>(3,53+4,0)*2,75*2*2</t>
  </si>
  <si>
    <t>-(0,9*2,0+1,8*2,3)*2</t>
  </si>
  <si>
    <t>"m.č. 1.12</t>
  </si>
  <si>
    <t>(4,9+4,0)*2,75*2*2</t>
  </si>
  <si>
    <t>-(1,8*2,3*2+0,9*2,0)*2</t>
  </si>
  <si>
    <t>"m.č. 1.13</t>
  </si>
  <si>
    <t>(3,95+4,0)*2,75*2*2</t>
  </si>
  <si>
    <t>-(2,6*0,75+2,35*0,75+0,8*2,0+0,8*2,5)*2</t>
  </si>
  <si>
    <t>"m.č. 1.14</t>
  </si>
  <si>
    <t>(1,02+1,35)*2,75*2*2</t>
  </si>
  <si>
    <t>-(0,8*2,0*2+0,7*2,0)*2</t>
  </si>
  <si>
    <t>"m.č. 1.15</t>
  </si>
  <si>
    <t>(1,1+1,58)*0,7*2*2</t>
  </si>
  <si>
    <t>62</t>
  </si>
  <si>
    <t>612321191</t>
  </si>
  <si>
    <t>Příplatek k vápenocementové omítce vnitřních stěn za každých dalších 5 mm tloušťky ručně</t>
  </si>
  <si>
    <t>63</t>
  </si>
  <si>
    <t>612325302</t>
  </si>
  <si>
    <t>Vápenocementová štuková omítka ostění nebo nadpraží</t>
  </si>
  <si>
    <t>(1,8+2,3*2)*0,4*2*2</t>
  </si>
  <si>
    <t>(1,6+0,75*2)*0,4*2</t>
  </si>
  <si>
    <t>(1,8+2,3*2)*0,4*2</t>
  </si>
  <si>
    <t>(1,5+1,65*2)*0,4*2</t>
  </si>
  <si>
    <t>(1,8+2,5*2)*0,4*2</t>
  </si>
  <si>
    <t>(4,33+2,35+1,75*2)*0,4*2</t>
  </si>
  <si>
    <t>64</t>
  </si>
  <si>
    <t>612331121</t>
  </si>
  <si>
    <t>Cementová omítka hladká jednovrstvá vnitřních stěn nanášená ručně</t>
  </si>
  <si>
    <t>65</t>
  </si>
  <si>
    <t>621211001</t>
  </si>
  <si>
    <t>Montáž zateplení vnějších podhledů z polystyrénových desek tl do 40 mm</t>
  </si>
  <si>
    <t>66</t>
  </si>
  <si>
    <t>283759320</t>
  </si>
  <si>
    <t>deska fasádní polystyrénová EPS 1000 x 500 x 40 mm</t>
  </si>
  <si>
    <t>67</t>
  </si>
  <si>
    <t>621531021</t>
  </si>
  <si>
    <t>Tenkovrstvá silikonová zrnitá omítka tl. 2,0 mm včetně penetrace vnějších podhledů</t>
  </si>
  <si>
    <t>"AST-2,3</t>
  </si>
  <si>
    <t>(0,9+1,2+0,4*2)*5,11</t>
  </si>
  <si>
    <t>68</t>
  </si>
  <si>
    <t>622131121</t>
  </si>
  <si>
    <t>Penetrace akrylát-silikon vnějších stěn nanášená ručně</t>
  </si>
  <si>
    <t>"AST-3,4</t>
  </si>
  <si>
    <t>"S1</t>
  </si>
  <si>
    <t>"SV</t>
  </si>
  <si>
    <t>(5,14+2,93)*2,73*2</t>
  </si>
  <si>
    <t>-(0,70*2,5+0,95*2,5+2,35*0,75)</t>
  </si>
  <si>
    <t>14,49*2,8*0,5</t>
  </si>
  <si>
    <t>"JZ</t>
  </si>
  <si>
    <t>"SZ</t>
  </si>
  <si>
    <t>13,39*2,73*2</t>
  </si>
  <si>
    <t>-(2,6*0,75+1,8*2,1*3)*2</t>
  </si>
  <si>
    <t>-(0,5+1,15)*2,1*2</t>
  </si>
  <si>
    <t>5,11*2,73</t>
  </si>
  <si>
    <t>-(1,8*2,1*2+1,51*2,1)</t>
  </si>
  <si>
    <t>"JV</t>
  </si>
  <si>
    <t>-(1,8*2,1*3+1,6*0,75)*2</t>
  </si>
  <si>
    <t>-1,05*2,1*2</t>
  </si>
  <si>
    <t>-1,5*1,65*2</t>
  </si>
  <si>
    <t>-1,03*1,65</t>
  </si>
  <si>
    <t>Mezisoučet</t>
  </si>
  <si>
    <t>"S2</t>
  </si>
  <si>
    <t>(0,5+1,15)*2,1*2</t>
  </si>
  <si>
    <t>1,51*2,1</t>
  </si>
  <si>
    <t>1,05*2,1*2+1,03*1,65</t>
  </si>
  <si>
    <t>"S3</t>
  </si>
  <si>
    <t>2,0*2,73*2</t>
  </si>
  <si>
    <t>1,55*2,73*2</t>
  </si>
  <si>
    <t>69</t>
  </si>
  <si>
    <t>622142001</t>
  </si>
  <si>
    <t>Potažení vnějších stěn sklovláknitým pletivem vtlačeným do tenkovrstvé hmoty</t>
  </si>
  <si>
    <t>70</t>
  </si>
  <si>
    <t>622211041</t>
  </si>
  <si>
    <t>Montáž zateplení vnějších stěn z polystyrénových desek tl do 200 mm</t>
  </si>
  <si>
    <t>14,49*3,2*0,5</t>
  </si>
  <si>
    <t>S1</t>
  </si>
  <si>
    <t>S2</t>
  </si>
  <si>
    <t>KZS18</t>
  </si>
  <si>
    <t>71</t>
  </si>
  <si>
    <t>283759860</t>
  </si>
  <si>
    <t>deska fasádní polystyrénová EPS  1000 x 500 x 180 mm</t>
  </si>
  <si>
    <t>72</t>
  </si>
  <si>
    <t>622221141</t>
  </si>
  <si>
    <t>Montáž zateplení vnějších stěn z minerální vlny s kolmou orientací vláken tl do 200 mm</t>
  </si>
  <si>
    <t>KZSS4</t>
  </si>
  <si>
    <t>73</t>
  </si>
  <si>
    <t>631515340</t>
  </si>
  <si>
    <t>deska minerální izolační tl. 180 mm</t>
  </si>
  <si>
    <t>74</t>
  </si>
  <si>
    <t>622252001</t>
  </si>
  <si>
    <t>Montáž zakládacích soklových lišt zateplení</t>
  </si>
  <si>
    <t>75</t>
  </si>
  <si>
    <t>590516550</t>
  </si>
  <si>
    <t>lišta soklová zakládací U 18 cm, 1,0/200 cm</t>
  </si>
  <si>
    <t>76</t>
  </si>
  <si>
    <t>622252002</t>
  </si>
  <si>
    <t>Montáž ostatních lišt zateplení</t>
  </si>
  <si>
    <t>"rohové</t>
  </si>
  <si>
    <t>6,01*12</t>
  </si>
  <si>
    <t>"okenní</t>
  </si>
  <si>
    <t>(1,8+2,3*2)*6*2*2</t>
  </si>
  <si>
    <t>(1,6+0,75*2)*2*2</t>
  </si>
  <si>
    <t>(1,5+1,65*2)*2*2</t>
  </si>
  <si>
    <t>(1,8+2,5*2)*2*2</t>
  </si>
  <si>
    <t>(4,2+2,5*2)*2*2</t>
  </si>
  <si>
    <t>(2,6+0,75*2+2,35)*2*2</t>
  </si>
  <si>
    <t>"okenní  - rohové</t>
  </si>
  <si>
    <t>(1,8+2,3*2)*6*2</t>
  </si>
  <si>
    <t>(1,6+0,75*2)*2</t>
  </si>
  <si>
    <t>(1,5+1,65*2)*2</t>
  </si>
  <si>
    <t>(1,8+2,5*2)*2</t>
  </si>
  <si>
    <t>(4,2+2,5*2)*2</t>
  </si>
  <si>
    <t>(2,6+0,75*2+2,35)*2</t>
  </si>
  <si>
    <t>"parapetní</t>
  </si>
  <si>
    <t>1,8*6*2</t>
  </si>
  <si>
    <t>1,6*2</t>
  </si>
  <si>
    <t>1,5*2</t>
  </si>
  <si>
    <t>2,6*2+2,35*2</t>
  </si>
  <si>
    <t>"připojovací</t>
  </si>
  <si>
    <t>77</t>
  </si>
  <si>
    <t>590514700</t>
  </si>
  <si>
    <t>lišta rohová Al 22 / 22 mm perforovaná</t>
  </si>
  <si>
    <t>78</t>
  </si>
  <si>
    <t>590514750</t>
  </si>
  <si>
    <t>profil okenní s tkaninou APU lišta 6 mm</t>
  </si>
  <si>
    <t>délka 2,4 m, přesah tkaniny 100 mm</t>
  </si>
  <si>
    <t>79</t>
  </si>
  <si>
    <t>590514780</t>
  </si>
  <si>
    <t>lišta profil ochranný rohový PVC délka 2,5 m</t>
  </si>
  <si>
    <t>80</t>
  </si>
  <si>
    <t>590514920</t>
  </si>
  <si>
    <t>profil zakončovací s okapničkou a tkaninou 100/150 mm, délka 2 m</t>
  </si>
  <si>
    <t>81</t>
  </si>
  <si>
    <t>590514940</t>
  </si>
  <si>
    <t>připojovací profil parapetní variabilní s tkaninou, výška pěnové pásky 4 mm, délka 2 m</t>
  </si>
  <si>
    <t>82</t>
  </si>
  <si>
    <t>622511101</t>
  </si>
  <si>
    <t>Tenkovrstvá akrylátová mozaiková jemnozrnná omítka včetně penetrace vnějších stěn</t>
  </si>
  <si>
    <t>"AST-2,3,4</t>
  </si>
  <si>
    <t>"S4</t>
  </si>
  <si>
    <t>4,0*0,22</t>
  </si>
  <si>
    <t>(1,14+0,4)*0,5*0,4</t>
  </si>
  <si>
    <t>(5,14+3,05*2)*0,4</t>
  </si>
  <si>
    <t>5,17*0,22*2</t>
  </si>
  <si>
    <t>1,0*0,4*0,5*2*2</t>
  </si>
  <si>
    <t>(5,11+2,0*2)*0,4</t>
  </si>
  <si>
    <t>(1,67+1,75+1,6+0,75+1,17)*0,22*2</t>
  </si>
  <si>
    <t>(5,11+1,55*2)*0,22</t>
  </si>
  <si>
    <t>83</t>
  </si>
  <si>
    <t>622531021</t>
  </si>
  <si>
    <t>Tenkovrstvá silikonová zrnitá omítka tl. 2,0 mm včetně penetrace vnějších stěn</t>
  </si>
  <si>
    <t>(5,14+2,93)*2,53*2</t>
  </si>
  <si>
    <t>84</t>
  </si>
  <si>
    <t>622531029</t>
  </si>
  <si>
    <t>Příplatek za barevnost vnějších stěn</t>
  </si>
  <si>
    <t>85</t>
  </si>
  <si>
    <t>631311113</t>
  </si>
  <si>
    <t>Mazanina tl do 80 mm z betonu prostého tř. C 12/15</t>
  </si>
  <si>
    <t>"AST-3</t>
  </si>
  <si>
    <t>12,21*3,96*0,05*2*2</t>
  </si>
  <si>
    <t>8,88*4,29*0,05*2</t>
  </si>
  <si>
    <t>9,56*5,19*0,05</t>
  </si>
  <si>
    <t>86</t>
  </si>
  <si>
    <t>631311124</t>
  </si>
  <si>
    <t>Mazanina tl do 120 mm z betonu prostého tř. C 16/20</t>
  </si>
  <si>
    <t>SP4*0,12</t>
  </si>
  <si>
    <t>87</t>
  </si>
  <si>
    <t>631311125</t>
  </si>
  <si>
    <t>Mazanina tl do 120 mm z betonu prostého tř. C 20/25</t>
  </si>
  <si>
    <t>(12,61*4,76*4+9,27*4,69*2+9,96*5,59)*0,12</t>
  </si>
  <si>
    <t>88</t>
  </si>
  <si>
    <t>631311136</t>
  </si>
  <si>
    <t>Mazanina tl do 240 mm z betonu prostého tř. C 25/30</t>
  </si>
  <si>
    <t>5,2*2,0*0,2</t>
  </si>
  <si>
    <t>89</t>
  </si>
  <si>
    <t>631319012</t>
  </si>
  <si>
    <t>Příplatek k mazanině tl do 120 mm za přehlazení povrchu</t>
  </si>
  <si>
    <t>90</t>
  </si>
  <si>
    <t>631319023</t>
  </si>
  <si>
    <t>Příplatek k mazanině tl do 240 mm za přehlazení s poprášením cementem</t>
  </si>
  <si>
    <t>91</t>
  </si>
  <si>
    <t>631319173</t>
  </si>
  <si>
    <t>Příplatek k mazanině tl do 120 mm za stržení povrchu spodní vrstvy před vložením výztuže</t>
  </si>
  <si>
    <t>92</t>
  </si>
  <si>
    <t>631319175</t>
  </si>
  <si>
    <t>Příplatek k mazanině tl do 240 mm za stržení povrchu spodní vrstvy před vložením výztuže</t>
  </si>
  <si>
    <t>93</t>
  </si>
  <si>
    <t>631351101</t>
  </si>
  <si>
    <t>Zřízení bednění rýh a hran v podlahách</t>
  </si>
  <si>
    <t>(5,2+2,0)*0,2*2</t>
  </si>
  <si>
    <t>94</t>
  </si>
  <si>
    <t>631351102</t>
  </si>
  <si>
    <t>Odstranění bednění rýh a hran v podlahách</t>
  </si>
  <si>
    <t>95</t>
  </si>
  <si>
    <t>631351111</t>
  </si>
  <si>
    <t>Zřízení bednění otvorů a prostupů v podlahách</t>
  </si>
  <si>
    <t>96</t>
  </si>
  <si>
    <t>631351112</t>
  </si>
  <si>
    <t>Odstranění bednění otvorů a prostupů v podlahách</t>
  </si>
  <si>
    <t>97</t>
  </si>
  <si>
    <t>631362021</t>
  </si>
  <si>
    <t>Výztuž mazanin svařovanými sítěmi Kari</t>
  </si>
  <si>
    <t>SP4*0,005</t>
  </si>
  <si>
    <t>(12,61*4,76*4+9,27*4,69*2+9,96*5,59)*0,005</t>
  </si>
  <si>
    <t>98</t>
  </si>
  <si>
    <t>5,2*2,0*0,0055*2</t>
  </si>
  <si>
    <t>99</t>
  </si>
  <si>
    <t>632441220R</t>
  </si>
  <si>
    <t xml:space="preserve">litý sádrová samonivelační směs tl 65 mm </t>
  </si>
  <si>
    <t>KDR10+KDN+PVC</t>
  </si>
  <si>
    <t>635111141</t>
  </si>
  <si>
    <t>Násyp pod podlahy z hrubého kameniva 8-16 s udusáním</t>
  </si>
  <si>
    <t>12,21*3,96*0,1*2*2</t>
  </si>
  <si>
    <t>8,88*4,29*0,1*2</t>
  </si>
  <si>
    <t>9,56*5,19*0,1</t>
  </si>
  <si>
    <t>(11,81+3,56)*0,33*0,1*2*2*2</t>
  </si>
  <si>
    <t>(8,88+4,29)*0,33*0,1*2*2</t>
  </si>
  <si>
    <t>(9,56+5,19)*0,33*0,1*2</t>
  </si>
  <si>
    <t>101</t>
  </si>
  <si>
    <t>637211122</t>
  </si>
  <si>
    <t>Okapový chodník z betonových dlaždic tl 60 mm kladených do písku se zalitím spár MC</t>
  </si>
  <si>
    <t>13,89*0,5*2*2</t>
  </si>
  <si>
    <t>15,49*0,5*2</t>
  </si>
  <si>
    <t>1,65*0,5*2</t>
  </si>
  <si>
    <t>5,11*0,5</t>
  </si>
  <si>
    <t>102</t>
  </si>
  <si>
    <t>642946111</t>
  </si>
  <si>
    <t>Osazování pouzdra posuvných dveří s jednou kapsou pro jedno křídlo šířky do 800 mm do zděné příčky</t>
  </si>
  <si>
    <t>103</t>
  </si>
  <si>
    <t>553316120</t>
  </si>
  <si>
    <t>pouzdro stavební STANDARD S700-080 800 mm</t>
  </si>
  <si>
    <t>104</t>
  </si>
  <si>
    <t>642946112</t>
  </si>
  <si>
    <t>Osazování pouzdra posuvných dveří s jednou kapsou pro jedno křídlo šířky do 1200 mm do zděné příčky</t>
  </si>
  <si>
    <t>5*2+2*2</t>
  </si>
  <si>
    <t>105</t>
  </si>
  <si>
    <t>553316130</t>
  </si>
  <si>
    <t>pouzdro stavební STANDARD S700-090 900 mm</t>
  </si>
  <si>
    <t>5*2</t>
  </si>
  <si>
    <t>106</t>
  </si>
  <si>
    <t>553316150</t>
  </si>
  <si>
    <t>pouzdro stavební STANDARD S700-110 1100 mm</t>
  </si>
  <si>
    <t>2*2</t>
  </si>
  <si>
    <t>107</t>
  </si>
  <si>
    <t>899623151S</t>
  </si>
  <si>
    <t>Obetonování nádrže betonem prostým tř. C 16/20 otevřený výkop</t>
  </si>
  <si>
    <t>(5,2+2,4)*2,6*0,2*2</t>
  </si>
  <si>
    <t>108</t>
  </si>
  <si>
    <t>899643111</t>
  </si>
  <si>
    <t>Bednění pro obetonování potrubí otevřený výkop</t>
  </si>
  <si>
    <t>(5,2+2,4)*2,6*2</t>
  </si>
  <si>
    <t>109</t>
  </si>
  <si>
    <t>916331112</t>
  </si>
  <si>
    <t>Osazení zahradního obrubníku betonového do lože z betonu s boční opěrou</t>
  </si>
  <si>
    <t>13,89*2*2+15,59*2+4,11+1,6*2</t>
  </si>
  <si>
    <t>110</t>
  </si>
  <si>
    <t>592173040</t>
  </si>
  <si>
    <t>obrubník betonový zahradní přírodní šedá 50x5x20 cm</t>
  </si>
  <si>
    <t>94,05*2*1,01</t>
  </si>
  <si>
    <t>111</t>
  </si>
  <si>
    <t>919726122</t>
  </si>
  <si>
    <t>Geotextilie pro ochranu, separaci a filtraci netkaná měrná hmotnost do 300 g/m2</t>
  </si>
  <si>
    <t>"terasa</t>
  </si>
  <si>
    <t>112</t>
  </si>
  <si>
    <t>949101112</t>
  </si>
  <si>
    <t>Lešení pomocné pro objekty pozemních staveb s lešeňovou podlahou v do 3,5 m zatížení do 150 kg/m2</t>
  </si>
  <si>
    <t>14,5*1,2</t>
  </si>
  <si>
    <t>(13,4*2+5,11+1,55+2,0)*1,2</t>
  </si>
  <si>
    <t>(13,4*2+5,11+1,8+2,0)*1,2</t>
  </si>
  <si>
    <t>113</t>
  </si>
  <si>
    <t>952901114</t>
  </si>
  <si>
    <t>Vyčištění budov bytové a občanské výstavby při výšce podlaží přes 4 m</t>
  </si>
  <si>
    <t>KDN+KDR10+PVC</t>
  </si>
  <si>
    <t>114</t>
  </si>
  <si>
    <t>998011002</t>
  </si>
  <si>
    <t>Přesun hmot pro budovy zděné v do 12 m</t>
  </si>
  <si>
    <t>115</t>
  </si>
  <si>
    <t>711193121S</t>
  </si>
  <si>
    <t>Izolace proti zemní vlhkosti na vodorovné ploše hydroizolační stěrkou</t>
  </si>
  <si>
    <t>"vlhký provoz</t>
  </si>
  <si>
    <t>10,8*2</t>
  </si>
  <si>
    <t>3,51</t>
  </si>
  <si>
    <t>116</t>
  </si>
  <si>
    <t>711193131</t>
  </si>
  <si>
    <t>Izolace proti zemní vlhkosti na svislé ploše hydroizolační stěrkou</t>
  </si>
  <si>
    <t>(4,0+2,6)*2,05*2*2</t>
  </si>
  <si>
    <t>-(1,1*2,0+0,9*2,0+1,6*0,75)*2</t>
  </si>
  <si>
    <t>0,9*2,05*2*2</t>
  </si>
  <si>
    <t>0,15*2,05*2</t>
  </si>
  <si>
    <t>117</t>
  </si>
  <si>
    <t>711471051</t>
  </si>
  <si>
    <t>Provedení vodorovné izolace proti tlakové vodě termoplasty volně položenou fólií PVC</t>
  </si>
  <si>
    <t>"ST2</t>
  </si>
  <si>
    <t>31,51*14,11</t>
  </si>
  <si>
    <t>-(4,59*2,93*2+5,49*1,8*2)</t>
  </si>
  <si>
    <t>118</t>
  </si>
  <si>
    <t>283220800</t>
  </si>
  <si>
    <t>zemní izolační fólie tl. 1 mm, šířka 2,05 délka role 20 m</t>
  </si>
  <si>
    <t>119</t>
  </si>
  <si>
    <t>711472051</t>
  </si>
  <si>
    <t>Provedení svislé izolace proti tlakové vodě termoplasty volně položenou fólií PVC</t>
  </si>
  <si>
    <t>120</t>
  </si>
  <si>
    <t>121</t>
  </si>
  <si>
    <t>711491171</t>
  </si>
  <si>
    <t>Provedení izolace proti tlakové vodě vodorovné z textilií vrstva podkladní</t>
  </si>
  <si>
    <t>122</t>
  </si>
  <si>
    <t>693111460</t>
  </si>
  <si>
    <t>textilie  300 g/m2 do š 8,8 m</t>
  </si>
  <si>
    <t>123</t>
  </si>
  <si>
    <t>711491172</t>
  </si>
  <si>
    <t>Provedení izolace proti tlakové vodě vodorovné z textilií vrstva ochranná</t>
  </si>
  <si>
    <t>124</t>
  </si>
  <si>
    <t>125</t>
  </si>
  <si>
    <t>711491271</t>
  </si>
  <si>
    <t>Provedení izolace proti tlakové vodě svislé z textilií vrstva podkladní</t>
  </si>
  <si>
    <t>126</t>
  </si>
  <si>
    <t>127</t>
  </si>
  <si>
    <t>711491272</t>
  </si>
  <si>
    <t>Provedení izolace proti tlakové vodě svislé z textilií vrstva ochranná</t>
  </si>
  <si>
    <t>128</t>
  </si>
  <si>
    <t>129</t>
  </si>
  <si>
    <t>711491273</t>
  </si>
  <si>
    <t>Provedení izolace proti tlakové vodě svislé z nopové folie</t>
  </si>
  <si>
    <t>KZS15-S4</t>
  </si>
  <si>
    <t>130</t>
  </si>
  <si>
    <t>283235010</t>
  </si>
  <si>
    <t>fólie profilovaná 1,5 x 20 m</t>
  </si>
  <si>
    <t>náhrada podkladního betonu pod základovou deskou, ochrana spodní stavby, odvodňovací vrstva dvouplášťových základových konstrukcí, protiradonová bariéra.</t>
  </si>
  <si>
    <t>131</t>
  </si>
  <si>
    <t>998711202</t>
  </si>
  <si>
    <t>Přesun hmot procentní pro izolace proti vodě, vlhkosti a plynům v objektech v do 12 m</t>
  </si>
  <si>
    <t>%</t>
  </si>
  <si>
    <t>132</t>
  </si>
  <si>
    <t>713111111</t>
  </si>
  <si>
    <t>Montáž izolace tepelné vrchem stropů volně kladenými rohožemi, pásy, dílci, deskami</t>
  </si>
  <si>
    <t>133</t>
  </si>
  <si>
    <t>631514370</t>
  </si>
  <si>
    <t xml:space="preserve">deska minerální normální izolační </t>
  </si>
  <si>
    <t>134</t>
  </si>
  <si>
    <t>713112221</t>
  </si>
  <si>
    <t>Montáž foukané tepelné izolace z minerálních vláken tl do 300 mm vodorovné</t>
  </si>
  <si>
    <t>135</t>
  </si>
  <si>
    <t>631511000</t>
  </si>
  <si>
    <t xml:space="preserve">vata minerální foukaná </t>
  </si>
  <si>
    <t>136</t>
  </si>
  <si>
    <t>713121121</t>
  </si>
  <si>
    <t>Montáž izolace tepelné podlah volně kladenými rohožemi, pásy, dílci, deskami 2 vrstvy</t>
  </si>
  <si>
    <t>137</t>
  </si>
  <si>
    <t>2835</t>
  </si>
  <si>
    <t>deska z pěnového polystyrenu bílá EPS 100 Z 1000 x 1000 x 110 mm</t>
  </si>
  <si>
    <t>138</t>
  </si>
  <si>
    <t>713121211</t>
  </si>
  <si>
    <t>Montáž izolace tepelné podlah volně kladenými okrajovými pásky</t>
  </si>
  <si>
    <t>139</t>
  </si>
  <si>
    <t>631402740</t>
  </si>
  <si>
    <t>pásek okrajový  š 120 mm tl.12 mm</t>
  </si>
  <si>
    <t>140</t>
  </si>
  <si>
    <t>713131145</t>
  </si>
  <si>
    <t>Montáž izolace tepelné stěn a základů lepením bodově rohoží, pásů, dílců, desek</t>
  </si>
  <si>
    <t>"S3.4</t>
  </si>
  <si>
    <t>(14,49+3,15*2)*1,25</t>
  </si>
  <si>
    <t>(13,4*2+5,11+1,55*2)*1,25</t>
  </si>
  <si>
    <t>(13,4*2+5,11+1,8*2)*1,25</t>
  </si>
  <si>
    <t>141</t>
  </si>
  <si>
    <t>283764250S</t>
  </si>
  <si>
    <t>deska z extrudovaného polystyrénu  150 mm</t>
  </si>
  <si>
    <t>142</t>
  </si>
  <si>
    <t>713131149R</t>
  </si>
  <si>
    <t>Montáž izolace tepelné parapetních ploch lepením celoplošně rohoží, pásů, dílců, desek</t>
  </si>
  <si>
    <t>(1,8*12+1,6*2+1,5*2+0,7*2+5,35*2)*0,18</t>
  </si>
  <si>
    <t>(1,8*12+1,6*2+1,5*2+4,29*2+0,7*2+2,6*2+1,8*2)*0,38</t>
  </si>
  <si>
    <t>143</t>
  </si>
  <si>
    <t>283764160</t>
  </si>
  <si>
    <t>deska z extrudovaného polystyrénu tl. 40 mm</t>
  </si>
  <si>
    <t>144</t>
  </si>
  <si>
    <t>283764150</t>
  </si>
  <si>
    <t>deska z extrudovaného polystyrénu 20 mm</t>
  </si>
  <si>
    <t>145</t>
  </si>
  <si>
    <t>998713202</t>
  </si>
  <si>
    <t>Přesun hmot procentní pro izolace tepelné v objektech v do 12 m</t>
  </si>
  <si>
    <t>146</t>
  </si>
  <si>
    <t>743611111</t>
  </si>
  <si>
    <t>Montáž vodič uzemňovací FeZn pásek D do 120 mm2 na povrchu</t>
  </si>
  <si>
    <t>(15,0+3,0*2+34,0+2,0+1,8)*2</t>
  </si>
  <si>
    <t>147</t>
  </si>
  <si>
    <t>354410920S</t>
  </si>
  <si>
    <t>pásek  FeZn</t>
  </si>
  <si>
    <t>Hmotnost: 0,400 kg/m</t>
  </si>
  <si>
    <t>117,600</t>
  </si>
  <si>
    <t>148</t>
  </si>
  <si>
    <t>762083122</t>
  </si>
  <si>
    <t>Impregnace řeziva proti dřevokaznému hmyzu, houbám a plísním máčením třída ohrožení 3 a 4</t>
  </si>
  <si>
    <t>"výlez</t>
  </si>
  <si>
    <t>"80x120</t>
  </si>
  <si>
    <t>1,0*2*0,08*0,12</t>
  </si>
  <si>
    <t>"střecha SS5 - 150x50</t>
  </si>
  <si>
    <t>5,0*3*2*0,15*0,05</t>
  </si>
  <si>
    <t>"střecha SS5 - 160x80</t>
  </si>
  <si>
    <t>4,5*6*2*0,16*0,08</t>
  </si>
  <si>
    <t>5,0*2*0,16*0,24*2</t>
  </si>
  <si>
    <t>740,3*0,04*0,06</t>
  </si>
  <si>
    <t>149</t>
  </si>
  <si>
    <t>762332131</t>
  </si>
  <si>
    <t>Montáž vázaných kcí krovů pravidelných z hraněného řeziva průřezové plochy do 120 cm2</t>
  </si>
  <si>
    <t>1,0*2</t>
  </si>
  <si>
    <t>5,0*3*2</t>
  </si>
  <si>
    <t>150</t>
  </si>
  <si>
    <t>605120010</t>
  </si>
  <si>
    <t>řezivo jehličnaté hranol jakost I do 120 cm2</t>
  </si>
  <si>
    <t>0,244*1,1</t>
  </si>
  <si>
    <t>151</t>
  </si>
  <si>
    <t>762332132</t>
  </si>
  <si>
    <t>Montáž vázaných kcí krovů pravidelných z hraněného řeziva průřezové plochy do 224 cm2</t>
  </si>
  <si>
    <t>4,5*6*2</t>
  </si>
  <si>
    <t>152</t>
  </si>
  <si>
    <t>605120110</t>
  </si>
  <si>
    <t>řezivo jehličnaté hranol jakost I nad 120 cm2</t>
  </si>
  <si>
    <t>0,691*1,1</t>
  </si>
  <si>
    <t>153</t>
  </si>
  <si>
    <t>762332134</t>
  </si>
  <si>
    <t>Montáž vázaných kcí krovů pravidelných z hraněného řeziva průřezové plochy do 450 cm2</t>
  </si>
  <si>
    <t>"střecha SS5 -160x240</t>
  </si>
  <si>
    <t>5,0*2</t>
  </si>
  <si>
    <t>154</t>
  </si>
  <si>
    <t>0,768*1,1</t>
  </si>
  <si>
    <t>155</t>
  </si>
  <si>
    <t>762342214</t>
  </si>
  <si>
    <t>Montáž laťování na střechách jednoduchých sklonu do 60° osové vzdálenosti do 360 mm</t>
  </si>
  <si>
    <t>"ST-4</t>
  </si>
  <si>
    <t>15,45*8,2*0,5*2*2</t>
  </si>
  <si>
    <t>16,4*7,8*0,5*2</t>
  </si>
  <si>
    <t>-5,0*4,3*2</t>
  </si>
  <si>
    <t>11,0*1,2*2*2</t>
  </si>
  <si>
    <t>(15,4+5,5)*0,5*5,5*2</t>
  </si>
  <si>
    <t>(5,5+3,3)*0,5*1,5*2</t>
  </si>
  <si>
    <t>519,25*1,25</t>
  </si>
  <si>
    <t>156</t>
  </si>
  <si>
    <t>605141010</t>
  </si>
  <si>
    <t>řezivo jehličnaté lať jakost I 10 - 25 cm2</t>
  </si>
  <si>
    <t>SS1*3,33*0,04*0,06</t>
  </si>
  <si>
    <t>5,187*1,1</t>
  </si>
  <si>
    <t>157</t>
  </si>
  <si>
    <t>762342441</t>
  </si>
  <si>
    <t>Montáž lišt trojúhelníkových nebo kontralatí na střechách sklonu do 60°</t>
  </si>
  <si>
    <t>158</t>
  </si>
  <si>
    <t>605141130</t>
  </si>
  <si>
    <t>řezivo jehličnaté,střešní latě impregnované dl 2 - 3,5 m</t>
  </si>
  <si>
    <t>159</t>
  </si>
  <si>
    <t>762395000</t>
  </si>
  <si>
    <t>Spojovací prostředky pro montáž krovu, bednění, laťování, světlíky, klíny</t>
  </si>
  <si>
    <t>762421027</t>
  </si>
  <si>
    <t xml:space="preserve">Obložení stropu z  prken tl 25 mm </t>
  </si>
  <si>
    <t>161</t>
  </si>
  <si>
    <t>762511213</t>
  </si>
  <si>
    <t>Podlahové kce podkladové z desek OSB tl 15 mm na sraz lepených</t>
  </si>
  <si>
    <t>"ST-3</t>
  </si>
  <si>
    <t>12,25*4,76*2*2+10,19*5,35*2</t>
  </si>
  <si>
    <t>10,95*6,1</t>
  </si>
  <si>
    <t>162</t>
  </si>
  <si>
    <t>762511216</t>
  </si>
  <si>
    <t>Podlahové kce podkladové z desek OSB tl 22 mm na sraz lepených</t>
  </si>
  <si>
    <t>5,6*6,1</t>
  </si>
  <si>
    <t>163</t>
  </si>
  <si>
    <t>762599999R</t>
  </si>
  <si>
    <t>D+M lávka OSB se zábradlím</t>
  </si>
  <si>
    <t>13,5*1,0*2</t>
  </si>
  <si>
    <t>8,5*1,0*2</t>
  </si>
  <si>
    <t>164</t>
  </si>
  <si>
    <t>762909999R</t>
  </si>
  <si>
    <t>D+M sbíjené vazníky</t>
  </si>
  <si>
    <t>soubor</t>
  </si>
  <si>
    <t>165</t>
  </si>
  <si>
    <t>998762202</t>
  </si>
  <si>
    <t>Přesun hmot procentní pro kce tesařské v objektech v do 12 m</t>
  </si>
  <si>
    <t>166</t>
  </si>
  <si>
    <t>763131443</t>
  </si>
  <si>
    <t>SDK podhled desky 2xDF 15 bez TI dvouvrstvá spodní kce profil CD+UD</t>
  </si>
  <si>
    <t>(25,0+12,0+44,27+11,16+10,12+12,0+20,0+11,8+1,3)*2</t>
  </si>
  <si>
    <t>167</t>
  </si>
  <si>
    <t>763131481</t>
  </si>
  <si>
    <t>SDK podhled desky 2xH2DF 12,5 bez TI dvouvrstvá spodní kce profil CD+UD</t>
  </si>
  <si>
    <t>(10,8+3,78+1,74)*2</t>
  </si>
  <si>
    <t>168</t>
  </si>
  <si>
    <t>763131714</t>
  </si>
  <si>
    <t>SDK podhled základní penetrační nátěr</t>
  </si>
  <si>
    <t>P3+P4</t>
  </si>
  <si>
    <t>169</t>
  </si>
  <si>
    <t>763131761</t>
  </si>
  <si>
    <t>Příplatek k SDK podhledu za plochu do 3 m2 jednotlivě</t>
  </si>
  <si>
    <t>1,3*2</t>
  </si>
  <si>
    <t>1,74*2</t>
  </si>
  <si>
    <t>170</t>
  </si>
  <si>
    <t>763131771</t>
  </si>
  <si>
    <t>Příplatek k SDK podhledu za rovinnost kvality Q3</t>
  </si>
  <si>
    <t>171</t>
  </si>
  <si>
    <t>764171241K17</t>
  </si>
  <si>
    <t>Krytina - úžlabí  do 30° rš 600 mm poplastovaný plech 0,7 mm ,odstín antracit</t>
  </si>
  <si>
    <t>"AST-6</t>
  </si>
  <si>
    <t>"K17</t>
  </si>
  <si>
    <t>9,55*4</t>
  </si>
  <si>
    <t>172</t>
  </si>
  <si>
    <t>764171271K18</t>
  </si>
  <si>
    <t>Lemování střešního výlezu v ploše poplastovaný plech 0,7 mm ,odstín antracit</t>
  </si>
  <si>
    <t>"K18</t>
  </si>
  <si>
    <t>1,0*0,38*4</t>
  </si>
  <si>
    <t>173</t>
  </si>
  <si>
    <t>764171452K20</t>
  </si>
  <si>
    <t>Okapnice rš 350 mm poplastovaný plech 0,7 mm ,odstín antracit</t>
  </si>
  <si>
    <t>"K20</t>
  </si>
  <si>
    <t>25,14*4</t>
  </si>
  <si>
    <t>174</t>
  </si>
  <si>
    <t>764171453K19</t>
  </si>
  <si>
    <t>Lemování zdí rš 380 mmpoplastovaný plech 0,7 mm .odstín antracit</t>
  </si>
  <si>
    <t>"K19</t>
  </si>
  <si>
    <t>4,45*4</t>
  </si>
  <si>
    <t>175</t>
  </si>
  <si>
    <t>764171477K21</t>
  </si>
  <si>
    <t>Lemování trrub rš 300 d 160 poplastovaný plech 0,7 mm ,odstín antracit</t>
  </si>
  <si>
    <t>"K21</t>
  </si>
  <si>
    <t>3,14*0,16*0,3*7</t>
  </si>
  <si>
    <t>176</t>
  </si>
  <si>
    <t>764711115K01</t>
  </si>
  <si>
    <t>Oplechování parapetu rš 280 mm -  poplastovaný plech 0,7 mm odstín antracit</t>
  </si>
  <si>
    <t>"K1</t>
  </si>
  <si>
    <t>1,8*12</t>
  </si>
  <si>
    <t>"K2</t>
  </si>
  <si>
    <t>"K3</t>
  </si>
  <si>
    <t>"K5</t>
  </si>
  <si>
    <t>0,7*2</t>
  </si>
  <si>
    <t>"K6</t>
  </si>
  <si>
    <t>5,35*2</t>
  </si>
  <si>
    <t>177</t>
  </si>
  <si>
    <t>764721117K15</t>
  </si>
  <si>
    <t>Okapový plech rš 550 mm poplastovaný plech 0,7 mm ,odstí antracit</t>
  </si>
  <si>
    <t>"K15</t>
  </si>
  <si>
    <t>4,35*2</t>
  </si>
  <si>
    <t>178</t>
  </si>
  <si>
    <t>764731114K16</t>
  </si>
  <si>
    <t>Lemování zdí rš 380 mm poplastovaný plech 0,7 mm ,odstín antracit</t>
  </si>
  <si>
    <t>"K16</t>
  </si>
  <si>
    <t>4,25*2</t>
  </si>
  <si>
    <t>179</t>
  </si>
  <si>
    <t>764751113K13</t>
  </si>
  <si>
    <t>Odpadní trouby rovné D 120 mm - poplastovaný plech 0,7 mm ,odstín antracit</t>
  </si>
  <si>
    <t>"K13</t>
  </si>
  <si>
    <t>3,45*4</t>
  </si>
  <si>
    <t>"K14</t>
  </si>
  <si>
    <t>3,4*2</t>
  </si>
  <si>
    <t>180</t>
  </si>
  <si>
    <t>764751133</t>
  </si>
  <si>
    <t>Odpadní trouby koleno  D 120 mm</t>
  </si>
  <si>
    <t>2*4</t>
  </si>
  <si>
    <t>181</t>
  </si>
  <si>
    <t>764761132K10</t>
  </si>
  <si>
    <t>Žlaby podokapní půlkruhové R velikost 150 mm s háky KFL 35 - poplastovaný plech 0,7 mm  odstín antracit</t>
  </si>
  <si>
    <t>"K10</t>
  </si>
  <si>
    <t>"K11</t>
  </si>
  <si>
    <t>4,21*2</t>
  </si>
  <si>
    <t>"K12</t>
  </si>
  <si>
    <t>182</t>
  </si>
  <si>
    <t>764761249</t>
  </si>
  <si>
    <t>Žlaby kotlík  velikost 125 mm poplastovaný plech 0,7 mm ,odstín antracit</t>
  </si>
  <si>
    <t>183</t>
  </si>
  <si>
    <t>998764202</t>
  </si>
  <si>
    <t>Přesun hmot procentní pro konstrukce klempířské v objektech v do 12 m</t>
  </si>
  <si>
    <t>184</t>
  </si>
  <si>
    <t>765113012</t>
  </si>
  <si>
    <t>Krytina keramická drážková velkoformátová engobovaná sklonu do 30° na sucho</t>
  </si>
  <si>
    <t>185</t>
  </si>
  <si>
    <t>765113121</t>
  </si>
  <si>
    <t>Krytina keramická okapová hrana s větrací mřížkou jednoduchou</t>
  </si>
  <si>
    <t>(14,42+1,03)*2*2</t>
  </si>
  <si>
    <t>3,05*2</t>
  </si>
  <si>
    <t>186</t>
  </si>
  <si>
    <t>765113312</t>
  </si>
  <si>
    <t>Krytina keramická drážková hřeben z hřebenáčů engobovaných na sucho s větracím pásem kovovým</t>
  </si>
  <si>
    <t>15,0</t>
  </si>
  <si>
    <t>187</t>
  </si>
  <si>
    <t>765113322</t>
  </si>
  <si>
    <t>Krytina keramická drážková hřeben z hřebenáčů engobovaných na sucho s větracím pásem s kartáčem</t>
  </si>
  <si>
    <t>12,0*4*2</t>
  </si>
  <si>
    <t>188</t>
  </si>
  <si>
    <t>765113412</t>
  </si>
  <si>
    <t>Krytina keramická úžlabí na plech na sucho s těsnicím pásem</t>
  </si>
  <si>
    <t>10,0*2*2</t>
  </si>
  <si>
    <t>189</t>
  </si>
  <si>
    <t>765113711</t>
  </si>
  <si>
    <t>Krytina keramická lemování prostupů těsnicím pásem plochy jednotlivě do 0,25 m2</t>
  </si>
  <si>
    <t>190</t>
  </si>
  <si>
    <t>765113712</t>
  </si>
  <si>
    <t>Krytina keramická lemování prostupů těsnicím pásem plochy jednotlivě do 0,5 m2</t>
  </si>
  <si>
    <t>191</t>
  </si>
  <si>
    <t>765115011</t>
  </si>
  <si>
    <t>Montáž keramické speciální tašky (větrací, protisněhové,prostupové) drážkové velkoformátové na sucho</t>
  </si>
  <si>
    <t>19*2</t>
  </si>
  <si>
    <t>5*4*2</t>
  </si>
  <si>
    <t>192</t>
  </si>
  <si>
    <t>596607200</t>
  </si>
  <si>
    <t>taška ražená engoba větrací 27,5 x 43,3 cm</t>
  </si>
  <si>
    <t>193</t>
  </si>
  <si>
    <t>596606440</t>
  </si>
  <si>
    <t>taška prostupová odvětrání podle typu tašky, engoba</t>
  </si>
  <si>
    <t>194</t>
  </si>
  <si>
    <t>765115111</t>
  </si>
  <si>
    <t>Montáž rozdělovacího hřebenáče pro keramickou krytinu</t>
  </si>
  <si>
    <t>195</t>
  </si>
  <si>
    <t>596608360</t>
  </si>
  <si>
    <t>hřebenáč T rozdělovací k hřebenáči č. 2 - pravý k taškám  engoba</t>
  </si>
  <si>
    <t>196</t>
  </si>
  <si>
    <t>765115121</t>
  </si>
  <si>
    <t>Montáž ukončení hřebenáče pro keramickou krytinu</t>
  </si>
  <si>
    <t>197</t>
  </si>
  <si>
    <t>596608470</t>
  </si>
  <si>
    <t>hřebenáč rozdělovací valbový k hřebenáči č. 3, engoba</t>
  </si>
  <si>
    <t>198</t>
  </si>
  <si>
    <t>765115402</t>
  </si>
  <si>
    <t>Montáž držáku (mříže sněholamu, kulatiny) pro keramickou krytinu</t>
  </si>
  <si>
    <t>11*2*2</t>
  </si>
  <si>
    <t>9*2</t>
  </si>
  <si>
    <t>199</t>
  </si>
  <si>
    <t>596606490</t>
  </si>
  <si>
    <t>komplet protisněhový (držák mříže, sněhová mříž, spojka mříže)</t>
  </si>
  <si>
    <t>200</t>
  </si>
  <si>
    <t>765191021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</si>
</sst>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47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sz val="8"/>
      <color indexed="18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Trebuchet MS"/>
      <family val="2"/>
    </font>
    <font>
      <b/>
      <sz val="16"/>
      <name val="Trebuchet MS"/>
      <family val="2"/>
    </font>
    <font>
      <u val="single"/>
      <sz val="8"/>
      <color indexed="36"/>
      <name val="Trebuchet M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7" borderId="8" applyNumberFormat="0" applyAlignment="0" applyProtection="0"/>
    <xf numFmtId="0" fontId="41" fillId="19" borderId="8" applyNumberFormat="0" applyAlignment="0" applyProtection="0"/>
    <xf numFmtId="0" fontId="42" fillId="19" borderId="9" applyNumberFormat="0" applyAlignment="0" applyProtection="0"/>
    <xf numFmtId="0" fontId="4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19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19" borderId="0" xfId="0" applyFill="1" applyAlignment="1">
      <alignment horizontal="left" vertical="center"/>
    </xf>
    <xf numFmtId="0" fontId="6" fillId="19" borderId="15" xfId="0" applyFont="1" applyFill="1" applyBorder="1" applyAlignment="1">
      <alignment horizontal="left" vertical="center"/>
    </xf>
    <xf numFmtId="0" fontId="0" fillId="19" borderId="16" xfId="0" applyFill="1" applyBorder="1" applyAlignment="1">
      <alignment horizontal="left" vertical="center"/>
    </xf>
    <xf numFmtId="0" fontId="6" fillId="19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2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0" fontId="13" fillId="19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6" fillId="19" borderId="16" xfId="0" applyFont="1" applyFill="1" applyBorder="1" applyAlignment="1">
      <alignment horizontal="right" vertical="center"/>
    </xf>
    <xf numFmtId="0" fontId="16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1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12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19" borderId="28" xfId="0" applyFont="1" applyFill="1" applyBorder="1" applyAlignment="1">
      <alignment horizontal="center" vertical="center" wrapText="1"/>
    </xf>
    <xf numFmtId="0" fontId="5" fillId="19" borderId="2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18" fillId="0" borderId="18" xfId="0" applyNumberFormat="1" applyFont="1" applyBorder="1" applyAlignment="1">
      <alignment horizontal="right"/>
    </xf>
    <xf numFmtId="167" fontId="18" fillId="0" borderId="19" xfId="0" applyNumberFormat="1" applyFont="1" applyBorder="1" applyAlignment="1">
      <alignment horizontal="right"/>
    </xf>
    <xf numFmtId="164" fontId="19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17" fillId="0" borderId="13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167" fontId="17" fillId="0" borderId="0" xfId="0" applyNumberFormat="1" applyFont="1" applyAlignment="1">
      <alignment horizontal="right"/>
    </xf>
    <xf numFmtId="167" fontId="17" fillId="0" borderId="21" xfId="0" applyNumberFormat="1" applyFont="1" applyBorder="1" applyAlignment="1">
      <alignment horizontal="right"/>
    </xf>
    <xf numFmtId="164" fontId="17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/>
    </xf>
    <xf numFmtId="0" fontId="0" fillId="0" borderId="31" xfId="0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168" fontId="0" fillId="0" borderId="31" xfId="0" applyNumberFormat="1" applyFont="1" applyBorder="1" applyAlignment="1">
      <alignment horizontal="right" vertical="center"/>
    </xf>
    <xf numFmtId="0" fontId="10" fillId="18" borderId="31" xfId="0" applyFont="1" applyFill="1" applyBorder="1" applyAlignment="1">
      <alignment horizontal="left" vertical="center"/>
    </xf>
    <xf numFmtId="167" fontId="10" fillId="0" borderId="0" xfId="0" applyNumberFormat="1" applyFont="1" applyAlignment="1">
      <alignment horizontal="right" vertical="center"/>
    </xf>
    <xf numFmtId="167" fontId="10" fillId="0" borderId="21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68" fontId="21" fillId="0" borderId="0" xfId="0" applyNumberFormat="1" applyFont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168" fontId="22" fillId="0" borderId="0" xfId="0" applyNumberFormat="1" applyFont="1" applyAlignment="1">
      <alignment horizontal="right" vertical="center"/>
    </xf>
    <xf numFmtId="0" fontId="22" fillId="0" borderId="14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3" fillId="0" borderId="31" xfId="0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left" vertical="center" wrapText="1"/>
    </xf>
    <xf numFmtId="0" fontId="23" fillId="0" borderId="31" xfId="0" applyFont="1" applyBorder="1" applyAlignment="1">
      <alignment horizontal="center" vertical="center" wrapText="1"/>
    </xf>
    <xf numFmtId="168" fontId="23" fillId="0" borderId="31" xfId="0" applyNumberFormat="1" applyFont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168" fontId="25" fillId="0" borderId="0" xfId="0" applyNumberFormat="1" applyFont="1" applyAlignment="1">
      <alignment horizontal="right" vertical="center"/>
    </xf>
    <xf numFmtId="0" fontId="25" fillId="0" borderId="14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168" fontId="0" fillId="18" borderId="31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8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44" fillId="17" borderId="0" xfId="36" applyFont="1" applyFill="1" applyAlignment="1" applyProtection="1">
      <alignment horizontal="left" vertical="center"/>
      <protection/>
    </xf>
    <xf numFmtId="0" fontId="0" fillId="17" borderId="0" xfId="0" applyFont="1" applyFill="1" applyAlignment="1" applyProtection="1">
      <alignment horizontal="left" vertical="top"/>
      <protection/>
    </xf>
    <xf numFmtId="164" fontId="9" fillId="0" borderId="0" xfId="0" applyNumberFormat="1" applyFont="1" applyAlignment="1">
      <alignment horizontal="right" vertical="center"/>
    </xf>
    <xf numFmtId="0" fontId="5" fillId="19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168" fontId="0" fillId="24" borderId="3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6" fontId="5" fillId="18" borderId="0" xfId="0" applyNumberFormat="1" applyFont="1" applyFill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18" borderId="0" xfId="0" applyFont="1" applyFill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0" fillId="19" borderId="0" xfId="0" applyFill="1" applyAlignment="1">
      <alignment horizontal="left" vertical="center"/>
    </xf>
    <xf numFmtId="164" fontId="13" fillId="0" borderId="0" xfId="0" applyNumberFormat="1" applyFont="1" applyAlignment="1">
      <alignment horizontal="right" vertical="center"/>
    </xf>
    <xf numFmtId="164" fontId="6" fillId="19" borderId="16" xfId="0" applyNumberFormat="1" applyFont="1" applyFill="1" applyBorder="1" applyAlignment="1">
      <alignment horizontal="right" vertical="center"/>
    </xf>
    <xf numFmtId="0" fontId="0" fillId="19" borderId="16" xfId="0" applyFill="1" applyBorder="1" applyAlignment="1">
      <alignment horizontal="left" vertical="center"/>
    </xf>
    <xf numFmtId="0" fontId="0" fillId="19" borderId="34" xfId="0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164" fontId="15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166" fontId="5" fillId="0" borderId="0" xfId="0" applyNumberFormat="1" applyFont="1" applyAlignment="1">
      <alignment horizontal="left" vertical="top"/>
    </xf>
    <xf numFmtId="164" fontId="16" fillId="0" borderId="0" xfId="0" applyNumberFormat="1" applyFont="1" applyAlignment="1">
      <alignment horizontal="right" vertical="center"/>
    </xf>
    <xf numFmtId="0" fontId="15" fillId="18" borderId="0" xfId="0" applyFont="1" applyFill="1" applyAlignment="1">
      <alignment horizontal="left" vertical="center"/>
    </xf>
    <xf numFmtId="164" fontId="15" fillId="18" borderId="0" xfId="0" applyNumberFormat="1" applyFont="1" applyFill="1" applyAlignment="1">
      <alignment horizontal="right" vertical="center"/>
    </xf>
    <xf numFmtId="164" fontId="13" fillId="19" borderId="0" xfId="0" applyNumberFormat="1" applyFont="1" applyFill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5" fillId="19" borderId="29" xfId="0" applyFont="1" applyFill="1" applyBorder="1" applyAlignment="1">
      <alignment horizontal="center" vertical="center" wrapText="1"/>
    </xf>
    <xf numFmtId="0" fontId="0" fillId="19" borderId="29" xfId="0" applyFill="1" applyBorder="1" applyAlignment="1">
      <alignment horizontal="center" vertical="center" wrapText="1"/>
    </xf>
    <xf numFmtId="0" fontId="0" fillId="19" borderId="30" xfId="0" applyFill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164" fontId="0" fillId="18" borderId="31" xfId="0" applyNumberFormat="1" applyFont="1" applyFill="1" applyBorder="1" applyAlignment="1">
      <alignment horizontal="right" vertical="center"/>
    </xf>
    <xf numFmtId="164" fontId="0" fillId="0" borderId="31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64" fontId="23" fillId="18" borderId="31" xfId="0" applyNumberFormat="1" applyFont="1" applyFill="1" applyBorder="1" applyAlignment="1">
      <alignment horizontal="right" vertical="center"/>
    </xf>
    <xf numFmtId="0" fontId="23" fillId="0" borderId="31" xfId="0" applyFont="1" applyBorder="1" applyAlignment="1">
      <alignment horizontal="left" vertical="center"/>
    </xf>
    <xf numFmtId="164" fontId="23" fillId="0" borderId="31" xfId="0" applyNumberFormat="1" applyFont="1" applyBorder="1" applyAlignment="1">
      <alignment horizontal="right" vertical="center"/>
    </xf>
    <xf numFmtId="0" fontId="23" fillId="0" borderId="31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top" wrapText="1"/>
    </xf>
    <xf numFmtId="164" fontId="15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44" fillId="17" borderId="0" xfId="36" applyFont="1" applyFill="1" applyAlignment="1" applyProtection="1">
      <alignment horizontal="center" vertical="center"/>
      <protection/>
    </xf>
    <xf numFmtId="164" fontId="13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0" fontId="3" fillId="19" borderId="0" xfId="0" applyFont="1" applyFill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49" fontId="0" fillId="24" borderId="31" xfId="0" applyNumberFormat="1" applyFont="1" applyFill="1" applyBorder="1" applyAlignment="1">
      <alignment horizontal="left" vertical="center" wrapText="1"/>
    </xf>
    <xf numFmtId="0" fontId="0" fillId="24" borderId="31" xfId="0" applyFont="1" applyFill="1" applyBorder="1" applyAlignment="1">
      <alignment horizontal="left" vertical="center" wrapText="1"/>
    </xf>
    <xf numFmtId="0" fontId="0" fillId="24" borderId="31" xfId="0" applyFill="1" applyBorder="1" applyAlignment="1">
      <alignment horizontal="left" vertical="center"/>
    </xf>
    <xf numFmtId="0" fontId="0" fillId="24" borderId="31" xfId="0" applyFont="1" applyFill="1" applyBorder="1" applyAlignment="1">
      <alignment horizontal="center" vertical="center" wrapText="1"/>
    </xf>
    <xf numFmtId="168" fontId="0" fillId="24" borderId="31" xfId="0" applyNumberFormat="1" applyFont="1" applyFill="1" applyBorder="1" applyAlignment="1">
      <alignment horizontal="right" vertical="center"/>
    </xf>
    <xf numFmtId="164" fontId="0" fillId="24" borderId="31" xfId="0" applyNumberFormat="1" applyFont="1" applyFill="1" applyBorder="1" applyAlignment="1">
      <alignment horizontal="right" vertical="center"/>
    </xf>
    <xf numFmtId="0" fontId="0" fillId="24" borderId="31" xfId="0" applyFill="1" applyBorder="1" applyAlignment="1">
      <alignment horizontal="left" vertical="center"/>
    </xf>
    <xf numFmtId="0" fontId="0" fillId="24" borderId="31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E99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0E99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tabSelected="1" zoomScalePageLayoutView="0" workbookViewId="0" topLeftCell="A1">
      <pane ySplit="1" topLeftCell="BM993" activePane="bottomLeft" state="frozen"/>
      <selection pane="topLeft" activeCell="A1" sqref="A1"/>
      <selection pane="bottomLeft" activeCell="M997" sqref="M997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4"/>
      <c r="B1" s="121"/>
      <c r="C1" s="121"/>
      <c r="D1" s="122" t="s">
        <v>309</v>
      </c>
      <c r="E1" s="121"/>
      <c r="F1" s="123" t="s">
        <v>299</v>
      </c>
      <c r="G1" s="123"/>
      <c r="H1" s="182" t="s">
        <v>300</v>
      </c>
      <c r="I1" s="182"/>
      <c r="J1" s="182"/>
      <c r="K1" s="182"/>
      <c r="L1" s="123" t="s">
        <v>301</v>
      </c>
      <c r="M1" s="121"/>
      <c r="N1" s="121"/>
      <c r="O1" s="122" t="s">
        <v>360</v>
      </c>
      <c r="P1" s="121"/>
      <c r="Q1" s="121"/>
      <c r="R1" s="121"/>
      <c r="S1" s="123" t="s">
        <v>302</v>
      </c>
      <c r="T1" s="123"/>
      <c r="U1" s="124"/>
      <c r="V1" s="12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56" s="2" customFormat="1" ht="37.5" customHeight="1">
      <c r="C2" s="140" t="s">
        <v>311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S2" s="185" t="s">
        <v>312</v>
      </c>
      <c r="T2" s="141"/>
      <c r="U2" s="141"/>
      <c r="V2" s="141"/>
      <c r="W2" s="141"/>
      <c r="X2" s="141"/>
      <c r="Y2" s="141"/>
      <c r="Z2" s="141"/>
      <c r="AA2" s="141"/>
      <c r="AB2" s="141"/>
      <c r="AC2" s="141"/>
      <c r="AT2" s="2" t="s">
        <v>357</v>
      </c>
      <c r="AZ2" s="5" t="s">
        <v>361</v>
      </c>
      <c r="BA2" s="5" t="s">
        <v>362</v>
      </c>
      <c r="BB2" s="5" t="s">
        <v>362</v>
      </c>
      <c r="BC2" s="5" t="s">
        <v>363</v>
      </c>
      <c r="BD2" s="5" t="s">
        <v>364</v>
      </c>
    </row>
    <row r="3" spans="2:56" s="2" customFormat="1" ht="7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AT3" s="2" t="s">
        <v>320</v>
      </c>
      <c r="AZ3" s="5" t="s">
        <v>365</v>
      </c>
      <c r="BA3" s="5" t="s">
        <v>362</v>
      </c>
      <c r="BB3" s="5" t="s">
        <v>362</v>
      </c>
      <c r="BC3" s="5" t="s">
        <v>366</v>
      </c>
      <c r="BD3" s="5" t="s">
        <v>364</v>
      </c>
    </row>
    <row r="4" spans="2:56" s="2" customFormat="1" ht="37.5" customHeight="1">
      <c r="B4" s="9"/>
      <c r="C4" s="142" t="s">
        <v>303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0"/>
      <c r="T4" s="11" t="s">
        <v>315</v>
      </c>
      <c r="AT4" s="2" t="s">
        <v>310</v>
      </c>
      <c r="AZ4" s="5" t="s">
        <v>367</v>
      </c>
      <c r="BA4" s="5" t="s">
        <v>362</v>
      </c>
      <c r="BB4" s="5" t="s">
        <v>362</v>
      </c>
      <c r="BC4" s="5" t="s">
        <v>368</v>
      </c>
      <c r="BD4" s="5" t="s">
        <v>364</v>
      </c>
    </row>
    <row r="5" spans="2:56" s="2" customFormat="1" ht="7.5" customHeight="1">
      <c r="B5" s="9"/>
      <c r="R5" s="10"/>
      <c r="AZ5" s="5" t="s">
        <v>369</v>
      </c>
      <c r="BA5" s="5" t="s">
        <v>362</v>
      </c>
      <c r="BB5" s="5" t="s">
        <v>362</v>
      </c>
      <c r="BC5" s="5" t="s">
        <v>370</v>
      </c>
      <c r="BD5" s="5" t="s">
        <v>364</v>
      </c>
    </row>
    <row r="6" spans="2:56" s="2" customFormat="1" ht="30.75" customHeight="1">
      <c r="B6" s="9"/>
      <c r="D6" s="127" t="s">
        <v>316</v>
      </c>
      <c r="F6" s="131" t="s">
        <v>317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R6" s="10"/>
      <c r="AZ6" s="5" t="s">
        <v>371</v>
      </c>
      <c r="BA6" s="5" t="s">
        <v>362</v>
      </c>
      <c r="BB6" s="5" t="s">
        <v>362</v>
      </c>
      <c r="BC6" s="5" t="s">
        <v>372</v>
      </c>
      <c r="BD6" s="5" t="s">
        <v>364</v>
      </c>
    </row>
    <row r="7" spans="2:56" s="5" customFormat="1" ht="37.5" customHeight="1">
      <c r="B7" s="16"/>
      <c r="D7" s="13" t="s">
        <v>373</v>
      </c>
      <c r="F7" s="132" t="s">
        <v>356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R7" s="17"/>
      <c r="AZ7" s="5" t="s">
        <v>374</v>
      </c>
      <c r="BA7" s="5" t="s">
        <v>375</v>
      </c>
      <c r="BB7" s="5" t="s">
        <v>362</v>
      </c>
      <c r="BC7" s="5" t="s">
        <v>376</v>
      </c>
      <c r="BD7" s="5" t="s">
        <v>364</v>
      </c>
    </row>
    <row r="8" spans="2:56" s="5" customFormat="1" ht="15" customHeight="1">
      <c r="B8" s="16"/>
      <c r="D8" s="14" t="s">
        <v>318</v>
      </c>
      <c r="F8" s="128" t="s">
        <v>304</v>
      </c>
      <c r="M8" s="127" t="s">
        <v>319</v>
      </c>
      <c r="O8" s="134">
        <v>113011</v>
      </c>
      <c r="P8" s="139"/>
      <c r="R8" s="17"/>
      <c r="AZ8" s="5" t="s">
        <v>377</v>
      </c>
      <c r="BA8" s="5" t="s">
        <v>362</v>
      </c>
      <c r="BB8" s="5" t="s">
        <v>362</v>
      </c>
      <c r="BC8" s="5" t="s">
        <v>378</v>
      </c>
      <c r="BD8" s="5" t="s">
        <v>364</v>
      </c>
    </row>
    <row r="9" spans="2:56" s="5" customFormat="1" ht="15" customHeight="1">
      <c r="B9" s="16"/>
      <c r="D9" s="14" t="s">
        <v>321</v>
      </c>
      <c r="F9" s="12" t="s">
        <v>322</v>
      </c>
      <c r="M9" s="14" t="s">
        <v>323</v>
      </c>
      <c r="O9" s="133"/>
      <c r="P9" s="139"/>
      <c r="R9" s="17"/>
      <c r="AZ9" s="5" t="s">
        <v>379</v>
      </c>
      <c r="BA9" s="5" t="s">
        <v>362</v>
      </c>
      <c r="BB9" s="5" t="s">
        <v>362</v>
      </c>
      <c r="BC9" s="5" t="s">
        <v>380</v>
      </c>
      <c r="BD9" s="5" t="s">
        <v>364</v>
      </c>
    </row>
    <row r="10" spans="2:56" s="5" customFormat="1" ht="12" customHeight="1">
      <c r="B10" s="16"/>
      <c r="R10" s="17"/>
      <c r="AZ10" s="5" t="s">
        <v>381</v>
      </c>
      <c r="BA10" s="5" t="s">
        <v>382</v>
      </c>
      <c r="BB10" s="5" t="s">
        <v>362</v>
      </c>
      <c r="BC10" s="5" t="s">
        <v>383</v>
      </c>
      <c r="BD10" s="5" t="s">
        <v>364</v>
      </c>
    </row>
    <row r="11" spans="2:56" s="5" customFormat="1" ht="15" customHeight="1">
      <c r="B11" s="16"/>
      <c r="D11" s="14" t="s">
        <v>326</v>
      </c>
      <c r="M11" s="14" t="s">
        <v>327</v>
      </c>
      <c r="O11" s="138"/>
      <c r="P11" s="139"/>
      <c r="R11" s="17"/>
      <c r="AZ11" s="5" t="s">
        <v>384</v>
      </c>
      <c r="BA11" s="5" t="s">
        <v>385</v>
      </c>
      <c r="BB11" s="5" t="s">
        <v>362</v>
      </c>
      <c r="BC11" s="5" t="s">
        <v>386</v>
      </c>
      <c r="BD11" s="5" t="s">
        <v>364</v>
      </c>
    </row>
    <row r="12" spans="2:56" s="5" customFormat="1" ht="18.75" customHeight="1">
      <c r="B12" s="16"/>
      <c r="E12" s="12" t="s">
        <v>328</v>
      </c>
      <c r="M12" s="14" t="s">
        <v>329</v>
      </c>
      <c r="O12" s="138"/>
      <c r="P12" s="139"/>
      <c r="R12" s="17"/>
      <c r="AZ12" s="5" t="s">
        <v>387</v>
      </c>
      <c r="BA12" s="5" t="s">
        <v>362</v>
      </c>
      <c r="BB12" s="5" t="s">
        <v>362</v>
      </c>
      <c r="BC12" s="5" t="s">
        <v>388</v>
      </c>
      <c r="BD12" s="5" t="s">
        <v>364</v>
      </c>
    </row>
    <row r="13" spans="2:56" s="5" customFormat="1" ht="7.5" customHeight="1">
      <c r="B13" s="16"/>
      <c r="R13" s="17"/>
      <c r="AZ13" s="5" t="s">
        <v>389</v>
      </c>
      <c r="BA13" s="5" t="s">
        <v>362</v>
      </c>
      <c r="BB13" s="5" t="s">
        <v>362</v>
      </c>
      <c r="BC13" s="5" t="s">
        <v>390</v>
      </c>
      <c r="BD13" s="5" t="s">
        <v>364</v>
      </c>
    </row>
    <row r="14" spans="2:56" s="5" customFormat="1" ht="15" customHeight="1">
      <c r="B14" s="16"/>
      <c r="D14" s="14" t="s">
        <v>330</v>
      </c>
      <c r="M14" s="14" t="s">
        <v>327</v>
      </c>
      <c r="O14" s="135"/>
      <c r="P14" s="139"/>
      <c r="R14" s="17"/>
      <c r="AZ14" s="5" t="s">
        <v>391</v>
      </c>
      <c r="BA14" s="5" t="s">
        <v>362</v>
      </c>
      <c r="BB14" s="5" t="s">
        <v>362</v>
      </c>
      <c r="BC14" s="5" t="s">
        <v>392</v>
      </c>
      <c r="BD14" s="5" t="s">
        <v>364</v>
      </c>
    </row>
    <row r="15" spans="2:56" s="5" customFormat="1" ht="18.75" customHeight="1">
      <c r="B15" s="16"/>
      <c r="E15" s="135" t="s">
        <v>393</v>
      </c>
      <c r="F15" s="139"/>
      <c r="G15" s="139"/>
      <c r="H15" s="139"/>
      <c r="I15" s="139"/>
      <c r="J15" s="139"/>
      <c r="K15" s="139"/>
      <c r="L15" s="139"/>
      <c r="M15" s="14" t="s">
        <v>329</v>
      </c>
      <c r="O15" s="135"/>
      <c r="P15" s="139"/>
      <c r="R15" s="17"/>
      <c r="AZ15" s="5" t="s">
        <v>394</v>
      </c>
      <c r="BA15" s="5" t="s">
        <v>362</v>
      </c>
      <c r="BB15" s="5" t="s">
        <v>362</v>
      </c>
      <c r="BC15" s="5" t="s">
        <v>395</v>
      </c>
      <c r="BD15" s="5" t="s">
        <v>364</v>
      </c>
    </row>
    <row r="16" spans="2:56" s="5" customFormat="1" ht="7.5" customHeight="1">
      <c r="B16" s="16"/>
      <c r="R16" s="17"/>
      <c r="AZ16" s="5" t="s">
        <v>396</v>
      </c>
      <c r="BA16" s="5" t="s">
        <v>362</v>
      </c>
      <c r="BB16" s="5" t="s">
        <v>362</v>
      </c>
      <c r="BC16" s="5" t="s">
        <v>397</v>
      </c>
      <c r="BD16" s="5" t="s">
        <v>364</v>
      </c>
    </row>
    <row r="17" spans="2:56" s="5" customFormat="1" ht="15" customHeight="1">
      <c r="B17" s="16"/>
      <c r="D17" s="14" t="s">
        <v>331</v>
      </c>
      <c r="M17" s="14" t="s">
        <v>327</v>
      </c>
      <c r="O17" s="138">
        <v>25264451</v>
      </c>
      <c r="P17" s="139"/>
      <c r="R17" s="17"/>
      <c r="AZ17" s="5" t="s">
        <v>398</v>
      </c>
      <c r="BA17" s="5" t="s">
        <v>399</v>
      </c>
      <c r="BB17" s="5" t="s">
        <v>362</v>
      </c>
      <c r="BC17" s="5" t="s">
        <v>400</v>
      </c>
      <c r="BD17" s="5" t="s">
        <v>364</v>
      </c>
    </row>
    <row r="18" spans="2:56" s="5" customFormat="1" ht="18.75" customHeight="1">
      <c r="B18" s="16"/>
      <c r="E18" s="12" t="s">
        <v>332</v>
      </c>
      <c r="M18" s="14" t="s">
        <v>329</v>
      </c>
      <c r="O18" s="138"/>
      <c r="P18" s="139"/>
      <c r="R18" s="17"/>
      <c r="AZ18" s="5" t="s">
        <v>401</v>
      </c>
      <c r="BA18" s="5" t="s">
        <v>402</v>
      </c>
      <c r="BB18" s="5" t="s">
        <v>362</v>
      </c>
      <c r="BC18" s="5" t="s">
        <v>403</v>
      </c>
      <c r="BD18" s="5" t="s">
        <v>364</v>
      </c>
    </row>
    <row r="19" spans="2:56" s="5" customFormat="1" ht="7.5" customHeight="1">
      <c r="B19" s="16"/>
      <c r="R19" s="17"/>
      <c r="AZ19" s="5" t="s">
        <v>404</v>
      </c>
      <c r="BA19" s="5" t="s">
        <v>405</v>
      </c>
      <c r="BB19" s="5" t="s">
        <v>362</v>
      </c>
      <c r="BC19" s="5" t="s">
        <v>406</v>
      </c>
      <c r="BD19" s="5" t="s">
        <v>364</v>
      </c>
    </row>
    <row r="20" spans="2:56" s="5" customFormat="1" ht="15" customHeight="1">
      <c r="B20" s="16"/>
      <c r="D20" s="14" t="s">
        <v>333</v>
      </c>
      <c r="M20" s="14" t="s">
        <v>327</v>
      </c>
      <c r="O20" s="138" t="s">
        <v>334</v>
      </c>
      <c r="P20" s="139"/>
      <c r="R20" s="17"/>
      <c r="AZ20" s="5" t="s">
        <v>407</v>
      </c>
      <c r="BA20" s="5" t="s">
        <v>362</v>
      </c>
      <c r="BB20" s="5" t="s">
        <v>362</v>
      </c>
      <c r="BC20" s="5" t="s">
        <v>408</v>
      </c>
      <c r="BD20" s="5" t="s">
        <v>364</v>
      </c>
    </row>
    <row r="21" spans="2:56" s="5" customFormat="1" ht="18.75" customHeight="1">
      <c r="B21" s="16"/>
      <c r="E21" s="12" t="s">
        <v>335</v>
      </c>
      <c r="M21" s="14" t="s">
        <v>329</v>
      </c>
      <c r="O21" s="138"/>
      <c r="P21" s="139"/>
      <c r="R21" s="17"/>
      <c r="AZ21" s="5" t="s">
        <v>409</v>
      </c>
      <c r="BA21" s="5" t="s">
        <v>362</v>
      </c>
      <c r="BB21" s="5" t="s">
        <v>362</v>
      </c>
      <c r="BC21" s="5" t="s">
        <v>410</v>
      </c>
      <c r="BD21" s="5" t="s">
        <v>364</v>
      </c>
    </row>
    <row r="22" spans="2:56" s="5" customFormat="1" ht="7.5" customHeight="1">
      <c r="B22" s="16"/>
      <c r="R22" s="17"/>
      <c r="AZ22" s="5" t="s">
        <v>411</v>
      </c>
      <c r="BA22" s="5" t="s">
        <v>362</v>
      </c>
      <c r="BB22" s="5" t="s">
        <v>362</v>
      </c>
      <c r="BC22" s="5" t="s">
        <v>412</v>
      </c>
      <c r="BD22" s="5" t="s">
        <v>364</v>
      </c>
    </row>
    <row r="23" spans="2:56" s="5" customFormat="1" ht="7.5" customHeight="1">
      <c r="B23" s="1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R23" s="17"/>
      <c r="AZ23" s="5" t="s">
        <v>413</v>
      </c>
      <c r="BA23" s="5" t="s">
        <v>414</v>
      </c>
      <c r="BB23" s="5" t="s">
        <v>362</v>
      </c>
      <c r="BC23" s="5" t="s">
        <v>415</v>
      </c>
      <c r="BD23" s="5" t="s">
        <v>364</v>
      </c>
    </row>
    <row r="24" spans="2:56" s="5" customFormat="1" ht="15" customHeight="1">
      <c r="B24" s="16"/>
      <c r="D24" s="52" t="s">
        <v>416</v>
      </c>
      <c r="M24" s="137">
        <f>$N$88</f>
        <v>0</v>
      </c>
      <c r="N24" s="139"/>
      <c r="O24" s="139"/>
      <c r="P24" s="139"/>
      <c r="R24" s="17"/>
      <c r="AZ24" s="5" t="s">
        <v>417</v>
      </c>
      <c r="BA24" s="5" t="s">
        <v>362</v>
      </c>
      <c r="BB24" s="5" t="s">
        <v>362</v>
      </c>
      <c r="BC24" s="5" t="s">
        <v>418</v>
      </c>
      <c r="BD24" s="5" t="s">
        <v>364</v>
      </c>
    </row>
    <row r="25" spans="2:18" s="5" customFormat="1" ht="15" customHeight="1">
      <c r="B25" s="16"/>
      <c r="D25" s="15" t="s">
        <v>358</v>
      </c>
      <c r="M25" s="137">
        <f>$N$117</f>
        <v>0</v>
      </c>
      <c r="N25" s="139"/>
      <c r="O25" s="139"/>
      <c r="P25" s="139"/>
      <c r="R25" s="17"/>
    </row>
    <row r="26" spans="2:18" s="5" customFormat="1" ht="7.5" customHeight="1">
      <c r="B26" s="16"/>
      <c r="R26" s="17"/>
    </row>
    <row r="27" spans="2:18" s="5" customFormat="1" ht="26.25" customHeight="1">
      <c r="B27" s="16"/>
      <c r="D27" s="53" t="s">
        <v>336</v>
      </c>
      <c r="M27" s="125">
        <f>ROUNDUP($M$24+$M$25,2)</f>
        <v>0</v>
      </c>
      <c r="N27" s="139"/>
      <c r="O27" s="139"/>
      <c r="P27" s="139"/>
      <c r="R27" s="17"/>
    </row>
    <row r="28" spans="2:18" s="5" customFormat="1" ht="7.5" customHeight="1">
      <c r="B28" s="1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R28" s="17"/>
    </row>
    <row r="29" spans="2:18" s="5" customFormat="1" ht="15" customHeight="1">
      <c r="B29" s="16"/>
      <c r="D29" s="18" t="s">
        <v>337</v>
      </c>
      <c r="E29" s="18" t="s">
        <v>338</v>
      </c>
      <c r="F29" s="19">
        <v>0.21</v>
      </c>
      <c r="G29" s="54" t="s">
        <v>339</v>
      </c>
      <c r="H29" s="136">
        <f>ROUNDUP((((SUM($BE$117:$BE$124)+SUM($BE$142:$BE$1407))+SUM($BE$1408:$BE$1409))),2)</f>
        <v>0</v>
      </c>
      <c r="I29" s="139"/>
      <c r="J29" s="139"/>
      <c r="M29" s="136">
        <f>ROUNDUP((((SUM($BE$117:$BE$124)+SUM($BE$142:$BE$1407))*$F$29)+SUM($BE$1408:$BE$1409)*$F$29),1)</f>
        <v>0</v>
      </c>
      <c r="N29" s="139"/>
      <c r="O29" s="139"/>
      <c r="P29" s="139"/>
      <c r="R29" s="17"/>
    </row>
    <row r="30" spans="2:18" s="5" customFormat="1" ht="15" customHeight="1">
      <c r="B30" s="16"/>
      <c r="E30" s="18" t="s">
        <v>340</v>
      </c>
      <c r="F30" s="19">
        <v>0.15</v>
      </c>
      <c r="G30" s="54" t="s">
        <v>339</v>
      </c>
      <c r="H30" s="136">
        <f>ROUNDUP((((SUM($BF$117:$BF$124)+SUM($BF$142:$BF$1407))+SUM($BF$1408:$BF$1409))),2)</f>
        <v>0</v>
      </c>
      <c r="I30" s="139"/>
      <c r="J30" s="139"/>
      <c r="M30" s="136">
        <f>ROUNDUP((((SUM($BF$117:$BF$124)+SUM($BF$142:$BF$1407))*$F$30)+SUM($BF$1408:$BF$1409)*$F$30),1)</f>
        <v>0</v>
      </c>
      <c r="N30" s="139"/>
      <c r="O30" s="139"/>
      <c r="P30" s="139"/>
      <c r="R30" s="17"/>
    </row>
    <row r="31" spans="2:18" s="5" customFormat="1" ht="15" customHeight="1" hidden="1">
      <c r="B31" s="16"/>
      <c r="E31" s="18" t="s">
        <v>341</v>
      </c>
      <c r="F31" s="19">
        <v>0.21</v>
      </c>
      <c r="G31" s="54" t="s">
        <v>339</v>
      </c>
      <c r="H31" s="136">
        <f>ROUNDUP((((SUM($BG$117:$BG$124)+SUM($BG$142:$BG$1407))+SUM($BG$1408:$BG$1409))),2)</f>
        <v>0</v>
      </c>
      <c r="I31" s="139"/>
      <c r="J31" s="139"/>
      <c r="M31" s="136">
        <v>0</v>
      </c>
      <c r="N31" s="139"/>
      <c r="O31" s="139"/>
      <c r="P31" s="139"/>
      <c r="R31" s="17"/>
    </row>
    <row r="32" spans="2:18" s="5" customFormat="1" ht="15" customHeight="1" hidden="1">
      <c r="B32" s="16"/>
      <c r="E32" s="18" t="s">
        <v>342</v>
      </c>
      <c r="F32" s="19">
        <v>0.15</v>
      </c>
      <c r="G32" s="54" t="s">
        <v>339</v>
      </c>
      <c r="H32" s="136">
        <f>ROUNDUP((((SUM($BH$117:$BH$124)+SUM($BH$142:$BH$1407))+SUM($BH$1408:$BH$1409))),2)</f>
        <v>0</v>
      </c>
      <c r="I32" s="139"/>
      <c r="J32" s="139"/>
      <c r="M32" s="136">
        <v>0</v>
      </c>
      <c r="N32" s="139"/>
      <c r="O32" s="139"/>
      <c r="P32" s="139"/>
      <c r="R32" s="17"/>
    </row>
    <row r="33" spans="2:18" s="5" customFormat="1" ht="15" customHeight="1" hidden="1">
      <c r="B33" s="16"/>
      <c r="E33" s="18" t="s">
        <v>343</v>
      </c>
      <c r="F33" s="19">
        <v>0</v>
      </c>
      <c r="G33" s="54" t="s">
        <v>339</v>
      </c>
      <c r="H33" s="136">
        <f>ROUNDUP((((SUM($BI$117:$BI$124)+SUM($BI$142:$BI$1407))+SUM($BI$1408:$BI$1409))),2)</f>
        <v>0</v>
      </c>
      <c r="I33" s="139"/>
      <c r="J33" s="139"/>
      <c r="M33" s="136">
        <v>0</v>
      </c>
      <c r="N33" s="139"/>
      <c r="O33" s="139"/>
      <c r="P33" s="139"/>
      <c r="R33" s="17"/>
    </row>
    <row r="34" spans="2:18" s="5" customFormat="1" ht="7.5" customHeight="1">
      <c r="B34" s="16"/>
      <c r="R34" s="17"/>
    </row>
    <row r="35" spans="2:18" s="5" customFormat="1" ht="26.25" customHeight="1">
      <c r="B35" s="16"/>
      <c r="C35" s="21"/>
      <c r="D35" s="22" t="s">
        <v>344</v>
      </c>
      <c r="E35" s="23"/>
      <c r="F35" s="23"/>
      <c r="G35" s="55" t="s">
        <v>345</v>
      </c>
      <c r="H35" s="24" t="s">
        <v>346</v>
      </c>
      <c r="I35" s="23"/>
      <c r="J35" s="23"/>
      <c r="K35" s="23"/>
      <c r="L35" s="145">
        <f>ROUNDUP(SUM($M$27:$M$33),2)</f>
        <v>0</v>
      </c>
      <c r="M35" s="146"/>
      <c r="N35" s="146"/>
      <c r="O35" s="146"/>
      <c r="P35" s="147"/>
      <c r="Q35" s="21"/>
      <c r="R35" s="17"/>
    </row>
    <row r="36" spans="2:18" s="5" customFormat="1" ht="15" customHeight="1">
      <c r="B36" s="16"/>
      <c r="R36" s="17"/>
    </row>
    <row r="37" spans="2:18" s="5" customFormat="1" ht="15" customHeight="1">
      <c r="B37" s="16"/>
      <c r="R37" s="17"/>
    </row>
    <row r="38" spans="2:18" ht="14.25" customHeight="1">
      <c r="B38" s="9"/>
      <c r="N38" s="1"/>
      <c r="R38" s="10"/>
    </row>
    <row r="39" spans="2:18" ht="14.25" customHeight="1">
      <c r="B39" s="9"/>
      <c r="N39" s="1"/>
      <c r="R39" s="10"/>
    </row>
    <row r="40" spans="2:18" ht="14.25" customHeight="1">
      <c r="B40" s="9"/>
      <c r="I40" s="129" t="s">
        <v>305</v>
      </c>
      <c r="N40" s="1"/>
      <c r="R40" s="10"/>
    </row>
    <row r="41" spans="2:18" ht="14.25" customHeight="1">
      <c r="B41" s="9"/>
      <c r="N41" s="1"/>
      <c r="R41" s="10"/>
    </row>
    <row r="42" spans="2:18" ht="14.25" customHeight="1">
      <c r="B42" s="9"/>
      <c r="N42" s="1"/>
      <c r="R42" s="10"/>
    </row>
    <row r="43" spans="2:18" ht="14.25" customHeight="1">
      <c r="B43" s="9"/>
      <c r="N43" s="1"/>
      <c r="R43" s="10"/>
    </row>
    <row r="44" spans="2:18" ht="14.25" customHeight="1">
      <c r="B44" s="9"/>
      <c r="N44" s="1"/>
      <c r="R44" s="10"/>
    </row>
    <row r="45" spans="2:18" ht="14.25" customHeight="1">
      <c r="B45" s="9"/>
      <c r="N45" s="1"/>
      <c r="R45" s="10"/>
    </row>
    <row r="46" spans="2:18" ht="14.25" customHeight="1">
      <c r="B46" s="9"/>
      <c r="N46" s="1"/>
      <c r="R46" s="10"/>
    </row>
    <row r="47" spans="2:18" ht="14.25" customHeight="1">
      <c r="B47" s="150" t="s">
        <v>306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2"/>
    </row>
    <row r="48" spans="2:18" ht="14.25" customHeight="1">
      <c r="B48" s="9"/>
      <c r="N48" s="1"/>
      <c r="R48" s="10"/>
    </row>
    <row r="49" spans="2:18" ht="14.25" customHeight="1">
      <c r="B49" s="9"/>
      <c r="N49" s="1"/>
      <c r="R49" s="10"/>
    </row>
    <row r="50" spans="2:18" s="5" customFormat="1" ht="15.75" customHeight="1">
      <c r="B50" s="16"/>
      <c r="D50" s="25" t="s">
        <v>347</v>
      </c>
      <c r="E50" s="26"/>
      <c r="F50" s="26"/>
      <c r="G50" s="26"/>
      <c r="H50" s="27"/>
      <c r="J50" s="25" t="s">
        <v>348</v>
      </c>
      <c r="K50" s="26"/>
      <c r="L50" s="26"/>
      <c r="M50" s="26"/>
      <c r="N50" s="26"/>
      <c r="O50" s="26"/>
      <c r="P50" s="27"/>
      <c r="R50" s="17"/>
    </row>
    <row r="51" spans="2:18" ht="14.25" customHeight="1">
      <c r="B51" s="9"/>
      <c r="D51" s="28"/>
      <c r="H51" s="29"/>
      <c r="J51" s="28"/>
      <c r="N51" s="1"/>
      <c r="P51" s="29"/>
      <c r="R51" s="10"/>
    </row>
    <row r="52" spans="2:18" ht="14.25" customHeight="1">
      <c r="B52" s="9"/>
      <c r="D52" s="28"/>
      <c r="H52" s="29"/>
      <c r="J52" s="28"/>
      <c r="N52" s="1"/>
      <c r="P52" s="29"/>
      <c r="R52" s="10"/>
    </row>
    <row r="53" spans="2:18" ht="14.25" customHeight="1">
      <c r="B53" s="9"/>
      <c r="D53" s="28"/>
      <c r="H53" s="29"/>
      <c r="J53" s="28"/>
      <c r="N53" s="1"/>
      <c r="P53" s="29"/>
      <c r="R53" s="10"/>
    </row>
    <row r="54" spans="2:18" ht="14.25" customHeight="1">
      <c r="B54" s="9"/>
      <c r="D54" s="28"/>
      <c r="H54" s="29"/>
      <c r="J54" s="28"/>
      <c r="N54" s="1"/>
      <c r="P54" s="29"/>
      <c r="R54" s="10"/>
    </row>
    <row r="55" spans="2:18" ht="14.25" customHeight="1">
      <c r="B55" s="9"/>
      <c r="D55" s="28"/>
      <c r="H55" s="29"/>
      <c r="J55" s="28"/>
      <c r="N55" s="1"/>
      <c r="P55" s="29"/>
      <c r="R55" s="10"/>
    </row>
    <row r="56" spans="2:18" ht="14.25" customHeight="1">
      <c r="B56" s="9"/>
      <c r="D56" s="28"/>
      <c r="H56" s="29"/>
      <c r="J56" s="28"/>
      <c r="N56" s="1"/>
      <c r="P56" s="29"/>
      <c r="R56" s="10"/>
    </row>
    <row r="57" spans="2:18" ht="14.25" customHeight="1">
      <c r="B57" s="9"/>
      <c r="D57" s="28"/>
      <c r="H57" s="29"/>
      <c r="J57" s="28"/>
      <c r="N57" s="1"/>
      <c r="P57" s="29"/>
      <c r="R57" s="10"/>
    </row>
    <row r="58" spans="2:18" ht="14.25" customHeight="1">
      <c r="B58" s="9"/>
      <c r="D58" s="28"/>
      <c r="H58" s="29"/>
      <c r="J58" s="28"/>
      <c r="N58" s="1"/>
      <c r="P58" s="29"/>
      <c r="R58" s="10"/>
    </row>
    <row r="59" spans="2:18" s="5" customFormat="1" ht="15.75" customHeight="1">
      <c r="B59" s="16"/>
      <c r="D59" s="30" t="s">
        <v>349</v>
      </c>
      <c r="E59" s="31"/>
      <c r="F59" s="31"/>
      <c r="G59" s="32" t="s">
        <v>350</v>
      </c>
      <c r="H59" s="33"/>
      <c r="J59" s="30" t="s">
        <v>349</v>
      </c>
      <c r="K59" s="31"/>
      <c r="L59" s="31"/>
      <c r="M59" s="31"/>
      <c r="N59" s="32" t="s">
        <v>350</v>
      </c>
      <c r="O59" s="31"/>
      <c r="P59" s="33"/>
      <c r="R59" s="17"/>
    </row>
    <row r="60" spans="2:18" ht="14.25" customHeight="1">
      <c r="B60" s="9"/>
      <c r="N60" s="1"/>
      <c r="R60" s="10"/>
    </row>
    <row r="61" spans="2:18" s="5" customFormat="1" ht="15.75" customHeight="1">
      <c r="B61" s="16"/>
      <c r="D61" s="25" t="s">
        <v>351</v>
      </c>
      <c r="E61" s="26"/>
      <c r="F61" s="26"/>
      <c r="G61" s="26"/>
      <c r="H61" s="27"/>
      <c r="J61" s="25" t="s">
        <v>352</v>
      </c>
      <c r="K61" s="26"/>
      <c r="L61" s="26"/>
      <c r="M61" s="26"/>
      <c r="N61" s="26"/>
      <c r="O61" s="26"/>
      <c r="P61" s="27"/>
      <c r="R61" s="17"/>
    </row>
    <row r="62" spans="2:18" ht="14.25" customHeight="1">
      <c r="B62" s="9"/>
      <c r="D62" s="28"/>
      <c r="H62" s="29"/>
      <c r="J62" s="28"/>
      <c r="N62" s="1"/>
      <c r="P62" s="29"/>
      <c r="R62" s="10"/>
    </row>
    <row r="63" spans="2:18" ht="14.25" customHeight="1">
      <c r="B63" s="9"/>
      <c r="D63" s="28"/>
      <c r="H63" s="29"/>
      <c r="J63" s="28"/>
      <c r="N63" s="1"/>
      <c r="P63" s="29"/>
      <c r="R63" s="10"/>
    </row>
    <row r="64" spans="2:18" ht="14.25" customHeight="1">
      <c r="B64" s="9"/>
      <c r="D64" s="28"/>
      <c r="H64" s="29"/>
      <c r="J64" s="28"/>
      <c r="N64" s="1"/>
      <c r="P64" s="29"/>
      <c r="R64" s="10"/>
    </row>
    <row r="65" spans="2:18" ht="14.25" customHeight="1">
      <c r="B65" s="9"/>
      <c r="D65" s="28"/>
      <c r="H65" s="29"/>
      <c r="J65" s="28"/>
      <c r="N65" s="1"/>
      <c r="P65" s="29"/>
      <c r="R65" s="10"/>
    </row>
    <row r="66" spans="2:18" ht="14.25" customHeight="1">
      <c r="B66" s="9"/>
      <c r="D66" s="28"/>
      <c r="H66" s="29"/>
      <c r="J66" s="28"/>
      <c r="N66" s="1"/>
      <c r="P66" s="29"/>
      <c r="R66" s="10"/>
    </row>
    <row r="67" spans="2:18" ht="14.25" customHeight="1">
      <c r="B67" s="9"/>
      <c r="D67" s="28"/>
      <c r="H67" s="29"/>
      <c r="J67" s="28"/>
      <c r="N67" s="1"/>
      <c r="P67" s="29"/>
      <c r="R67" s="10"/>
    </row>
    <row r="68" spans="2:18" ht="14.25" customHeight="1">
      <c r="B68" s="9"/>
      <c r="D68" s="28"/>
      <c r="H68" s="29"/>
      <c r="J68" s="28"/>
      <c r="N68" s="1"/>
      <c r="P68" s="29"/>
      <c r="R68" s="10"/>
    </row>
    <row r="69" spans="2:18" ht="14.25" customHeight="1">
      <c r="B69" s="9"/>
      <c r="D69" s="28"/>
      <c r="H69" s="29"/>
      <c r="J69" s="28"/>
      <c r="N69" s="1"/>
      <c r="P69" s="29"/>
      <c r="R69" s="10"/>
    </row>
    <row r="70" spans="2:18" s="5" customFormat="1" ht="15.75" customHeight="1">
      <c r="B70" s="16"/>
      <c r="D70" s="30" t="s">
        <v>349</v>
      </c>
      <c r="E70" s="31"/>
      <c r="F70" s="31"/>
      <c r="G70" s="32" t="s">
        <v>350</v>
      </c>
      <c r="H70" s="33"/>
      <c r="J70" s="30" t="s">
        <v>349</v>
      </c>
      <c r="K70" s="31"/>
      <c r="L70" s="31"/>
      <c r="M70" s="31"/>
      <c r="N70" s="32" t="s">
        <v>350</v>
      </c>
      <c r="O70" s="31"/>
      <c r="P70" s="33"/>
      <c r="R70" s="17"/>
    </row>
    <row r="71" spans="2:18" s="5" customFormat="1" ht="1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5" customFormat="1" ht="7.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</row>
    <row r="76" spans="2:18" s="5" customFormat="1" ht="37.5" customHeight="1">
      <c r="B76" s="16"/>
      <c r="C76" s="142" t="s">
        <v>307</v>
      </c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7"/>
    </row>
    <row r="77" spans="2:18" s="5" customFormat="1" ht="7.5" customHeight="1">
      <c r="B77" s="16"/>
      <c r="R77" s="17"/>
    </row>
    <row r="78" spans="2:18" s="5" customFormat="1" ht="30.75" customHeight="1">
      <c r="B78" s="16"/>
      <c r="C78" s="14" t="s">
        <v>316</v>
      </c>
      <c r="F78" s="148" t="str">
        <f>$F$6</f>
        <v>TRANSFORMACE DOMOVA SOCIÁLNÍCH SLUŽEB SLATIŇANY III</v>
      </c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R78" s="17"/>
    </row>
    <row r="79" spans="2:18" s="5" customFormat="1" ht="37.5" customHeight="1">
      <c r="B79" s="16"/>
      <c r="C79" s="40" t="s">
        <v>373</v>
      </c>
      <c r="F79" s="149" t="str">
        <f>$F$7</f>
        <v>SO 01 Dvoubytový dům</v>
      </c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R79" s="17"/>
    </row>
    <row r="80" spans="2:18" s="5" customFormat="1" ht="7.5" customHeight="1">
      <c r="B80" s="16"/>
      <c r="R80" s="17"/>
    </row>
    <row r="81" spans="2:18" s="5" customFormat="1" ht="18.75" customHeight="1">
      <c r="B81" s="16"/>
      <c r="C81" s="14" t="s">
        <v>321</v>
      </c>
      <c r="F81" s="12" t="str">
        <f>$F$9</f>
        <v>Chrudim Píšťovy, p.p.č. 1879/1,4</v>
      </c>
      <c r="K81" s="14" t="s">
        <v>323</v>
      </c>
      <c r="M81" s="155">
        <f>IF($O$9="","",$O$9)</f>
      </c>
      <c r="N81" s="139"/>
      <c r="O81" s="139"/>
      <c r="P81" s="139"/>
      <c r="R81" s="17"/>
    </row>
    <row r="82" spans="2:18" s="5" customFormat="1" ht="7.5" customHeight="1">
      <c r="B82" s="16"/>
      <c r="R82" s="17"/>
    </row>
    <row r="83" spans="2:18" s="5" customFormat="1" ht="15.75" customHeight="1">
      <c r="B83" s="16"/>
      <c r="C83" s="14" t="s">
        <v>326</v>
      </c>
      <c r="F83" s="12" t="str">
        <f>$E$12</f>
        <v>Pardubický kraj</v>
      </c>
      <c r="K83" s="14" t="s">
        <v>331</v>
      </c>
      <c r="M83" s="138" t="str">
        <f>$E$18</f>
        <v>Proxion s r.o.</v>
      </c>
      <c r="N83" s="139"/>
      <c r="O83" s="139"/>
      <c r="P83" s="139"/>
      <c r="Q83" s="139"/>
      <c r="R83" s="17"/>
    </row>
    <row r="84" spans="2:18" s="5" customFormat="1" ht="15" customHeight="1">
      <c r="B84" s="16"/>
      <c r="C84" s="14" t="s">
        <v>330</v>
      </c>
      <c r="F84" s="12" t="str">
        <f>IF($E$15="","",$E$15)</f>
        <v>dle výběru investora</v>
      </c>
      <c r="K84" s="14" t="s">
        <v>333</v>
      </c>
      <c r="M84" s="138" t="str">
        <f>$E$21</f>
        <v>Ivan Mezera</v>
      </c>
      <c r="N84" s="139"/>
      <c r="O84" s="139"/>
      <c r="P84" s="139"/>
      <c r="Q84" s="139"/>
      <c r="R84" s="17"/>
    </row>
    <row r="85" spans="2:18" s="5" customFormat="1" ht="11.25" customHeight="1">
      <c r="B85" s="16"/>
      <c r="R85" s="17"/>
    </row>
    <row r="86" spans="2:18" s="5" customFormat="1" ht="30" customHeight="1">
      <c r="B86" s="16"/>
      <c r="C86" s="126" t="s">
        <v>419</v>
      </c>
      <c r="D86" s="143"/>
      <c r="E86" s="143"/>
      <c r="F86" s="143"/>
      <c r="G86" s="143"/>
      <c r="H86" s="21"/>
      <c r="I86" s="21"/>
      <c r="J86" s="21"/>
      <c r="K86" s="21"/>
      <c r="L86" s="21"/>
      <c r="M86" s="21"/>
      <c r="N86" s="126" t="s">
        <v>420</v>
      </c>
      <c r="O86" s="139"/>
      <c r="P86" s="139"/>
      <c r="Q86" s="139"/>
      <c r="R86" s="17"/>
    </row>
    <row r="87" spans="2:18" s="5" customFormat="1" ht="11.25" customHeight="1">
      <c r="B87" s="16"/>
      <c r="R87" s="17"/>
    </row>
    <row r="88" spans="2:47" s="5" customFormat="1" ht="30" customHeight="1">
      <c r="B88" s="16"/>
      <c r="C88" s="47" t="s">
        <v>421</v>
      </c>
      <c r="N88" s="144">
        <f>ROUNDUP($N$142,2)</f>
        <v>0</v>
      </c>
      <c r="O88" s="139"/>
      <c r="P88" s="139"/>
      <c r="Q88" s="139"/>
      <c r="R88" s="17"/>
      <c r="AU88" s="5" t="s">
        <v>422</v>
      </c>
    </row>
    <row r="89" spans="2:18" s="48" customFormat="1" ht="25.5" customHeight="1">
      <c r="B89" s="56"/>
      <c r="D89" s="57" t="s">
        <v>423</v>
      </c>
      <c r="N89" s="156">
        <f>ROUNDUP($N$143,2)</f>
        <v>0</v>
      </c>
      <c r="O89" s="154"/>
      <c r="P89" s="154"/>
      <c r="Q89" s="154"/>
      <c r="R89" s="58"/>
    </row>
    <row r="90" spans="2:18" s="52" customFormat="1" ht="21" customHeight="1">
      <c r="B90" s="59"/>
      <c r="D90" s="49" t="s">
        <v>424</v>
      </c>
      <c r="N90" s="153">
        <f>ROUNDUP($N$144,2)</f>
        <v>0</v>
      </c>
      <c r="O90" s="154"/>
      <c r="P90" s="154"/>
      <c r="Q90" s="154"/>
      <c r="R90" s="60"/>
    </row>
    <row r="91" spans="2:18" s="52" customFormat="1" ht="21" customHeight="1">
      <c r="B91" s="59"/>
      <c r="D91" s="49" t="s">
        <v>425</v>
      </c>
      <c r="N91" s="153">
        <f>ROUNDUP($N$192,2)</f>
        <v>0</v>
      </c>
      <c r="O91" s="154"/>
      <c r="P91" s="154"/>
      <c r="Q91" s="154"/>
      <c r="R91" s="60"/>
    </row>
    <row r="92" spans="2:18" s="52" customFormat="1" ht="21" customHeight="1">
      <c r="B92" s="59"/>
      <c r="D92" s="49" t="s">
        <v>426</v>
      </c>
      <c r="N92" s="153">
        <f>ROUNDUP($N$211,2)</f>
        <v>0</v>
      </c>
      <c r="O92" s="154"/>
      <c r="P92" s="154"/>
      <c r="Q92" s="154"/>
      <c r="R92" s="60"/>
    </row>
    <row r="93" spans="2:18" s="52" customFormat="1" ht="21" customHeight="1">
      <c r="B93" s="59"/>
      <c r="D93" s="49" t="s">
        <v>427</v>
      </c>
      <c r="N93" s="153">
        <f>ROUNDUP($N$320,2)</f>
        <v>0</v>
      </c>
      <c r="O93" s="154"/>
      <c r="P93" s="154"/>
      <c r="Q93" s="154"/>
      <c r="R93" s="60"/>
    </row>
    <row r="94" spans="2:18" s="52" customFormat="1" ht="21" customHeight="1">
      <c r="B94" s="59"/>
      <c r="D94" s="49" t="s">
        <v>428</v>
      </c>
      <c r="N94" s="153">
        <f>ROUNDUP($N$372,2)</f>
        <v>0</v>
      </c>
      <c r="O94" s="154"/>
      <c r="P94" s="154"/>
      <c r="Q94" s="154"/>
      <c r="R94" s="60"/>
    </row>
    <row r="95" spans="2:18" s="52" customFormat="1" ht="21" customHeight="1">
      <c r="B95" s="59"/>
      <c r="D95" s="49" t="s">
        <v>429</v>
      </c>
      <c r="N95" s="153">
        <f>ROUNDUP($N$403,2)</f>
        <v>0</v>
      </c>
      <c r="O95" s="154"/>
      <c r="P95" s="154"/>
      <c r="Q95" s="154"/>
      <c r="R95" s="60"/>
    </row>
    <row r="96" spans="2:18" s="52" customFormat="1" ht="21" customHeight="1">
      <c r="B96" s="59"/>
      <c r="D96" s="49" t="s">
        <v>430</v>
      </c>
      <c r="N96" s="153">
        <f>ROUNDUP($N$815,2)</f>
        <v>0</v>
      </c>
      <c r="O96" s="154"/>
      <c r="P96" s="154"/>
      <c r="Q96" s="154"/>
      <c r="R96" s="60"/>
    </row>
    <row r="97" spans="2:18" s="52" customFormat="1" ht="21" customHeight="1">
      <c r="B97" s="59"/>
      <c r="D97" s="49" t="s">
        <v>431</v>
      </c>
      <c r="N97" s="153">
        <f>ROUNDUP($N$822,2)</f>
        <v>0</v>
      </c>
      <c r="O97" s="154"/>
      <c r="P97" s="154"/>
      <c r="Q97" s="154"/>
      <c r="R97" s="60"/>
    </row>
    <row r="98" spans="2:18" s="52" customFormat="1" ht="15.75" customHeight="1">
      <c r="B98" s="59"/>
      <c r="D98" s="49" t="s">
        <v>432</v>
      </c>
      <c r="N98" s="153">
        <f>ROUNDUP($N$845,2)</f>
        <v>0</v>
      </c>
      <c r="O98" s="154"/>
      <c r="P98" s="154"/>
      <c r="Q98" s="154"/>
      <c r="R98" s="60"/>
    </row>
    <row r="99" spans="2:18" s="48" customFormat="1" ht="25.5" customHeight="1">
      <c r="B99" s="56"/>
      <c r="D99" s="57" t="s">
        <v>433</v>
      </c>
      <c r="N99" s="156">
        <f>ROUNDUP($N$847,2)</f>
        <v>0</v>
      </c>
      <c r="O99" s="154"/>
      <c r="P99" s="154"/>
      <c r="Q99" s="154"/>
      <c r="R99" s="58"/>
    </row>
    <row r="100" spans="2:18" s="52" customFormat="1" ht="21" customHeight="1">
      <c r="B100" s="59"/>
      <c r="D100" s="49" t="s">
        <v>434</v>
      </c>
      <c r="N100" s="153">
        <f>ROUNDUP($N$848,2)</f>
        <v>0</v>
      </c>
      <c r="O100" s="154"/>
      <c r="P100" s="154"/>
      <c r="Q100" s="154"/>
      <c r="R100" s="60"/>
    </row>
    <row r="101" spans="2:18" s="52" customFormat="1" ht="21" customHeight="1">
      <c r="B101" s="59"/>
      <c r="D101" s="49" t="s">
        <v>435</v>
      </c>
      <c r="N101" s="153">
        <f>ROUNDUP($N$889,2)</f>
        <v>0</v>
      </c>
      <c r="O101" s="154"/>
      <c r="P101" s="154"/>
      <c r="Q101" s="154"/>
      <c r="R101" s="60"/>
    </row>
    <row r="102" spans="2:18" s="52" customFormat="1" ht="21" customHeight="1">
      <c r="B102" s="59"/>
      <c r="D102" s="49" t="s">
        <v>436</v>
      </c>
      <c r="N102" s="153">
        <f>ROUNDUP($N$922,2)</f>
        <v>0</v>
      </c>
      <c r="O102" s="154"/>
      <c r="P102" s="154"/>
      <c r="Q102" s="154"/>
      <c r="R102" s="60"/>
    </row>
    <row r="103" spans="2:18" s="52" customFormat="1" ht="21" customHeight="1">
      <c r="B103" s="59"/>
      <c r="D103" s="49" t="s">
        <v>437</v>
      </c>
      <c r="N103" s="153">
        <f>ROUNDUP($N$929,2)</f>
        <v>0</v>
      </c>
      <c r="O103" s="154"/>
      <c r="P103" s="154"/>
      <c r="Q103" s="154"/>
      <c r="R103" s="60"/>
    </row>
    <row r="104" spans="2:18" s="52" customFormat="1" ht="21" customHeight="1">
      <c r="B104" s="59"/>
      <c r="D104" s="49" t="s">
        <v>438</v>
      </c>
      <c r="N104" s="153">
        <f>ROUNDUP($N$1020,2)</f>
        <v>0</v>
      </c>
      <c r="O104" s="154"/>
      <c r="P104" s="154"/>
      <c r="Q104" s="154"/>
      <c r="R104" s="60"/>
    </row>
    <row r="105" spans="2:18" s="52" customFormat="1" ht="21" customHeight="1">
      <c r="B105" s="59"/>
      <c r="D105" s="49" t="s">
        <v>439</v>
      </c>
      <c r="N105" s="153">
        <f>ROUNDUP($N$1038,2)</f>
        <v>0</v>
      </c>
      <c r="O105" s="154"/>
      <c r="P105" s="154"/>
      <c r="Q105" s="154"/>
      <c r="R105" s="60"/>
    </row>
    <row r="106" spans="2:18" s="52" customFormat="1" ht="21" customHeight="1">
      <c r="B106" s="59"/>
      <c r="D106" s="49" t="s">
        <v>440</v>
      </c>
      <c r="N106" s="153">
        <f>ROUNDUP($N$1113,2)</f>
        <v>0</v>
      </c>
      <c r="O106" s="154"/>
      <c r="P106" s="154"/>
      <c r="Q106" s="154"/>
      <c r="R106" s="60"/>
    </row>
    <row r="107" spans="2:18" s="52" customFormat="1" ht="21" customHeight="1">
      <c r="B107" s="59"/>
      <c r="D107" s="49" t="s">
        <v>441</v>
      </c>
      <c r="N107" s="153">
        <f>ROUNDUP($N$1160,2)</f>
        <v>0</v>
      </c>
      <c r="O107" s="154"/>
      <c r="P107" s="154"/>
      <c r="Q107" s="154"/>
      <c r="R107" s="60"/>
    </row>
    <row r="108" spans="2:18" s="52" customFormat="1" ht="21" customHeight="1">
      <c r="B108" s="59"/>
      <c r="D108" s="49" t="s">
        <v>442</v>
      </c>
      <c r="N108" s="153">
        <f>ROUNDUP($N$1179,2)</f>
        <v>0</v>
      </c>
      <c r="O108" s="154"/>
      <c r="P108" s="154"/>
      <c r="Q108" s="154"/>
      <c r="R108" s="60"/>
    </row>
    <row r="109" spans="2:18" s="52" customFormat="1" ht="21" customHeight="1">
      <c r="B109" s="59"/>
      <c r="D109" s="49" t="s">
        <v>443</v>
      </c>
      <c r="N109" s="153">
        <f>ROUNDUP($N$1224,2)</f>
        <v>0</v>
      </c>
      <c r="O109" s="154"/>
      <c r="P109" s="154"/>
      <c r="Q109" s="154"/>
      <c r="R109" s="60"/>
    </row>
    <row r="110" spans="2:18" s="52" customFormat="1" ht="21" customHeight="1">
      <c r="B110" s="59"/>
      <c r="D110" s="49" t="s">
        <v>444</v>
      </c>
      <c r="N110" s="153">
        <f>ROUNDUP($N$1241,2)</f>
        <v>0</v>
      </c>
      <c r="O110" s="154"/>
      <c r="P110" s="154"/>
      <c r="Q110" s="154"/>
      <c r="R110" s="60"/>
    </row>
    <row r="111" spans="2:18" s="52" customFormat="1" ht="21" customHeight="1">
      <c r="B111" s="59"/>
      <c r="D111" s="49" t="s">
        <v>445</v>
      </c>
      <c r="N111" s="153">
        <f>ROUNDUP($N$1314,2)</f>
        <v>0</v>
      </c>
      <c r="O111" s="154"/>
      <c r="P111" s="154"/>
      <c r="Q111" s="154"/>
      <c r="R111" s="60"/>
    </row>
    <row r="112" spans="2:18" s="52" customFormat="1" ht="21" customHeight="1">
      <c r="B112" s="59"/>
      <c r="D112" s="49" t="s">
        <v>446</v>
      </c>
      <c r="N112" s="153">
        <f>ROUNDUP($N$1326,2)</f>
        <v>0</v>
      </c>
      <c r="O112" s="154"/>
      <c r="P112" s="154"/>
      <c r="Q112" s="154"/>
      <c r="R112" s="60"/>
    </row>
    <row r="113" spans="2:18" s="52" customFormat="1" ht="21" customHeight="1">
      <c r="B113" s="59"/>
      <c r="D113" s="49" t="s">
        <v>447</v>
      </c>
      <c r="N113" s="153">
        <f>ROUNDUP($N$1385,2)</f>
        <v>0</v>
      </c>
      <c r="O113" s="154"/>
      <c r="P113" s="154"/>
      <c r="Q113" s="154"/>
      <c r="R113" s="60"/>
    </row>
    <row r="114" spans="2:18" s="52" customFormat="1" ht="21" customHeight="1">
      <c r="B114" s="59"/>
      <c r="D114" s="49" t="s">
        <v>448</v>
      </c>
      <c r="N114" s="153">
        <f>ROUNDUP($N$1398,2)</f>
        <v>0</v>
      </c>
      <c r="O114" s="154"/>
      <c r="P114" s="154"/>
      <c r="Q114" s="154"/>
      <c r="R114" s="60"/>
    </row>
    <row r="115" spans="2:18" s="52" customFormat="1" ht="21" customHeight="1">
      <c r="B115" s="59"/>
      <c r="D115" s="49" t="s">
        <v>449</v>
      </c>
      <c r="N115" s="153">
        <f>ROUNDUP($N$1403,2)</f>
        <v>0</v>
      </c>
      <c r="O115" s="154"/>
      <c r="P115" s="154"/>
      <c r="Q115" s="154"/>
      <c r="R115" s="60"/>
    </row>
    <row r="116" spans="2:18" s="5" customFormat="1" ht="22.5" customHeight="1">
      <c r="B116" s="16"/>
      <c r="R116" s="17"/>
    </row>
    <row r="117" spans="2:21" s="5" customFormat="1" ht="30" customHeight="1">
      <c r="B117" s="16"/>
      <c r="C117" s="47" t="s">
        <v>450</v>
      </c>
      <c r="N117" s="144">
        <f>ROUNDUP($N$118+$N$119+$N$120+$N$121+$N$122+$N$123,2)</f>
        <v>0</v>
      </c>
      <c r="O117" s="139"/>
      <c r="P117" s="139"/>
      <c r="Q117" s="139"/>
      <c r="R117" s="17"/>
      <c r="T117" s="61"/>
      <c r="U117" s="62" t="s">
        <v>337</v>
      </c>
    </row>
    <row r="118" spans="2:62" s="5" customFormat="1" ht="18.75" customHeight="1">
      <c r="B118" s="16"/>
      <c r="D118" s="157" t="s">
        <v>451</v>
      </c>
      <c r="E118" s="139"/>
      <c r="F118" s="139"/>
      <c r="G118" s="139"/>
      <c r="H118" s="139"/>
      <c r="N118" s="158">
        <f>ROUNDUP($N$88*$T$118,2)</f>
        <v>0</v>
      </c>
      <c r="O118" s="139"/>
      <c r="P118" s="139"/>
      <c r="Q118" s="139"/>
      <c r="R118" s="17"/>
      <c r="T118" s="63"/>
      <c r="U118" s="64" t="s">
        <v>340</v>
      </c>
      <c r="AY118" s="5" t="s">
        <v>452</v>
      </c>
      <c r="BE118" s="50">
        <f>IF($U$118="základní",$N$118,0)</f>
        <v>0</v>
      </c>
      <c r="BF118" s="50">
        <f>IF($U$118="snížená",$N$118,0)</f>
        <v>0</v>
      </c>
      <c r="BG118" s="50">
        <f>IF($U$118="zákl. přenesená",$N$118,0)</f>
        <v>0</v>
      </c>
      <c r="BH118" s="50">
        <f>IF($U$118="sníž. přenesená",$N$118,0)</f>
        <v>0</v>
      </c>
      <c r="BI118" s="50">
        <f>IF($U$118="nulová",$N$118,0)</f>
        <v>0</v>
      </c>
      <c r="BJ118" s="5" t="s">
        <v>364</v>
      </c>
    </row>
    <row r="119" spans="2:62" s="5" customFormat="1" ht="18.75" customHeight="1">
      <c r="B119" s="16"/>
      <c r="D119" s="157" t="s">
        <v>453</v>
      </c>
      <c r="E119" s="139"/>
      <c r="F119" s="139"/>
      <c r="G119" s="139"/>
      <c r="H119" s="139"/>
      <c r="N119" s="158">
        <f>ROUNDUP($N$88*$T$119,2)</f>
        <v>0</v>
      </c>
      <c r="O119" s="139"/>
      <c r="P119" s="139"/>
      <c r="Q119" s="139"/>
      <c r="R119" s="17"/>
      <c r="T119" s="63"/>
      <c r="U119" s="64" t="s">
        <v>340</v>
      </c>
      <c r="AY119" s="5" t="s">
        <v>452</v>
      </c>
      <c r="BE119" s="50">
        <f>IF($U$119="základní",$N$119,0)</f>
        <v>0</v>
      </c>
      <c r="BF119" s="50">
        <f>IF($U$119="snížená",$N$119,0)</f>
        <v>0</v>
      </c>
      <c r="BG119" s="50">
        <f>IF($U$119="zákl. přenesená",$N$119,0)</f>
        <v>0</v>
      </c>
      <c r="BH119" s="50">
        <f>IF($U$119="sníž. přenesená",$N$119,0)</f>
        <v>0</v>
      </c>
      <c r="BI119" s="50">
        <f>IF($U$119="nulová",$N$119,0)</f>
        <v>0</v>
      </c>
      <c r="BJ119" s="5" t="s">
        <v>364</v>
      </c>
    </row>
    <row r="120" spans="2:62" s="5" customFormat="1" ht="18.75" customHeight="1">
      <c r="B120" s="16"/>
      <c r="D120" s="157" t="s">
        <v>454</v>
      </c>
      <c r="E120" s="139"/>
      <c r="F120" s="139"/>
      <c r="G120" s="139"/>
      <c r="H120" s="139"/>
      <c r="N120" s="158">
        <f>ROUNDUP($N$88*$T$120,2)</f>
        <v>0</v>
      </c>
      <c r="O120" s="139"/>
      <c r="P120" s="139"/>
      <c r="Q120" s="139"/>
      <c r="R120" s="17"/>
      <c r="T120" s="63"/>
      <c r="U120" s="64" t="s">
        <v>340</v>
      </c>
      <c r="AY120" s="5" t="s">
        <v>452</v>
      </c>
      <c r="BE120" s="50">
        <f>IF($U$120="základní",$N$120,0)</f>
        <v>0</v>
      </c>
      <c r="BF120" s="50">
        <f>IF($U$120="snížená",$N$120,0)</f>
        <v>0</v>
      </c>
      <c r="BG120" s="50">
        <f>IF($U$120="zákl. přenesená",$N$120,0)</f>
        <v>0</v>
      </c>
      <c r="BH120" s="50">
        <f>IF($U$120="sníž. přenesená",$N$120,0)</f>
        <v>0</v>
      </c>
      <c r="BI120" s="50">
        <f>IF($U$120="nulová",$N$120,0)</f>
        <v>0</v>
      </c>
      <c r="BJ120" s="5" t="s">
        <v>364</v>
      </c>
    </row>
    <row r="121" spans="2:62" s="5" customFormat="1" ht="18.75" customHeight="1">
      <c r="B121" s="16"/>
      <c r="D121" s="157" t="s">
        <v>455</v>
      </c>
      <c r="E121" s="139"/>
      <c r="F121" s="139"/>
      <c r="G121" s="139"/>
      <c r="H121" s="139"/>
      <c r="N121" s="158">
        <f>ROUNDUP($N$88*$T$121,2)</f>
        <v>0</v>
      </c>
      <c r="O121" s="139"/>
      <c r="P121" s="139"/>
      <c r="Q121" s="139"/>
      <c r="R121" s="17"/>
      <c r="T121" s="63"/>
      <c r="U121" s="64" t="s">
        <v>340</v>
      </c>
      <c r="AY121" s="5" t="s">
        <v>452</v>
      </c>
      <c r="BE121" s="50">
        <f>IF($U$121="základní",$N$121,0)</f>
        <v>0</v>
      </c>
      <c r="BF121" s="50">
        <f>IF($U$121="snížená",$N$121,0)</f>
        <v>0</v>
      </c>
      <c r="BG121" s="50">
        <f>IF($U$121="zákl. přenesená",$N$121,0)</f>
        <v>0</v>
      </c>
      <c r="BH121" s="50">
        <f>IF($U$121="sníž. přenesená",$N$121,0)</f>
        <v>0</v>
      </c>
      <c r="BI121" s="50">
        <f>IF($U$121="nulová",$N$121,0)</f>
        <v>0</v>
      </c>
      <c r="BJ121" s="5" t="s">
        <v>364</v>
      </c>
    </row>
    <row r="122" spans="2:62" s="5" customFormat="1" ht="18.75" customHeight="1">
      <c r="B122" s="16"/>
      <c r="D122" s="157" t="s">
        <v>456</v>
      </c>
      <c r="E122" s="139"/>
      <c r="F122" s="139"/>
      <c r="G122" s="139"/>
      <c r="H122" s="139"/>
      <c r="N122" s="158">
        <f>ROUNDUP($N$88*$T$122,2)</f>
        <v>0</v>
      </c>
      <c r="O122" s="139"/>
      <c r="P122" s="139"/>
      <c r="Q122" s="139"/>
      <c r="R122" s="17"/>
      <c r="T122" s="63"/>
      <c r="U122" s="64" t="s">
        <v>340</v>
      </c>
      <c r="AY122" s="5" t="s">
        <v>452</v>
      </c>
      <c r="BE122" s="50">
        <f>IF($U$122="základní",$N$122,0)</f>
        <v>0</v>
      </c>
      <c r="BF122" s="50">
        <f>IF($U$122="snížená",$N$122,0)</f>
        <v>0</v>
      </c>
      <c r="BG122" s="50">
        <f>IF($U$122="zákl. přenesená",$N$122,0)</f>
        <v>0</v>
      </c>
      <c r="BH122" s="50">
        <f>IF($U$122="sníž. přenesená",$N$122,0)</f>
        <v>0</v>
      </c>
      <c r="BI122" s="50">
        <f>IF($U$122="nulová",$N$122,0)</f>
        <v>0</v>
      </c>
      <c r="BJ122" s="5" t="s">
        <v>364</v>
      </c>
    </row>
    <row r="123" spans="2:62" s="5" customFormat="1" ht="18.75" customHeight="1">
      <c r="B123" s="16"/>
      <c r="D123" s="49" t="s">
        <v>457</v>
      </c>
      <c r="N123" s="158">
        <f>ROUNDUP($N$88*$T$123,2)</f>
        <v>0</v>
      </c>
      <c r="O123" s="139"/>
      <c r="P123" s="139"/>
      <c r="Q123" s="139"/>
      <c r="R123" s="17"/>
      <c r="T123" s="65"/>
      <c r="U123" s="66" t="s">
        <v>340</v>
      </c>
      <c r="AY123" s="5" t="s">
        <v>458</v>
      </c>
      <c r="BE123" s="50">
        <f>IF($U$123="základní",$N$123,0)</f>
        <v>0</v>
      </c>
      <c r="BF123" s="50">
        <f>IF($U$123="snížená",$N$123,0)</f>
        <v>0</v>
      </c>
      <c r="BG123" s="50">
        <f>IF($U$123="zákl. přenesená",$N$123,0)</f>
        <v>0</v>
      </c>
      <c r="BH123" s="50">
        <f>IF($U$123="sníž. přenesená",$N$123,0)</f>
        <v>0</v>
      </c>
      <c r="BI123" s="50">
        <f>IF($U$123="nulová",$N$123,0)</f>
        <v>0</v>
      </c>
      <c r="BJ123" s="5" t="s">
        <v>364</v>
      </c>
    </row>
    <row r="124" spans="2:18" s="5" customFormat="1" ht="14.25" customHeight="1">
      <c r="B124" s="16"/>
      <c r="R124" s="17"/>
    </row>
    <row r="125" spans="2:18" s="5" customFormat="1" ht="30" customHeight="1">
      <c r="B125" s="16"/>
      <c r="C125" s="51" t="s">
        <v>359</v>
      </c>
      <c r="D125" s="21"/>
      <c r="E125" s="21"/>
      <c r="F125" s="21"/>
      <c r="G125" s="21"/>
      <c r="H125" s="21"/>
      <c r="I125" s="21"/>
      <c r="J125" s="21"/>
      <c r="K125" s="21"/>
      <c r="L125" s="159">
        <f>ROUNDUP(SUM($N$88+$N$117),2)</f>
        <v>0</v>
      </c>
      <c r="M125" s="143"/>
      <c r="N125" s="143"/>
      <c r="O125" s="143"/>
      <c r="P125" s="143"/>
      <c r="Q125" s="143"/>
      <c r="R125" s="17"/>
    </row>
    <row r="126" spans="2:18" s="5" customFormat="1" ht="7.5" customHeight="1"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6"/>
    </row>
    <row r="127" ht="14.25" customHeight="1">
      <c r="N127" s="1"/>
    </row>
    <row r="128" ht="14.25" customHeight="1">
      <c r="N128" s="1"/>
    </row>
    <row r="129" ht="14.25" customHeight="1">
      <c r="N129" s="1"/>
    </row>
    <row r="130" spans="2:18" s="5" customFormat="1" ht="7.5" customHeight="1"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9"/>
    </row>
    <row r="131" spans="2:18" s="5" customFormat="1" ht="37.5" customHeight="1">
      <c r="B131" s="16"/>
      <c r="C131" s="142" t="s">
        <v>308</v>
      </c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7"/>
    </row>
    <row r="132" spans="2:18" s="5" customFormat="1" ht="7.5" customHeight="1">
      <c r="B132" s="16"/>
      <c r="R132" s="17"/>
    </row>
    <row r="133" spans="2:18" s="5" customFormat="1" ht="30.75" customHeight="1">
      <c r="B133" s="16"/>
      <c r="C133" s="14" t="s">
        <v>316</v>
      </c>
      <c r="F133" s="148" t="str">
        <f>$F$6</f>
        <v>TRANSFORMACE DOMOVA SOCIÁLNÍCH SLUŽEB SLATIŇANY III</v>
      </c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R133" s="17"/>
    </row>
    <row r="134" spans="2:18" s="5" customFormat="1" ht="37.5" customHeight="1">
      <c r="B134" s="16"/>
      <c r="C134" s="40" t="s">
        <v>373</v>
      </c>
      <c r="F134" s="149" t="str">
        <f>$F$7</f>
        <v>SO 01 Dvoubytový dům</v>
      </c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R134" s="17"/>
    </row>
    <row r="135" spans="2:18" s="5" customFormat="1" ht="7.5" customHeight="1">
      <c r="B135" s="16"/>
      <c r="R135" s="17"/>
    </row>
    <row r="136" spans="2:18" s="5" customFormat="1" ht="18.75" customHeight="1">
      <c r="B136" s="16"/>
      <c r="C136" s="14" t="s">
        <v>321</v>
      </c>
      <c r="F136" s="12" t="str">
        <f>$F$9</f>
        <v>Chrudim Píšťovy, p.p.č. 1879/1,4</v>
      </c>
      <c r="K136" s="14" t="s">
        <v>323</v>
      </c>
      <c r="M136" s="155">
        <f>IF($O$9="","",$O$9)</f>
      </c>
      <c r="N136" s="139"/>
      <c r="O136" s="139"/>
      <c r="P136" s="139"/>
      <c r="R136" s="17"/>
    </row>
    <row r="137" spans="2:18" s="5" customFormat="1" ht="7.5" customHeight="1">
      <c r="B137" s="16"/>
      <c r="R137" s="17"/>
    </row>
    <row r="138" spans="2:18" s="5" customFormat="1" ht="15.75" customHeight="1">
      <c r="B138" s="16"/>
      <c r="C138" s="14" t="s">
        <v>326</v>
      </c>
      <c r="F138" s="12" t="str">
        <f>$E$12</f>
        <v>Pardubický kraj</v>
      </c>
      <c r="K138" s="14" t="s">
        <v>331</v>
      </c>
      <c r="M138" s="138" t="str">
        <f>$E$18</f>
        <v>Proxion s r.o.</v>
      </c>
      <c r="N138" s="139"/>
      <c r="O138" s="139"/>
      <c r="P138" s="139"/>
      <c r="Q138" s="139"/>
      <c r="R138" s="17"/>
    </row>
    <row r="139" spans="2:18" s="5" customFormat="1" ht="15" customHeight="1">
      <c r="B139" s="16"/>
      <c r="C139" s="14" t="s">
        <v>330</v>
      </c>
      <c r="F139" s="12" t="str">
        <f>IF($E$15="","",$E$15)</f>
        <v>dle výběru investora</v>
      </c>
      <c r="K139" s="14" t="s">
        <v>333</v>
      </c>
      <c r="M139" s="138" t="str">
        <f>$E$21</f>
        <v>Ivan Mezera</v>
      </c>
      <c r="N139" s="139"/>
      <c r="O139" s="139"/>
      <c r="P139" s="139"/>
      <c r="Q139" s="139"/>
      <c r="R139" s="17"/>
    </row>
    <row r="140" spans="2:18" s="5" customFormat="1" ht="11.25" customHeight="1">
      <c r="B140" s="16"/>
      <c r="R140" s="17"/>
    </row>
    <row r="141" spans="2:27" s="67" customFormat="1" ht="30" customHeight="1">
      <c r="B141" s="68"/>
      <c r="C141" s="69" t="s">
        <v>459</v>
      </c>
      <c r="D141" s="70" t="s">
        <v>460</v>
      </c>
      <c r="E141" s="70" t="s">
        <v>353</v>
      </c>
      <c r="F141" s="164" t="s">
        <v>461</v>
      </c>
      <c r="G141" s="165"/>
      <c r="H141" s="165"/>
      <c r="I141" s="165"/>
      <c r="J141" s="70" t="s">
        <v>462</v>
      </c>
      <c r="K141" s="70" t="s">
        <v>463</v>
      </c>
      <c r="L141" s="164" t="s">
        <v>464</v>
      </c>
      <c r="M141" s="165"/>
      <c r="N141" s="164" t="s">
        <v>465</v>
      </c>
      <c r="O141" s="165"/>
      <c r="P141" s="165"/>
      <c r="Q141" s="166"/>
      <c r="R141" s="71"/>
      <c r="T141" s="43" t="s">
        <v>466</v>
      </c>
      <c r="U141" s="44" t="s">
        <v>337</v>
      </c>
      <c r="V141" s="44" t="s">
        <v>467</v>
      </c>
      <c r="W141" s="44" t="s">
        <v>468</v>
      </c>
      <c r="X141" s="44" t="s">
        <v>469</v>
      </c>
      <c r="Y141" s="44" t="s">
        <v>470</v>
      </c>
      <c r="Z141" s="44" t="s">
        <v>471</v>
      </c>
      <c r="AA141" s="45" t="s">
        <v>472</v>
      </c>
    </row>
    <row r="142" spans="2:63" s="5" customFormat="1" ht="30" customHeight="1">
      <c r="B142" s="16"/>
      <c r="C142" s="47" t="s">
        <v>416</v>
      </c>
      <c r="N142" s="183">
        <f>$BK$142</f>
        <v>0</v>
      </c>
      <c r="O142" s="139"/>
      <c r="P142" s="139"/>
      <c r="Q142" s="139"/>
      <c r="R142" s="17"/>
      <c r="T142" s="46"/>
      <c r="U142" s="26"/>
      <c r="V142" s="26"/>
      <c r="W142" s="72">
        <f>$W$143+$W$847+$W$1408</f>
        <v>6507.981254999999</v>
      </c>
      <c r="X142" s="26"/>
      <c r="Y142" s="72">
        <f>$Y$143+$Y$847+$Y$1408</f>
        <v>840.69226393</v>
      </c>
      <c r="Z142" s="26"/>
      <c r="AA142" s="73">
        <f>$AA$143+$AA$847+$AA$1408</f>
        <v>0</v>
      </c>
      <c r="AT142" s="5" t="s">
        <v>354</v>
      </c>
      <c r="AU142" s="5" t="s">
        <v>422</v>
      </c>
      <c r="BK142" s="74">
        <f>$BK$143+$BK$847+$BK$1408</f>
        <v>0</v>
      </c>
    </row>
    <row r="143" spans="2:63" s="75" customFormat="1" ht="37.5" customHeight="1">
      <c r="B143" s="76"/>
      <c r="D143" s="77" t="s">
        <v>423</v>
      </c>
      <c r="N143" s="184">
        <f>$BK$143</f>
        <v>0</v>
      </c>
      <c r="O143" s="179"/>
      <c r="P143" s="179"/>
      <c r="Q143" s="179"/>
      <c r="R143" s="79"/>
      <c r="T143" s="80"/>
      <c r="W143" s="81">
        <f>$W$144+$W$192+$W$211+$W$320+$W$372+$W$403+$W$815+$W$822</f>
        <v>3836.5808089999996</v>
      </c>
      <c r="Y143" s="81">
        <f>$Y$144+$Y$192+$Y$211+$Y$320+$Y$372+$Y$403+$Y$815+$Y$822</f>
        <v>765.94923862</v>
      </c>
      <c r="AA143" s="82">
        <f>$AA$144+$AA$192+$AA$211+$AA$320+$AA$372+$AA$403+$AA$815+$AA$822</f>
        <v>0</v>
      </c>
      <c r="AR143" s="78" t="s">
        <v>320</v>
      </c>
      <c r="AT143" s="78" t="s">
        <v>354</v>
      </c>
      <c r="AU143" s="78" t="s">
        <v>355</v>
      </c>
      <c r="AY143" s="78" t="s">
        <v>473</v>
      </c>
      <c r="BK143" s="83">
        <f>$BK$144+$BK$192+$BK$211+$BK$320+$BK$372+$BK$403+$BK$815+$BK$822</f>
        <v>0</v>
      </c>
    </row>
    <row r="144" spans="2:63" s="75" customFormat="1" ht="21" customHeight="1">
      <c r="B144" s="76"/>
      <c r="D144" s="84" t="s">
        <v>424</v>
      </c>
      <c r="N144" s="178">
        <f>$BK$144</f>
        <v>0</v>
      </c>
      <c r="O144" s="179"/>
      <c r="P144" s="179"/>
      <c r="Q144" s="179"/>
      <c r="R144" s="79"/>
      <c r="T144" s="80"/>
      <c r="W144" s="81">
        <f>SUM($W$145:$W$191)</f>
        <v>490.51978799999995</v>
      </c>
      <c r="Y144" s="81">
        <f>SUM($Y$145:$Y$191)</f>
        <v>0</v>
      </c>
      <c r="AA144" s="82">
        <f>SUM($AA$145:$AA$191)</f>
        <v>0</v>
      </c>
      <c r="AR144" s="78" t="s">
        <v>320</v>
      </c>
      <c r="AT144" s="78" t="s">
        <v>354</v>
      </c>
      <c r="AU144" s="78" t="s">
        <v>320</v>
      </c>
      <c r="AY144" s="78" t="s">
        <v>473</v>
      </c>
      <c r="BK144" s="83">
        <f>SUM($BK$145:$BK$191)</f>
        <v>0</v>
      </c>
    </row>
    <row r="145" spans="2:64" s="5" customFormat="1" ht="27" customHeight="1">
      <c r="B145" s="16"/>
      <c r="C145" s="85" t="s">
        <v>320</v>
      </c>
      <c r="D145" s="85" t="s">
        <v>474</v>
      </c>
      <c r="E145" s="86" t="s">
        <v>475</v>
      </c>
      <c r="F145" s="167" t="s">
        <v>476</v>
      </c>
      <c r="G145" s="168"/>
      <c r="H145" s="168"/>
      <c r="I145" s="168"/>
      <c r="J145" s="87" t="s">
        <v>477</v>
      </c>
      <c r="K145" s="88">
        <v>148.5</v>
      </c>
      <c r="L145" s="169">
        <v>0</v>
      </c>
      <c r="M145" s="168"/>
      <c r="N145" s="170">
        <f>ROUND($L$145*$K$145,2)</f>
        <v>0</v>
      </c>
      <c r="O145" s="168"/>
      <c r="P145" s="168"/>
      <c r="Q145" s="168"/>
      <c r="R145" s="17"/>
      <c r="T145" s="89"/>
      <c r="U145" s="20" t="s">
        <v>340</v>
      </c>
      <c r="V145" s="90">
        <v>0.021</v>
      </c>
      <c r="W145" s="90">
        <f>$V$145*$K$145</f>
        <v>3.1185</v>
      </c>
      <c r="X145" s="90">
        <v>0</v>
      </c>
      <c r="Y145" s="90">
        <f>$X$145*$K$145</f>
        <v>0</v>
      </c>
      <c r="Z145" s="90">
        <v>0</v>
      </c>
      <c r="AA145" s="91">
        <f>$Z$145*$K$145</f>
        <v>0</v>
      </c>
      <c r="AR145" s="5" t="s">
        <v>478</v>
      </c>
      <c r="AT145" s="5" t="s">
        <v>474</v>
      </c>
      <c r="AU145" s="5" t="s">
        <v>364</v>
      </c>
      <c r="AY145" s="5" t="s">
        <v>473</v>
      </c>
      <c r="BE145" s="50">
        <f>IF($U$145="základní",$N$145,0)</f>
        <v>0</v>
      </c>
      <c r="BF145" s="50">
        <f>IF($U$145="snížená",$N$145,0)</f>
        <v>0</v>
      </c>
      <c r="BG145" s="50">
        <f>IF($U$145="zákl. přenesená",$N$145,0)</f>
        <v>0</v>
      </c>
      <c r="BH145" s="50">
        <f>IF($U$145="sníž. přenesená",$N$145,0)</f>
        <v>0</v>
      </c>
      <c r="BI145" s="50">
        <f>IF($U$145="nulová",$N$145,0)</f>
        <v>0</v>
      </c>
      <c r="BJ145" s="5" t="s">
        <v>364</v>
      </c>
      <c r="BK145" s="50">
        <f>ROUND($L$145*$K$145,2)</f>
        <v>0</v>
      </c>
      <c r="BL145" s="5" t="s">
        <v>478</v>
      </c>
    </row>
    <row r="146" spans="2:51" s="5" customFormat="1" ht="15.75" customHeight="1">
      <c r="B146" s="92"/>
      <c r="E146" s="93"/>
      <c r="F146" s="171" t="s">
        <v>479</v>
      </c>
      <c r="G146" s="172"/>
      <c r="H146" s="172"/>
      <c r="I146" s="172"/>
      <c r="K146" s="93"/>
      <c r="N146" s="93"/>
      <c r="R146" s="94"/>
      <c r="T146" s="95"/>
      <c r="AA146" s="96"/>
      <c r="AT146" s="93" t="s">
        <v>480</v>
      </c>
      <c r="AU146" s="93" t="s">
        <v>364</v>
      </c>
      <c r="AV146" s="93" t="s">
        <v>320</v>
      </c>
      <c r="AW146" s="93" t="s">
        <v>422</v>
      </c>
      <c r="AX146" s="93" t="s">
        <v>355</v>
      </c>
      <c r="AY146" s="93" t="s">
        <v>473</v>
      </c>
    </row>
    <row r="147" spans="2:51" s="5" customFormat="1" ht="15.75" customHeight="1">
      <c r="B147" s="97"/>
      <c r="E147" s="98"/>
      <c r="F147" s="160" t="s">
        <v>481</v>
      </c>
      <c r="G147" s="161"/>
      <c r="H147" s="161"/>
      <c r="I147" s="161"/>
      <c r="K147" s="99">
        <v>148.5</v>
      </c>
      <c r="N147" s="98"/>
      <c r="R147" s="100"/>
      <c r="T147" s="101"/>
      <c r="AA147" s="102"/>
      <c r="AT147" s="98" t="s">
        <v>480</v>
      </c>
      <c r="AU147" s="98" t="s">
        <v>364</v>
      </c>
      <c r="AV147" s="98" t="s">
        <v>364</v>
      </c>
      <c r="AW147" s="98" t="s">
        <v>422</v>
      </c>
      <c r="AX147" s="98" t="s">
        <v>355</v>
      </c>
      <c r="AY147" s="98" t="s">
        <v>473</v>
      </c>
    </row>
    <row r="148" spans="2:51" s="5" customFormat="1" ht="15.75" customHeight="1">
      <c r="B148" s="103"/>
      <c r="E148" s="104" t="s">
        <v>387</v>
      </c>
      <c r="F148" s="162" t="s">
        <v>482</v>
      </c>
      <c r="G148" s="163"/>
      <c r="H148" s="163"/>
      <c r="I148" s="163"/>
      <c r="K148" s="105">
        <v>148.5</v>
      </c>
      <c r="N148" s="104"/>
      <c r="R148" s="106"/>
      <c r="T148" s="107"/>
      <c r="AA148" s="108"/>
      <c r="AT148" s="104" t="s">
        <v>480</v>
      </c>
      <c r="AU148" s="104" t="s">
        <v>364</v>
      </c>
      <c r="AV148" s="104" t="s">
        <v>478</v>
      </c>
      <c r="AW148" s="104" t="s">
        <v>422</v>
      </c>
      <c r="AX148" s="104" t="s">
        <v>320</v>
      </c>
      <c r="AY148" s="104" t="s">
        <v>473</v>
      </c>
    </row>
    <row r="149" spans="2:64" s="5" customFormat="1" ht="27" customHeight="1">
      <c r="B149" s="16"/>
      <c r="C149" s="85" t="s">
        <v>364</v>
      </c>
      <c r="D149" s="85" t="s">
        <v>474</v>
      </c>
      <c r="E149" s="86" t="s">
        <v>483</v>
      </c>
      <c r="F149" s="167" t="s">
        <v>484</v>
      </c>
      <c r="G149" s="168"/>
      <c r="H149" s="168"/>
      <c r="I149" s="168"/>
      <c r="J149" s="87" t="s">
        <v>477</v>
      </c>
      <c r="K149" s="88">
        <v>298.35</v>
      </c>
      <c r="L149" s="169">
        <v>0</v>
      </c>
      <c r="M149" s="168"/>
      <c r="N149" s="170">
        <f>ROUND($L$149*$K$149,2)</f>
        <v>0</v>
      </c>
      <c r="O149" s="168"/>
      <c r="P149" s="168"/>
      <c r="Q149" s="168"/>
      <c r="R149" s="17"/>
      <c r="T149" s="89"/>
      <c r="U149" s="20" t="s">
        <v>340</v>
      </c>
      <c r="V149" s="90">
        <v>0.187</v>
      </c>
      <c r="W149" s="90">
        <f>$V$149*$K$149</f>
        <v>55.791450000000005</v>
      </c>
      <c r="X149" s="90">
        <v>0</v>
      </c>
      <c r="Y149" s="90">
        <f>$X$149*$K$149</f>
        <v>0</v>
      </c>
      <c r="Z149" s="90">
        <v>0</v>
      </c>
      <c r="AA149" s="91">
        <f>$Z$149*$K$149</f>
        <v>0</v>
      </c>
      <c r="AR149" s="5" t="s">
        <v>478</v>
      </c>
      <c r="AT149" s="5" t="s">
        <v>474</v>
      </c>
      <c r="AU149" s="5" t="s">
        <v>364</v>
      </c>
      <c r="AY149" s="5" t="s">
        <v>473</v>
      </c>
      <c r="BE149" s="50">
        <f>IF($U$149="základní",$N$149,0)</f>
        <v>0</v>
      </c>
      <c r="BF149" s="50">
        <f>IF($U$149="snížená",$N$149,0)</f>
        <v>0</v>
      </c>
      <c r="BG149" s="50">
        <f>IF($U$149="zákl. přenesená",$N$149,0)</f>
        <v>0</v>
      </c>
      <c r="BH149" s="50">
        <f>IF($U$149="sníž. přenesená",$N$149,0)</f>
        <v>0</v>
      </c>
      <c r="BI149" s="50">
        <f>IF($U$149="nulová",$N$149,0)</f>
        <v>0</v>
      </c>
      <c r="BJ149" s="5" t="s">
        <v>364</v>
      </c>
      <c r="BK149" s="50">
        <f>ROUND($L$149*$K$149,2)</f>
        <v>0</v>
      </c>
      <c r="BL149" s="5" t="s">
        <v>478</v>
      </c>
    </row>
    <row r="150" spans="2:51" s="5" customFormat="1" ht="15.75" customHeight="1">
      <c r="B150" s="92"/>
      <c r="E150" s="93"/>
      <c r="F150" s="171" t="s">
        <v>479</v>
      </c>
      <c r="G150" s="172"/>
      <c r="H150" s="172"/>
      <c r="I150" s="172"/>
      <c r="K150" s="93"/>
      <c r="N150" s="93"/>
      <c r="R150" s="94"/>
      <c r="T150" s="95"/>
      <c r="AA150" s="96"/>
      <c r="AT150" s="93" t="s">
        <v>480</v>
      </c>
      <c r="AU150" s="93" t="s">
        <v>364</v>
      </c>
      <c r="AV150" s="93" t="s">
        <v>320</v>
      </c>
      <c r="AW150" s="93" t="s">
        <v>422</v>
      </c>
      <c r="AX150" s="93" t="s">
        <v>355</v>
      </c>
      <c r="AY150" s="93" t="s">
        <v>473</v>
      </c>
    </row>
    <row r="151" spans="2:51" s="5" customFormat="1" ht="15.75" customHeight="1">
      <c r="B151" s="97"/>
      <c r="E151" s="98"/>
      <c r="F151" s="160" t="s">
        <v>485</v>
      </c>
      <c r="G151" s="161"/>
      <c r="H151" s="161"/>
      <c r="I151" s="161"/>
      <c r="K151" s="99">
        <v>298.35</v>
      </c>
      <c r="N151" s="98"/>
      <c r="R151" s="100"/>
      <c r="T151" s="101"/>
      <c r="AA151" s="102"/>
      <c r="AT151" s="98" t="s">
        <v>480</v>
      </c>
      <c r="AU151" s="98" t="s">
        <v>364</v>
      </c>
      <c r="AV151" s="98" t="s">
        <v>364</v>
      </c>
      <c r="AW151" s="98" t="s">
        <v>422</v>
      </c>
      <c r="AX151" s="98" t="s">
        <v>355</v>
      </c>
      <c r="AY151" s="98" t="s">
        <v>473</v>
      </c>
    </row>
    <row r="152" spans="2:51" s="5" customFormat="1" ht="15.75" customHeight="1">
      <c r="B152" s="103"/>
      <c r="E152" s="104" t="s">
        <v>379</v>
      </c>
      <c r="F152" s="162" t="s">
        <v>482</v>
      </c>
      <c r="G152" s="163"/>
      <c r="H152" s="163"/>
      <c r="I152" s="163"/>
      <c r="K152" s="105">
        <v>298.35</v>
      </c>
      <c r="N152" s="104"/>
      <c r="R152" s="106"/>
      <c r="T152" s="107"/>
      <c r="AA152" s="108"/>
      <c r="AT152" s="104" t="s">
        <v>480</v>
      </c>
      <c r="AU152" s="104" t="s">
        <v>364</v>
      </c>
      <c r="AV152" s="104" t="s">
        <v>478</v>
      </c>
      <c r="AW152" s="104" t="s">
        <v>422</v>
      </c>
      <c r="AX152" s="104" t="s">
        <v>320</v>
      </c>
      <c r="AY152" s="104" t="s">
        <v>473</v>
      </c>
    </row>
    <row r="153" spans="2:64" s="5" customFormat="1" ht="27" customHeight="1">
      <c r="B153" s="16"/>
      <c r="C153" s="85" t="s">
        <v>486</v>
      </c>
      <c r="D153" s="85" t="s">
        <v>474</v>
      </c>
      <c r="E153" s="86" t="s">
        <v>487</v>
      </c>
      <c r="F153" s="167" t="s">
        <v>488</v>
      </c>
      <c r="G153" s="168"/>
      <c r="H153" s="168"/>
      <c r="I153" s="168"/>
      <c r="J153" s="87" t="s">
        <v>477</v>
      </c>
      <c r="K153" s="88">
        <v>149.175</v>
      </c>
      <c r="L153" s="169">
        <v>0</v>
      </c>
      <c r="M153" s="168"/>
      <c r="N153" s="170">
        <f>ROUND($L$153*$K$153,2)</f>
        <v>0</v>
      </c>
      <c r="O153" s="168"/>
      <c r="P153" s="168"/>
      <c r="Q153" s="168"/>
      <c r="R153" s="17"/>
      <c r="T153" s="89"/>
      <c r="U153" s="20" t="s">
        <v>340</v>
      </c>
      <c r="V153" s="90">
        <v>0.058</v>
      </c>
      <c r="W153" s="90">
        <f>$V$153*$K$153</f>
        <v>8.65215</v>
      </c>
      <c r="X153" s="90">
        <v>0</v>
      </c>
      <c r="Y153" s="90">
        <f>$X$153*$K$153</f>
        <v>0</v>
      </c>
      <c r="Z153" s="90">
        <v>0</v>
      </c>
      <c r="AA153" s="91">
        <f>$Z$153*$K$153</f>
        <v>0</v>
      </c>
      <c r="AR153" s="5" t="s">
        <v>478</v>
      </c>
      <c r="AT153" s="5" t="s">
        <v>474</v>
      </c>
      <c r="AU153" s="5" t="s">
        <v>364</v>
      </c>
      <c r="AY153" s="5" t="s">
        <v>473</v>
      </c>
      <c r="BE153" s="50">
        <f>IF($U$153="základní",$N$153,0)</f>
        <v>0</v>
      </c>
      <c r="BF153" s="50">
        <f>IF($U$153="snížená",$N$153,0)</f>
        <v>0</v>
      </c>
      <c r="BG153" s="50">
        <f>IF($U$153="zákl. přenesená",$N$153,0)</f>
        <v>0</v>
      </c>
      <c r="BH153" s="50">
        <f>IF($U$153="sníž. přenesená",$N$153,0)</f>
        <v>0</v>
      </c>
      <c r="BI153" s="50">
        <f>IF($U$153="nulová",$N$153,0)</f>
        <v>0</v>
      </c>
      <c r="BJ153" s="5" t="s">
        <v>364</v>
      </c>
      <c r="BK153" s="50">
        <f>ROUND($L$153*$K$153,2)</f>
        <v>0</v>
      </c>
      <c r="BL153" s="5" t="s">
        <v>478</v>
      </c>
    </row>
    <row r="154" spans="2:51" s="5" customFormat="1" ht="15.75" customHeight="1">
      <c r="B154" s="97"/>
      <c r="E154" s="98"/>
      <c r="F154" s="160" t="s">
        <v>489</v>
      </c>
      <c r="G154" s="161"/>
      <c r="H154" s="161"/>
      <c r="I154" s="161"/>
      <c r="K154" s="99">
        <v>149.175</v>
      </c>
      <c r="N154" s="98"/>
      <c r="R154" s="100"/>
      <c r="T154" s="101"/>
      <c r="AA154" s="102"/>
      <c r="AT154" s="98" t="s">
        <v>480</v>
      </c>
      <c r="AU154" s="98" t="s">
        <v>364</v>
      </c>
      <c r="AV154" s="98" t="s">
        <v>364</v>
      </c>
      <c r="AW154" s="98" t="s">
        <v>422</v>
      </c>
      <c r="AX154" s="98" t="s">
        <v>320</v>
      </c>
      <c r="AY154" s="98" t="s">
        <v>473</v>
      </c>
    </row>
    <row r="155" spans="2:64" s="5" customFormat="1" ht="27" customHeight="1">
      <c r="B155" s="16"/>
      <c r="C155" s="85" t="s">
        <v>478</v>
      </c>
      <c r="D155" s="85" t="s">
        <v>474</v>
      </c>
      <c r="E155" s="86" t="s">
        <v>490</v>
      </c>
      <c r="F155" s="167" t="s">
        <v>491</v>
      </c>
      <c r="G155" s="168"/>
      <c r="H155" s="168"/>
      <c r="I155" s="168"/>
      <c r="J155" s="87" t="s">
        <v>477</v>
      </c>
      <c r="K155" s="88">
        <v>160</v>
      </c>
      <c r="L155" s="169">
        <v>0</v>
      </c>
      <c r="M155" s="168"/>
      <c r="N155" s="170">
        <f>ROUND($L$155*$K$155,2)</f>
        <v>0</v>
      </c>
      <c r="O155" s="168"/>
      <c r="P155" s="168"/>
      <c r="Q155" s="168"/>
      <c r="R155" s="17"/>
      <c r="T155" s="89"/>
      <c r="U155" s="20" t="s">
        <v>340</v>
      </c>
      <c r="V155" s="90">
        <v>0.643</v>
      </c>
      <c r="W155" s="90">
        <f>$V$155*$K$155</f>
        <v>102.88</v>
      </c>
      <c r="X155" s="90">
        <v>0</v>
      </c>
      <c r="Y155" s="90">
        <f>$X$155*$K$155</f>
        <v>0</v>
      </c>
      <c r="Z155" s="90">
        <v>0</v>
      </c>
      <c r="AA155" s="91">
        <f>$Z$155*$K$155</f>
        <v>0</v>
      </c>
      <c r="AR155" s="5" t="s">
        <v>478</v>
      </c>
      <c r="AT155" s="5" t="s">
        <v>474</v>
      </c>
      <c r="AU155" s="5" t="s">
        <v>364</v>
      </c>
      <c r="AY155" s="5" t="s">
        <v>473</v>
      </c>
      <c r="BE155" s="50">
        <f>IF($U$155="základní",$N$155,0)</f>
        <v>0</v>
      </c>
      <c r="BF155" s="50">
        <f>IF($U$155="snížená",$N$155,0)</f>
        <v>0</v>
      </c>
      <c r="BG155" s="50">
        <f>IF($U$155="zákl. přenesená",$N$155,0)</f>
        <v>0</v>
      </c>
      <c r="BH155" s="50">
        <f>IF($U$155="sníž. přenesená",$N$155,0)</f>
        <v>0</v>
      </c>
      <c r="BI155" s="50">
        <f>IF($U$155="nulová",$N$155,0)</f>
        <v>0</v>
      </c>
      <c r="BJ155" s="5" t="s">
        <v>364</v>
      </c>
      <c r="BK155" s="50">
        <f>ROUND($L$155*$K$155,2)</f>
        <v>0</v>
      </c>
      <c r="BL155" s="5" t="s">
        <v>478</v>
      </c>
    </row>
    <row r="156" spans="2:51" s="5" customFormat="1" ht="15.75" customHeight="1">
      <c r="B156" s="92"/>
      <c r="E156" s="93"/>
      <c r="F156" s="171" t="s">
        <v>479</v>
      </c>
      <c r="G156" s="172"/>
      <c r="H156" s="172"/>
      <c r="I156" s="172"/>
      <c r="K156" s="93"/>
      <c r="N156" s="93"/>
      <c r="R156" s="94"/>
      <c r="T156" s="95"/>
      <c r="AA156" s="96"/>
      <c r="AT156" s="93" t="s">
        <v>480</v>
      </c>
      <c r="AU156" s="93" t="s">
        <v>364</v>
      </c>
      <c r="AV156" s="93" t="s">
        <v>320</v>
      </c>
      <c r="AW156" s="93" t="s">
        <v>422</v>
      </c>
      <c r="AX156" s="93" t="s">
        <v>355</v>
      </c>
      <c r="AY156" s="93" t="s">
        <v>473</v>
      </c>
    </row>
    <row r="157" spans="2:51" s="5" customFormat="1" ht="15.75" customHeight="1">
      <c r="B157" s="92"/>
      <c r="E157" s="93"/>
      <c r="F157" s="171" t="s">
        <v>492</v>
      </c>
      <c r="G157" s="172"/>
      <c r="H157" s="172"/>
      <c r="I157" s="172"/>
      <c r="K157" s="93"/>
      <c r="N157" s="93"/>
      <c r="R157" s="94"/>
      <c r="T157" s="95"/>
      <c r="AA157" s="96"/>
      <c r="AT157" s="93" t="s">
        <v>480</v>
      </c>
      <c r="AU157" s="93" t="s">
        <v>364</v>
      </c>
      <c r="AV157" s="93" t="s">
        <v>320</v>
      </c>
      <c r="AW157" s="93" t="s">
        <v>422</v>
      </c>
      <c r="AX157" s="93" t="s">
        <v>355</v>
      </c>
      <c r="AY157" s="93" t="s">
        <v>473</v>
      </c>
    </row>
    <row r="158" spans="2:51" s="5" customFormat="1" ht="15.75" customHeight="1">
      <c r="B158" s="97"/>
      <c r="E158" s="98"/>
      <c r="F158" s="160" t="s">
        <v>493</v>
      </c>
      <c r="G158" s="161"/>
      <c r="H158" s="161"/>
      <c r="I158" s="161"/>
      <c r="K158" s="99">
        <v>160</v>
      </c>
      <c r="N158" s="98"/>
      <c r="R158" s="100"/>
      <c r="T158" s="101"/>
      <c r="AA158" s="102"/>
      <c r="AT158" s="98" t="s">
        <v>480</v>
      </c>
      <c r="AU158" s="98" t="s">
        <v>364</v>
      </c>
      <c r="AV158" s="98" t="s">
        <v>364</v>
      </c>
      <c r="AW158" s="98" t="s">
        <v>422</v>
      </c>
      <c r="AX158" s="98" t="s">
        <v>355</v>
      </c>
      <c r="AY158" s="98" t="s">
        <v>473</v>
      </c>
    </row>
    <row r="159" spans="2:51" s="5" customFormat="1" ht="15.75" customHeight="1">
      <c r="B159" s="103"/>
      <c r="E159" s="104" t="s">
        <v>365</v>
      </c>
      <c r="F159" s="162" t="s">
        <v>482</v>
      </c>
      <c r="G159" s="163"/>
      <c r="H159" s="163"/>
      <c r="I159" s="163"/>
      <c r="K159" s="105">
        <v>160</v>
      </c>
      <c r="N159" s="104"/>
      <c r="R159" s="106"/>
      <c r="T159" s="107"/>
      <c r="AA159" s="108"/>
      <c r="AT159" s="104" t="s">
        <v>480</v>
      </c>
      <c r="AU159" s="104" t="s">
        <v>364</v>
      </c>
      <c r="AV159" s="104" t="s">
        <v>478</v>
      </c>
      <c r="AW159" s="104" t="s">
        <v>422</v>
      </c>
      <c r="AX159" s="104" t="s">
        <v>320</v>
      </c>
      <c r="AY159" s="104" t="s">
        <v>473</v>
      </c>
    </row>
    <row r="160" spans="2:64" s="5" customFormat="1" ht="27" customHeight="1">
      <c r="B160" s="16"/>
      <c r="C160" s="85" t="s">
        <v>494</v>
      </c>
      <c r="D160" s="85" t="s">
        <v>474</v>
      </c>
      <c r="E160" s="86" t="s">
        <v>495</v>
      </c>
      <c r="F160" s="167" t="s">
        <v>496</v>
      </c>
      <c r="G160" s="168"/>
      <c r="H160" s="168"/>
      <c r="I160" s="168"/>
      <c r="J160" s="87" t="s">
        <v>477</v>
      </c>
      <c r="K160" s="88">
        <v>80</v>
      </c>
      <c r="L160" s="169">
        <v>0</v>
      </c>
      <c r="M160" s="168"/>
      <c r="N160" s="170">
        <f>ROUND($L$160*$K$160,2)</f>
        <v>0</v>
      </c>
      <c r="O160" s="168"/>
      <c r="P160" s="168"/>
      <c r="Q160" s="168"/>
      <c r="R160" s="17"/>
      <c r="T160" s="89"/>
      <c r="U160" s="20" t="s">
        <v>340</v>
      </c>
      <c r="V160" s="90">
        <v>0.102</v>
      </c>
      <c r="W160" s="90">
        <f>$V$160*$K$160</f>
        <v>8.16</v>
      </c>
      <c r="X160" s="90">
        <v>0</v>
      </c>
      <c r="Y160" s="90">
        <f>$X$160*$K$160</f>
        <v>0</v>
      </c>
      <c r="Z160" s="90">
        <v>0</v>
      </c>
      <c r="AA160" s="91">
        <f>$Z$160*$K$160</f>
        <v>0</v>
      </c>
      <c r="AR160" s="5" t="s">
        <v>478</v>
      </c>
      <c r="AT160" s="5" t="s">
        <v>474</v>
      </c>
      <c r="AU160" s="5" t="s">
        <v>364</v>
      </c>
      <c r="AY160" s="5" t="s">
        <v>473</v>
      </c>
      <c r="BE160" s="50">
        <f>IF($U$160="základní",$N$160,0)</f>
        <v>0</v>
      </c>
      <c r="BF160" s="50">
        <f>IF($U$160="snížená",$N$160,0)</f>
        <v>0</v>
      </c>
      <c r="BG160" s="50">
        <f>IF($U$160="zákl. přenesená",$N$160,0)</f>
        <v>0</v>
      </c>
      <c r="BH160" s="50">
        <f>IF($U$160="sníž. přenesená",$N$160,0)</f>
        <v>0</v>
      </c>
      <c r="BI160" s="50">
        <f>IF($U$160="nulová",$N$160,0)</f>
        <v>0</v>
      </c>
      <c r="BJ160" s="5" t="s">
        <v>364</v>
      </c>
      <c r="BK160" s="50">
        <f>ROUND($L$160*$K$160,2)</f>
        <v>0</v>
      </c>
      <c r="BL160" s="5" t="s">
        <v>478</v>
      </c>
    </row>
    <row r="161" spans="2:51" s="5" customFormat="1" ht="15.75" customHeight="1">
      <c r="B161" s="97"/>
      <c r="E161" s="98"/>
      <c r="F161" s="160" t="s">
        <v>497</v>
      </c>
      <c r="G161" s="161"/>
      <c r="H161" s="161"/>
      <c r="I161" s="161"/>
      <c r="K161" s="99">
        <v>80</v>
      </c>
      <c r="N161" s="98"/>
      <c r="R161" s="100"/>
      <c r="T161" s="101"/>
      <c r="AA161" s="102"/>
      <c r="AT161" s="98" t="s">
        <v>480</v>
      </c>
      <c r="AU161" s="98" t="s">
        <v>364</v>
      </c>
      <c r="AV161" s="98" t="s">
        <v>364</v>
      </c>
      <c r="AW161" s="98" t="s">
        <v>422</v>
      </c>
      <c r="AX161" s="98" t="s">
        <v>320</v>
      </c>
      <c r="AY161" s="98" t="s">
        <v>473</v>
      </c>
    </row>
    <row r="162" spans="2:64" s="5" customFormat="1" ht="27" customHeight="1">
      <c r="B162" s="16"/>
      <c r="C162" s="85" t="s">
        <v>498</v>
      </c>
      <c r="D162" s="85" t="s">
        <v>474</v>
      </c>
      <c r="E162" s="86" t="s">
        <v>499</v>
      </c>
      <c r="F162" s="167" t="s">
        <v>500</v>
      </c>
      <c r="G162" s="168"/>
      <c r="H162" s="168"/>
      <c r="I162" s="168"/>
      <c r="J162" s="87" t="s">
        <v>477</v>
      </c>
      <c r="K162" s="88">
        <v>56.199</v>
      </c>
      <c r="L162" s="169">
        <v>0</v>
      </c>
      <c r="M162" s="168"/>
      <c r="N162" s="170">
        <f>ROUND($L$162*$K$162,2)</f>
        <v>0</v>
      </c>
      <c r="O162" s="168"/>
      <c r="P162" s="168"/>
      <c r="Q162" s="168"/>
      <c r="R162" s="17"/>
      <c r="T162" s="89"/>
      <c r="U162" s="20" t="s">
        <v>340</v>
      </c>
      <c r="V162" s="90">
        <v>1.974</v>
      </c>
      <c r="W162" s="90">
        <f>$V$162*$K$162</f>
        <v>110.936826</v>
      </c>
      <c r="X162" s="90">
        <v>0</v>
      </c>
      <c r="Y162" s="90">
        <f>$X$162*$K$162</f>
        <v>0</v>
      </c>
      <c r="Z162" s="90">
        <v>0</v>
      </c>
      <c r="AA162" s="91">
        <f>$Z$162*$K$162</f>
        <v>0</v>
      </c>
      <c r="AR162" s="5" t="s">
        <v>478</v>
      </c>
      <c r="AT162" s="5" t="s">
        <v>474</v>
      </c>
      <c r="AU162" s="5" t="s">
        <v>364</v>
      </c>
      <c r="AY162" s="5" t="s">
        <v>473</v>
      </c>
      <c r="BE162" s="50">
        <f>IF($U$162="základní",$N$162,0)</f>
        <v>0</v>
      </c>
      <c r="BF162" s="50">
        <f>IF($U$162="snížená",$N$162,0)</f>
        <v>0</v>
      </c>
      <c r="BG162" s="50">
        <f>IF($U$162="zákl. přenesená",$N$162,0)</f>
        <v>0</v>
      </c>
      <c r="BH162" s="50">
        <f>IF($U$162="sníž. přenesená",$N$162,0)</f>
        <v>0</v>
      </c>
      <c r="BI162" s="50">
        <f>IF($U$162="nulová",$N$162,0)</f>
        <v>0</v>
      </c>
      <c r="BJ162" s="5" t="s">
        <v>364</v>
      </c>
      <c r="BK162" s="50">
        <f>ROUND($L$162*$K$162,2)</f>
        <v>0</v>
      </c>
      <c r="BL162" s="5" t="s">
        <v>478</v>
      </c>
    </row>
    <row r="163" spans="2:51" s="5" customFormat="1" ht="15.75" customHeight="1">
      <c r="B163" s="92"/>
      <c r="E163" s="93"/>
      <c r="F163" s="171" t="s">
        <v>479</v>
      </c>
      <c r="G163" s="172"/>
      <c r="H163" s="172"/>
      <c r="I163" s="172"/>
      <c r="K163" s="93"/>
      <c r="N163" s="93"/>
      <c r="R163" s="94"/>
      <c r="T163" s="95"/>
      <c r="AA163" s="96"/>
      <c r="AT163" s="93" t="s">
        <v>480</v>
      </c>
      <c r="AU163" s="93" t="s">
        <v>364</v>
      </c>
      <c r="AV163" s="93" t="s">
        <v>320</v>
      </c>
      <c r="AW163" s="93" t="s">
        <v>422</v>
      </c>
      <c r="AX163" s="93" t="s">
        <v>355</v>
      </c>
      <c r="AY163" s="93" t="s">
        <v>473</v>
      </c>
    </row>
    <row r="164" spans="2:51" s="5" customFormat="1" ht="15.75" customHeight="1">
      <c r="B164" s="92"/>
      <c r="E164" s="93"/>
      <c r="F164" s="171" t="s">
        <v>501</v>
      </c>
      <c r="G164" s="172"/>
      <c r="H164" s="172"/>
      <c r="I164" s="172"/>
      <c r="K164" s="93"/>
      <c r="N164" s="93"/>
      <c r="R164" s="94"/>
      <c r="T164" s="95"/>
      <c r="AA164" s="96"/>
      <c r="AT164" s="93" t="s">
        <v>480</v>
      </c>
      <c r="AU164" s="93" t="s">
        <v>364</v>
      </c>
      <c r="AV164" s="93" t="s">
        <v>320</v>
      </c>
      <c r="AW164" s="93" t="s">
        <v>422</v>
      </c>
      <c r="AX164" s="93" t="s">
        <v>355</v>
      </c>
      <c r="AY164" s="93" t="s">
        <v>473</v>
      </c>
    </row>
    <row r="165" spans="2:51" s="5" customFormat="1" ht="15.75" customHeight="1">
      <c r="B165" s="97"/>
      <c r="E165" s="98"/>
      <c r="F165" s="160" t="s">
        <v>502</v>
      </c>
      <c r="G165" s="161"/>
      <c r="H165" s="161"/>
      <c r="I165" s="161"/>
      <c r="K165" s="99">
        <v>34.013</v>
      </c>
      <c r="N165" s="98"/>
      <c r="R165" s="100"/>
      <c r="T165" s="101"/>
      <c r="AA165" s="102"/>
      <c r="AT165" s="98" t="s">
        <v>480</v>
      </c>
      <c r="AU165" s="98" t="s">
        <v>364</v>
      </c>
      <c r="AV165" s="98" t="s">
        <v>364</v>
      </c>
      <c r="AW165" s="98" t="s">
        <v>422</v>
      </c>
      <c r="AX165" s="98" t="s">
        <v>355</v>
      </c>
      <c r="AY165" s="98" t="s">
        <v>473</v>
      </c>
    </row>
    <row r="166" spans="2:51" s="5" customFormat="1" ht="15.75" customHeight="1">
      <c r="B166" s="97"/>
      <c r="E166" s="98"/>
      <c r="F166" s="160" t="s">
        <v>503</v>
      </c>
      <c r="G166" s="161"/>
      <c r="H166" s="161"/>
      <c r="I166" s="161"/>
      <c r="K166" s="99">
        <v>20.318</v>
      </c>
      <c r="N166" s="98"/>
      <c r="R166" s="100"/>
      <c r="T166" s="101"/>
      <c r="AA166" s="102"/>
      <c r="AT166" s="98" t="s">
        <v>480</v>
      </c>
      <c r="AU166" s="98" t="s">
        <v>364</v>
      </c>
      <c r="AV166" s="98" t="s">
        <v>364</v>
      </c>
      <c r="AW166" s="98" t="s">
        <v>422</v>
      </c>
      <c r="AX166" s="98" t="s">
        <v>355</v>
      </c>
      <c r="AY166" s="98" t="s">
        <v>473</v>
      </c>
    </row>
    <row r="167" spans="2:51" s="5" customFormat="1" ht="15.75" customHeight="1">
      <c r="B167" s="97"/>
      <c r="E167" s="98"/>
      <c r="F167" s="160" t="s">
        <v>504</v>
      </c>
      <c r="G167" s="161"/>
      <c r="H167" s="161"/>
      <c r="I167" s="161"/>
      <c r="K167" s="99">
        <v>1.868</v>
      </c>
      <c r="N167" s="98"/>
      <c r="R167" s="100"/>
      <c r="T167" s="101"/>
      <c r="AA167" s="102"/>
      <c r="AT167" s="98" t="s">
        <v>480</v>
      </c>
      <c r="AU167" s="98" t="s">
        <v>364</v>
      </c>
      <c r="AV167" s="98" t="s">
        <v>364</v>
      </c>
      <c r="AW167" s="98" t="s">
        <v>422</v>
      </c>
      <c r="AX167" s="98" t="s">
        <v>355</v>
      </c>
      <c r="AY167" s="98" t="s">
        <v>473</v>
      </c>
    </row>
    <row r="168" spans="2:51" s="5" customFormat="1" ht="15.75" customHeight="1">
      <c r="B168" s="103"/>
      <c r="E168" s="104" t="s">
        <v>396</v>
      </c>
      <c r="F168" s="162" t="s">
        <v>482</v>
      </c>
      <c r="G168" s="163"/>
      <c r="H168" s="163"/>
      <c r="I168" s="163"/>
      <c r="K168" s="105">
        <v>56.199</v>
      </c>
      <c r="N168" s="104"/>
      <c r="R168" s="106"/>
      <c r="T168" s="107"/>
      <c r="AA168" s="108"/>
      <c r="AT168" s="104" t="s">
        <v>480</v>
      </c>
      <c r="AU168" s="104" t="s">
        <v>364</v>
      </c>
      <c r="AV168" s="104" t="s">
        <v>478</v>
      </c>
      <c r="AW168" s="104" t="s">
        <v>422</v>
      </c>
      <c r="AX168" s="104" t="s">
        <v>320</v>
      </c>
      <c r="AY168" s="104" t="s">
        <v>473</v>
      </c>
    </row>
    <row r="169" spans="2:64" s="5" customFormat="1" ht="27" customHeight="1">
      <c r="B169" s="16"/>
      <c r="C169" s="85" t="s">
        <v>505</v>
      </c>
      <c r="D169" s="85" t="s">
        <v>474</v>
      </c>
      <c r="E169" s="86" t="s">
        <v>506</v>
      </c>
      <c r="F169" s="167" t="s">
        <v>507</v>
      </c>
      <c r="G169" s="168"/>
      <c r="H169" s="168"/>
      <c r="I169" s="168"/>
      <c r="J169" s="87" t="s">
        <v>477</v>
      </c>
      <c r="K169" s="88">
        <v>28.1</v>
      </c>
      <c r="L169" s="169">
        <v>0</v>
      </c>
      <c r="M169" s="168"/>
      <c r="N169" s="170">
        <f>ROUND($L$169*$K$169,2)</f>
        <v>0</v>
      </c>
      <c r="O169" s="168"/>
      <c r="P169" s="168"/>
      <c r="Q169" s="168"/>
      <c r="R169" s="17"/>
      <c r="T169" s="89"/>
      <c r="U169" s="20" t="s">
        <v>340</v>
      </c>
      <c r="V169" s="90">
        <v>1.011</v>
      </c>
      <c r="W169" s="90">
        <f>$V$169*$K$169</f>
        <v>28.4091</v>
      </c>
      <c r="X169" s="90">
        <v>0</v>
      </c>
      <c r="Y169" s="90">
        <f>$X$169*$K$169</f>
        <v>0</v>
      </c>
      <c r="Z169" s="90">
        <v>0</v>
      </c>
      <c r="AA169" s="91">
        <f>$Z$169*$K$169</f>
        <v>0</v>
      </c>
      <c r="AR169" s="5" t="s">
        <v>478</v>
      </c>
      <c r="AT169" s="5" t="s">
        <v>474</v>
      </c>
      <c r="AU169" s="5" t="s">
        <v>364</v>
      </c>
      <c r="AY169" s="5" t="s">
        <v>473</v>
      </c>
      <c r="BE169" s="50">
        <f>IF($U$169="základní",$N$169,0)</f>
        <v>0</v>
      </c>
      <c r="BF169" s="50">
        <f>IF($U$169="snížená",$N$169,0)</f>
        <v>0</v>
      </c>
      <c r="BG169" s="50">
        <f>IF($U$169="zákl. přenesená",$N$169,0)</f>
        <v>0</v>
      </c>
      <c r="BH169" s="50">
        <f>IF($U$169="sníž. přenesená",$N$169,0)</f>
        <v>0</v>
      </c>
      <c r="BI169" s="50">
        <f>IF($U$169="nulová",$N$169,0)</f>
        <v>0</v>
      </c>
      <c r="BJ169" s="5" t="s">
        <v>364</v>
      </c>
      <c r="BK169" s="50">
        <f>ROUND($L$169*$K$169,2)</f>
        <v>0</v>
      </c>
      <c r="BL169" s="5" t="s">
        <v>478</v>
      </c>
    </row>
    <row r="170" spans="2:51" s="5" customFormat="1" ht="15.75" customHeight="1">
      <c r="B170" s="97"/>
      <c r="E170" s="98"/>
      <c r="F170" s="160" t="s">
        <v>508</v>
      </c>
      <c r="G170" s="161"/>
      <c r="H170" s="161"/>
      <c r="I170" s="161"/>
      <c r="K170" s="99">
        <v>28.1</v>
      </c>
      <c r="N170" s="98"/>
      <c r="R170" s="100"/>
      <c r="T170" s="101"/>
      <c r="AA170" s="102"/>
      <c r="AT170" s="98" t="s">
        <v>480</v>
      </c>
      <c r="AU170" s="98" t="s">
        <v>364</v>
      </c>
      <c r="AV170" s="98" t="s">
        <v>364</v>
      </c>
      <c r="AW170" s="98" t="s">
        <v>422</v>
      </c>
      <c r="AX170" s="98" t="s">
        <v>320</v>
      </c>
      <c r="AY170" s="98" t="s">
        <v>473</v>
      </c>
    </row>
    <row r="171" spans="2:64" s="5" customFormat="1" ht="27" customHeight="1">
      <c r="B171" s="16"/>
      <c r="C171" s="85" t="s">
        <v>509</v>
      </c>
      <c r="D171" s="85" t="s">
        <v>474</v>
      </c>
      <c r="E171" s="86" t="s">
        <v>510</v>
      </c>
      <c r="F171" s="167" t="s">
        <v>511</v>
      </c>
      <c r="G171" s="168"/>
      <c r="H171" s="168"/>
      <c r="I171" s="168"/>
      <c r="J171" s="87" t="s">
        <v>477</v>
      </c>
      <c r="K171" s="88">
        <v>580.898</v>
      </c>
      <c r="L171" s="169">
        <v>0</v>
      </c>
      <c r="M171" s="168"/>
      <c r="N171" s="170">
        <f>ROUND($L$171*$K$171,2)</f>
        <v>0</v>
      </c>
      <c r="O171" s="168"/>
      <c r="P171" s="168"/>
      <c r="Q171" s="168"/>
      <c r="R171" s="17"/>
      <c r="T171" s="89"/>
      <c r="U171" s="20" t="s">
        <v>340</v>
      </c>
      <c r="V171" s="90">
        <v>0.074</v>
      </c>
      <c r="W171" s="90">
        <f>$V$171*$K$171</f>
        <v>42.986452</v>
      </c>
      <c r="X171" s="90">
        <v>0</v>
      </c>
      <c r="Y171" s="90">
        <f>$X$171*$K$171</f>
        <v>0</v>
      </c>
      <c r="Z171" s="90">
        <v>0</v>
      </c>
      <c r="AA171" s="91">
        <f>$Z$171*$K$171</f>
        <v>0</v>
      </c>
      <c r="AR171" s="5" t="s">
        <v>478</v>
      </c>
      <c r="AT171" s="5" t="s">
        <v>474</v>
      </c>
      <c r="AU171" s="5" t="s">
        <v>364</v>
      </c>
      <c r="AY171" s="5" t="s">
        <v>473</v>
      </c>
      <c r="BE171" s="50">
        <f>IF($U$171="základní",$N$171,0)</f>
        <v>0</v>
      </c>
      <c r="BF171" s="50">
        <f>IF($U$171="snížená",$N$171,0)</f>
        <v>0</v>
      </c>
      <c r="BG171" s="50">
        <f>IF($U$171="zákl. přenesená",$N$171,0)</f>
        <v>0</v>
      </c>
      <c r="BH171" s="50">
        <f>IF($U$171="sníž. přenesená",$N$171,0)</f>
        <v>0</v>
      </c>
      <c r="BI171" s="50">
        <f>IF($U$171="nulová",$N$171,0)</f>
        <v>0</v>
      </c>
      <c r="BJ171" s="5" t="s">
        <v>364</v>
      </c>
      <c r="BK171" s="50">
        <f>ROUND($L$171*$K$171,2)</f>
        <v>0</v>
      </c>
      <c r="BL171" s="5" t="s">
        <v>478</v>
      </c>
    </row>
    <row r="172" spans="2:51" s="5" customFormat="1" ht="15.75" customHeight="1">
      <c r="B172" s="97"/>
      <c r="E172" s="98"/>
      <c r="F172" s="160" t="s">
        <v>512</v>
      </c>
      <c r="G172" s="161"/>
      <c r="H172" s="161"/>
      <c r="I172" s="161"/>
      <c r="K172" s="99">
        <v>580.898</v>
      </c>
      <c r="N172" s="98"/>
      <c r="R172" s="100"/>
      <c r="T172" s="101"/>
      <c r="AA172" s="102"/>
      <c r="AT172" s="98" t="s">
        <v>480</v>
      </c>
      <c r="AU172" s="98" t="s">
        <v>364</v>
      </c>
      <c r="AV172" s="98" t="s">
        <v>364</v>
      </c>
      <c r="AW172" s="98" t="s">
        <v>422</v>
      </c>
      <c r="AX172" s="98" t="s">
        <v>320</v>
      </c>
      <c r="AY172" s="98" t="s">
        <v>473</v>
      </c>
    </row>
    <row r="173" spans="2:64" s="5" customFormat="1" ht="27" customHeight="1">
      <c r="B173" s="16"/>
      <c r="C173" s="85" t="s">
        <v>513</v>
      </c>
      <c r="D173" s="85" t="s">
        <v>474</v>
      </c>
      <c r="E173" s="86" t="s">
        <v>514</v>
      </c>
      <c r="F173" s="167" t="s">
        <v>515</v>
      </c>
      <c r="G173" s="168"/>
      <c r="H173" s="168"/>
      <c r="I173" s="168"/>
      <c r="J173" s="87" t="s">
        <v>477</v>
      </c>
      <c r="K173" s="88">
        <v>364.699</v>
      </c>
      <c r="L173" s="169">
        <v>0</v>
      </c>
      <c r="M173" s="168"/>
      <c r="N173" s="170">
        <f>ROUND($L$173*$K$173,2)</f>
        <v>0</v>
      </c>
      <c r="O173" s="168"/>
      <c r="P173" s="168"/>
      <c r="Q173" s="168"/>
      <c r="R173" s="17"/>
      <c r="T173" s="89"/>
      <c r="U173" s="20" t="s">
        <v>340</v>
      </c>
      <c r="V173" s="90">
        <v>0.097</v>
      </c>
      <c r="W173" s="90">
        <f>$V$173*$K$173</f>
        <v>35.375803000000005</v>
      </c>
      <c r="X173" s="90">
        <v>0</v>
      </c>
      <c r="Y173" s="90">
        <f>$X$173*$K$173</f>
        <v>0</v>
      </c>
      <c r="Z173" s="90">
        <v>0</v>
      </c>
      <c r="AA173" s="91">
        <f>$Z$173*$K$173</f>
        <v>0</v>
      </c>
      <c r="AR173" s="5" t="s">
        <v>478</v>
      </c>
      <c r="AT173" s="5" t="s">
        <v>474</v>
      </c>
      <c r="AU173" s="5" t="s">
        <v>364</v>
      </c>
      <c r="AY173" s="5" t="s">
        <v>473</v>
      </c>
      <c r="BE173" s="50">
        <f>IF($U$173="základní",$N$173,0)</f>
        <v>0</v>
      </c>
      <c r="BF173" s="50">
        <f>IF($U$173="snížená",$N$173,0)</f>
        <v>0</v>
      </c>
      <c r="BG173" s="50">
        <f>IF($U$173="zákl. přenesená",$N$173,0)</f>
        <v>0</v>
      </c>
      <c r="BH173" s="50">
        <f>IF($U$173="sníž. přenesená",$N$173,0)</f>
        <v>0</v>
      </c>
      <c r="BI173" s="50">
        <f>IF($U$173="nulová",$N$173,0)</f>
        <v>0</v>
      </c>
      <c r="BJ173" s="5" t="s">
        <v>364</v>
      </c>
      <c r="BK173" s="50">
        <f>ROUND($L$173*$K$173,2)</f>
        <v>0</v>
      </c>
      <c r="BL173" s="5" t="s">
        <v>478</v>
      </c>
    </row>
    <row r="174" spans="2:51" s="5" customFormat="1" ht="15.75" customHeight="1">
      <c r="B174" s="97"/>
      <c r="E174" s="98"/>
      <c r="F174" s="160" t="s">
        <v>516</v>
      </c>
      <c r="G174" s="161"/>
      <c r="H174" s="161"/>
      <c r="I174" s="161"/>
      <c r="K174" s="99">
        <v>364.699</v>
      </c>
      <c r="N174" s="98"/>
      <c r="R174" s="100"/>
      <c r="T174" s="101"/>
      <c r="AA174" s="102"/>
      <c r="AT174" s="98" t="s">
        <v>480</v>
      </c>
      <c r="AU174" s="98" t="s">
        <v>364</v>
      </c>
      <c r="AV174" s="98" t="s">
        <v>364</v>
      </c>
      <c r="AW174" s="98" t="s">
        <v>422</v>
      </c>
      <c r="AX174" s="98" t="s">
        <v>320</v>
      </c>
      <c r="AY174" s="98" t="s">
        <v>473</v>
      </c>
    </row>
    <row r="175" spans="2:64" s="5" customFormat="1" ht="27" customHeight="1">
      <c r="B175" s="16"/>
      <c r="C175" s="85" t="s">
        <v>324</v>
      </c>
      <c r="D175" s="85" t="s">
        <v>474</v>
      </c>
      <c r="E175" s="86" t="s">
        <v>517</v>
      </c>
      <c r="F175" s="167" t="s">
        <v>518</v>
      </c>
      <c r="G175" s="168"/>
      <c r="H175" s="168"/>
      <c r="I175" s="168"/>
      <c r="J175" s="87" t="s">
        <v>477</v>
      </c>
      <c r="K175" s="88">
        <v>42.989</v>
      </c>
      <c r="L175" s="169">
        <v>0</v>
      </c>
      <c r="M175" s="168"/>
      <c r="N175" s="170">
        <f>ROUND($L$175*$K$175,2)</f>
        <v>0</v>
      </c>
      <c r="O175" s="168"/>
      <c r="P175" s="168"/>
      <c r="Q175" s="168"/>
      <c r="R175" s="17"/>
      <c r="T175" s="89"/>
      <c r="U175" s="20" t="s">
        <v>340</v>
      </c>
      <c r="V175" s="90">
        <v>0.068</v>
      </c>
      <c r="W175" s="90">
        <f>$V$175*$K$175</f>
        <v>2.923252</v>
      </c>
      <c r="X175" s="90">
        <v>0</v>
      </c>
      <c r="Y175" s="90">
        <f>$X$175*$K$175</f>
        <v>0</v>
      </c>
      <c r="Z175" s="90">
        <v>0</v>
      </c>
      <c r="AA175" s="91">
        <f>$Z$175*$K$175</f>
        <v>0</v>
      </c>
      <c r="AR175" s="5" t="s">
        <v>478</v>
      </c>
      <c r="AT175" s="5" t="s">
        <v>474</v>
      </c>
      <c r="AU175" s="5" t="s">
        <v>364</v>
      </c>
      <c r="AY175" s="5" t="s">
        <v>473</v>
      </c>
      <c r="BE175" s="50">
        <f>IF($U$175="základní",$N$175,0)</f>
        <v>0</v>
      </c>
      <c r="BF175" s="50">
        <f>IF($U$175="snížená",$N$175,0)</f>
        <v>0</v>
      </c>
      <c r="BG175" s="50">
        <f>IF($U$175="zákl. přenesená",$N$175,0)</f>
        <v>0</v>
      </c>
      <c r="BH175" s="50">
        <f>IF($U$175="sníž. přenesená",$N$175,0)</f>
        <v>0</v>
      </c>
      <c r="BI175" s="50">
        <f>IF($U$175="nulová",$N$175,0)</f>
        <v>0</v>
      </c>
      <c r="BJ175" s="5" t="s">
        <v>364</v>
      </c>
      <c r="BK175" s="50">
        <f>ROUND($L$175*$K$175,2)</f>
        <v>0</v>
      </c>
      <c r="BL175" s="5" t="s">
        <v>478</v>
      </c>
    </row>
    <row r="176" spans="2:51" s="5" customFormat="1" ht="15.75" customHeight="1">
      <c r="B176" s="97"/>
      <c r="E176" s="98" t="s">
        <v>377</v>
      </c>
      <c r="F176" s="160" t="s">
        <v>519</v>
      </c>
      <c r="G176" s="161"/>
      <c r="H176" s="161"/>
      <c r="I176" s="161"/>
      <c r="K176" s="99">
        <v>42.989</v>
      </c>
      <c r="N176" s="98"/>
      <c r="R176" s="100"/>
      <c r="T176" s="101"/>
      <c r="AA176" s="102"/>
      <c r="AT176" s="98" t="s">
        <v>480</v>
      </c>
      <c r="AU176" s="98" t="s">
        <v>364</v>
      </c>
      <c r="AV176" s="98" t="s">
        <v>364</v>
      </c>
      <c r="AW176" s="98" t="s">
        <v>422</v>
      </c>
      <c r="AX176" s="98" t="s">
        <v>320</v>
      </c>
      <c r="AY176" s="98" t="s">
        <v>473</v>
      </c>
    </row>
    <row r="177" spans="2:64" s="5" customFormat="1" ht="27" customHeight="1">
      <c r="B177" s="16"/>
      <c r="C177" s="85" t="s">
        <v>520</v>
      </c>
      <c r="D177" s="85" t="s">
        <v>474</v>
      </c>
      <c r="E177" s="86" t="s">
        <v>521</v>
      </c>
      <c r="F177" s="167" t="s">
        <v>522</v>
      </c>
      <c r="G177" s="168"/>
      <c r="H177" s="168"/>
      <c r="I177" s="168"/>
      <c r="J177" s="87" t="s">
        <v>477</v>
      </c>
      <c r="K177" s="88">
        <v>173.21</v>
      </c>
      <c r="L177" s="169">
        <v>0</v>
      </c>
      <c r="M177" s="168"/>
      <c r="N177" s="170">
        <f>ROUND($L$177*$K$177,2)</f>
        <v>0</v>
      </c>
      <c r="O177" s="168"/>
      <c r="P177" s="168"/>
      <c r="Q177" s="168"/>
      <c r="R177" s="17"/>
      <c r="T177" s="89"/>
      <c r="U177" s="20" t="s">
        <v>340</v>
      </c>
      <c r="V177" s="90">
        <v>0.299</v>
      </c>
      <c r="W177" s="90">
        <f>$V$177*$K$177</f>
        <v>51.78979</v>
      </c>
      <c r="X177" s="90">
        <v>0</v>
      </c>
      <c r="Y177" s="90">
        <f>$X$177*$K$177</f>
        <v>0</v>
      </c>
      <c r="Z177" s="90">
        <v>0</v>
      </c>
      <c r="AA177" s="91">
        <f>$Z$177*$K$177</f>
        <v>0</v>
      </c>
      <c r="AR177" s="5" t="s">
        <v>478</v>
      </c>
      <c r="AT177" s="5" t="s">
        <v>474</v>
      </c>
      <c r="AU177" s="5" t="s">
        <v>364</v>
      </c>
      <c r="AY177" s="5" t="s">
        <v>473</v>
      </c>
      <c r="BE177" s="50">
        <f>IF($U$177="základní",$N$177,0)</f>
        <v>0</v>
      </c>
      <c r="BF177" s="50">
        <f>IF($U$177="snížená",$N$177,0)</f>
        <v>0</v>
      </c>
      <c r="BG177" s="50">
        <f>IF($U$177="zákl. přenesená",$N$177,0)</f>
        <v>0</v>
      </c>
      <c r="BH177" s="50">
        <f>IF($U$177="sníž. přenesená",$N$177,0)</f>
        <v>0</v>
      </c>
      <c r="BI177" s="50">
        <f>IF($U$177="nulová",$N$177,0)</f>
        <v>0</v>
      </c>
      <c r="BJ177" s="5" t="s">
        <v>364</v>
      </c>
      <c r="BK177" s="50">
        <f>ROUND($L$177*$K$177,2)</f>
        <v>0</v>
      </c>
      <c r="BL177" s="5" t="s">
        <v>478</v>
      </c>
    </row>
    <row r="178" spans="2:51" s="5" customFormat="1" ht="15.75" customHeight="1">
      <c r="B178" s="92"/>
      <c r="E178" s="93"/>
      <c r="F178" s="171" t="s">
        <v>479</v>
      </c>
      <c r="G178" s="172"/>
      <c r="H178" s="172"/>
      <c r="I178" s="172"/>
      <c r="K178" s="93"/>
      <c r="N178" s="93"/>
      <c r="R178" s="94"/>
      <c r="T178" s="95"/>
      <c r="AA178" s="96"/>
      <c r="AT178" s="93" t="s">
        <v>480</v>
      </c>
      <c r="AU178" s="93" t="s">
        <v>364</v>
      </c>
      <c r="AV178" s="93" t="s">
        <v>320</v>
      </c>
      <c r="AW178" s="93" t="s">
        <v>422</v>
      </c>
      <c r="AX178" s="93" t="s">
        <v>355</v>
      </c>
      <c r="AY178" s="93" t="s">
        <v>473</v>
      </c>
    </row>
    <row r="179" spans="2:51" s="5" customFormat="1" ht="15.75" customHeight="1">
      <c r="B179" s="97"/>
      <c r="E179" s="98"/>
      <c r="F179" s="160" t="s">
        <v>523</v>
      </c>
      <c r="G179" s="161"/>
      <c r="H179" s="161"/>
      <c r="I179" s="161"/>
      <c r="K179" s="99">
        <v>40.25</v>
      </c>
      <c r="N179" s="98"/>
      <c r="R179" s="100"/>
      <c r="T179" s="101"/>
      <c r="AA179" s="102"/>
      <c r="AT179" s="98" t="s">
        <v>480</v>
      </c>
      <c r="AU179" s="98" t="s">
        <v>364</v>
      </c>
      <c r="AV179" s="98" t="s">
        <v>364</v>
      </c>
      <c r="AW179" s="98" t="s">
        <v>422</v>
      </c>
      <c r="AX179" s="98" t="s">
        <v>355</v>
      </c>
      <c r="AY179" s="98" t="s">
        <v>473</v>
      </c>
    </row>
    <row r="180" spans="2:51" s="5" customFormat="1" ht="15.75" customHeight="1">
      <c r="B180" s="97"/>
      <c r="E180" s="98"/>
      <c r="F180" s="160" t="s">
        <v>524</v>
      </c>
      <c r="G180" s="161"/>
      <c r="H180" s="161"/>
      <c r="I180" s="161"/>
      <c r="K180" s="99">
        <v>132.96</v>
      </c>
      <c r="N180" s="98"/>
      <c r="R180" s="100"/>
      <c r="T180" s="101"/>
      <c r="AA180" s="102"/>
      <c r="AT180" s="98" t="s">
        <v>480</v>
      </c>
      <c r="AU180" s="98" t="s">
        <v>364</v>
      </c>
      <c r="AV180" s="98" t="s">
        <v>364</v>
      </c>
      <c r="AW180" s="98" t="s">
        <v>422</v>
      </c>
      <c r="AX180" s="98" t="s">
        <v>355</v>
      </c>
      <c r="AY180" s="98" t="s">
        <v>473</v>
      </c>
    </row>
    <row r="181" spans="2:51" s="5" customFormat="1" ht="15.75" customHeight="1">
      <c r="B181" s="103"/>
      <c r="E181" s="104" t="s">
        <v>417</v>
      </c>
      <c r="F181" s="162" t="s">
        <v>482</v>
      </c>
      <c r="G181" s="163"/>
      <c r="H181" s="163"/>
      <c r="I181" s="163"/>
      <c r="K181" s="105">
        <v>173.21</v>
      </c>
      <c r="N181" s="104"/>
      <c r="R181" s="106"/>
      <c r="T181" s="107"/>
      <c r="AA181" s="108"/>
      <c r="AT181" s="104" t="s">
        <v>480</v>
      </c>
      <c r="AU181" s="104" t="s">
        <v>364</v>
      </c>
      <c r="AV181" s="104" t="s">
        <v>478</v>
      </c>
      <c r="AW181" s="104" t="s">
        <v>422</v>
      </c>
      <c r="AX181" s="104" t="s">
        <v>320</v>
      </c>
      <c r="AY181" s="104" t="s">
        <v>473</v>
      </c>
    </row>
    <row r="182" spans="2:64" s="5" customFormat="1" ht="15.75" customHeight="1">
      <c r="B182" s="16"/>
      <c r="C182" s="85" t="s">
        <v>525</v>
      </c>
      <c r="D182" s="85" t="s">
        <v>474</v>
      </c>
      <c r="E182" s="86" t="s">
        <v>526</v>
      </c>
      <c r="F182" s="167" t="s">
        <v>527</v>
      </c>
      <c r="G182" s="168"/>
      <c r="H182" s="168"/>
      <c r="I182" s="168"/>
      <c r="J182" s="87" t="s">
        <v>528</v>
      </c>
      <c r="K182" s="88">
        <v>81.899</v>
      </c>
      <c r="L182" s="169">
        <v>0</v>
      </c>
      <c r="M182" s="168"/>
      <c r="N182" s="170">
        <f>ROUND($L$182*$K$182,2)</f>
        <v>0</v>
      </c>
      <c r="O182" s="168"/>
      <c r="P182" s="168"/>
      <c r="Q182" s="168"/>
      <c r="R182" s="17"/>
      <c r="T182" s="89"/>
      <c r="U182" s="20" t="s">
        <v>340</v>
      </c>
      <c r="V182" s="90">
        <v>0.035</v>
      </c>
      <c r="W182" s="90">
        <f>$V$182*$K$182</f>
        <v>2.8664650000000003</v>
      </c>
      <c r="X182" s="90">
        <v>0</v>
      </c>
      <c r="Y182" s="90">
        <f>$X$182*$K$182</f>
        <v>0</v>
      </c>
      <c r="Z182" s="90">
        <v>0</v>
      </c>
      <c r="AA182" s="91">
        <f>$Z$182*$K$182</f>
        <v>0</v>
      </c>
      <c r="AR182" s="5" t="s">
        <v>478</v>
      </c>
      <c r="AT182" s="5" t="s">
        <v>474</v>
      </c>
      <c r="AU182" s="5" t="s">
        <v>364</v>
      </c>
      <c r="AY182" s="5" t="s">
        <v>473</v>
      </c>
      <c r="BE182" s="50">
        <f>IF($U$182="základní",$N$182,0)</f>
        <v>0</v>
      </c>
      <c r="BF182" s="50">
        <f>IF($U$182="snížená",$N$182,0)</f>
        <v>0</v>
      </c>
      <c r="BG182" s="50">
        <f>IF($U$182="zákl. přenesená",$N$182,0)</f>
        <v>0</v>
      </c>
      <c r="BH182" s="50">
        <f>IF($U$182="sníž. přenesená",$N$182,0)</f>
        <v>0</v>
      </c>
      <c r="BI182" s="50">
        <f>IF($U$182="nulová",$N$182,0)</f>
        <v>0</v>
      </c>
      <c r="BJ182" s="5" t="s">
        <v>364</v>
      </c>
      <c r="BK182" s="50">
        <f>ROUND($L$182*$K$182,2)</f>
        <v>0</v>
      </c>
      <c r="BL182" s="5" t="s">
        <v>478</v>
      </c>
    </row>
    <row r="183" spans="2:51" s="5" customFormat="1" ht="15.75" customHeight="1">
      <c r="B183" s="97"/>
      <c r="E183" s="98"/>
      <c r="F183" s="160" t="s">
        <v>529</v>
      </c>
      <c r="G183" s="161"/>
      <c r="H183" s="161"/>
      <c r="I183" s="161"/>
      <c r="K183" s="99">
        <v>81.899</v>
      </c>
      <c r="N183" s="98"/>
      <c r="R183" s="100"/>
      <c r="T183" s="101"/>
      <c r="AA183" s="102"/>
      <c r="AT183" s="98" t="s">
        <v>480</v>
      </c>
      <c r="AU183" s="98" t="s">
        <v>364</v>
      </c>
      <c r="AV183" s="98" t="s">
        <v>364</v>
      </c>
      <c r="AW183" s="98" t="s">
        <v>422</v>
      </c>
      <c r="AX183" s="98" t="s">
        <v>320</v>
      </c>
      <c r="AY183" s="98" t="s">
        <v>473</v>
      </c>
    </row>
    <row r="184" spans="2:64" s="5" customFormat="1" ht="27" customHeight="1">
      <c r="B184" s="16"/>
      <c r="C184" s="85" t="s">
        <v>530</v>
      </c>
      <c r="D184" s="85" t="s">
        <v>474</v>
      </c>
      <c r="E184" s="86" t="s">
        <v>531</v>
      </c>
      <c r="F184" s="167" t="s">
        <v>532</v>
      </c>
      <c r="G184" s="168"/>
      <c r="H184" s="168"/>
      <c r="I184" s="168"/>
      <c r="J184" s="87" t="s">
        <v>528</v>
      </c>
      <c r="K184" s="88">
        <v>990</v>
      </c>
      <c r="L184" s="169">
        <v>0</v>
      </c>
      <c r="M184" s="168"/>
      <c r="N184" s="170">
        <f>ROUND($L$184*$K$184,2)</f>
        <v>0</v>
      </c>
      <c r="O184" s="168"/>
      <c r="P184" s="168"/>
      <c r="Q184" s="168"/>
      <c r="R184" s="17"/>
      <c r="T184" s="89"/>
      <c r="U184" s="20" t="s">
        <v>340</v>
      </c>
      <c r="V184" s="90">
        <v>0.019</v>
      </c>
      <c r="W184" s="90">
        <f>$V$184*$K$184</f>
        <v>18.81</v>
      </c>
      <c r="X184" s="90">
        <v>0</v>
      </c>
      <c r="Y184" s="90">
        <f>$X$184*$K$184</f>
        <v>0</v>
      </c>
      <c r="Z184" s="90">
        <v>0</v>
      </c>
      <c r="AA184" s="91">
        <f>$Z$184*$K$184</f>
        <v>0</v>
      </c>
      <c r="AR184" s="5" t="s">
        <v>478</v>
      </c>
      <c r="AT184" s="5" t="s">
        <v>474</v>
      </c>
      <c r="AU184" s="5" t="s">
        <v>364</v>
      </c>
      <c r="AY184" s="5" t="s">
        <v>473</v>
      </c>
      <c r="BE184" s="50">
        <f>IF($U$184="základní",$N$184,0)</f>
        <v>0</v>
      </c>
      <c r="BF184" s="50">
        <f>IF($U$184="snížená",$N$184,0)</f>
        <v>0</v>
      </c>
      <c r="BG184" s="50">
        <f>IF($U$184="zákl. přenesená",$N$184,0)</f>
        <v>0</v>
      </c>
      <c r="BH184" s="50">
        <f>IF($U$184="sníž. přenesená",$N$184,0)</f>
        <v>0</v>
      </c>
      <c r="BI184" s="50">
        <f>IF($U$184="nulová",$N$184,0)</f>
        <v>0</v>
      </c>
      <c r="BJ184" s="5" t="s">
        <v>364</v>
      </c>
      <c r="BK184" s="50">
        <f>ROUND($L$184*$K$184,2)</f>
        <v>0</v>
      </c>
      <c r="BL184" s="5" t="s">
        <v>478</v>
      </c>
    </row>
    <row r="185" spans="2:51" s="5" customFormat="1" ht="15.75" customHeight="1">
      <c r="B185" s="92"/>
      <c r="E185" s="93"/>
      <c r="F185" s="171" t="s">
        <v>479</v>
      </c>
      <c r="G185" s="172"/>
      <c r="H185" s="172"/>
      <c r="I185" s="172"/>
      <c r="K185" s="93"/>
      <c r="N185" s="93"/>
      <c r="R185" s="94"/>
      <c r="T185" s="95"/>
      <c r="AA185" s="96"/>
      <c r="AT185" s="93" t="s">
        <v>480</v>
      </c>
      <c r="AU185" s="93" t="s">
        <v>364</v>
      </c>
      <c r="AV185" s="93" t="s">
        <v>320</v>
      </c>
      <c r="AW185" s="93" t="s">
        <v>422</v>
      </c>
      <c r="AX185" s="93" t="s">
        <v>355</v>
      </c>
      <c r="AY185" s="93" t="s">
        <v>473</v>
      </c>
    </row>
    <row r="186" spans="2:51" s="5" customFormat="1" ht="15.75" customHeight="1">
      <c r="B186" s="97"/>
      <c r="E186" s="98"/>
      <c r="F186" s="160" t="s">
        <v>533</v>
      </c>
      <c r="G186" s="161"/>
      <c r="H186" s="161"/>
      <c r="I186" s="161"/>
      <c r="K186" s="99">
        <v>990</v>
      </c>
      <c r="N186" s="98"/>
      <c r="R186" s="100"/>
      <c r="T186" s="101"/>
      <c r="AA186" s="102"/>
      <c r="AT186" s="98" t="s">
        <v>480</v>
      </c>
      <c r="AU186" s="98" t="s">
        <v>364</v>
      </c>
      <c r="AV186" s="98" t="s">
        <v>364</v>
      </c>
      <c r="AW186" s="98" t="s">
        <v>422</v>
      </c>
      <c r="AX186" s="98" t="s">
        <v>355</v>
      </c>
      <c r="AY186" s="98" t="s">
        <v>473</v>
      </c>
    </row>
    <row r="187" spans="2:51" s="5" customFormat="1" ht="15.75" customHeight="1">
      <c r="B187" s="103"/>
      <c r="E187" s="104"/>
      <c r="F187" s="162" t="s">
        <v>482</v>
      </c>
      <c r="G187" s="163"/>
      <c r="H187" s="163"/>
      <c r="I187" s="163"/>
      <c r="K187" s="105">
        <v>990</v>
      </c>
      <c r="N187" s="104"/>
      <c r="R187" s="106"/>
      <c r="T187" s="107"/>
      <c r="AA187" s="108"/>
      <c r="AT187" s="104" t="s">
        <v>480</v>
      </c>
      <c r="AU187" s="104" t="s">
        <v>364</v>
      </c>
      <c r="AV187" s="104" t="s">
        <v>478</v>
      </c>
      <c r="AW187" s="104" t="s">
        <v>422</v>
      </c>
      <c r="AX187" s="104" t="s">
        <v>320</v>
      </c>
      <c r="AY187" s="104" t="s">
        <v>473</v>
      </c>
    </row>
    <row r="188" spans="2:64" s="5" customFormat="1" ht="15.75" customHeight="1">
      <c r="B188" s="16"/>
      <c r="C188" s="85" t="s">
        <v>534</v>
      </c>
      <c r="D188" s="85" t="s">
        <v>474</v>
      </c>
      <c r="E188" s="86" t="s">
        <v>535</v>
      </c>
      <c r="F188" s="167" t="s">
        <v>536</v>
      </c>
      <c r="G188" s="168"/>
      <c r="H188" s="168"/>
      <c r="I188" s="168"/>
      <c r="J188" s="87" t="s">
        <v>528</v>
      </c>
      <c r="K188" s="88">
        <v>990</v>
      </c>
      <c r="L188" s="169">
        <v>0</v>
      </c>
      <c r="M188" s="168"/>
      <c r="N188" s="170">
        <f>ROUND($L$188*$K$188,2)</f>
        <v>0</v>
      </c>
      <c r="O188" s="168"/>
      <c r="P188" s="168"/>
      <c r="Q188" s="168"/>
      <c r="R188" s="17"/>
      <c r="T188" s="89"/>
      <c r="U188" s="20" t="s">
        <v>340</v>
      </c>
      <c r="V188" s="90">
        <v>0.018</v>
      </c>
      <c r="W188" s="90">
        <f>$V$188*$K$188</f>
        <v>17.82</v>
      </c>
      <c r="X188" s="90">
        <v>0</v>
      </c>
      <c r="Y188" s="90">
        <f>$X$188*$K$188</f>
        <v>0</v>
      </c>
      <c r="Z188" s="90">
        <v>0</v>
      </c>
      <c r="AA188" s="91">
        <f>$Z$188*$K$188</f>
        <v>0</v>
      </c>
      <c r="AR188" s="5" t="s">
        <v>478</v>
      </c>
      <c r="AT188" s="5" t="s">
        <v>474</v>
      </c>
      <c r="AU188" s="5" t="s">
        <v>364</v>
      </c>
      <c r="AY188" s="5" t="s">
        <v>473</v>
      </c>
      <c r="BE188" s="50">
        <f>IF($U$188="základní",$N$188,0)</f>
        <v>0</v>
      </c>
      <c r="BF188" s="50">
        <f>IF($U$188="snížená",$N$188,0)</f>
        <v>0</v>
      </c>
      <c r="BG188" s="50">
        <f>IF($U$188="zákl. přenesená",$N$188,0)</f>
        <v>0</v>
      </c>
      <c r="BH188" s="50">
        <f>IF($U$188="sníž. přenesená",$N$188,0)</f>
        <v>0</v>
      </c>
      <c r="BI188" s="50">
        <f>IF($U$188="nulová",$N$188,0)</f>
        <v>0</v>
      </c>
      <c r="BJ188" s="5" t="s">
        <v>364</v>
      </c>
      <c r="BK188" s="50">
        <f>ROUND($L$188*$K$188,2)</f>
        <v>0</v>
      </c>
      <c r="BL188" s="5" t="s">
        <v>478</v>
      </c>
    </row>
    <row r="189" spans="2:51" s="5" customFormat="1" ht="15.75" customHeight="1">
      <c r="B189" s="92"/>
      <c r="E189" s="93"/>
      <c r="F189" s="171" t="s">
        <v>479</v>
      </c>
      <c r="G189" s="172"/>
      <c r="H189" s="172"/>
      <c r="I189" s="172"/>
      <c r="K189" s="93"/>
      <c r="N189" s="93"/>
      <c r="R189" s="94"/>
      <c r="T189" s="95"/>
      <c r="AA189" s="96"/>
      <c r="AT189" s="93" t="s">
        <v>480</v>
      </c>
      <c r="AU189" s="93" t="s">
        <v>364</v>
      </c>
      <c r="AV189" s="93" t="s">
        <v>320</v>
      </c>
      <c r="AW189" s="93" t="s">
        <v>422</v>
      </c>
      <c r="AX189" s="93" t="s">
        <v>355</v>
      </c>
      <c r="AY189" s="93" t="s">
        <v>473</v>
      </c>
    </row>
    <row r="190" spans="2:51" s="5" customFormat="1" ht="15.75" customHeight="1">
      <c r="B190" s="97"/>
      <c r="E190" s="98"/>
      <c r="F190" s="160" t="s">
        <v>533</v>
      </c>
      <c r="G190" s="161"/>
      <c r="H190" s="161"/>
      <c r="I190" s="161"/>
      <c r="K190" s="99">
        <v>990</v>
      </c>
      <c r="N190" s="98"/>
      <c r="R190" s="100"/>
      <c r="T190" s="101"/>
      <c r="AA190" s="102"/>
      <c r="AT190" s="98" t="s">
        <v>480</v>
      </c>
      <c r="AU190" s="98" t="s">
        <v>364</v>
      </c>
      <c r="AV190" s="98" t="s">
        <v>364</v>
      </c>
      <c r="AW190" s="98" t="s">
        <v>422</v>
      </c>
      <c r="AX190" s="98" t="s">
        <v>355</v>
      </c>
      <c r="AY190" s="98" t="s">
        <v>473</v>
      </c>
    </row>
    <row r="191" spans="2:51" s="5" customFormat="1" ht="15.75" customHeight="1">
      <c r="B191" s="103"/>
      <c r="E191" s="104"/>
      <c r="F191" s="162" t="s">
        <v>482</v>
      </c>
      <c r="G191" s="163"/>
      <c r="H191" s="163"/>
      <c r="I191" s="163"/>
      <c r="K191" s="105">
        <v>990</v>
      </c>
      <c r="N191" s="104"/>
      <c r="R191" s="106"/>
      <c r="T191" s="107"/>
      <c r="AA191" s="108"/>
      <c r="AT191" s="104" t="s">
        <v>480</v>
      </c>
      <c r="AU191" s="104" t="s">
        <v>364</v>
      </c>
      <c r="AV191" s="104" t="s">
        <v>478</v>
      </c>
      <c r="AW191" s="104" t="s">
        <v>422</v>
      </c>
      <c r="AX191" s="104" t="s">
        <v>320</v>
      </c>
      <c r="AY191" s="104" t="s">
        <v>473</v>
      </c>
    </row>
    <row r="192" spans="2:63" s="75" customFormat="1" ht="30.75" customHeight="1">
      <c r="B192" s="76"/>
      <c r="D192" s="84" t="s">
        <v>425</v>
      </c>
      <c r="N192" s="178">
        <f>$BK$192</f>
        <v>0</v>
      </c>
      <c r="O192" s="179"/>
      <c r="P192" s="179"/>
      <c r="Q192" s="179"/>
      <c r="R192" s="79"/>
      <c r="T192" s="80"/>
      <c r="W192" s="81">
        <f>SUM($W$193:$W$210)</f>
        <v>296.45251099999996</v>
      </c>
      <c r="Y192" s="81">
        <f>SUM($Y$193:$Y$210)</f>
        <v>196.28065443</v>
      </c>
      <c r="AA192" s="82">
        <f>SUM($AA$193:$AA$210)</f>
        <v>0</v>
      </c>
      <c r="AR192" s="78" t="s">
        <v>320</v>
      </c>
      <c r="AT192" s="78" t="s">
        <v>354</v>
      </c>
      <c r="AU192" s="78" t="s">
        <v>320</v>
      </c>
      <c r="AY192" s="78" t="s">
        <v>473</v>
      </c>
      <c r="BK192" s="83">
        <f>SUM($BK$193:$BK$210)</f>
        <v>0</v>
      </c>
    </row>
    <row r="193" spans="2:64" s="5" customFormat="1" ht="27" customHeight="1">
      <c r="B193" s="16"/>
      <c r="C193" s="85" t="s">
        <v>314</v>
      </c>
      <c r="D193" s="85" t="s">
        <v>474</v>
      </c>
      <c r="E193" s="86" t="s">
        <v>537</v>
      </c>
      <c r="F193" s="167" t="s">
        <v>538</v>
      </c>
      <c r="G193" s="168"/>
      <c r="H193" s="168"/>
      <c r="I193" s="168"/>
      <c r="J193" s="87" t="s">
        <v>539</v>
      </c>
      <c r="K193" s="88">
        <v>10</v>
      </c>
      <c r="L193" s="169">
        <v>0</v>
      </c>
      <c r="M193" s="168"/>
      <c r="N193" s="170">
        <f>ROUND($L$193*$K$193,2)</f>
        <v>0</v>
      </c>
      <c r="O193" s="168"/>
      <c r="P193" s="168"/>
      <c r="Q193" s="168"/>
      <c r="R193" s="17"/>
      <c r="T193" s="89"/>
      <c r="U193" s="20" t="s">
        <v>340</v>
      </c>
      <c r="V193" s="90">
        <v>0.811</v>
      </c>
      <c r="W193" s="90">
        <f>$V$193*$K$193</f>
        <v>8.110000000000001</v>
      </c>
      <c r="X193" s="90">
        <v>0.00589</v>
      </c>
      <c r="Y193" s="90">
        <f>$X$193*$K$193</f>
        <v>0.0589</v>
      </c>
      <c r="Z193" s="90">
        <v>0</v>
      </c>
      <c r="AA193" s="91">
        <f>$Z$193*$K$193</f>
        <v>0</v>
      </c>
      <c r="AR193" s="5" t="s">
        <v>478</v>
      </c>
      <c r="AT193" s="5" t="s">
        <v>474</v>
      </c>
      <c r="AU193" s="5" t="s">
        <v>364</v>
      </c>
      <c r="AY193" s="5" t="s">
        <v>473</v>
      </c>
      <c r="BE193" s="50">
        <f>IF($U$193="základní",$N$193,0)</f>
        <v>0</v>
      </c>
      <c r="BF193" s="50">
        <f>IF($U$193="snížená",$N$193,0)</f>
        <v>0</v>
      </c>
      <c r="BG193" s="50">
        <f>IF($U$193="zákl. přenesená",$N$193,0)</f>
        <v>0</v>
      </c>
      <c r="BH193" s="50">
        <f>IF($U$193="sníž. přenesená",$N$193,0)</f>
        <v>0</v>
      </c>
      <c r="BI193" s="50">
        <f>IF($U$193="nulová",$N$193,0)</f>
        <v>0</v>
      </c>
      <c r="BJ193" s="5" t="s">
        <v>364</v>
      </c>
      <c r="BK193" s="50">
        <f>ROUND($L$193*$K$193,2)</f>
        <v>0</v>
      </c>
      <c r="BL193" s="5" t="s">
        <v>478</v>
      </c>
    </row>
    <row r="194" spans="2:51" s="5" customFormat="1" ht="15.75" customHeight="1">
      <c r="B194" s="92"/>
      <c r="E194" s="93"/>
      <c r="F194" s="171" t="s">
        <v>540</v>
      </c>
      <c r="G194" s="172"/>
      <c r="H194" s="172"/>
      <c r="I194" s="172"/>
      <c r="K194" s="93"/>
      <c r="N194" s="93"/>
      <c r="R194" s="94"/>
      <c r="T194" s="95"/>
      <c r="AA194" s="96"/>
      <c r="AT194" s="93" t="s">
        <v>480</v>
      </c>
      <c r="AU194" s="93" t="s">
        <v>364</v>
      </c>
      <c r="AV194" s="93" t="s">
        <v>320</v>
      </c>
      <c r="AW194" s="93" t="s">
        <v>422</v>
      </c>
      <c r="AX194" s="93" t="s">
        <v>355</v>
      </c>
      <c r="AY194" s="93" t="s">
        <v>473</v>
      </c>
    </row>
    <row r="195" spans="2:51" s="5" customFormat="1" ht="15.75" customHeight="1">
      <c r="B195" s="97"/>
      <c r="E195" s="98"/>
      <c r="F195" s="160" t="s">
        <v>324</v>
      </c>
      <c r="G195" s="161"/>
      <c r="H195" s="161"/>
      <c r="I195" s="161"/>
      <c r="K195" s="99">
        <v>10</v>
      </c>
      <c r="N195" s="98"/>
      <c r="R195" s="100"/>
      <c r="T195" s="101"/>
      <c r="AA195" s="102"/>
      <c r="AT195" s="98" t="s">
        <v>480</v>
      </c>
      <c r="AU195" s="98" t="s">
        <v>364</v>
      </c>
      <c r="AV195" s="98" t="s">
        <v>364</v>
      </c>
      <c r="AW195" s="98" t="s">
        <v>422</v>
      </c>
      <c r="AX195" s="98" t="s">
        <v>320</v>
      </c>
      <c r="AY195" s="98" t="s">
        <v>473</v>
      </c>
    </row>
    <row r="196" spans="2:64" s="5" customFormat="1" ht="27" customHeight="1">
      <c r="B196" s="16"/>
      <c r="C196" s="85" t="s">
        <v>541</v>
      </c>
      <c r="D196" s="85" t="s">
        <v>474</v>
      </c>
      <c r="E196" s="86" t="s">
        <v>542</v>
      </c>
      <c r="F196" s="167" t="s">
        <v>543</v>
      </c>
      <c r="G196" s="168"/>
      <c r="H196" s="168"/>
      <c r="I196" s="168"/>
      <c r="J196" s="87" t="s">
        <v>544</v>
      </c>
      <c r="K196" s="88">
        <v>3.794</v>
      </c>
      <c r="L196" s="169">
        <v>0</v>
      </c>
      <c r="M196" s="168"/>
      <c r="N196" s="170">
        <f>ROUND($L$196*$K$196,2)</f>
        <v>0</v>
      </c>
      <c r="O196" s="168"/>
      <c r="P196" s="168"/>
      <c r="Q196" s="168"/>
      <c r="R196" s="17"/>
      <c r="T196" s="89"/>
      <c r="U196" s="20" t="s">
        <v>340</v>
      </c>
      <c r="V196" s="90">
        <v>32.821</v>
      </c>
      <c r="W196" s="90">
        <f>$V$196*$K$196</f>
        <v>124.52287399999999</v>
      </c>
      <c r="X196" s="90">
        <v>1.06017</v>
      </c>
      <c r="Y196" s="90">
        <f>$X$196*$K$196</f>
        <v>4.02228498</v>
      </c>
      <c r="Z196" s="90">
        <v>0</v>
      </c>
      <c r="AA196" s="91">
        <f>$Z$196*$K$196</f>
        <v>0</v>
      </c>
      <c r="AR196" s="5" t="s">
        <v>478</v>
      </c>
      <c r="AT196" s="5" t="s">
        <v>474</v>
      </c>
      <c r="AU196" s="5" t="s">
        <v>364</v>
      </c>
      <c r="AY196" s="5" t="s">
        <v>473</v>
      </c>
      <c r="BE196" s="50">
        <f>IF($U$196="základní",$N$196,0)</f>
        <v>0</v>
      </c>
      <c r="BF196" s="50">
        <f>IF($U$196="snížená",$N$196,0)</f>
        <v>0</v>
      </c>
      <c r="BG196" s="50">
        <f>IF($U$196="zákl. přenesená",$N$196,0)</f>
        <v>0</v>
      </c>
      <c r="BH196" s="50">
        <f>IF($U$196="sníž. přenesená",$N$196,0)</f>
        <v>0</v>
      </c>
      <c r="BI196" s="50">
        <f>IF($U$196="nulová",$N$196,0)</f>
        <v>0</v>
      </c>
      <c r="BJ196" s="5" t="s">
        <v>364</v>
      </c>
      <c r="BK196" s="50">
        <f>ROUND($L$196*$K$196,2)</f>
        <v>0</v>
      </c>
      <c r="BL196" s="5" t="s">
        <v>478</v>
      </c>
    </row>
    <row r="197" spans="2:51" s="5" customFormat="1" ht="15.75" customHeight="1">
      <c r="B197" s="97"/>
      <c r="E197" s="98"/>
      <c r="F197" s="160" t="s">
        <v>545</v>
      </c>
      <c r="G197" s="161"/>
      <c r="H197" s="161"/>
      <c r="I197" s="161"/>
      <c r="K197" s="99">
        <v>3.794</v>
      </c>
      <c r="N197" s="98"/>
      <c r="R197" s="100"/>
      <c r="T197" s="101"/>
      <c r="AA197" s="102"/>
      <c r="AT197" s="98" t="s">
        <v>480</v>
      </c>
      <c r="AU197" s="98" t="s">
        <v>364</v>
      </c>
      <c r="AV197" s="98" t="s">
        <v>364</v>
      </c>
      <c r="AW197" s="98" t="s">
        <v>422</v>
      </c>
      <c r="AX197" s="98" t="s">
        <v>320</v>
      </c>
      <c r="AY197" s="98" t="s">
        <v>473</v>
      </c>
    </row>
    <row r="198" spans="2:64" s="5" customFormat="1" ht="15.75" customHeight="1">
      <c r="B198" s="16"/>
      <c r="C198" s="85" t="s">
        <v>546</v>
      </c>
      <c r="D198" s="85" t="s">
        <v>474</v>
      </c>
      <c r="E198" s="86" t="s">
        <v>547</v>
      </c>
      <c r="F198" s="167" t="s">
        <v>548</v>
      </c>
      <c r="G198" s="168"/>
      <c r="H198" s="168"/>
      <c r="I198" s="168"/>
      <c r="J198" s="87" t="s">
        <v>477</v>
      </c>
      <c r="K198" s="88">
        <v>46.833</v>
      </c>
      <c r="L198" s="169">
        <v>0</v>
      </c>
      <c r="M198" s="168"/>
      <c r="N198" s="170">
        <f>ROUND($L$198*$K$198,2)</f>
        <v>0</v>
      </c>
      <c r="O198" s="168"/>
      <c r="P198" s="168"/>
      <c r="Q198" s="168"/>
      <c r="R198" s="17"/>
      <c r="T198" s="89"/>
      <c r="U198" s="20" t="s">
        <v>340</v>
      </c>
      <c r="V198" s="90">
        <v>0.629</v>
      </c>
      <c r="W198" s="90">
        <f>$V$198*$K$198</f>
        <v>29.457957</v>
      </c>
      <c r="X198" s="90">
        <v>2.45329</v>
      </c>
      <c r="Y198" s="90">
        <f>$X$198*$K$198</f>
        <v>114.89493057</v>
      </c>
      <c r="Z198" s="90">
        <v>0</v>
      </c>
      <c r="AA198" s="91">
        <f>$Z$198*$K$198</f>
        <v>0</v>
      </c>
      <c r="AR198" s="5" t="s">
        <v>478</v>
      </c>
      <c r="AT198" s="5" t="s">
        <v>474</v>
      </c>
      <c r="AU198" s="5" t="s">
        <v>364</v>
      </c>
      <c r="AY198" s="5" t="s">
        <v>473</v>
      </c>
      <c r="BE198" s="50">
        <f>IF($U$198="základní",$N$198,0)</f>
        <v>0</v>
      </c>
      <c r="BF198" s="50">
        <f>IF($U$198="snížená",$N$198,0)</f>
        <v>0</v>
      </c>
      <c r="BG198" s="50">
        <f>IF($U$198="zákl. přenesená",$N$198,0)</f>
        <v>0</v>
      </c>
      <c r="BH198" s="50">
        <f>IF($U$198="sníž. přenesená",$N$198,0)</f>
        <v>0</v>
      </c>
      <c r="BI198" s="50">
        <f>IF($U$198="nulová",$N$198,0)</f>
        <v>0</v>
      </c>
      <c r="BJ198" s="5" t="s">
        <v>364</v>
      </c>
      <c r="BK198" s="50">
        <f>ROUND($L$198*$K$198,2)</f>
        <v>0</v>
      </c>
      <c r="BL198" s="5" t="s">
        <v>478</v>
      </c>
    </row>
    <row r="199" spans="2:51" s="5" customFormat="1" ht="15.75" customHeight="1">
      <c r="B199" s="92"/>
      <c r="E199" s="93"/>
      <c r="F199" s="171" t="s">
        <v>479</v>
      </c>
      <c r="G199" s="172"/>
      <c r="H199" s="172"/>
      <c r="I199" s="172"/>
      <c r="K199" s="93"/>
      <c r="N199" s="93"/>
      <c r="R199" s="94"/>
      <c r="T199" s="95"/>
      <c r="AA199" s="96"/>
      <c r="AT199" s="93" t="s">
        <v>480</v>
      </c>
      <c r="AU199" s="93" t="s">
        <v>364</v>
      </c>
      <c r="AV199" s="93" t="s">
        <v>320</v>
      </c>
      <c r="AW199" s="93" t="s">
        <v>422</v>
      </c>
      <c r="AX199" s="93" t="s">
        <v>355</v>
      </c>
      <c r="AY199" s="93" t="s">
        <v>473</v>
      </c>
    </row>
    <row r="200" spans="2:51" s="5" customFormat="1" ht="15.75" customHeight="1">
      <c r="B200" s="92"/>
      <c r="E200" s="93"/>
      <c r="F200" s="171" t="s">
        <v>501</v>
      </c>
      <c r="G200" s="172"/>
      <c r="H200" s="172"/>
      <c r="I200" s="172"/>
      <c r="K200" s="93"/>
      <c r="N200" s="93"/>
      <c r="R200" s="94"/>
      <c r="T200" s="95"/>
      <c r="AA200" s="96"/>
      <c r="AT200" s="93" t="s">
        <v>480</v>
      </c>
      <c r="AU200" s="93" t="s">
        <v>364</v>
      </c>
      <c r="AV200" s="93" t="s">
        <v>320</v>
      </c>
      <c r="AW200" s="93" t="s">
        <v>422</v>
      </c>
      <c r="AX200" s="93" t="s">
        <v>355</v>
      </c>
      <c r="AY200" s="93" t="s">
        <v>473</v>
      </c>
    </row>
    <row r="201" spans="2:51" s="5" customFormat="1" ht="15.75" customHeight="1">
      <c r="B201" s="97"/>
      <c r="E201" s="98"/>
      <c r="F201" s="160" t="s">
        <v>549</v>
      </c>
      <c r="G201" s="161"/>
      <c r="H201" s="161"/>
      <c r="I201" s="161"/>
      <c r="K201" s="99">
        <v>28.344</v>
      </c>
      <c r="N201" s="98"/>
      <c r="R201" s="100"/>
      <c r="T201" s="101"/>
      <c r="AA201" s="102"/>
      <c r="AT201" s="98" t="s">
        <v>480</v>
      </c>
      <c r="AU201" s="98" t="s">
        <v>364</v>
      </c>
      <c r="AV201" s="98" t="s">
        <v>364</v>
      </c>
      <c r="AW201" s="98" t="s">
        <v>422</v>
      </c>
      <c r="AX201" s="98" t="s">
        <v>355</v>
      </c>
      <c r="AY201" s="98" t="s">
        <v>473</v>
      </c>
    </row>
    <row r="202" spans="2:51" s="5" customFormat="1" ht="15.75" customHeight="1">
      <c r="B202" s="97"/>
      <c r="E202" s="98"/>
      <c r="F202" s="160" t="s">
        <v>550</v>
      </c>
      <c r="G202" s="161"/>
      <c r="H202" s="161"/>
      <c r="I202" s="161"/>
      <c r="K202" s="99">
        <v>16.932</v>
      </c>
      <c r="N202" s="98"/>
      <c r="R202" s="100"/>
      <c r="T202" s="101"/>
      <c r="AA202" s="102"/>
      <c r="AT202" s="98" t="s">
        <v>480</v>
      </c>
      <c r="AU202" s="98" t="s">
        <v>364</v>
      </c>
      <c r="AV202" s="98" t="s">
        <v>364</v>
      </c>
      <c r="AW202" s="98" t="s">
        <v>422</v>
      </c>
      <c r="AX202" s="98" t="s">
        <v>355</v>
      </c>
      <c r="AY202" s="98" t="s">
        <v>473</v>
      </c>
    </row>
    <row r="203" spans="2:51" s="5" customFormat="1" ht="15.75" customHeight="1">
      <c r="B203" s="97"/>
      <c r="E203" s="98"/>
      <c r="F203" s="160" t="s">
        <v>551</v>
      </c>
      <c r="G203" s="161"/>
      <c r="H203" s="161"/>
      <c r="I203" s="161"/>
      <c r="K203" s="99">
        <v>1.557</v>
      </c>
      <c r="N203" s="98"/>
      <c r="R203" s="100"/>
      <c r="T203" s="101"/>
      <c r="AA203" s="102"/>
      <c r="AT203" s="98" t="s">
        <v>480</v>
      </c>
      <c r="AU203" s="98" t="s">
        <v>364</v>
      </c>
      <c r="AV203" s="98" t="s">
        <v>364</v>
      </c>
      <c r="AW203" s="98" t="s">
        <v>422</v>
      </c>
      <c r="AX203" s="98" t="s">
        <v>355</v>
      </c>
      <c r="AY203" s="98" t="s">
        <v>473</v>
      </c>
    </row>
    <row r="204" spans="2:51" s="5" customFormat="1" ht="15.75" customHeight="1">
      <c r="B204" s="103"/>
      <c r="E204" s="104"/>
      <c r="F204" s="162" t="s">
        <v>482</v>
      </c>
      <c r="G204" s="163"/>
      <c r="H204" s="163"/>
      <c r="I204" s="163"/>
      <c r="K204" s="105">
        <v>46.833</v>
      </c>
      <c r="N204" s="104"/>
      <c r="R204" s="106"/>
      <c r="T204" s="107"/>
      <c r="AA204" s="108"/>
      <c r="AT204" s="104" t="s">
        <v>480</v>
      </c>
      <c r="AU204" s="104" t="s">
        <v>364</v>
      </c>
      <c r="AV204" s="104" t="s">
        <v>478</v>
      </c>
      <c r="AW204" s="104" t="s">
        <v>422</v>
      </c>
      <c r="AX204" s="104" t="s">
        <v>320</v>
      </c>
      <c r="AY204" s="104" t="s">
        <v>473</v>
      </c>
    </row>
    <row r="205" spans="2:64" s="5" customFormat="1" ht="27" customHeight="1">
      <c r="B205" s="16"/>
      <c r="C205" s="85" t="s">
        <v>552</v>
      </c>
      <c r="D205" s="85" t="s">
        <v>474</v>
      </c>
      <c r="E205" s="86" t="s">
        <v>553</v>
      </c>
      <c r="F205" s="167" t="s">
        <v>554</v>
      </c>
      <c r="G205" s="168"/>
      <c r="H205" s="168"/>
      <c r="I205" s="168"/>
      <c r="J205" s="87" t="s">
        <v>528</v>
      </c>
      <c r="K205" s="88">
        <v>83.96</v>
      </c>
      <c r="L205" s="169">
        <v>0</v>
      </c>
      <c r="M205" s="168"/>
      <c r="N205" s="170">
        <f>ROUND($L$205*$K$205,2)</f>
        <v>0</v>
      </c>
      <c r="O205" s="168"/>
      <c r="P205" s="168"/>
      <c r="Q205" s="168"/>
      <c r="R205" s="17"/>
      <c r="T205" s="89"/>
      <c r="U205" s="20" t="s">
        <v>340</v>
      </c>
      <c r="V205" s="90">
        <v>1.21</v>
      </c>
      <c r="W205" s="90">
        <f>$V$205*$K$205</f>
        <v>101.59159999999999</v>
      </c>
      <c r="X205" s="90">
        <v>0.90802</v>
      </c>
      <c r="Y205" s="90">
        <f>$X$205*$K$205</f>
        <v>76.2373592</v>
      </c>
      <c r="Z205" s="90">
        <v>0</v>
      </c>
      <c r="AA205" s="91">
        <f>$Z$205*$K$205</f>
        <v>0</v>
      </c>
      <c r="AR205" s="5" t="s">
        <v>478</v>
      </c>
      <c r="AT205" s="5" t="s">
        <v>474</v>
      </c>
      <c r="AU205" s="5" t="s">
        <v>364</v>
      </c>
      <c r="AY205" s="5" t="s">
        <v>473</v>
      </c>
      <c r="BE205" s="50">
        <f>IF($U$205="základní",$N$205,0)</f>
        <v>0</v>
      </c>
      <c r="BF205" s="50">
        <f>IF($U$205="snížená",$N$205,0)</f>
        <v>0</v>
      </c>
      <c r="BG205" s="50">
        <f>IF($U$205="zákl. přenesená",$N$205,0)</f>
        <v>0</v>
      </c>
      <c r="BH205" s="50">
        <f>IF($U$205="sníž. přenesená",$N$205,0)</f>
        <v>0</v>
      </c>
      <c r="BI205" s="50">
        <f>IF($U$205="nulová",$N$205,0)</f>
        <v>0</v>
      </c>
      <c r="BJ205" s="5" t="s">
        <v>364</v>
      </c>
      <c r="BK205" s="50">
        <f>ROUND($L$205*$K$205,2)</f>
        <v>0</v>
      </c>
      <c r="BL205" s="5" t="s">
        <v>478</v>
      </c>
    </row>
    <row r="206" spans="2:51" s="5" customFormat="1" ht="15.75" customHeight="1">
      <c r="B206" s="92"/>
      <c r="E206" s="93"/>
      <c r="F206" s="171" t="s">
        <v>479</v>
      </c>
      <c r="G206" s="172"/>
      <c r="H206" s="172"/>
      <c r="I206" s="172"/>
      <c r="K206" s="93"/>
      <c r="N206" s="93"/>
      <c r="R206" s="94"/>
      <c r="T206" s="95"/>
      <c r="AA206" s="96"/>
      <c r="AT206" s="93" t="s">
        <v>480</v>
      </c>
      <c r="AU206" s="93" t="s">
        <v>364</v>
      </c>
      <c r="AV206" s="93" t="s">
        <v>320</v>
      </c>
      <c r="AW206" s="93" t="s">
        <v>422</v>
      </c>
      <c r="AX206" s="93" t="s">
        <v>355</v>
      </c>
      <c r="AY206" s="93" t="s">
        <v>473</v>
      </c>
    </row>
    <row r="207" spans="2:51" s="5" customFormat="1" ht="15.75" customHeight="1">
      <c r="B207" s="97"/>
      <c r="E207" s="98"/>
      <c r="F207" s="160" t="s">
        <v>555</v>
      </c>
      <c r="G207" s="161"/>
      <c r="H207" s="161"/>
      <c r="I207" s="161"/>
      <c r="K207" s="99">
        <v>83.96</v>
      </c>
      <c r="N207" s="98"/>
      <c r="R207" s="100"/>
      <c r="T207" s="101"/>
      <c r="AA207" s="102"/>
      <c r="AT207" s="98" t="s">
        <v>480</v>
      </c>
      <c r="AU207" s="98" t="s">
        <v>364</v>
      </c>
      <c r="AV207" s="98" t="s">
        <v>364</v>
      </c>
      <c r="AW207" s="98" t="s">
        <v>422</v>
      </c>
      <c r="AX207" s="98" t="s">
        <v>320</v>
      </c>
      <c r="AY207" s="98" t="s">
        <v>473</v>
      </c>
    </row>
    <row r="208" spans="2:64" s="5" customFormat="1" ht="27" customHeight="1">
      <c r="B208" s="16"/>
      <c r="C208" s="85" t="s">
        <v>556</v>
      </c>
      <c r="D208" s="85" t="s">
        <v>474</v>
      </c>
      <c r="E208" s="86" t="s">
        <v>557</v>
      </c>
      <c r="F208" s="167" t="s">
        <v>558</v>
      </c>
      <c r="G208" s="168"/>
      <c r="H208" s="168"/>
      <c r="I208" s="168"/>
      <c r="J208" s="87" t="s">
        <v>544</v>
      </c>
      <c r="K208" s="88">
        <v>1.008</v>
      </c>
      <c r="L208" s="169">
        <v>0</v>
      </c>
      <c r="M208" s="168"/>
      <c r="N208" s="170">
        <f>ROUND($L$208*$K$208,2)</f>
        <v>0</v>
      </c>
      <c r="O208" s="168"/>
      <c r="P208" s="168"/>
      <c r="Q208" s="168"/>
      <c r="R208" s="17"/>
      <c r="T208" s="89"/>
      <c r="U208" s="20" t="s">
        <v>340</v>
      </c>
      <c r="V208" s="90">
        <v>32.51</v>
      </c>
      <c r="W208" s="90">
        <f>$V$208*$K$208</f>
        <v>32.77008</v>
      </c>
      <c r="X208" s="90">
        <v>1.05871</v>
      </c>
      <c r="Y208" s="90">
        <f>$X$208*$K$208</f>
        <v>1.06717968</v>
      </c>
      <c r="Z208" s="90">
        <v>0</v>
      </c>
      <c r="AA208" s="91">
        <f>$Z$208*$K$208</f>
        <v>0</v>
      </c>
      <c r="AR208" s="5" t="s">
        <v>478</v>
      </c>
      <c r="AT208" s="5" t="s">
        <v>474</v>
      </c>
      <c r="AU208" s="5" t="s">
        <v>364</v>
      </c>
      <c r="AY208" s="5" t="s">
        <v>473</v>
      </c>
      <c r="BE208" s="50">
        <f>IF($U$208="základní",$N$208,0)</f>
        <v>0</v>
      </c>
      <c r="BF208" s="50">
        <f>IF($U$208="snížená",$N$208,0)</f>
        <v>0</v>
      </c>
      <c r="BG208" s="50">
        <f>IF($U$208="zákl. přenesená",$N$208,0)</f>
        <v>0</v>
      </c>
      <c r="BH208" s="50">
        <f>IF($U$208="sníž. přenesená",$N$208,0)</f>
        <v>0</v>
      </c>
      <c r="BI208" s="50">
        <f>IF($U$208="nulová",$N$208,0)</f>
        <v>0</v>
      </c>
      <c r="BJ208" s="5" t="s">
        <v>364</v>
      </c>
      <c r="BK208" s="50">
        <f>ROUND($L$208*$K$208,2)</f>
        <v>0</v>
      </c>
      <c r="BL208" s="5" t="s">
        <v>478</v>
      </c>
    </row>
    <row r="209" spans="2:51" s="5" customFormat="1" ht="15.75" customHeight="1">
      <c r="B209" s="92"/>
      <c r="E209" s="93"/>
      <c r="F209" s="171" t="s">
        <v>479</v>
      </c>
      <c r="G209" s="172"/>
      <c r="H209" s="172"/>
      <c r="I209" s="172"/>
      <c r="K209" s="93"/>
      <c r="N209" s="93"/>
      <c r="R209" s="94"/>
      <c r="T209" s="95"/>
      <c r="AA209" s="96"/>
      <c r="AT209" s="93" t="s">
        <v>480</v>
      </c>
      <c r="AU209" s="93" t="s">
        <v>364</v>
      </c>
      <c r="AV209" s="93" t="s">
        <v>320</v>
      </c>
      <c r="AW209" s="93" t="s">
        <v>422</v>
      </c>
      <c r="AX209" s="93" t="s">
        <v>355</v>
      </c>
      <c r="AY209" s="93" t="s">
        <v>473</v>
      </c>
    </row>
    <row r="210" spans="2:51" s="5" customFormat="1" ht="15.75" customHeight="1">
      <c r="B210" s="97"/>
      <c r="E210" s="98"/>
      <c r="F210" s="160" t="s">
        <v>559</v>
      </c>
      <c r="G210" s="161"/>
      <c r="H210" s="161"/>
      <c r="I210" s="161"/>
      <c r="K210" s="99">
        <v>1.008</v>
      </c>
      <c r="N210" s="98"/>
      <c r="R210" s="100"/>
      <c r="T210" s="101"/>
      <c r="AA210" s="102"/>
      <c r="AT210" s="98" t="s">
        <v>480</v>
      </c>
      <c r="AU210" s="98" t="s">
        <v>364</v>
      </c>
      <c r="AV210" s="98" t="s">
        <v>364</v>
      </c>
      <c r="AW210" s="98" t="s">
        <v>422</v>
      </c>
      <c r="AX210" s="98" t="s">
        <v>320</v>
      </c>
      <c r="AY210" s="98" t="s">
        <v>473</v>
      </c>
    </row>
    <row r="211" spans="2:63" s="75" customFormat="1" ht="30.75" customHeight="1">
      <c r="B211" s="76"/>
      <c r="D211" s="84" t="s">
        <v>426</v>
      </c>
      <c r="N211" s="178">
        <f>$BK$211</f>
        <v>0</v>
      </c>
      <c r="O211" s="179"/>
      <c r="P211" s="179"/>
      <c r="Q211" s="179"/>
      <c r="R211" s="79"/>
      <c r="T211" s="80"/>
      <c r="W211" s="81">
        <f>SUM($W$212:$W$319)</f>
        <v>782.9876780000002</v>
      </c>
      <c r="Y211" s="81">
        <f>SUM($Y$212:$Y$319)</f>
        <v>194.90751426</v>
      </c>
      <c r="AA211" s="82">
        <f>SUM($AA$212:$AA$319)</f>
        <v>0</v>
      </c>
      <c r="AR211" s="78" t="s">
        <v>320</v>
      </c>
      <c r="AT211" s="78" t="s">
        <v>354</v>
      </c>
      <c r="AU211" s="78" t="s">
        <v>320</v>
      </c>
      <c r="AY211" s="78" t="s">
        <v>473</v>
      </c>
      <c r="BK211" s="83">
        <f>SUM($BK$212:$BK$319)</f>
        <v>0</v>
      </c>
    </row>
    <row r="212" spans="2:64" s="5" customFormat="1" ht="27" customHeight="1">
      <c r="B212" s="16"/>
      <c r="C212" s="85" t="s">
        <v>560</v>
      </c>
      <c r="D212" s="85" t="s">
        <v>474</v>
      </c>
      <c r="E212" s="86" t="s">
        <v>561</v>
      </c>
      <c r="F212" s="167" t="s">
        <v>562</v>
      </c>
      <c r="G212" s="168"/>
      <c r="H212" s="168"/>
      <c r="I212" s="168"/>
      <c r="J212" s="87" t="s">
        <v>528</v>
      </c>
      <c r="K212" s="88">
        <v>25.921</v>
      </c>
      <c r="L212" s="169">
        <v>0</v>
      </c>
      <c r="M212" s="168"/>
      <c r="N212" s="170">
        <f>ROUND($L$212*$K$212,2)</f>
        <v>0</v>
      </c>
      <c r="O212" s="168"/>
      <c r="P212" s="168"/>
      <c r="Q212" s="168"/>
      <c r="R212" s="17"/>
      <c r="T212" s="89"/>
      <c r="U212" s="20" t="s">
        <v>340</v>
      </c>
      <c r="V212" s="90">
        <v>0.9</v>
      </c>
      <c r="W212" s="90">
        <f>$V$212*$K$212</f>
        <v>23.3289</v>
      </c>
      <c r="X212" s="90">
        <v>0.25041</v>
      </c>
      <c r="Y212" s="90">
        <f>$X$212*$K$212</f>
        <v>6.49087761</v>
      </c>
      <c r="Z212" s="90">
        <v>0</v>
      </c>
      <c r="AA212" s="91">
        <f>$Z$212*$K$212</f>
        <v>0</v>
      </c>
      <c r="AR212" s="5" t="s">
        <v>478</v>
      </c>
      <c r="AT212" s="5" t="s">
        <v>474</v>
      </c>
      <c r="AU212" s="5" t="s">
        <v>364</v>
      </c>
      <c r="AY212" s="5" t="s">
        <v>473</v>
      </c>
      <c r="BE212" s="50">
        <f>IF($U$212="základní",$N$212,0)</f>
        <v>0</v>
      </c>
      <c r="BF212" s="50">
        <f>IF($U$212="snížená",$N$212,0)</f>
        <v>0</v>
      </c>
      <c r="BG212" s="50">
        <f>IF($U$212="zákl. přenesená",$N$212,0)</f>
        <v>0</v>
      </c>
      <c r="BH212" s="50">
        <f>IF($U$212="sníž. přenesená",$N$212,0)</f>
        <v>0</v>
      </c>
      <c r="BI212" s="50">
        <f>IF($U$212="nulová",$N$212,0)</f>
        <v>0</v>
      </c>
      <c r="BJ212" s="5" t="s">
        <v>364</v>
      </c>
      <c r="BK212" s="50">
        <f>ROUND($L$212*$K$212,2)</f>
        <v>0</v>
      </c>
      <c r="BL212" s="5" t="s">
        <v>478</v>
      </c>
    </row>
    <row r="213" spans="2:51" s="5" customFormat="1" ht="15.75" customHeight="1">
      <c r="B213" s="92"/>
      <c r="E213" s="93"/>
      <c r="F213" s="171" t="s">
        <v>563</v>
      </c>
      <c r="G213" s="172"/>
      <c r="H213" s="172"/>
      <c r="I213" s="172"/>
      <c r="K213" s="93"/>
      <c r="N213" s="93"/>
      <c r="R213" s="94"/>
      <c r="T213" s="95"/>
      <c r="AA213" s="96"/>
      <c r="AT213" s="93" t="s">
        <v>480</v>
      </c>
      <c r="AU213" s="93" t="s">
        <v>364</v>
      </c>
      <c r="AV213" s="93" t="s">
        <v>320</v>
      </c>
      <c r="AW213" s="93" t="s">
        <v>422</v>
      </c>
      <c r="AX213" s="93" t="s">
        <v>355</v>
      </c>
      <c r="AY213" s="93" t="s">
        <v>473</v>
      </c>
    </row>
    <row r="214" spans="2:51" s="5" customFormat="1" ht="15.75" customHeight="1">
      <c r="B214" s="97"/>
      <c r="E214" s="98"/>
      <c r="F214" s="160" t="s">
        <v>564</v>
      </c>
      <c r="G214" s="161"/>
      <c r="H214" s="161"/>
      <c r="I214" s="161"/>
      <c r="K214" s="99">
        <v>21.376</v>
      </c>
      <c r="N214" s="98"/>
      <c r="R214" s="100"/>
      <c r="T214" s="101"/>
      <c r="AA214" s="102"/>
      <c r="AT214" s="98" t="s">
        <v>480</v>
      </c>
      <c r="AU214" s="98" t="s">
        <v>364</v>
      </c>
      <c r="AV214" s="98" t="s">
        <v>364</v>
      </c>
      <c r="AW214" s="98" t="s">
        <v>422</v>
      </c>
      <c r="AX214" s="98" t="s">
        <v>355</v>
      </c>
      <c r="AY214" s="98" t="s">
        <v>473</v>
      </c>
    </row>
    <row r="215" spans="2:51" s="5" customFormat="1" ht="15.75" customHeight="1">
      <c r="B215" s="97"/>
      <c r="E215" s="98"/>
      <c r="F215" s="160" t="s">
        <v>565</v>
      </c>
      <c r="G215" s="161"/>
      <c r="H215" s="161"/>
      <c r="I215" s="161"/>
      <c r="K215" s="99">
        <v>-1.4</v>
      </c>
      <c r="N215" s="98"/>
      <c r="R215" s="100"/>
      <c r="T215" s="101"/>
      <c r="AA215" s="102"/>
      <c r="AT215" s="98" t="s">
        <v>480</v>
      </c>
      <c r="AU215" s="98" t="s">
        <v>364</v>
      </c>
      <c r="AV215" s="98" t="s">
        <v>364</v>
      </c>
      <c r="AW215" s="98" t="s">
        <v>422</v>
      </c>
      <c r="AX215" s="98" t="s">
        <v>355</v>
      </c>
      <c r="AY215" s="98" t="s">
        <v>473</v>
      </c>
    </row>
    <row r="216" spans="2:51" s="5" customFormat="1" ht="15.75" customHeight="1">
      <c r="B216" s="97"/>
      <c r="E216" s="98"/>
      <c r="F216" s="160" t="s">
        <v>566</v>
      </c>
      <c r="G216" s="161"/>
      <c r="H216" s="161"/>
      <c r="I216" s="161"/>
      <c r="K216" s="99">
        <v>5.945</v>
      </c>
      <c r="N216" s="98"/>
      <c r="R216" s="100"/>
      <c r="T216" s="101"/>
      <c r="AA216" s="102"/>
      <c r="AT216" s="98" t="s">
        <v>480</v>
      </c>
      <c r="AU216" s="98" t="s">
        <v>364</v>
      </c>
      <c r="AV216" s="98" t="s">
        <v>364</v>
      </c>
      <c r="AW216" s="98" t="s">
        <v>422</v>
      </c>
      <c r="AX216" s="98" t="s">
        <v>355</v>
      </c>
      <c r="AY216" s="98" t="s">
        <v>473</v>
      </c>
    </row>
    <row r="217" spans="2:51" s="5" customFormat="1" ht="15.75" customHeight="1">
      <c r="B217" s="103"/>
      <c r="E217" s="104"/>
      <c r="F217" s="162" t="s">
        <v>482</v>
      </c>
      <c r="G217" s="163"/>
      <c r="H217" s="163"/>
      <c r="I217" s="163"/>
      <c r="K217" s="105">
        <v>25.921</v>
      </c>
      <c r="N217" s="104"/>
      <c r="R217" s="106"/>
      <c r="T217" s="107"/>
      <c r="AA217" s="108"/>
      <c r="AT217" s="104" t="s">
        <v>480</v>
      </c>
      <c r="AU217" s="104" t="s">
        <v>364</v>
      </c>
      <c r="AV217" s="104" t="s">
        <v>478</v>
      </c>
      <c r="AW217" s="104" t="s">
        <v>422</v>
      </c>
      <c r="AX217" s="104" t="s">
        <v>320</v>
      </c>
      <c r="AY217" s="104" t="s">
        <v>473</v>
      </c>
    </row>
    <row r="218" spans="2:64" s="5" customFormat="1" ht="27" customHeight="1">
      <c r="B218" s="16"/>
      <c r="C218" s="85" t="s">
        <v>313</v>
      </c>
      <c r="D218" s="85" t="s">
        <v>474</v>
      </c>
      <c r="E218" s="86" t="s">
        <v>567</v>
      </c>
      <c r="F218" s="167" t="s">
        <v>568</v>
      </c>
      <c r="G218" s="168"/>
      <c r="H218" s="168"/>
      <c r="I218" s="168"/>
      <c r="J218" s="87" t="s">
        <v>528</v>
      </c>
      <c r="K218" s="88">
        <v>128.742</v>
      </c>
      <c r="L218" s="169">
        <v>0</v>
      </c>
      <c r="M218" s="168"/>
      <c r="N218" s="170">
        <f>ROUND($L$218*$K$218,2)</f>
        <v>0</v>
      </c>
      <c r="O218" s="168"/>
      <c r="P218" s="168"/>
      <c r="Q218" s="168"/>
      <c r="R218" s="17"/>
      <c r="T218" s="89"/>
      <c r="U218" s="20" t="s">
        <v>340</v>
      </c>
      <c r="V218" s="90">
        <v>1.04</v>
      </c>
      <c r="W218" s="90">
        <f>$V$218*$K$218</f>
        <v>133.89168</v>
      </c>
      <c r="X218" s="90">
        <v>0.30381</v>
      </c>
      <c r="Y218" s="90">
        <f>$X$218*$K$218</f>
        <v>39.11310702</v>
      </c>
      <c r="Z218" s="90">
        <v>0</v>
      </c>
      <c r="AA218" s="91">
        <f>$Z$218*$K$218</f>
        <v>0</v>
      </c>
      <c r="AR218" s="5" t="s">
        <v>478</v>
      </c>
      <c r="AT218" s="5" t="s">
        <v>474</v>
      </c>
      <c r="AU218" s="5" t="s">
        <v>364</v>
      </c>
      <c r="AY218" s="5" t="s">
        <v>473</v>
      </c>
      <c r="BE218" s="50">
        <f>IF($U$218="základní",$N$218,0)</f>
        <v>0</v>
      </c>
      <c r="BF218" s="50">
        <f>IF($U$218="snížená",$N$218,0)</f>
        <v>0</v>
      </c>
      <c r="BG218" s="50">
        <f>IF($U$218="zákl. přenesená",$N$218,0)</f>
        <v>0</v>
      </c>
      <c r="BH218" s="50">
        <f>IF($U$218="sníž. přenesená",$N$218,0)</f>
        <v>0</v>
      </c>
      <c r="BI218" s="50">
        <f>IF($U$218="nulová",$N$218,0)</f>
        <v>0</v>
      </c>
      <c r="BJ218" s="5" t="s">
        <v>364</v>
      </c>
      <c r="BK218" s="50">
        <f>ROUND($L$218*$K$218,2)</f>
        <v>0</v>
      </c>
      <c r="BL218" s="5" t="s">
        <v>478</v>
      </c>
    </row>
    <row r="219" spans="2:51" s="5" customFormat="1" ht="15.75" customHeight="1">
      <c r="B219" s="92"/>
      <c r="E219" s="93"/>
      <c r="F219" s="171" t="s">
        <v>569</v>
      </c>
      <c r="G219" s="172"/>
      <c r="H219" s="172"/>
      <c r="I219" s="172"/>
      <c r="K219" s="93"/>
      <c r="N219" s="93"/>
      <c r="R219" s="94"/>
      <c r="T219" s="95"/>
      <c r="AA219" s="96"/>
      <c r="AT219" s="93" t="s">
        <v>480</v>
      </c>
      <c r="AU219" s="93" t="s">
        <v>364</v>
      </c>
      <c r="AV219" s="93" t="s">
        <v>320</v>
      </c>
      <c r="AW219" s="93" t="s">
        <v>422</v>
      </c>
      <c r="AX219" s="93" t="s">
        <v>355</v>
      </c>
      <c r="AY219" s="93" t="s">
        <v>473</v>
      </c>
    </row>
    <row r="220" spans="2:51" s="5" customFormat="1" ht="15.75" customHeight="1">
      <c r="B220" s="97"/>
      <c r="E220" s="98"/>
      <c r="F220" s="160" t="s">
        <v>570</v>
      </c>
      <c r="G220" s="161"/>
      <c r="H220" s="161"/>
      <c r="I220" s="161"/>
      <c r="K220" s="99">
        <v>124.782</v>
      </c>
      <c r="N220" s="98"/>
      <c r="R220" s="100"/>
      <c r="T220" s="101"/>
      <c r="AA220" s="102"/>
      <c r="AT220" s="98" t="s">
        <v>480</v>
      </c>
      <c r="AU220" s="98" t="s">
        <v>364</v>
      </c>
      <c r="AV220" s="98" t="s">
        <v>364</v>
      </c>
      <c r="AW220" s="98" t="s">
        <v>422</v>
      </c>
      <c r="AX220" s="98" t="s">
        <v>355</v>
      </c>
      <c r="AY220" s="98" t="s">
        <v>473</v>
      </c>
    </row>
    <row r="221" spans="2:51" s="5" customFormat="1" ht="15.75" customHeight="1">
      <c r="B221" s="97"/>
      <c r="E221" s="98"/>
      <c r="F221" s="160" t="s">
        <v>571</v>
      </c>
      <c r="G221" s="161"/>
      <c r="H221" s="161"/>
      <c r="I221" s="161"/>
      <c r="K221" s="99">
        <v>-51.24</v>
      </c>
      <c r="N221" s="98"/>
      <c r="R221" s="100"/>
      <c r="T221" s="101"/>
      <c r="AA221" s="102"/>
      <c r="AT221" s="98" t="s">
        <v>480</v>
      </c>
      <c r="AU221" s="98" t="s">
        <v>364</v>
      </c>
      <c r="AV221" s="98" t="s">
        <v>364</v>
      </c>
      <c r="AW221" s="98" t="s">
        <v>422</v>
      </c>
      <c r="AX221" s="98" t="s">
        <v>355</v>
      </c>
      <c r="AY221" s="98" t="s">
        <v>473</v>
      </c>
    </row>
    <row r="222" spans="2:51" s="5" customFormat="1" ht="15.75" customHeight="1">
      <c r="B222" s="97"/>
      <c r="E222" s="98"/>
      <c r="F222" s="160" t="s">
        <v>572</v>
      </c>
      <c r="G222" s="161"/>
      <c r="H222" s="161"/>
      <c r="I222" s="161"/>
      <c r="K222" s="99">
        <v>66.8</v>
      </c>
      <c r="N222" s="98"/>
      <c r="R222" s="100"/>
      <c r="T222" s="101"/>
      <c r="AA222" s="102"/>
      <c r="AT222" s="98" t="s">
        <v>480</v>
      </c>
      <c r="AU222" s="98" t="s">
        <v>364</v>
      </c>
      <c r="AV222" s="98" t="s">
        <v>364</v>
      </c>
      <c r="AW222" s="98" t="s">
        <v>422</v>
      </c>
      <c r="AX222" s="98" t="s">
        <v>355</v>
      </c>
      <c r="AY222" s="98" t="s">
        <v>473</v>
      </c>
    </row>
    <row r="223" spans="2:51" s="5" customFormat="1" ht="15.75" customHeight="1">
      <c r="B223" s="97"/>
      <c r="E223" s="98"/>
      <c r="F223" s="160" t="s">
        <v>573</v>
      </c>
      <c r="G223" s="161"/>
      <c r="H223" s="161"/>
      <c r="I223" s="161"/>
      <c r="K223" s="99">
        <v>-11.6</v>
      </c>
      <c r="N223" s="98"/>
      <c r="R223" s="100"/>
      <c r="T223" s="101"/>
      <c r="AA223" s="102"/>
      <c r="AT223" s="98" t="s">
        <v>480</v>
      </c>
      <c r="AU223" s="98" t="s">
        <v>364</v>
      </c>
      <c r="AV223" s="98" t="s">
        <v>364</v>
      </c>
      <c r="AW223" s="98" t="s">
        <v>422</v>
      </c>
      <c r="AX223" s="98" t="s">
        <v>355</v>
      </c>
      <c r="AY223" s="98" t="s">
        <v>473</v>
      </c>
    </row>
    <row r="224" spans="2:51" s="5" customFormat="1" ht="15.75" customHeight="1">
      <c r="B224" s="103"/>
      <c r="E224" s="104"/>
      <c r="F224" s="162" t="s">
        <v>482</v>
      </c>
      <c r="G224" s="163"/>
      <c r="H224" s="163"/>
      <c r="I224" s="163"/>
      <c r="K224" s="105">
        <v>128.742</v>
      </c>
      <c r="N224" s="104"/>
      <c r="R224" s="106"/>
      <c r="T224" s="107"/>
      <c r="AA224" s="108"/>
      <c r="AT224" s="104" t="s">
        <v>480</v>
      </c>
      <c r="AU224" s="104" t="s">
        <v>364</v>
      </c>
      <c r="AV224" s="104" t="s">
        <v>478</v>
      </c>
      <c r="AW224" s="104" t="s">
        <v>422</v>
      </c>
      <c r="AX224" s="104" t="s">
        <v>320</v>
      </c>
      <c r="AY224" s="104" t="s">
        <v>473</v>
      </c>
    </row>
    <row r="225" spans="2:64" s="5" customFormat="1" ht="27" customHeight="1">
      <c r="B225" s="16"/>
      <c r="C225" s="85" t="s">
        <v>574</v>
      </c>
      <c r="D225" s="85" t="s">
        <v>474</v>
      </c>
      <c r="E225" s="86" t="s">
        <v>575</v>
      </c>
      <c r="F225" s="167" t="s">
        <v>576</v>
      </c>
      <c r="G225" s="168"/>
      <c r="H225" s="168"/>
      <c r="I225" s="168"/>
      <c r="J225" s="87" t="s">
        <v>528</v>
      </c>
      <c r="K225" s="88">
        <v>306.506</v>
      </c>
      <c r="L225" s="169">
        <v>0</v>
      </c>
      <c r="M225" s="168"/>
      <c r="N225" s="170">
        <f>ROUND($L$225*$K$225,2)</f>
        <v>0</v>
      </c>
      <c r="O225" s="168"/>
      <c r="P225" s="168"/>
      <c r="Q225" s="168"/>
      <c r="R225" s="17"/>
      <c r="T225" s="89"/>
      <c r="U225" s="20" t="s">
        <v>340</v>
      </c>
      <c r="V225" s="90">
        <v>1.268</v>
      </c>
      <c r="W225" s="90">
        <f>$V$225*$K$225</f>
        <v>388.64960799999994</v>
      </c>
      <c r="X225" s="90">
        <v>0.33862</v>
      </c>
      <c r="Y225" s="90">
        <f>$X$225*$K$225</f>
        <v>103.78906171999998</v>
      </c>
      <c r="Z225" s="90">
        <v>0</v>
      </c>
      <c r="AA225" s="91">
        <f>$Z$225*$K$225</f>
        <v>0</v>
      </c>
      <c r="AR225" s="5" t="s">
        <v>478</v>
      </c>
      <c r="AT225" s="5" t="s">
        <v>474</v>
      </c>
      <c r="AU225" s="5" t="s">
        <v>364</v>
      </c>
      <c r="AY225" s="5" t="s">
        <v>473</v>
      </c>
      <c r="BE225" s="50">
        <f>IF($U$225="základní",$N$225,0)</f>
        <v>0</v>
      </c>
      <c r="BF225" s="50">
        <f>IF($U$225="snížená",$N$225,0)</f>
        <v>0</v>
      </c>
      <c r="BG225" s="50">
        <f>IF($U$225="zákl. přenesená",$N$225,0)</f>
        <v>0</v>
      </c>
      <c r="BH225" s="50">
        <f>IF($U$225="sníž. přenesená",$N$225,0)</f>
        <v>0</v>
      </c>
      <c r="BI225" s="50">
        <f>IF($U$225="nulová",$N$225,0)</f>
        <v>0</v>
      </c>
      <c r="BJ225" s="5" t="s">
        <v>364</v>
      </c>
      <c r="BK225" s="50">
        <f>ROUND($L$225*$K$225,2)</f>
        <v>0</v>
      </c>
      <c r="BL225" s="5" t="s">
        <v>478</v>
      </c>
    </row>
    <row r="226" spans="2:51" s="5" customFormat="1" ht="15.75" customHeight="1">
      <c r="B226" s="92"/>
      <c r="E226" s="93"/>
      <c r="F226" s="171" t="s">
        <v>569</v>
      </c>
      <c r="G226" s="172"/>
      <c r="H226" s="172"/>
      <c r="I226" s="172"/>
      <c r="K226" s="93"/>
      <c r="N226" s="93"/>
      <c r="R226" s="94"/>
      <c r="T226" s="95"/>
      <c r="AA226" s="96"/>
      <c r="AT226" s="93" t="s">
        <v>480</v>
      </c>
      <c r="AU226" s="93" t="s">
        <v>364</v>
      </c>
      <c r="AV226" s="93" t="s">
        <v>320</v>
      </c>
      <c r="AW226" s="93" t="s">
        <v>422</v>
      </c>
      <c r="AX226" s="93" t="s">
        <v>355</v>
      </c>
      <c r="AY226" s="93" t="s">
        <v>473</v>
      </c>
    </row>
    <row r="227" spans="2:51" s="5" customFormat="1" ht="27" customHeight="1">
      <c r="B227" s="97"/>
      <c r="E227" s="98"/>
      <c r="F227" s="160" t="s">
        <v>577</v>
      </c>
      <c r="G227" s="161"/>
      <c r="H227" s="161"/>
      <c r="I227" s="161"/>
      <c r="K227" s="99">
        <v>371.341</v>
      </c>
      <c r="N227" s="98"/>
      <c r="R227" s="100"/>
      <c r="T227" s="101"/>
      <c r="AA227" s="102"/>
      <c r="AT227" s="98" t="s">
        <v>480</v>
      </c>
      <c r="AU227" s="98" t="s">
        <v>364</v>
      </c>
      <c r="AV227" s="98" t="s">
        <v>364</v>
      </c>
      <c r="AW227" s="98" t="s">
        <v>422</v>
      </c>
      <c r="AX227" s="98" t="s">
        <v>355</v>
      </c>
      <c r="AY227" s="98" t="s">
        <v>473</v>
      </c>
    </row>
    <row r="228" spans="2:51" s="5" customFormat="1" ht="15.75" customHeight="1">
      <c r="B228" s="97"/>
      <c r="E228" s="98"/>
      <c r="F228" s="160" t="s">
        <v>578</v>
      </c>
      <c r="G228" s="161"/>
      <c r="H228" s="161"/>
      <c r="I228" s="161"/>
      <c r="K228" s="99">
        <v>16.1</v>
      </c>
      <c r="N228" s="98"/>
      <c r="R228" s="100"/>
      <c r="T228" s="101"/>
      <c r="AA228" s="102"/>
      <c r="AT228" s="98" t="s">
        <v>480</v>
      </c>
      <c r="AU228" s="98" t="s">
        <v>364</v>
      </c>
      <c r="AV228" s="98" t="s">
        <v>364</v>
      </c>
      <c r="AW228" s="98" t="s">
        <v>422</v>
      </c>
      <c r="AX228" s="98" t="s">
        <v>355</v>
      </c>
      <c r="AY228" s="98" t="s">
        <v>473</v>
      </c>
    </row>
    <row r="229" spans="2:51" s="5" customFormat="1" ht="15.75" customHeight="1">
      <c r="B229" s="97"/>
      <c r="E229" s="98"/>
      <c r="F229" s="160" t="s">
        <v>579</v>
      </c>
      <c r="G229" s="161"/>
      <c r="H229" s="161"/>
      <c r="I229" s="161"/>
      <c r="K229" s="99">
        <v>19.32</v>
      </c>
      <c r="N229" s="98"/>
      <c r="R229" s="100"/>
      <c r="T229" s="101"/>
      <c r="AA229" s="102"/>
      <c r="AT229" s="98" t="s">
        <v>480</v>
      </c>
      <c r="AU229" s="98" t="s">
        <v>364</v>
      </c>
      <c r="AV229" s="98" t="s">
        <v>364</v>
      </c>
      <c r="AW229" s="98" t="s">
        <v>422</v>
      </c>
      <c r="AX229" s="98" t="s">
        <v>355</v>
      </c>
      <c r="AY229" s="98" t="s">
        <v>473</v>
      </c>
    </row>
    <row r="230" spans="2:51" s="5" customFormat="1" ht="39" customHeight="1">
      <c r="B230" s="97"/>
      <c r="E230" s="98"/>
      <c r="F230" s="160" t="s">
        <v>580</v>
      </c>
      <c r="G230" s="161"/>
      <c r="H230" s="161"/>
      <c r="I230" s="161"/>
      <c r="K230" s="99">
        <v>-100.255</v>
      </c>
      <c r="N230" s="98"/>
      <c r="R230" s="100"/>
      <c r="T230" s="101"/>
      <c r="AA230" s="102"/>
      <c r="AT230" s="98" t="s">
        <v>480</v>
      </c>
      <c r="AU230" s="98" t="s">
        <v>364</v>
      </c>
      <c r="AV230" s="98" t="s">
        <v>364</v>
      </c>
      <c r="AW230" s="98" t="s">
        <v>422</v>
      </c>
      <c r="AX230" s="98" t="s">
        <v>355</v>
      </c>
      <c r="AY230" s="98" t="s">
        <v>473</v>
      </c>
    </row>
    <row r="231" spans="2:51" s="5" customFormat="1" ht="15.75" customHeight="1">
      <c r="B231" s="103"/>
      <c r="E231" s="104"/>
      <c r="F231" s="162" t="s">
        <v>482</v>
      </c>
      <c r="G231" s="163"/>
      <c r="H231" s="163"/>
      <c r="I231" s="163"/>
      <c r="K231" s="105">
        <v>306.506</v>
      </c>
      <c r="N231" s="104"/>
      <c r="R231" s="106"/>
      <c r="T231" s="107"/>
      <c r="AA231" s="108"/>
      <c r="AT231" s="104" t="s">
        <v>480</v>
      </c>
      <c r="AU231" s="104" t="s">
        <v>364</v>
      </c>
      <c r="AV231" s="104" t="s">
        <v>478</v>
      </c>
      <c r="AW231" s="104" t="s">
        <v>422</v>
      </c>
      <c r="AX231" s="104" t="s">
        <v>320</v>
      </c>
      <c r="AY231" s="104" t="s">
        <v>473</v>
      </c>
    </row>
    <row r="232" spans="2:64" s="5" customFormat="1" ht="15.75" customHeight="1">
      <c r="B232" s="16"/>
      <c r="C232" s="85" t="s">
        <v>581</v>
      </c>
      <c r="D232" s="85" t="s">
        <v>474</v>
      </c>
      <c r="E232" s="86" t="s">
        <v>582</v>
      </c>
      <c r="F232" s="167" t="s">
        <v>583</v>
      </c>
      <c r="G232" s="168"/>
      <c r="H232" s="168"/>
      <c r="I232" s="168"/>
      <c r="J232" s="87" t="s">
        <v>539</v>
      </c>
      <c r="K232" s="88">
        <v>8</v>
      </c>
      <c r="L232" s="169">
        <v>0</v>
      </c>
      <c r="M232" s="168"/>
      <c r="N232" s="170">
        <f>ROUND($L$232*$K$232,2)</f>
        <v>0</v>
      </c>
      <c r="O232" s="168"/>
      <c r="P232" s="168"/>
      <c r="Q232" s="168"/>
      <c r="R232" s="17"/>
      <c r="T232" s="89"/>
      <c r="U232" s="20" t="s">
        <v>340</v>
      </c>
      <c r="V232" s="90">
        <v>0.245</v>
      </c>
      <c r="W232" s="90">
        <f>$V$232*$K$232</f>
        <v>1.96</v>
      </c>
      <c r="X232" s="90">
        <v>0.03727</v>
      </c>
      <c r="Y232" s="90">
        <f>$X$232*$K$232</f>
        <v>0.29816</v>
      </c>
      <c r="Z232" s="90">
        <v>0</v>
      </c>
      <c r="AA232" s="91">
        <f>$Z$232*$K$232</f>
        <v>0</v>
      </c>
      <c r="AR232" s="5" t="s">
        <v>478</v>
      </c>
      <c r="AT232" s="5" t="s">
        <v>474</v>
      </c>
      <c r="AU232" s="5" t="s">
        <v>364</v>
      </c>
      <c r="AY232" s="5" t="s">
        <v>473</v>
      </c>
      <c r="BE232" s="50">
        <f>IF($U$232="základní",$N$232,0)</f>
        <v>0</v>
      </c>
      <c r="BF232" s="50">
        <f>IF($U$232="snížená",$N$232,0)</f>
        <v>0</v>
      </c>
      <c r="BG232" s="50">
        <f>IF($U$232="zákl. přenesená",$N$232,0)</f>
        <v>0</v>
      </c>
      <c r="BH232" s="50">
        <f>IF($U$232="sníž. přenesená",$N$232,0)</f>
        <v>0</v>
      </c>
      <c r="BI232" s="50">
        <f>IF($U$232="nulová",$N$232,0)</f>
        <v>0</v>
      </c>
      <c r="BJ232" s="5" t="s">
        <v>364</v>
      </c>
      <c r="BK232" s="50">
        <f>ROUND($L$232*$K$232,2)</f>
        <v>0</v>
      </c>
      <c r="BL232" s="5" t="s">
        <v>478</v>
      </c>
    </row>
    <row r="233" spans="2:51" s="5" customFormat="1" ht="15.75" customHeight="1">
      <c r="B233" s="92"/>
      <c r="E233" s="93"/>
      <c r="F233" s="171" t="s">
        <v>563</v>
      </c>
      <c r="G233" s="172"/>
      <c r="H233" s="172"/>
      <c r="I233" s="172"/>
      <c r="K233" s="93"/>
      <c r="N233" s="93"/>
      <c r="R233" s="94"/>
      <c r="T233" s="95"/>
      <c r="AA233" s="96"/>
      <c r="AT233" s="93" t="s">
        <v>480</v>
      </c>
      <c r="AU233" s="93" t="s">
        <v>364</v>
      </c>
      <c r="AV233" s="93" t="s">
        <v>320</v>
      </c>
      <c r="AW233" s="93" t="s">
        <v>422</v>
      </c>
      <c r="AX233" s="93" t="s">
        <v>355</v>
      </c>
      <c r="AY233" s="93" t="s">
        <v>473</v>
      </c>
    </row>
    <row r="234" spans="2:51" s="5" customFormat="1" ht="15.75" customHeight="1">
      <c r="B234" s="92"/>
      <c r="E234" s="93"/>
      <c r="F234" s="171" t="s">
        <v>584</v>
      </c>
      <c r="G234" s="172"/>
      <c r="H234" s="172"/>
      <c r="I234" s="172"/>
      <c r="K234" s="93"/>
      <c r="N234" s="93"/>
      <c r="R234" s="94"/>
      <c r="T234" s="95"/>
      <c r="AA234" s="96"/>
      <c r="AT234" s="93" t="s">
        <v>480</v>
      </c>
      <c r="AU234" s="93" t="s">
        <v>364</v>
      </c>
      <c r="AV234" s="93" t="s">
        <v>320</v>
      </c>
      <c r="AW234" s="93" t="s">
        <v>422</v>
      </c>
      <c r="AX234" s="93" t="s">
        <v>355</v>
      </c>
      <c r="AY234" s="93" t="s">
        <v>473</v>
      </c>
    </row>
    <row r="235" spans="2:51" s="5" customFormat="1" ht="15.75" customHeight="1">
      <c r="B235" s="97"/>
      <c r="E235" s="98"/>
      <c r="F235" s="160" t="s">
        <v>585</v>
      </c>
      <c r="G235" s="161"/>
      <c r="H235" s="161"/>
      <c r="I235" s="161"/>
      <c r="K235" s="99">
        <v>8</v>
      </c>
      <c r="N235" s="98"/>
      <c r="R235" s="100"/>
      <c r="T235" s="101"/>
      <c r="AA235" s="102"/>
      <c r="AT235" s="98" t="s">
        <v>480</v>
      </c>
      <c r="AU235" s="98" t="s">
        <v>364</v>
      </c>
      <c r="AV235" s="98" t="s">
        <v>364</v>
      </c>
      <c r="AW235" s="98" t="s">
        <v>422</v>
      </c>
      <c r="AX235" s="98" t="s">
        <v>320</v>
      </c>
      <c r="AY235" s="98" t="s">
        <v>473</v>
      </c>
    </row>
    <row r="236" spans="2:64" s="5" customFormat="1" ht="15.75" customHeight="1">
      <c r="B236" s="16"/>
      <c r="C236" s="85" t="s">
        <v>586</v>
      </c>
      <c r="D236" s="85" t="s">
        <v>474</v>
      </c>
      <c r="E236" s="86" t="s">
        <v>587</v>
      </c>
      <c r="F236" s="167" t="s">
        <v>588</v>
      </c>
      <c r="G236" s="168"/>
      <c r="H236" s="168"/>
      <c r="I236" s="168"/>
      <c r="J236" s="87" t="s">
        <v>539</v>
      </c>
      <c r="K236" s="88">
        <v>16</v>
      </c>
      <c r="L236" s="169">
        <v>0</v>
      </c>
      <c r="M236" s="168"/>
      <c r="N236" s="170">
        <f>ROUND($L$236*$K$236,2)</f>
        <v>0</v>
      </c>
      <c r="O236" s="168"/>
      <c r="P236" s="168"/>
      <c r="Q236" s="168"/>
      <c r="R236" s="17"/>
      <c r="T236" s="89"/>
      <c r="U236" s="20" t="s">
        <v>340</v>
      </c>
      <c r="V236" s="90">
        <v>0.253</v>
      </c>
      <c r="W236" s="90">
        <f>$V$236*$K$236</f>
        <v>4.048</v>
      </c>
      <c r="X236" s="90">
        <v>0.04645</v>
      </c>
      <c r="Y236" s="90">
        <f>$X$236*$K$236</f>
        <v>0.7432</v>
      </c>
      <c r="Z236" s="90">
        <v>0</v>
      </c>
      <c r="AA236" s="91">
        <f>$Z$236*$K$236</f>
        <v>0</v>
      </c>
      <c r="AR236" s="5" t="s">
        <v>478</v>
      </c>
      <c r="AT236" s="5" t="s">
        <v>474</v>
      </c>
      <c r="AU236" s="5" t="s">
        <v>364</v>
      </c>
      <c r="AY236" s="5" t="s">
        <v>473</v>
      </c>
      <c r="BE236" s="50">
        <f>IF($U$236="základní",$N$236,0)</f>
        <v>0</v>
      </c>
      <c r="BF236" s="50">
        <f>IF($U$236="snížená",$N$236,0)</f>
        <v>0</v>
      </c>
      <c r="BG236" s="50">
        <f>IF($U$236="zákl. přenesená",$N$236,0)</f>
        <v>0</v>
      </c>
      <c r="BH236" s="50">
        <f>IF($U$236="sníž. přenesená",$N$236,0)</f>
        <v>0</v>
      </c>
      <c r="BI236" s="50">
        <f>IF($U$236="nulová",$N$236,0)</f>
        <v>0</v>
      </c>
      <c r="BJ236" s="5" t="s">
        <v>364</v>
      </c>
      <c r="BK236" s="50">
        <f>ROUND($L$236*$K$236,2)</f>
        <v>0</v>
      </c>
      <c r="BL236" s="5" t="s">
        <v>478</v>
      </c>
    </row>
    <row r="237" spans="2:51" s="5" customFormat="1" ht="15.75" customHeight="1">
      <c r="B237" s="92"/>
      <c r="E237" s="93"/>
      <c r="F237" s="171" t="s">
        <v>563</v>
      </c>
      <c r="G237" s="172"/>
      <c r="H237" s="172"/>
      <c r="I237" s="172"/>
      <c r="K237" s="93"/>
      <c r="N237" s="93"/>
      <c r="R237" s="94"/>
      <c r="T237" s="95"/>
      <c r="AA237" s="96"/>
      <c r="AT237" s="93" t="s">
        <v>480</v>
      </c>
      <c r="AU237" s="93" t="s">
        <v>364</v>
      </c>
      <c r="AV237" s="93" t="s">
        <v>320</v>
      </c>
      <c r="AW237" s="93" t="s">
        <v>422</v>
      </c>
      <c r="AX237" s="93" t="s">
        <v>355</v>
      </c>
      <c r="AY237" s="93" t="s">
        <v>473</v>
      </c>
    </row>
    <row r="238" spans="2:51" s="5" customFormat="1" ht="15.75" customHeight="1">
      <c r="B238" s="92"/>
      <c r="E238" s="93"/>
      <c r="F238" s="171" t="s">
        <v>589</v>
      </c>
      <c r="G238" s="172"/>
      <c r="H238" s="172"/>
      <c r="I238" s="172"/>
      <c r="K238" s="93"/>
      <c r="N238" s="93"/>
      <c r="R238" s="94"/>
      <c r="T238" s="95"/>
      <c r="AA238" s="96"/>
      <c r="AT238" s="93" t="s">
        <v>480</v>
      </c>
      <c r="AU238" s="93" t="s">
        <v>364</v>
      </c>
      <c r="AV238" s="93" t="s">
        <v>320</v>
      </c>
      <c r="AW238" s="93" t="s">
        <v>422</v>
      </c>
      <c r="AX238" s="93" t="s">
        <v>355</v>
      </c>
      <c r="AY238" s="93" t="s">
        <v>473</v>
      </c>
    </row>
    <row r="239" spans="2:51" s="5" customFormat="1" ht="15.75" customHeight="1">
      <c r="B239" s="97"/>
      <c r="E239" s="98"/>
      <c r="F239" s="160" t="s">
        <v>585</v>
      </c>
      <c r="G239" s="161"/>
      <c r="H239" s="161"/>
      <c r="I239" s="161"/>
      <c r="K239" s="99">
        <v>8</v>
      </c>
      <c r="N239" s="98"/>
      <c r="R239" s="100"/>
      <c r="T239" s="101"/>
      <c r="AA239" s="102"/>
      <c r="AT239" s="98" t="s">
        <v>480</v>
      </c>
      <c r="AU239" s="98" t="s">
        <v>364</v>
      </c>
      <c r="AV239" s="98" t="s">
        <v>364</v>
      </c>
      <c r="AW239" s="98" t="s">
        <v>422</v>
      </c>
      <c r="AX239" s="98" t="s">
        <v>355</v>
      </c>
      <c r="AY239" s="98" t="s">
        <v>473</v>
      </c>
    </row>
    <row r="240" spans="2:51" s="5" customFormat="1" ht="15.75" customHeight="1">
      <c r="B240" s="92"/>
      <c r="E240" s="93"/>
      <c r="F240" s="171" t="s">
        <v>590</v>
      </c>
      <c r="G240" s="172"/>
      <c r="H240" s="172"/>
      <c r="I240" s="172"/>
      <c r="K240" s="93"/>
      <c r="N240" s="93"/>
      <c r="R240" s="94"/>
      <c r="T240" s="95"/>
      <c r="AA240" s="96"/>
      <c r="AT240" s="93" t="s">
        <v>480</v>
      </c>
      <c r="AU240" s="93" t="s">
        <v>364</v>
      </c>
      <c r="AV240" s="93" t="s">
        <v>320</v>
      </c>
      <c r="AW240" s="93" t="s">
        <v>422</v>
      </c>
      <c r="AX240" s="93" t="s">
        <v>355</v>
      </c>
      <c r="AY240" s="93" t="s">
        <v>473</v>
      </c>
    </row>
    <row r="241" spans="2:51" s="5" customFormat="1" ht="15.75" customHeight="1">
      <c r="B241" s="97"/>
      <c r="E241" s="98"/>
      <c r="F241" s="160" t="s">
        <v>585</v>
      </c>
      <c r="G241" s="161"/>
      <c r="H241" s="161"/>
      <c r="I241" s="161"/>
      <c r="K241" s="99">
        <v>8</v>
      </c>
      <c r="N241" s="98"/>
      <c r="R241" s="100"/>
      <c r="T241" s="101"/>
      <c r="AA241" s="102"/>
      <c r="AT241" s="98" t="s">
        <v>480</v>
      </c>
      <c r="AU241" s="98" t="s">
        <v>364</v>
      </c>
      <c r="AV241" s="98" t="s">
        <v>364</v>
      </c>
      <c r="AW241" s="98" t="s">
        <v>422</v>
      </c>
      <c r="AX241" s="98" t="s">
        <v>355</v>
      </c>
      <c r="AY241" s="98" t="s">
        <v>473</v>
      </c>
    </row>
    <row r="242" spans="2:51" s="5" customFormat="1" ht="15.75" customHeight="1">
      <c r="B242" s="103"/>
      <c r="E242" s="104"/>
      <c r="F242" s="162" t="s">
        <v>482</v>
      </c>
      <c r="G242" s="163"/>
      <c r="H242" s="163"/>
      <c r="I242" s="163"/>
      <c r="K242" s="105">
        <v>16</v>
      </c>
      <c r="N242" s="104"/>
      <c r="R242" s="106"/>
      <c r="T242" s="107"/>
      <c r="AA242" s="108"/>
      <c r="AT242" s="104" t="s">
        <v>480</v>
      </c>
      <c r="AU242" s="104" t="s">
        <v>364</v>
      </c>
      <c r="AV242" s="104" t="s">
        <v>478</v>
      </c>
      <c r="AW242" s="104" t="s">
        <v>422</v>
      </c>
      <c r="AX242" s="104" t="s">
        <v>320</v>
      </c>
      <c r="AY242" s="104" t="s">
        <v>473</v>
      </c>
    </row>
    <row r="243" spans="2:64" s="5" customFormat="1" ht="15.75" customHeight="1">
      <c r="B243" s="16"/>
      <c r="C243" s="85" t="s">
        <v>591</v>
      </c>
      <c r="D243" s="85" t="s">
        <v>474</v>
      </c>
      <c r="E243" s="86" t="s">
        <v>592</v>
      </c>
      <c r="F243" s="167" t="s">
        <v>593</v>
      </c>
      <c r="G243" s="168"/>
      <c r="H243" s="168"/>
      <c r="I243" s="168"/>
      <c r="J243" s="87" t="s">
        <v>539</v>
      </c>
      <c r="K243" s="88">
        <v>8</v>
      </c>
      <c r="L243" s="169">
        <v>0</v>
      </c>
      <c r="M243" s="168"/>
      <c r="N243" s="170">
        <f>ROUND($L$243*$K$243,2)</f>
        <v>0</v>
      </c>
      <c r="O243" s="168"/>
      <c r="P243" s="168"/>
      <c r="Q243" s="168"/>
      <c r="R243" s="17"/>
      <c r="T243" s="89"/>
      <c r="U243" s="20" t="s">
        <v>340</v>
      </c>
      <c r="V243" s="90">
        <v>0.268</v>
      </c>
      <c r="W243" s="90">
        <f>$V$243*$K$243</f>
        <v>2.144</v>
      </c>
      <c r="X243" s="90">
        <v>0.06481</v>
      </c>
      <c r="Y243" s="90">
        <f>$X$243*$K$243</f>
        <v>0.51848</v>
      </c>
      <c r="Z243" s="90">
        <v>0</v>
      </c>
      <c r="AA243" s="91">
        <f>$Z$243*$K$243</f>
        <v>0</v>
      </c>
      <c r="AR243" s="5" t="s">
        <v>478</v>
      </c>
      <c r="AT243" s="5" t="s">
        <v>474</v>
      </c>
      <c r="AU243" s="5" t="s">
        <v>364</v>
      </c>
      <c r="AY243" s="5" t="s">
        <v>473</v>
      </c>
      <c r="BE243" s="50">
        <f>IF($U$243="základní",$N$243,0)</f>
        <v>0</v>
      </c>
      <c r="BF243" s="50">
        <f>IF($U$243="snížená",$N$243,0)</f>
        <v>0</v>
      </c>
      <c r="BG243" s="50">
        <f>IF($U$243="zákl. přenesená",$N$243,0)</f>
        <v>0</v>
      </c>
      <c r="BH243" s="50">
        <f>IF($U$243="sníž. přenesená",$N$243,0)</f>
        <v>0</v>
      </c>
      <c r="BI243" s="50">
        <f>IF($U$243="nulová",$N$243,0)</f>
        <v>0</v>
      </c>
      <c r="BJ243" s="5" t="s">
        <v>364</v>
      </c>
      <c r="BK243" s="50">
        <f>ROUND($L$243*$K$243,2)</f>
        <v>0</v>
      </c>
      <c r="BL243" s="5" t="s">
        <v>478</v>
      </c>
    </row>
    <row r="244" spans="2:51" s="5" customFormat="1" ht="15.75" customHeight="1">
      <c r="B244" s="92"/>
      <c r="E244" s="93"/>
      <c r="F244" s="171" t="s">
        <v>563</v>
      </c>
      <c r="G244" s="172"/>
      <c r="H244" s="172"/>
      <c r="I244" s="172"/>
      <c r="K244" s="93"/>
      <c r="N244" s="93"/>
      <c r="R244" s="94"/>
      <c r="T244" s="95"/>
      <c r="AA244" s="96"/>
      <c r="AT244" s="93" t="s">
        <v>480</v>
      </c>
      <c r="AU244" s="93" t="s">
        <v>364</v>
      </c>
      <c r="AV244" s="93" t="s">
        <v>320</v>
      </c>
      <c r="AW244" s="93" t="s">
        <v>422</v>
      </c>
      <c r="AX244" s="93" t="s">
        <v>355</v>
      </c>
      <c r="AY244" s="93" t="s">
        <v>473</v>
      </c>
    </row>
    <row r="245" spans="2:51" s="5" customFormat="1" ht="15.75" customHeight="1">
      <c r="B245" s="92"/>
      <c r="E245" s="93"/>
      <c r="F245" s="171" t="s">
        <v>594</v>
      </c>
      <c r="G245" s="172"/>
      <c r="H245" s="172"/>
      <c r="I245" s="172"/>
      <c r="K245" s="93"/>
      <c r="N245" s="93"/>
      <c r="R245" s="94"/>
      <c r="T245" s="95"/>
      <c r="AA245" s="96"/>
      <c r="AT245" s="93" t="s">
        <v>480</v>
      </c>
      <c r="AU245" s="93" t="s">
        <v>364</v>
      </c>
      <c r="AV245" s="93" t="s">
        <v>320</v>
      </c>
      <c r="AW245" s="93" t="s">
        <v>422</v>
      </c>
      <c r="AX245" s="93" t="s">
        <v>355</v>
      </c>
      <c r="AY245" s="93" t="s">
        <v>473</v>
      </c>
    </row>
    <row r="246" spans="2:51" s="5" customFormat="1" ht="15.75" customHeight="1">
      <c r="B246" s="97"/>
      <c r="E246" s="98"/>
      <c r="F246" s="160" t="s">
        <v>585</v>
      </c>
      <c r="G246" s="161"/>
      <c r="H246" s="161"/>
      <c r="I246" s="161"/>
      <c r="K246" s="99">
        <v>8</v>
      </c>
      <c r="N246" s="98"/>
      <c r="R246" s="100"/>
      <c r="T246" s="101"/>
      <c r="AA246" s="102"/>
      <c r="AT246" s="98" t="s">
        <v>480</v>
      </c>
      <c r="AU246" s="98" t="s">
        <v>364</v>
      </c>
      <c r="AV246" s="98" t="s">
        <v>364</v>
      </c>
      <c r="AW246" s="98" t="s">
        <v>422</v>
      </c>
      <c r="AX246" s="98" t="s">
        <v>320</v>
      </c>
      <c r="AY246" s="98" t="s">
        <v>473</v>
      </c>
    </row>
    <row r="247" spans="2:64" s="5" customFormat="1" ht="15.75" customHeight="1">
      <c r="B247" s="16"/>
      <c r="C247" s="85" t="s">
        <v>595</v>
      </c>
      <c r="D247" s="85" t="s">
        <v>474</v>
      </c>
      <c r="E247" s="86" t="s">
        <v>596</v>
      </c>
      <c r="F247" s="167" t="s">
        <v>597</v>
      </c>
      <c r="G247" s="168"/>
      <c r="H247" s="168"/>
      <c r="I247" s="168"/>
      <c r="J247" s="87" t="s">
        <v>539</v>
      </c>
      <c r="K247" s="88">
        <v>8</v>
      </c>
      <c r="L247" s="169">
        <v>0</v>
      </c>
      <c r="M247" s="168"/>
      <c r="N247" s="170">
        <f>ROUND($L$247*$K$247,2)</f>
        <v>0</v>
      </c>
      <c r="O247" s="168"/>
      <c r="P247" s="168"/>
      <c r="Q247" s="168"/>
      <c r="R247" s="17"/>
      <c r="T247" s="89"/>
      <c r="U247" s="20" t="s">
        <v>340</v>
      </c>
      <c r="V247" s="90">
        <v>0.3</v>
      </c>
      <c r="W247" s="90">
        <f>$V$247*$K$247</f>
        <v>2.4</v>
      </c>
      <c r="X247" s="90">
        <v>0.07429</v>
      </c>
      <c r="Y247" s="90">
        <f>$X$247*$K$247</f>
        <v>0.59432</v>
      </c>
      <c r="Z247" s="90">
        <v>0</v>
      </c>
      <c r="AA247" s="91">
        <f>$Z$247*$K$247</f>
        <v>0</v>
      </c>
      <c r="AR247" s="5" t="s">
        <v>478</v>
      </c>
      <c r="AT247" s="5" t="s">
        <v>474</v>
      </c>
      <c r="AU247" s="5" t="s">
        <v>364</v>
      </c>
      <c r="AY247" s="5" t="s">
        <v>473</v>
      </c>
      <c r="BE247" s="50">
        <f>IF($U$247="základní",$N$247,0)</f>
        <v>0</v>
      </c>
      <c r="BF247" s="50">
        <f>IF($U$247="snížená",$N$247,0)</f>
        <v>0</v>
      </c>
      <c r="BG247" s="50">
        <f>IF($U$247="zákl. přenesená",$N$247,0)</f>
        <v>0</v>
      </c>
      <c r="BH247" s="50">
        <f>IF($U$247="sníž. přenesená",$N$247,0)</f>
        <v>0</v>
      </c>
      <c r="BI247" s="50">
        <f>IF($U$247="nulová",$N$247,0)</f>
        <v>0</v>
      </c>
      <c r="BJ247" s="5" t="s">
        <v>364</v>
      </c>
      <c r="BK247" s="50">
        <f>ROUND($L$247*$K$247,2)</f>
        <v>0</v>
      </c>
      <c r="BL247" s="5" t="s">
        <v>478</v>
      </c>
    </row>
    <row r="248" spans="2:51" s="5" customFormat="1" ht="15.75" customHeight="1">
      <c r="B248" s="92"/>
      <c r="E248" s="93"/>
      <c r="F248" s="171" t="s">
        <v>563</v>
      </c>
      <c r="G248" s="172"/>
      <c r="H248" s="172"/>
      <c r="I248" s="172"/>
      <c r="K248" s="93"/>
      <c r="N248" s="93"/>
      <c r="R248" s="94"/>
      <c r="T248" s="95"/>
      <c r="AA248" s="96"/>
      <c r="AT248" s="93" t="s">
        <v>480</v>
      </c>
      <c r="AU248" s="93" t="s">
        <v>364</v>
      </c>
      <c r="AV248" s="93" t="s">
        <v>320</v>
      </c>
      <c r="AW248" s="93" t="s">
        <v>422</v>
      </c>
      <c r="AX248" s="93" t="s">
        <v>355</v>
      </c>
      <c r="AY248" s="93" t="s">
        <v>473</v>
      </c>
    </row>
    <row r="249" spans="2:51" s="5" customFormat="1" ht="15.75" customHeight="1">
      <c r="B249" s="92"/>
      <c r="E249" s="93"/>
      <c r="F249" s="171" t="s">
        <v>598</v>
      </c>
      <c r="G249" s="172"/>
      <c r="H249" s="172"/>
      <c r="I249" s="172"/>
      <c r="K249" s="93"/>
      <c r="N249" s="93"/>
      <c r="R249" s="94"/>
      <c r="T249" s="95"/>
      <c r="AA249" s="96"/>
      <c r="AT249" s="93" t="s">
        <v>480</v>
      </c>
      <c r="AU249" s="93" t="s">
        <v>364</v>
      </c>
      <c r="AV249" s="93" t="s">
        <v>320</v>
      </c>
      <c r="AW249" s="93" t="s">
        <v>422</v>
      </c>
      <c r="AX249" s="93" t="s">
        <v>355</v>
      </c>
      <c r="AY249" s="93" t="s">
        <v>473</v>
      </c>
    </row>
    <row r="250" spans="2:51" s="5" customFormat="1" ht="15.75" customHeight="1">
      <c r="B250" s="97"/>
      <c r="E250" s="98"/>
      <c r="F250" s="160" t="s">
        <v>585</v>
      </c>
      <c r="G250" s="161"/>
      <c r="H250" s="161"/>
      <c r="I250" s="161"/>
      <c r="K250" s="99">
        <v>8</v>
      </c>
      <c r="N250" s="98"/>
      <c r="R250" s="100"/>
      <c r="T250" s="101"/>
      <c r="AA250" s="102"/>
      <c r="AT250" s="98" t="s">
        <v>480</v>
      </c>
      <c r="AU250" s="98" t="s">
        <v>364</v>
      </c>
      <c r="AV250" s="98" t="s">
        <v>364</v>
      </c>
      <c r="AW250" s="98" t="s">
        <v>422</v>
      </c>
      <c r="AX250" s="98" t="s">
        <v>320</v>
      </c>
      <c r="AY250" s="98" t="s">
        <v>473</v>
      </c>
    </row>
    <row r="251" spans="2:64" s="5" customFormat="1" ht="15.75" customHeight="1">
      <c r="B251" s="16"/>
      <c r="C251" s="85" t="s">
        <v>599</v>
      </c>
      <c r="D251" s="85" t="s">
        <v>474</v>
      </c>
      <c r="E251" s="86" t="s">
        <v>600</v>
      </c>
      <c r="F251" s="167" t="s">
        <v>601</v>
      </c>
      <c r="G251" s="168"/>
      <c r="H251" s="168"/>
      <c r="I251" s="168"/>
      <c r="J251" s="87" t="s">
        <v>539</v>
      </c>
      <c r="K251" s="88">
        <v>104</v>
      </c>
      <c r="L251" s="169">
        <v>0</v>
      </c>
      <c r="M251" s="168"/>
      <c r="N251" s="170">
        <f>ROUND($L$251*$K$251,2)</f>
        <v>0</v>
      </c>
      <c r="O251" s="168"/>
      <c r="P251" s="168"/>
      <c r="Q251" s="168"/>
      <c r="R251" s="17"/>
      <c r="T251" s="89"/>
      <c r="U251" s="20" t="s">
        <v>340</v>
      </c>
      <c r="V251" s="90">
        <v>0.35</v>
      </c>
      <c r="W251" s="90">
        <f>$V$251*$K$251</f>
        <v>36.4</v>
      </c>
      <c r="X251" s="90">
        <v>0.08347</v>
      </c>
      <c r="Y251" s="90">
        <f>$X$251*$K$251</f>
        <v>8.68088</v>
      </c>
      <c r="Z251" s="90">
        <v>0</v>
      </c>
      <c r="AA251" s="91">
        <f>$Z$251*$K$251</f>
        <v>0</v>
      </c>
      <c r="AR251" s="5" t="s">
        <v>478</v>
      </c>
      <c r="AT251" s="5" t="s">
        <v>474</v>
      </c>
      <c r="AU251" s="5" t="s">
        <v>364</v>
      </c>
      <c r="AY251" s="5" t="s">
        <v>473</v>
      </c>
      <c r="BE251" s="50">
        <f>IF($U$251="základní",$N$251,0)</f>
        <v>0</v>
      </c>
      <c r="BF251" s="50">
        <f>IF($U$251="snížená",$N$251,0)</f>
        <v>0</v>
      </c>
      <c r="BG251" s="50">
        <f>IF($U$251="zákl. přenesená",$N$251,0)</f>
        <v>0</v>
      </c>
      <c r="BH251" s="50">
        <f>IF($U$251="sníž. přenesená",$N$251,0)</f>
        <v>0</v>
      </c>
      <c r="BI251" s="50">
        <f>IF($U$251="nulová",$N$251,0)</f>
        <v>0</v>
      </c>
      <c r="BJ251" s="5" t="s">
        <v>364</v>
      </c>
      <c r="BK251" s="50">
        <f>ROUND($L$251*$K$251,2)</f>
        <v>0</v>
      </c>
      <c r="BL251" s="5" t="s">
        <v>478</v>
      </c>
    </row>
    <row r="252" spans="2:51" s="5" customFormat="1" ht="15.75" customHeight="1">
      <c r="B252" s="92"/>
      <c r="E252" s="93"/>
      <c r="F252" s="171" t="s">
        <v>563</v>
      </c>
      <c r="G252" s="172"/>
      <c r="H252" s="172"/>
      <c r="I252" s="172"/>
      <c r="K252" s="93"/>
      <c r="N252" s="93"/>
      <c r="R252" s="94"/>
      <c r="T252" s="95"/>
      <c r="AA252" s="96"/>
      <c r="AT252" s="93" t="s">
        <v>480</v>
      </c>
      <c r="AU252" s="93" t="s">
        <v>364</v>
      </c>
      <c r="AV252" s="93" t="s">
        <v>320</v>
      </c>
      <c r="AW252" s="93" t="s">
        <v>422</v>
      </c>
      <c r="AX252" s="93" t="s">
        <v>355</v>
      </c>
      <c r="AY252" s="93" t="s">
        <v>473</v>
      </c>
    </row>
    <row r="253" spans="2:51" s="5" customFormat="1" ht="15.75" customHeight="1">
      <c r="B253" s="92"/>
      <c r="E253" s="93"/>
      <c r="F253" s="171" t="s">
        <v>602</v>
      </c>
      <c r="G253" s="172"/>
      <c r="H253" s="172"/>
      <c r="I253" s="172"/>
      <c r="K253" s="93"/>
      <c r="N253" s="93"/>
      <c r="R253" s="94"/>
      <c r="T253" s="95"/>
      <c r="AA253" s="96"/>
      <c r="AT253" s="93" t="s">
        <v>480</v>
      </c>
      <c r="AU253" s="93" t="s">
        <v>364</v>
      </c>
      <c r="AV253" s="93" t="s">
        <v>320</v>
      </c>
      <c r="AW253" s="93" t="s">
        <v>422</v>
      </c>
      <c r="AX253" s="93" t="s">
        <v>355</v>
      </c>
      <c r="AY253" s="93" t="s">
        <v>473</v>
      </c>
    </row>
    <row r="254" spans="2:51" s="5" customFormat="1" ht="15.75" customHeight="1">
      <c r="B254" s="97"/>
      <c r="E254" s="98"/>
      <c r="F254" s="160" t="s">
        <v>603</v>
      </c>
      <c r="G254" s="161"/>
      <c r="H254" s="161"/>
      <c r="I254" s="161"/>
      <c r="K254" s="99">
        <v>56</v>
      </c>
      <c r="N254" s="98"/>
      <c r="R254" s="100"/>
      <c r="T254" s="101"/>
      <c r="AA254" s="102"/>
      <c r="AT254" s="98" t="s">
        <v>480</v>
      </c>
      <c r="AU254" s="98" t="s">
        <v>364</v>
      </c>
      <c r="AV254" s="98" t="s">
        <v>364</v>
      </c>
      <c r="AW254" s="98" t="s">
        <v>422</v>
      </c>
      <c r="AX254" s="98" t="s">
        <v>355</v>
      </c>
      <c r="AY254" s="98" t="s">
        <v>473</v>
      </c>
    </row>
    <row r="255" spans="2:51" s="5" customFormat="1" ht="15.75" customHeight="1">
      <c r="B255" s="92"/>
      <c r="E255" s="93"/>
      <c r="F255" s="171" t="s">
        <v>604</v>
      </c>
      <c r="G255" s="172"/>
      <c r="H255" s="172"/>
      <c r="I255" s="172"/>
      <c r="K255" s="93"/>
      <c r="N255" s="93"/>
      <c r="R255" s="94"/>
      <c r="T255" s="95"/>
      <c r="AA255" s="96"/>
      <c r="AT255" s="93" t="s">
        <v>480</v>
      </c>
      <c r="AU255" s="93" t="s">
        <v>364</v>
      </c>
      <c r="AV255" s="93" t="s">
        <v>320</v>
      </c>
      <c r="AW255" s="93" t="s">
        <v>422</v>
      </c>
      <c r="AX255" s="93" t="s">
        <v>355</v>
      </c>
      <c r="AY255" s="93" t="s">
        <v>473</v>
      </c>
    </row>
    <row r="256" spans="2:51" s="5" customFormat="1" ht="15.75" customHeight="1">
      <c r="B256" s="97"/>
      <c r="E256" s="98"/>
      <c r="F256" s="160" t="s">
        <v>605</v>
      </c>
      <c r="G256" s="161"/>
      <c r="H256" s="161"/>
      <c r="I256" s="161"/>
      <c r="K256" s="99">
        <v>48</v>
      </c>
      <c r="N256" s="98"/>
      <c r="R256" s="100"/>
      <c r="T256" s="101"/>
      <c r="AA256" s="102"/>
      <c r="AT256" s="98" t="s">
        <v>480</v>
      </c>
      <c r="AU256" s="98" t="s">
        <v>364</v>
      </c>
      <c r="AV256" s="98" t="s">
        <v>364</v>
      </c>
      <c r="AW256" s="98" t="s">
        <v>422</v>
      </c>
      <c r="AX256" s="98" t="s">
        <v>355</v>
      </c>
      <c r="AY256" s="98" t="s">
        <v>473</v>
      </c>
    </row>
    <row r="257" spans="2:51" s="5" customFormat="1" ht="15.75" customHeight="1">
      <c r="B257" s="103"/>
      <c r="E257" s="104"/>
      <c r="F257" s="162" t="s">
        <v>482</v>
      </c>
      <c r="G257" s="163"/>
      <c r="H257" s="163"/>
      <c r="I257" s="163"/>
      <c r="K257" s="105">
        <v>104</v>
      </c>
      <c r="N257" s="104"/>
      <c r="R257" s="106"/>
      <c r="T257" s="107"/>
      <c r="AA257" s="108"/>
      <c r="AT257" s="104" t="s">
        <v>480</v>
      </c>
      <c r="AU257" s="104" t="s">
        <v>364</v>
      </c>
      <c r="AV257" s="104" t="s">
        <v>478</v>
      </c>
      <c r="AW257" s="104" t="s">
        <v>422</v>
      </c>
      <c r="AX257" s="104" t="s">
        <v>320</v>
      </c>
      <c r="AY257" s="104" t="s">
        <v>473</v>
      </c>
    </row>
    <row r="258" spans="2:64" s="5" customFormat="1" ht="15.75" customHeight="1">
      <c r="B258" s="16"/>
      <c r="C258" s="85" t="s">
        <v>606</v>
      </c>
      <c r="D258" s="85" t="s">
        <v>474</v>
      </c>
      <c r="E258" s="86" t="s">
        <v>607</v>
      </c>
      <c r="F258" s="167" t="s">
        <v>608</v>
      </c>
      <c r="G258" s="168"/>
      <c r="H258" s="168"/>
      <c r="I258" s="168"/>
      <c r="J258" s="87" t="s">
        <v>539</v>
      </c>
      <c r="K258" s="88">
        <v>8</v>
      </c>
      <c r="L258" s="169">
        <v>0</v>
      </c>
      <c r="M258" s="168"/>
      <c r="N258" s="170">
        <f>ROUND($L$258*$K$258,2)</f>
        <v>0</v>
      </c>
      <c r="O258" s="168"/>
      <c r="P258" s="168"/>
      <c r="Q258" s="168"/>
      <c r="R258" s="17"/>
      <c r="T258" s="89"/>
      <c r="U258" s="20" t="s">
        <v>340</v>
      </c>
      <c r="V258" s="90">
        <v>0.44</v>
      </c>
      <c r="W258" s="90">
        <f>$V$258*$K$258</f>
        <v>3.52</v>
      </c>
      <c r="X258" s="90">
        <v>0.10203</v>
      </c>
      <c r="Y258" s="90">
        <f>$X$258*$K$258</f>
        <v>0.81624</v>
      </c>
      <c r="Z258" s="90">
        <v>0</v>
      </c>
      <c r="AA258" s="91">
        <f>$Z$258*$K$258</f>
        <v>0</v>
      </c>
      <c r="AR258" s="5" t="s">
        <v>478</v>
      </c>
      <c r="AT258" s="5" t="s">
        <v>474</v>
      </c>
      <c r="AU258" s="5" t="s">
        <v>364</v>
      </c>
      <c r="AY258" s="5" t="s">
        <v>473</v>
      </c>
      <c r="BE258" s="50">
        <f>IF($U$258="základní",$N$258,0)</f>
        <v>0</v>
      </c>
      <c r="BF258" s="50">
        <f>IF($U$258="snížená",$N$258,0)</f>
        <v>0</v>
      </c>
      <c r="BG258" s="50">
        <f>IF($U$258="zákl. přenesená",$N$258,0)</f>
        <v>0</v>
      </c>
      <c r="BH258" s="50">
        <f>IF($U$258="sníž. přenesená",$N$258,0)</f>
        <v>0</v>
      </c>
      <c r="BI258" s="50">
        <f>IF($U$258="nulová",$N$258,0)</f>
        <v>0</v>
      </c>
      <c r="BJ258" s="5" t="s">
        <v>364</v>
      </c>
      <c r="BK258" s="50">
        <f>ROUND($L$258*$K$258,2)</f>
        <v>0</v>
      </c>
      <c r="BL258" s="5" t="s">
        <v>478</v>
      </c>
    </row>
    <row r="259" spans="2:51" s="5" customFormat="1" ht="15.75" customHeight="1">
      <c r="B259" s="92"/>
      <c r="E259" s="93"/>
      <c r="F259" s="171" t="s">
        <v>563</v>
      </c>
      <c r="G259" s="172"/>
      <c r="H259" s="172"/>
      <c r="I259" s="172"/>
      <c r="K259" s="93"/>
      <c r="N259" s="93"/>
      <c r="R259" s="94"/>
      <c r="T259" s="95"/>
      <c r="AA259" s="96"/>
      <c r="AT259" s="93" t="s">
        <v>480</v>
      </c>
      <c r="AU259" s="93" t="s">
        <v>364</v>
      </c>
      <c r="AV259" s="93" t="s">
        <v>320</v>
      </c>
      <c r="AW259" s="93" t="s">
        <v>422</v>
      </c>
      <c r="AX259" s="93" t="s">
        <v>355</v>
      </c>
      <c r="AY259" s="93" t="s">
        <v>473</v>
      </c>
    </row>
    <row r="260" spans="2:51" s="5" customFormat="1" ht="15.75" customHeight="1">
      <c r="B260" s="92"/>
      <c r="E260" s="93"/>
      <c r="F260" s="171" t="s">
        <v>609</v>
      </c>
      <c r="G260" s="172"/>
      <c r="H260" s="172"/>
      <c r="I260" s="172"/>
      <c r="K260" s="93"/>
      <c r="N260" s="93"/>
      <c r="R260" s="94"/>
      <c r="T260" s="95"/>
      <c r="AA260" s="96"/>
      <c r="AT260" s="93" t="s">
        <v>480</v>
      </c>
      <c r="AU260" s="93" t="s">
        <v>364</v>
      </c>
      <c r="AV260" s="93" t="s">
        <v>320</v>
      </c>
      <c r="AW260" s="93" t="s">
        <v>422</v>
      </c>
      <c r="AX260" s="93" t="s">
        <v>355</v>
      </c>
      <c r="AY260" s="93" t="s">
        <v>473</v>
      </c>
    </row>
    <row r="261" spans="2:51" s="5" customFormat="1" ht="15.75" customHeight="1">
      <c r="B261" s="97"/>
      <c r="E261" s="98"/>
      <c r="F261" s="160" t="s">
        <v>585</v>
      </c>
      <c r="G261" s="161"/>
      <c r="H261" s="161"/>
      <c r="I261" s="161"/>
      <c r="K261" s="99">
        <v>8</v>
      </c>
      <c r="N261" s="98"/>
      <c r="R261" s="100"/>
      <c r="T261" s="101"/>
      <c r="AA261" s="102"/>
      <c r="AT261" s="98" t="s">
        <v>480</v>
      </c>
      <c r="AU261" s="98" t="s">
        <v>364</v>
      </c>
      <c r="AV261" s="98" t="s">
        <v>364</v>
      </c>
      <c r="AW261" s="98" t="s">
        <v>422</v>
      </c>
      <c r="AX261" s="98" t="s">
        <v>320</v>
      </c>
      <c r="AY261" s="98" t="s">
        <v>473</v>
      </c>
    </row>
    <row r="262" spans="2:64" s="5" customFormat="1" ht="27" customHeight="1">
      <c r="B262" s="16"/>
      <c r="C262" s="85" t="s">
        <v>610</v>
      </c>
      <c r="D262" s="85" t="s">
        <v>474</v>
      </c>
      <c r="E262" s="86" t="s">
        <v>611</v>
      </c>
      <c r="F262" s="167" t="s">
        <v>612</v>
      </c>
      <c r="G262" s="168"/>
      <c r="H262" s="168"/>
      <c r="I262" s="168"/>
      <c r="J262" s="87" t="s">
        <v>544</v>
      </c>
      <c r="K262" s="88">
        <v>0.073</v>
      </c>
      <c r="L262" s="169">
        <v>0</v>
      </c>
      <c r="M262" s="168"/>
      <c r="N262" s="170">
        <f>ROUND($L$262*$K$262,2)</f>
        <v>0</v>
      </c>
      <c r="O262" s="168"/>
      <c r="P262" s="168"/>
      <c r="Q262" s="168"/>
      <c r="R262" s="17"/>
      <c r="T262" s="89"/>
      <c r="U262" s="20" t="s">
        <v>340</v>
      </c>
      <c r="V262" s="90">
        <v>18.175</v>
      </c>
      <c r="W262" s="90">
        <f>$V$262*$K$262</f>
        <v>1.326775</v>
      </c>
      <c r="X262" s="90">
        <v>0.01954</v>
      </c>
      <c r="Y262" s="90">
        <f>$X$262*$K$262</f>
        <v>0.0014264199999999999</v>
      </c>
      <c r="Z262" s="90">
        <v>0</v>
      </c>
      <c r="AA262" s="91">
        <f>$Z$262*$K$262</f>
        <v>0</v>
      </c>
      <c r="AR262" s="5" t="s">
        <v>478</v>
      </c>
      <c r="AT262" s="5" t="s">
        <v>474</v>
      </c>
      <c r="AU262" s="5" t="s">
        <v>364</v>
      </c>
      <c r="AY262" s="5" t="s">
        <v>473</v>
      </c>
      <c r="BE262" s="50">
        <f>IF($U$262="základní",$N$262,0)</f>
        <v>0</v>
      </c>
      <c r="BF262" s="50">
        <f>IF($U$262="snížená",$N$262,0)</f>
        <v>0</v>
      </c>
      <c r="BG262" s="50">
        <f>IF($U$262="zákl. přenesená",$N$262,0)</f>
        <v>0</v>
      </c>
      <c r="BH262" s="50">
        <f>IF($U$262="sníž. přenesená",$N$262,0)</f>
        <v>0</v>
      </c>
      <c r="BI262" s="50">
        <f>IF($U$262="nulová",$N$262,0)</f>
        <v>0</v>
      </c>
      <c r="BJ262" s="5" t="s">
        <v>364</v>
      </c>
      <c r="BK262" s="50">
        <f>ROUND($L$262*$K$262,2)</f>
        <v>0</v>
      </c>
      <c r="BL262" s="5" t="s">
        <v>478</v>
      </c>
    </row>
    <row r="263" spans="2:51" s="5" customFormat="1" ht="15.75" customHeight="1">
      <c r="B263" s="92"/>
      <c r="E263" s="93"/>
      <c r="F263" s="171" t="s">
        <v>563</v>
      </c>
      <c r="G263" s="172"/>
      <c r="H263" s="172"/>
      <c r="I263" s="172"/>
      <c r="K263" s="93"/>
      <c r="N263" s="93"/>
      <c r="R263" s="94"/>
      <c r="T263" s="95"/>
      <c r="AA263" s="96"/>
      <c r="AT263" s="93" t="s">
        <v>480</v>
      </c>
      <c r="AU263" s="93" t="s">
        <v>364</v>
      </c>
      <c r="AV263" s="93" t="s">
        <v>320</v>
      </c>
      <c r="AW263" s="93" t="s">
        <v>422</v>
      </c>
      <c r="AX263" s="93" t="s">
        <v>355</v>
      </c>
      <c r="AY263" s="93" t="s">
        <v>473</v>
      </c>
    </row>
    <row r="264" spans="2:51" s="5" customFormat="1" ht="15.75" customHeight="1">
      <c r="B264" s="92"/>
      <c r="E264" s="93"/>
      <c r="F264" s="171" t="s">
        <v>613</v>
      </c>
      <c r="G264" s="172"/>
      <c r="H264" s="172"/>
      <c r="I264" s="172"/>
      <c r="K264" s="93"/>
      <c r="N264" s="93"/>
      <c r="R264" s="94"/>
      <c r="T264" s="95"/>
      <c r="AA264" s="96"/>
      <c r="AT264" s="93" t="s">
        <v>480</v>
      </c>
      <c r="AU264" s="93" t="s">
        <v>364</v>
      </c>
      <c r="AV264" s="93" t="s">
        <v>320</v>
      </c>
      <c r="AW264" s="93" t="s">
        <v>422</v>
      </c>
      <c r="AX264" s="93" t="s">
        <v>355</v>
      </c>
      <c r="AY264" s="93" t="s">
        <v>473</v>
      </c>
    </row>
    <row r="265" spans="2:51" s="5" customFormat="1" ht="15.75" customHeight="1">
      <c r="B265" s="97"/>
      <c r="E265" s="98"/>
      <c r="F265" s="160" t="s">
        <v>614</v>
      </c>
      <c r="G265" s="161"/>
      <c r="H265" s="161"/>
      <c r="I265" s="161"/>
      <c r="K265" s="99">
        <v>0.073</v>
      </c>
      <c r="N265" s="98"/>
      <c r="R265" s="100"/>
      <c r="T265" s="101"/>
      <c r="AA265" s="102"/>
      <c r="AT265" s="98" t="s">
        <v>480</v>
      </c>
      <c r="AU265" s="98" t="s">
        <v>364</v>
      </c>
      <c r="AV265" s="98" t="s">
        <v>364</v>
      </c>
      <c r="AW265" s="98" t="s">
        <v>422</v>
      </c>
      <c r="AX265" s="98" t="s">
        <v>320</v>
      </c>
      <c r="AY265" s="98" t="s">
        <v>473</v>
      </c>
    </row>
    <row r="266" spans="2:64" s="5" customFormat="1" ht="27" customHeight="1">
      <c r="B266" s="16"/>
      <c r="C266" s="109" t="s">
        <v>615</v>
      </c>
      <c r="D266" s="109" t="s">
        <v>616</v>
      </c>
      <c r="E266" s="110" t="s">
        <v>617</v>
      </c>
      <c r="F266" s="176" t="s">
        <v>618</v>
      </c>
      <c r="G266" s="174"/>
      <c r="H266" s="174"/>
      <c r="I266" s="174"/>
      <c r="J266" s="111" t="s">
        <v>544</v>
      </c>
      <c r="K266" s="112">
        <v>0.079</v>
      </c>
      <c r="L266" s="173">
        <v>0</v>
      </c>
      <c r="M266" s="174"/>
      <c r="N266" s="175">
        <f>ROUND($L$266*$K$266,2)</f>
        <v>0</v>
      </c>
      <c r="O266" s="168"/>
      <c r="P266" s="168"/>
      <c r="Q266" s="168"/>
      <c r="R266" s="17"/>
      <c r="T266" s="89"/>
      <c r="U266" s="20" t="s">
        <v>340</v>
      </c>
      <c r="V266" s="90">
        <v>0</v>
      </c>
      <c r="W266" s="90">
        <f>$V$266*$K$266</f>
        <v>0</v>
      </c>
      <c r="X266" s="90">
        <v>1</v>
      </c>
      <c r="Y266" s="90">
        <f>$X$266*$K$266</f>
        <v>0.079</v>
      </c>
      <c r="Z266" s="90">
        <v>0</v>
      </c>
      <c r="AA266" s="91">
        <f>$Z$266*$K$266</f>
        <v>0</v>
      </c>
      <c r="AR266" s="5" t="s">
        <v>509</v>
      </c>
      <c r="AT266" s="5" t="s">
        <v>616</v>
      </c>
      <c r="AU266" s="5" t="s">
        <v>364</v>
      </c>
      <c r="AY266" s="5" t="s">
        <v>473</v>
      </c>
      <c r="BE266" s="50">
        <f>IF($U$266="základní",$N$266,0)</f>
        <v>0</v>
      </c>
      <c r="BF266" s="50">
        <f>IF($U$266="snížená",$N$266,0)</f>
        <v>0</v>
      </c>
      <c r="BG266" s="50">
        <f>IF($U$266="zákl. přenesená",$N$266,0)</f>
        <v>0</v>
      </c>
      <c r="BH266" s="50">
        <f>IF($U$266="sníž. přenesená",$N$266,0)</f>
        <v>0</v>
      </c>
      <c r="BI266" s="50">
        <f>IF($U$266="nulová",$N$266,0)</f>
        <v>0</v>
      </c>
      <c r="BJ266" s="5" t="s">
        <v>364</v>
      </c>
      <c r="BK266" s="50">
        <f>ROUND($L$266*$K$266,2)</f>
        <v>0</v>
      </c>
      <c r="BL266" s="5" t="s">
        <v>478</v>
      </c>
    </row>
    <row r="267" spans="2:47" s="5" customFormat="1" ht="15.75" customHeight="1">
      <c r="B267" s="16"/>
      <c r="F267" s="177" t="s">
        <v>619</v>
      </c>
      <c r="G267" s="139"/>
      <c r="H267" s="139"/>
      <c r="I267" s="139"/>
      <c r="R267" s="17"/>
      <c r="T267" s="41"/>
      <c r="AA267" s="42"/>
      <c r="AT267" s="5" t="s">
        <v>620</v>
      </c>
      <c r="AU267" s="5" t="s">
        <v>364</v>
      </c>
    </row>
    <row r="268" spans="2:64" s="5" customFormat="1" ht="27" customHeight="1">
      <c r="B268" s="16"/>
      <c r="C268" s="85" t="s">
        <v>621</v>
      </c>
      <c r="D268" s="85" t="s">
        <v>474</v>
      </c>
      <c r="E268" s="86" t="s">
        <v>622</v>
      </c>
      <c r="F268" s="167" t="s">
        <v>623</v>
      </c>
      <c r="G268" s="168"/>
      <c r="H268" s="168"/>
      <c r="I268" s="168"/>
      <c r="J268" s="87" t="s">
        <v>544</v>
      </c>
      <c r="K268" s="88">
        <v>0.086</v>
      </c>
      <c r="L268" s="169">
        <v>0</v>
      </c>
      <c r="M268" s="168"/>
      <c r="N268" s="170">
        <f>ROUND($L$268*$K$268,2)</f>
        <v>0</v>
      </c>
      <c r="O268" s="168"/>
      <c r="P268" s="168"/>
      <c r="Q268" s="168"/>
      <c r="R268" s="17"/>
      <c r="T268" s="89"/>
      <c r="U268" s="20" t="s">
        <v>340</v>
      </c>
      <c r="V268" s="90">
        <v>16.583</v>
      </c>
      <c r="W268" s="90">
        <f>$V$268*$K$268</f>
        <v>1.4261379999999997</v>
      </c>
      <c r="X268" s="90">
        <v>0.01709</v>
      </c>
      <c r="Y268" s="90">
        <f>$X$268*$K$268</f>
        <v>0.00146974</v>
      </c>
      <c r="Z268" s="90">
        <v>0</v>
      </c>
      <c r="AA268" s="91">
        <f>$Z$268*$K$268</f>
        <v>0</v>
      </c>
      <c r="AR268" s="5" t="s">
        <v>478</v>
      </c>
      <c r="AT268" s="5" t="s">
        <v>474</v>
      </c>
      <c r="AU268" s="5" t="s">
        <v>364</v>
      </c>
      <c r="AY268" s="5" t="s">
        <v>473</v>
      </c>
      <c r="BE268" s="50">
        <f>IF($U$268="základní",$N$268,0)</f>
        <v>0</v>
      </c>
      <c r="BF268" s="50">
        <f>IF($U$268="snížená",$N$268,0)</f>
        <v>0</v>
      </c>
      <c r="BG268" s="50">
        <f>IF($U$268="zákl. přenesená",$N$268,0)</f>
        <v>0</v>
      </c>
      <c r="BH268" s="50">
        <f>IF($U$268="sníž. přenesená",$N$268,0)</f>
        <v>0</v>
      </c>
      <c r="BI268" s="50">
        <f>IF($U$268="nulová",$N$268,0)</f>
        <v>0</v>
      </c>
      <c r="BJ268" s="5" t="s">
        <v>364</v>
      </c>
      <c r="BK268" s="50">
        <f>ROUND($L$268*$K$268,2)</f>
        <v>0</v>
      </c>
      <c r="BL268" s="5" t="s">
        <v>478</v>
      </c>
    </row>
    <row r="269" spans="2:51" s="5" customFormat="1" ht="15.75" customHeight="1">
      <c r="B269" s="92"/>
      <c r="E269" s="93"/>
      <c r="F269" s="171" t="s">
        <v>563</v>
      </c>
      <c r="G269" s="172"/>
      <c r="H269" s="172"/>
      <c r="I269" s="172"/>
      <c r="K269" s="93"/>
      <c r="N269" s="93"/>
      <c r="R269" s="94"/>
      <c r="T269" s="95"/>
      <c r="AA269" s="96"/>
      <c r="AT269" s="93" t="s">
        <v>480</v>
      </c>
      <c r="AU269" s="93" t="s">
        <v>364</v>
      </c>
      <c r="AV269" s="93" t="s">
        <v>320</v>
      </c>
      <c r="AW269" s="93" t="s">
        <v>422</v>
      </c>
      <c r="AX269" s="93" t="s">
        <v>355</v>
      </c>
      <c r="AY269" s="93" t="s">
        <v>473</v>
      </c>
    </row>
    <row r="270" spans="2:51" s="5" customFormat="1" ht="15.75" customHeight="1">
      <c r="B270" s="97"/>
      <c r="E270" s="98"/>
      <c r="F270" s="160" t="s">
        <v>624</v>
      </c>
      <c r="G270" s="161"/>
      <c r="H270" s="161"/>
      <c r="I270" s="161"/>
      <c r="K270" s="99">
        <v>0.086</v>
      </c>
      <c r="N270" s="98"/>
      <c r="R270" s="100"/>
      <c r="T270" s="101"/>
      <c r="AA270" s="102"/>
      <c r="AT270" s="98" t="s">
        <v>480</v>
      </c>
      <c r="AU270" s="98" t="s">
        <v>364</v>
      </c>
      <c r="AV270" s="98" t="s">
        <v>364</v>
      </c>
      <c r="AW270" s="98" t="s">
        <v>422</v>
      </c>
      <c r="AX270" s="98" t="s">
        <v>320</v>
      </c>
      <c r="AY270" s="98" t="s">
        <v>473</v>
      </c>
    </row>
    <row r="271" spans="2:64" s="5" customFormat="1" ht="27" customHeight="1">
      <c r="B271" s="16"/>
      <c r="C271" s="109" t="s">
        <v>625</v>
      </c>
      <c r="D271" s="109" t="s">
        <v>616</v>
      </c>
      <c r="E271" s="110" t="s">
        <v>626</v>
      </c>
      <c r="F271" s="176" t="s">
        <v>627</v>
      </c>
      <c r="G271" s="174"/>
      <c r="H271" s="174"/>
      <c r="I271" s="174"/>
      <c r="J271" s="111" t="s">
        <v>544</v>
      </c>
      <c r="K271" s="112">
        <v>0.093</v>
      </c>
      <c r="L271" s="173">
        <v>0</v>
      </c>
      <c r="M271" s="174"/>
      <c r="N271" s="175">
        <f>ROUND($L$271*$K$271,2)</f>
        <v>0</v>
      </c>
      <c r="O271" s="168"/>
      <c r="P271" s="168"/>
      <c r="Q271" s="168"/>
      <c r="R271" s="17"/>
      <c r="T271" s="89"/>
      <c r="U271" s="20" t="s">
        <v>340</v>
      </c>
      <c r="V271" s="90">
        <v>0</v>
      </c>
      <c r="W271" s="90">
        <f>$V$271*$K$271</f>
        <v>0</v>
      </c>
      <c r="X271" s="90">
        <v>1</v>
      </c>
      <c r="Y271" s="90">
        <f>$X$271*$K$271</f>
        <v>0.093</v>
      </c>
      <c r="Z271" s="90">
        <v>0</v>
      </c>
      <c r="AA271" s="91">
        <f>$Z$271*$K$271</f>
        <v>0</v>
      </c>
      <c r="AR271" s="5" t="s">
        <v>509</v>
      </c>
      <c r="AT271" s="5" t="s">
        <v>616</v>
      </c>
      <c r="AU271" s="5" t="s">
        <v>364</v>
      </c>
      <c r="AY271" s="5" t="s">
        <v>473</v>
      </c>
      <c r="BE271" s="50">
        <f>IF($U$271="základní",$N$271,0)</f>
        <v>0</v>
      </c>
      <c r="BF271" s="50">
        <f>IF($U$271="snížená",$N$271,0)</f>
        <v>0</v>
      </c>
      <c r="BG271" s="50">
        <f>IF($U$271="zákl. přenesená",$N$271,0)</f>
        <v>0</v>
      </c>
      <c r="BH271" s="50">
        <f>IF($U$271="sníž. přenesená",$N$271,0)</f>
        <v>0</v>
      </c>
      <c r="BI271" s="50">
        <f>IF($U$271="nulová",$N$271,0)</f>
        <v>0</v>
      </c>
      <c r="BJ271" s="5" t="s">
        <v>364</v>
      </c>
      <c r="BK271" s="50">
        <f>ROUND($L$271*$K$271,2)</f>
        <v>0</v>
      </c>
      <c r="BL271" s="5" t="s">
        <v>478</v>
      </c>
    </row>
    <row r="272" spans="2:47" s="5" customFormat="1" ht="15.75" customHeight="1">
      <c r="B272" s="16"/>
      <c r="F272" s="177" t="s">
        <v>628</v>
      </c>
      <c r="G272" s="139"/>
      <c r="H272" s="139"/>
      <c r="I272" s="139"/>
      <c r="R272" s="17"/>
      <c r="T272" s="41"/>
      <c r="AA272" s="42"/>
      <c r="AT272" s="5" t="s">
        <v>620</v>
      </c>
      <c r="AU272" s="5" t="s">
        <v>364</v>
      </c>
    </row>
    <row r="273" spans="2:64" s="5" customFormat="1" ht="27" customHeight="1">
      <c r="B273" s="16"/>
      <c r="C273" s="85" t="s">
        <v>629</v>
      </c>
      <c r="D273" s="85" t="s">
        <v>474</v>
      </c>
      <c r="E273" s="86" t="s">
        <v>630</v>
      </c>
      <c r="F273" s="167" t="s">
        <v>631</v>
      </c>
      <c r="G273" s="168"/>
      <c r="H273" s="168"/>
      <c r="I273" s="168"/>
      <c r="J273" s="87" t="s">
        <v>632</v>
      </c>
      <c r="K273" s="88">
        <v>179.905</v>
      </c>
      <c r="L273" s="169">
        <v>0</v>
      </c>
      <c r="M273" s="168"/>
      <c r="N273" s="170">
        <f>ROUND($L$273*$K$273,2)</f>
        <v>0</v>
      </c>
      <c r="O273" s="168"/>
      <c r="P273" s="168"/>
      <c r="Q273" s="168"/>
      <c r="R273" s="17"/>
      <c r="T273" s="89"/>
      <c r="U273" s="20" t="s">
        <v>340</v>
      </c>
      <c r="V273" s="90">
        <v>0.075</v>
      </c>
      <c r="W273" s="90">
        <f>$V$273*$K$273</f>
        <v>13.492875</v>
      </c>
      <c r="X273" s="90">
        <v>0.00038</v>
      </c>
      <c r="Y273" s="90">
        <f>$X$273*$K$273</f>
        <v>0.0683639</v>
      </c>
      <c r="Z273" s="90">
        <v>0</v>
      </c>
      <c r="AA273" s="91">
        <f>$Z$273*$K$273</f>
        <v>0</v>
      </c>
      <c r="AR273" s="5" t="s">
        <v>478</v>
      </c>
      <c r="AT273" s="5" t="s">
        <v>474</v>
      </c>
      <c r="AU273" s="5" t="s">
        <v>364</v>
      </c>
      <c r="AY273" s="5" t="s">
        <v>473</v>
      </c>
      <c r="BE273" s="50">
        <f>IF($U$273="základní",$N$273,0)</f>
        <v>0</v>
      </c>
      <c r="BF273" s="50">
        <f>IF($U$273="snížená",$N$273,0)</f>
        <v>0</v>
      </c>
      <c r="BG273" s="50">
        <f>IF($U$273="zákl. přenesená",$N$273,0)</f>
        <v>0</v>
      </c>
      <c r="BH273" s="50">
        <f>IF($U$273="sníž. přenesená",$N$273,0)</f>
        <v>0</v>
      </c>
      <c r="BI273" s="50">
        <f>IF($U$273="nulová",$N$273,0)</f>
        <v>0</v>
      </c>
      <c r="BJ273" s="5" t="s">
        <v>364</v>
      </c>
      <c r="BK273" s="50">
        <f>ROUND($L$273*$K$273,2)</f>
        <v>0</v>
      </c>
      <c r="BL273" s="5" t="s">
        <v>478</v>
      </c>
    </row>
    <row r="274" spans="2:51" s="5" customFormat="1" ht="15.75" customHeight="1">
      <c r="B274" s="92"/>
      <c r="E274" s="93"/>
      <c r="F274" s="171" t="s">
        <v>563</v>
      </c>
      <c r="G274" s="172"/>
      <c r="H274" s="172"/>
      <c r="I274" s="172"/>
      <c r="K274" s="93"/>
      <c r="N274" s="93"/>
      <c r="R274" s="94"/>
      <c r="T274" s="95"/>
      <c r="AA274" s="96"/>
      <c r="AT274" s="93" t="s">
        <v>480</v>
      </c>
      <c r="AU274" s="93" t="s">
        <v>364</v>
      </c>
      <c r="AV274" s="93" t="s">
        <v>320</v>
      </c>
      <c r="AW274" s="93" t="s">
        <v>422</v>
      </c>
      <c r="AX274" s="93" t="s">
        <v>355</v>
      </c>
      <c r="AY274" s="93" t="s">
        <v>473</v>
      </c>
    </row>
    <row r="275" spans="2:51" s="5" customFormat="1" ht="27" customHeight="1">
      <c r="B275" s="97"/>
      <c r="E275" s="98"/>
      <c r="F275" s="160" t="s">
        <v>633</v>
      </c>
      <c r="G275" s="161"/>
      <c r="H275" s="161"/>
      <c r="I275" s="161"/>
      <c r="K275" s="99">
        <v>179.905</v>
      </c>
      <c r="N275" s="98"/>
      <c r="R275" s="100"/>
      <c r="T275" s="101"/>
      <c r="AA275" s="102"/>
      <c r="AT275" s="98" t="s">
        <v>480</v>
      </c>
      <c r="AU275" s="98" t="s">
        <v>364</v>
      </c>
      <c r="AV275" s="98" t="s">
        <v>364</v>
      </c>
      <c r="AW275" s="98" t="s">
        <v>422</v>
      </c>
      <c r="AX275" s="98" t="s">
        <v>320</v>
      </c>
      <c r="AY275" s="98" t="s">
        <v>473</v>
      </c>
    </row>
    <row r="276" spans="2:64" s="5" customFormat="1" ht="15.75" customHeight="1">
      <c r="B276" s="16"/>
      <c r="C276" s="85" t="s">
        <v>634</v>
      </c>
      <c r="D276" s="85" t="s">
        <v>474</v>
      </c>
      <c r="E276" s="86" t="s">
        <v>635</v>
      </c>
      <c r="F276" s="167" t="s">
        <v>636</v>
      </c>
      <c r="G276" s="168"/>
      <c r="H276" s="168"/>
      <c r="I276" s="168"/>
      <c r="J276" s="87" t="s">
        <v>528</v>
      </c>
      <c r="K276" s="88">
        <v>68.08</v>
      </c>
      <c r="L276" s="169">
        <v>0</v>
      </c>
      <c r="M276" s="168"/>
      <c r="N276" s="170">
        <f>ROUND($L$276*$K$276,2)</f>
        <v>0</v>
      </c>
      <c r="O276" s="168"/>
      <c r="P276" s="168"/>
      <c r="Q276" s="168"/>
      <c r="R276" s="17"/>
      <c r="T276" s="89"/>
      <c r="U276" s="20" t="s">
        <v>340</v>
      </c>
      <c r="V276" s="90">
        <v>0.572</v>
      </c>
      <c r="W276" s="90">
        <f>$V$276*$K$276</f>
        <v>38.941759999999995</v>
      </c>
      <c r="X276" s="90">
        <v>0.09232</v>
      </c>
      <c r="Y276" s="90">
        <f>$X$276*$K$276</f>
        <v>6.2851456</v>
      </c>
      <c r="Z276" s="90">
        <v>0</v>
      </c>
      <c r="AA276" s="91">
        <f>$Z$276*$K$276</f>
        <v>0</v>
      </c>
      <c r="AR276" s="5" t="s">
        <v>478</v>
      </c>
      <c r="AT276" s="5" t="s">
        <v>474</v>
      </c>
      <c r="AU276" s="5" t="s">
        <v>364</v>
      </c>
      <c r="AY276" s="5" t="s">
        <v>473</v>
      </c>
      <c r="BE276" s="50">
        <f>IF($U$276="základní",$N$276,0)</f>
        <v>0</v>
      </c>
      <c r="BF276" s="50">
        <f>IF($U$276="snížená",$N$276,0)</f>
        <v>0</v>
      </c>
      <c r="BG276" s="50">
        <f>IF($U$276="zákl. přenesená",$N$276,0)</f>
        <v>0</v>
      </c>
      <c r="BH276" s="50">
        <f>IF($U$276="sníž. přenesená",$N$276,0)</f>
        <v>0</v>
      </c>
      <c r="BI276" s="50">
        <f>IF($U$276="nulová",$N$276,0)</f>
        <v>0</v>
      </c>
      <c r="BJ276" s="5" t="s">
        <v>364</v>
      </c>
      <c r="BK276" s="50">
        <f>ROUND($L$276*$K$276,2)</f>
        <v>0</v>
      </c>
      <c r="BL276" s="5" t="s">
        <v>478</v>
      </c>
    </row>
    <row r="277" spans="2:51" s="5" customFormat="1" ht="15.75" customHeight="1">
      <c r="B277" s="92"/>
      <c r="E277" s="93"/>
      <c r="F277" s="171" t="s">
        <v>569</v>
      </c>
      <c r="G277" s="172"/>
      <c r="H277" s="172"/>
      <c r="I277" s="172"/>
      <c r="K277" s="93"/>
      <c r="N277" s="93"/>
      <c r="R277" s="94"/>
      <c r="T277" s="95"/>
      <c r="AA277" s="96"/>
      <c r="AT277" s="93" t="s">
        <v>480</v>
      </c>
      <c r="AU277" s="93" t="s">
        <v>364</v>
      </c>
      <c r="AV277" s="93" t="s">
        <v>320</v>
      </c>
      <c r="AW277" s="93" t="s">
        <v>422</v>
      </c>
      <c r="AX277" s="93" t="s">
        <v>355</v>
      </c>
      <c r="AY277" s="93" t="s">
        <v>473</v>
      </c>
    </row>
    <row r="278" spans="2:51" s="5" customFormat="1" ht="15.75" customHeight="1">
      <c r="B278" s="92"/>
      <c r="E278" s="93"/>
      <c r="F278" s="171" t="s">
        <v>637</v>
      </c>
      <c r="G278" s="172"/>
      <c r="H278" s="172"/>
      <c r="I278" s="172"/>
      <c r="K278" s="93"/>
      <c r="N278" s="93"/>
      <c r="R278" s="94"/>
      <c r="T278" s="95"/>
      <c r="AA278" s="96"/>
      <c r="AT278" s="93" t="s">
        <v>480</v>
      </c>
      <c r="AU278" s="93" t="s">
        <v>364</v>
      </c>
      <c r="AV278" s="93" t="s">
        <v>320</v>
      </c>
      <c r="AW278" s="93" t="s">
        <v>422</v>
      </c>
      <c r="AX278" s="93" t="s">
        <v>355</v>
      </c>
      <c r="AY278" s="93" t="s">
        <v>473</v>
      </c>
    </row>
    <row r="279" spans="2:51" s="5" customFormat="1" ht="15.75" customHeight="1">
      <c r="B279" s="97"/>
      <c r="E279" s="98"/>
      <c r="F279" s="160" t="s">
        <v>638</v>
      </c>
      <c r="G279" s="161"/>
      <c r="H279" s="161"/>
      <c r="I279" s="161"/>
      <c r="K279" s="99">
        <v>20.16</v>
      </c>
      <c r="N279" s="98"/>
      <c r="R279" s="100"/>
      <c r="T279" s="101"/>
      <c r="AA279" s="102"/>
      <c r="AT279" s="98" t="s">
        <v>480</v>
      </c>
      <c r="AU279" s="98" t="s">
        <v>364</v>
      </c>
      <c r="AV279" s="98" t="s">
        <v>364</v>
      </c>
      <c r="AW279" s="98" t="s">
        <v>422</v>
      </c>
      <c r="AX279" s="98" t="s">
        <v>355</v>
      </c>
      <c r="AY279" s="98" t="s">
        <v>473</v>
      </c>
    </row>
    <row r="280" spans="2:51" s="5" customFormat="1" ht="15.75" customHeight="1">
      <c r="B280" s="97"/>
      <c r="E280" s="98"/>
      <c r="F280" s="160" t="s">
        <v>639</v>
      </c>
      <c r="G280" s="161"/>
      <c r="H280" s="161"/>
      <c r="I280" s="161"/>
      <c r="K280" s="99">
        <v>-8.8</v>
      </c>
      <c r="N280" s="98"/>
      <c r="R280" s="100"/>
      <c r="T280" s="101"/>
      <c r="AA280" s="102"/>
      <c r="AT280" s="98" t="s">
        <v>480</v>
      </c>
      <c r="AU280" s="98" t="s">
        <v>364</v>
      </c>
      <c r="AV280" s="98" t="s">
        <v>364</v>
      </c>
      <c r="AW280" s="98" t="s">
        <v>422</v>
      </c>
      <c r="AX280" s="98" t="s">
        <v>355</v>
      </c>
      <c r="AY280" s="98" t="s">
        <v>473</v>
      </c>
    </row>
    <row r="281" spans="2:51" s="5" customFormat="1" ht="15.75" customHeight="1">
      <c r="B281" s="97"/>
      <c r="E281" s="98"/>
      <c r="F281" s="160" t="s">
        <v>640</v>
      </c>
      <c r="G281" s="161"/>
      <c r="H281" s="161"/>
      <c r="I281" s="161"/>
      <c r="K281" s="99">
        <v>84</v>
      </c>
      <c r="N281" s="98"/>
      <c r="R281" s="100"/>
      <c r="T281" s="101"/>
      <c r="AA281" s="102"/>
      <c r="AT281" s="98" t="s">
        <v>480</v>
      </c>
      <c r="AU281" s="98" t="s">
        <v>364</v>
      </c>
      <c r="AV281" s="98" t="s">
        <v>364</v>
      </c>
      <c r="AW281" s="98" t="s">
        <v>422</v>
      </c>
      <c r="AX281" s="98" t="s">
        <v>355</v>
      </c>
      <c r="AY281" s="98" t="s">
        <v>473</v>
      </c>
    </row>
    <row r="282" spans="2:51" s="5" customFormat="1" ht="15.75" customHeight="1">
      <c r="B282" s="97"/>
      <c r="E282" s="98"/>
      <c r="F282" s="160" t="s">
        <v>641</v>
      </c>
      <c r="G282" s="161"/>
      <c r="H282" s="161"/>
      <c r="I282" s="161"/>
      <c r="K282" s="99">
        <v>-36</v>
      </c>
      <c r="N282" s="98"/>
      <c r="R282" s="100"/>
      <c r="T282" s="101"/>
      <c r="AA282" s="102"/>
      <c r="AT282" s="98" t="s">
        <v>480</v>
      </c>
      <c r="AU282" s="98" t="s">
        <v>364</v>
      </c>
      <c r="AV282" s="98" t="s">
        <v>364</v>
      </c>
      <c r="AW282" s="98" t="s">
        <v>422</v>
      </c>
      <c r="AX282" s="98" t="s">
        <v>355</v>
      </c>
      <c r="AY282" s="98" t="s">
        <v>473</v>
      </c>
    </row>
    <row r="283" spans="2:51" s="5" customFormat="1" ht="15.75" customHeight="1">
      <c r="B283" s="97"/>
      <c r="E283" s="98"/>
      <c r="F283" s="160" t="s">
        <v>642</v>
      </c>
      <c r="G283" s="161"/>
      <c r="H283" s="161"/>
      <c r="I283" s="161"/>
      <c r="K283" s="99">
        <v>15.12</v>
      </c>
      <c r="N283" s="98"/>
      <c r="R283" s="100"/>
      <c r="T283" s="101"/>
      <c r="AA283" s="102"/>
      <c r="AT283" s="98" t="s">
        <v>480</v>
      </c>
      <c r="AU283" s="98" t="s">
        <v>364</v>
      </c>
      <c r="AV283" s="98" t="s">
        <v>364</v>
      </c>
      <c r="AW283" s="98" t="s">
        <v>422</v>
      </c>
      <c r="AX283" s="98" t="s">
        <v>355</v>
      </c>
      <c r="AY283" s="98" t="s">
        <v>473</v>
      </c>
    </row>
    <row r="284" spans="2:51" s="5" customFormat="1" ht="15.75" customHeight="1">
      <c r="B284" s="97"/>
      <c r="E284" s="98"/>
      <c r="F284" s="160" t="s">
        <v>643</v>
      </c>
      <c r="G284" s="161"/>
      <c r="H284" s="161"/>
      <c r="I284" s="161"/>
      <c r="K284" s="99">
        <v>-6.4</v>
      </c>
      <c r="N284" s="98"/>
      <c r="R284" s="100"/>
      <c r="T284" s="101"/>
      <c r="AA284" s="102"/>
      <c r="AT284" s="98" t="s">
        <v>480</v>
      </c>
      <c r="AU284" s="98" t="s">
        <v>364</v>
      </c>
      <c r="AV284" s="98" t="s">
        <v>364</v>
      </c>
      <c r="AW284" s="98" t="s">
        <v>422</v>
      </c>
      <c r="AX284" s="98" t="s">
        <v>355</v>
      </c>
      <c r="AY284" s="98" t="s">
        <v>473</v>
      </c>
    </row>
    <row r="285" spans="2:51" s="5" customFormat="1" ht="15.75" customHeight="1">
      <c r="B285" s="103"/>
      <c r="E285" s="104"/>
      <c r="F285" s="162" t="s">
        <v>482</v>
      </c>
      <c r="G285" s="163"/>
      <c r="H285" s="163"/>
      <c r="I285" s="163"/>
      <c r="K285" s="105">
        <v>68.08</v>
      </c>
      <c r="N285" s="104"/>
      <c r="R285" s="106"/>
      <c r="T285" s="107"/>
      <c r="AA285" s="108"/>
      <c r="AT285" s="104" t="s">
        <v>480</v>
      </c>
      <c r="AU285" s="104" t="s">
        <v>364</v>
      </c>
      <c r="AV285" s="104" t="s">
        <v>478</v>
      </c>
      <c r="AW285" s="104" t="s">
        <v>422</v>
      </c>
      <c r="AX285" s="104" t="s">
        <v>320</v>
      </c>
      <c r="AY285" s="104" t="s">
        <v>473</v>
      </c>
    </row>
    <row r="286" spans="2:64" s="5" customFormat="1" ht="15.75" customHeight="1">
      <c r="B286" s="16"/>
      <c r="C286" s="85" t="s">
        <v>644</v>
      </c>
      <c r="D286" s="85" t="s">
        <v>474</v>
      </c>
      <c r="E286" s="86" t="s">
        <v>645</v>
      </c>
      <c r="F286" s="167" t="s">
        <v>646</v>
      </c>
      <c r="G286" s="168"/>
      <c r="H286" s="168"/>
      <c r="I286" s="168"/>
      <c r="J286" s="87" t="s">
        <v>528</v>
      </c>
      <c r="K286" s="88">
        <v>142.721</v>
      </c>
      <c r="L286" s="169">
        <v>0</v>
      </c>
      <c r="M286" s="168"/>
      <c r="N286" s="170">
        <f>ROUND($L$286*$K$286,2)</f>
        <v>0</v>
      </c>
      <c r="O286" s="168"/>
      <c r="P286" s="168"/>
      <c r="Q286" s="168"/>
      <c r="R286" s="17"/>
      <c r="T286" s="89"/>
      <c r="U286" s="20" t="s">
        <v>340</v>
      </c>
      <c r="V286" s="90">
        <v>0.678</v>
      </c>
      <c r="W286" s="90">
        <f>$V$286*$K$286</f>
        <v>96.76483800000001</v>
      </c>
      <c r="X286" s="90">
        <v>0.1434</v>
      </c>
      <c r="Y286" s="90">
        <f>$X$286*$K$286</f>
        <v>20.4661914</v>
      </c>
      <c r="Z286" s="90">
        <v>0</v>
      </c>
      <c r="AA286" s="91">
        <f>$Z$286*$K$286</f>
        <v>0</v>
      </c>
      <c r="AR286" s="5" t="s">
        <v>478</v>
      </c>
      <c r="AT286" s="5" t="s">
        <v>474</v>
      </c>
      <c r="AU286" s="5" t="s">
        <v>364</v>
      </c>
      <c r="AY286" s="5" t="s">
        <v>473</v>
      </c>
      <c r="BE286" s="50">
        <f>IF($U$286="základní",$N$286,0)</f>
        <v>0</v>
      </c>
      <c r="BF286" s="50">
        <f>IF($U$286="snížená",$N$286,0)</f>
        <v>0</v>
      </c>
      <c r="BG286" s="50">
        <f>IF($U$286="zákl. přenesená",$N$286,0)</f>
        <v>0</v>
      </c>
      <c r="BH286" s="50">
        <f>IF($U$286="sníž. přenesená",$N$286,0)</f>
        <v>0</v>
      </c>
      <c r="BI286" s="50">
        <f>IF($U$286="nulová",$N$286,0)</f>
        <v>0</v>
      </c>
      <c r="BJ286" s="5" t="s">
        <v>364</v>
      </c>
      <c r="BK286" s="50">
        <f>ROUND($L$286*$K$286,2)</f>
        <v>0</v>
      </c>
      <c r="BL286" s="5" t="s">
        <v>478</v>
      </c>
    </row>
    <row r="287" spans="2:51" s="5" customFormat="1" ht="15.75" customHeight="1">
      <c r="B287" s="92"/>
      <c r="E287" s="93"/>
      <c r="F287" s="171" t="s">
        <v>569</v>
      </c>
      <c r="G287" s="172"/>
      <c r="H287" s="172"/>
      <c r="I287" s="172"/>
      <c r="K287" s="93"/>
      <c r="N287" s="93"/>
      <c r="R287" s="94"/>
      <c r="T287" s="95"/>
      <c r="AA287" s="96"/>
      <c r="AT287" s="93" t="s">
        <v>480</v>
      </c>
      <c r="AU287" s="93" t="s">
        <v>364</v>
      </c>
      <c r="AV287" s="93" t="s">
        <v>320</v>
      </c>
      <c r="AW287" s="93" t="s">
        <v>422</v>
      </c>
      <c r="AX287" s="93" t="s">
        <v>355</v>
      </c>
      <c r="AY287" s="93" t="s">
        <v>473</v>
      </c>
    </row>
    <row r="288" spans="2:51" s="5" customFormat="1" ht="15.75" customHeight="1">
      <c r="B288" s="97"/>
      <c r="E288" s="98"/>
      <c r="F288" s="160" t="s">
        <v>647</v>
      </c>
      <c r="G288" s="161"/>
      <c r="H288" s="161"/>
      <c r="I288" s="161"/>
      <c r="K288" s="99">
        <v>106.88</v>
      </c>
      <c r="N288" s="98"/>
      <c r="R288" s="100"/>
      <c r="T288" s="101"/>
      <c r="AA288" s="102"/>
      <c r="AT288" s="98" t="s">
        <v>480</v>
      </c>
      <c r="AU288" s="98" t="s">
        <v>364</v>
      </c>
      <c r="AV288" s="98" t="s">
        <v>364</v>
      </c>
      <c r="AW288" s="98" t="s">
        <v>422</v>
      </c>
      <c r="AX288" s="98" t="s">
        <v>355</v>
      </c>
      <c r="AY288" s="98" t="s">
        <v>473</v>
      </c>
    </row>
    <row r="289" spans="2:51" s="5" customFormat="1" ht="15.75" customHeight="1">
      <c r="B289" s="97"/>
      <c r="E289" s="98"/>
      <c r="F289" s="160" t="s">
        <v>648</v>
      </c>
      <c r="G289" s="161"/>
      <c r="H289" s="161"/>
      <c r="I289" s="161"/>
      <c r="K289" s="99">
        <v>11.69</v>
      </c>
      <c r="N289" s="98"/>
      <c r="R289" s="100"/>
      <c r="T289" s="101"/>
      <c r="AA289" s="102"/>
      <c r="AT289" s="98" t="s">
        <v>480</v>
      </c>
      <c r="AU289" s="98" t="s">
        <v>364</v>
      </c>
      <c r="AV289" s="98" t="s">
        <v>364</v>
      </c>
      <c r="AW289" s="98" t="s">
        <v>422</v>
      </c>
      <c r="AX289" s="98" t="s">
        <v>355</v>
      </c>
      <c r="AY289" s="98" t="s">
        <v>473</v>
      </c>
    </row>
    <row r="290" spans="2:51" s="5" customFormat="1" ht="15.75" customHeight="1">
      <c r="B290" s="97"/>
      <c r="E290" s="98"/>
      <c r="F290" s="160" t="s">
        <v>649</v>
      </c>
      <c r="G290" s="161"/>
      <c r="H290" s="161"/>
      <c r="I290" s="161"/>
      <c r="K290" s="99">
        <v>18.871</v>
      </c>
      <c r="N290" s="98"/>
      <c r="R290" s="100"/>
      <c r="T290" s="101"/>
      <c r="AA290" s="102"/>
      <c r="AT290" s="98" t="s">
        <v>480</v>
      </c>
      <c r="AU290" s="98" t="s">
        <v>364</v>
      </c>
      <c r="AV290" s="98" t="s">
        <v>364</v>
      </c>
      <c r="AW290" s="98" t="s">
        <v>422</v>
      </c>
      <c r="AX290" s="98" t="s">
        <v>355</v>
      </c>
      <c r="AY290" s="98" t="s">
        <v>473</v>
      </c>
    </row>
    <row r="291" spans="2:51" s="5" customFormat="1" ht="15.75" customHeight="1">
      <c r="B291" s="97"/>
      <c r="E291" s="98"/>
      <c r="F291" s="160" t="s">
        <v>565</v>
      </c>
      <c r="G291" s="161"/>
      <c r="H291" s="161"/>
      <c r="I291" s="161"/>
      <c r="K291" s="99">
        <v>-1.4</v>
      </c>
      <c r="N291" s="98"/>
      <c r="R291" s="100"/>
      <c r="T291" s="101"/>
      <c r="AA291" s="102"/>
      <c r="AT291" s="98" t="s">
        <v>480</v>
      </c>
      <c r="AU291" s="98" t="s">
        <v>364</v>
      </c>
      <c r="AV291" s="98" t="s">
        <v>364</v>
      </c>
      <c r="AW291" s="98" t="s">
        <v>422</v>
      </c>
      <c r="AX291" s="98" t="s">
        <v>355</v>
      </c>
      <c r="AY291" s="98" t="s">
        <v>473</v>
      </c>
    </row>
    <row r="292" spans="2:51" s="5" customFormat="1" ht="15.75" customHeight="1">
      <c r="B292" s="97"/>
      <c r="E292" s="98"/>
      <c r="F292" s="160" t="s">
        <v>650</v>
      </c>
      <c r="G292" s="161"/>
      <c r="H292" s="161"/>
      <c r="I292" s="161"/>
      <c r="K292" s="99">
        <v>6.68</v>
      </c>
      <c r="N292" s="98"/>
      <c r="R292" s="100"/>
      <c r="T292" s="101"/>
      <c r="AA292" s="102"/>
      <c r="AT292" s="98" t="s">
        <v>480</v>
      </c>
      <c r="AU292" s="98" t="s">
        <v>364</v>
      </c>
      <c r="AV292" s="98" t="s">
        <v>364</v>
      </c>
      <c r="AW292" s="98" t="s">
        <v>422</v>
      </c>
      <c r="AX292" s="98" t="s">
        <v>355</v>
      </c>
      <c r="AY292" s="98" t="s">
        <v>473</v>
      </c>
    </row>
    <row r="293" spans="2:51" s="5" customFormat="1" ht="15.75" customHeight="1">
      <c r="B293" s="103"/>
      <c r="E293" s="104"/>
      <c r="F293" s="162" t="s">
        <v>482</v>
      </c>
      <c r="G293" s="163"/>
      <c r="H293" s="163"/>
      <c r="I293" s="163"/>
      <c r="K293" s="105">
        <v>142.721</v>
      </c>
      <c r="N293" s="104"/>
      <c r="R293" s="106"/>
      <c r="T293" s="107"/>
      <c r="AA293" s="108"/>
      <c r="AT293" s="104" t="s">
        <v>480</v>
      </c>
      <c r="AU293" s="104" t="s">
        <v>364</v>
      </c>
      <c r="AV293" s="104" t="s">
        <v>478</v>
      </c>
      <c r="AW293" s="104" t="s">
        <v>422</v>
      </c>
      <c r="AX293" s="104" t="s">
        <v>320</v>
      </c>
      <c r="AY293" s="104" t="s">
        <v>473</v>
      </c>
    </row>
    <row r="294" spans="2:51" s="5" customFormat="1" ht="15.75" customHeight="1">
      <c r="B294" s="97"/>
      <c r="E294" s="98"/>
      <c r="F294" s="160"/>
      <c r="G294" s="161"/>
      <c r="H294" s="161"/>
      <c r="I294" s="161"/>
      <c r="K294" s="99">
        <v>0</v>
      </c>
      <c r="N294" s="98"/>
      <c r="R294" s="100"/>
      <c r="T294" s="101"/>
      <c r="AA294" s="102"/>
      <c r="AT294" s="98" t="s">
        <v>480</v>
      </c>
      <c r="AU294" s="98" t="s">
        <v>364</v>
      </c>
      <c r="AV294" s="98" t="s">
        <v>364</v>
      </c>
      <c r="AW294" s="98" t="s">
        <v>422</v>
      </c>
      <c r="AX294" s="98" t="s">
        <v>355</v>
      </c>
      <c r="AY294" s="98" t="s">
        <v>473</v>
      </c>
    </row>
    <row r="295" spans="2:51" s="5" customFormat="1" ht="15.75" customHeight="1">
      <c r="B295" s="97"/>
      <c r="E295" s="98"/>
      <c r="F295" s="160"/>
      <c r="G295" s="161"/>
      <c r="H295" s="161"/>
      <c r="I295" s="161"/>
      <c r="K295" s="99">
        <v>0</v>
      </c>
      <c r="N295" s="98"/>
      <c r="R295" s="100"/>
      <c r="T295" s="101"/>
      <c r="AA295" s="102"/>
      <c r="AT295" s="98" t="s">
        <v>480</v>
      </c>
      <c r="AU295" s="98" t="s">
        <v>364</v>
      </c>
      <c r="AV295" s="98" t="s">
        <v>364</v>
      </c>
      <c r="AW295" s="98" t="s">
        <v>422</v>
      </c>
      <c r="AX295" s="98" t="s">
        <v>355</v>
      </c>
      <c r="AY295" s="98" t="s">
        <v>473</v>
      </c>
    </row>
    <row r="296" spans="2:51" s="5" customFormat="1" ht="15.75" customHeight="1">
      <c r="B296" s="97"/>
      <c r="E296" s="98"/>
      <c r="F296" s="160"/>
      <c r="G296" s="161"/>
      <c r="H296" s="161"/>
      <c r="I296" s="161"/>
      <c r="K296" s="99">
        <v>0</v>
      </c>
      <c r="N296" s="98"/>
      <c r="R296" s="100"/>
      <c r="T296" s="101"/>
      <c r="AA296" s="102"/>
      <c r="AT296" s="98" t="s">
        <v>480</v>
      </c>
      <c r="AU296" s="98" t="s">
        <v>364</v>
      </c>
      <c r="AV296" s="98" t="s">
        <v>364</v>
      </c>
      <c r="AW296" s="98" t="s">
        <v>422</v>
      </c>
      <c r="AX296" s="98" t="s">
        <v>355</v>
      </c>
      <c r="AY296" s="98" t="s">
        <v>473</v>
      </c>
    </row>
    <row r="297" spans="2:51" s="5" customFormat="1" ht="15.75" customHeight="1">
      <c r="B297" s="97"/>
      <c r="E297" s="98"/>
      <c r="F297" s="160" t="s">
        <v>651</v>
      </c>
      <c r="G297" s="161"/>
      <c r="H297" s="161"/>
      <c r="I297" s="161"/>
      <c r="K297" s="99">
        <v>14.162</v>
      </c>
      <c r="N297" s="98"/>
      <c r="R297" s="100"/>
      <c r="T297" s="101"/>
      <c r="AA297" s="102"/>
      <c r="AT297" s="98" t="s">
        <v>480</v>
      </c>
      <c r="AU297" s="98" t="s">
        <v>364</v>
      </c>
      <c r="AV297" s="98" t="s">
        <v>364</v>
      </c>
      <c r="AW297" s="98" t="s">
        <v>422</v>
      </c>
      <c r="AX297" s="98" t="s">
        <v>355</v>
      </c>
      <c r="AY297" s="98" t="s">
        <v>473</v>
      </c>
    </row>
    <row r="298" spans="2:51" s="5" customFormat="1" ht="15.75" customHeight="1">
      <c r="B298" s="97"/>
      <c r="E298" s="98"/>
      <c r="F298" s="160" t="s">
        <v>652</v>
      </c>
      <c r="G298" s="161"/>
      <c r="H298" s="161"/>
      <c r="I298" s="161"/>
      <c r="K298" s="99">
        <v>-3</v>
      </c>
      <c r="N298" s="98"/>
      <c r="R298" s="100"/>
      <c r="T298" s="101"/>
      <c r="AA298" s="102"/>
      <c r="AT298" s="98" t="s">
        <v>480</v>
      </c>
      <c r="AU298" s="98" t="s">
        <v>364</v>
      </c>
      <c r="AV298" s="98" t="s">
        <v>364</v>
      </c>
      <c r="AW298" s="98" t="s">
        <v>422</v>
      </c>
      <c r="AX298" s="98" t="s">
        <v>355</v>
      </c>
      <c r="AY298" s="98" t="s">
        <v>473</v>
      </c>
    </row>
    <row r="299" spans="2:51" s="5" customFormat="1" ht="15.75" customHeight="1">
      <c r="B299" s="97"/>
      <c r="E299" s="98"/>
      <c r="F299" s="160" t="s">
        <v>653</v>
      </c>
      <c r="G299" s="161"/>
      <c r="H299" s="161"/>
      <c r="I299" s="161"/>
      <c r="K299" s="99">
        <v>6.012</v>
      </c>
      <c r="N299" s="98"/>
      <c r="R299" s="100"/>
      <c r="T299" s="101"/>
      <c r="AA299" s="102"/>
      <c r="AT299" s="98" t="s">
        <v>480</v>
      </c>
      <c r="AU299" s="98" t="s">
        <v>364</v>
      </c>
      <c r="AV299" s="98" t="s">
        <v>364</v>
      </c>
      <c r="AW299" s="98" t="s">
        <v>422</v>
      </c>
      <c r="AX299" s="98" t="s">
        <v>355</v>
      </c>
      <c r="AY299" s="98" t="s">
        <v>473</v>
      </c>
    </row>
    <row r="300" spans="2:51" s="5" customFormat="1" ht="15.75" customHeight="1">
      <c r="B300" s="97"/>
      <c r="E300" s="98"/>
      <c r="F300" s="160" t="s">
        <v>654</v>
      </c>
      <c r="G300" s="161"/>
      <c r="H300" s="161"/>
      <c r="I300" s="161"/>
      <c r="K300" s="99">
        <v>16.032</v>
      </c>
      <c r="N300" s="98"/>
      <c r="R300" s="100"/>
      <c r="T300" s="101"/>
      <c r="AA300" s="102"/>
      <c r="AT300" s="98" t="s">
        <v>480</v>
      </c>
      <c r="AU300" s="98" t="s">
        <v>364</v>
      </c>
      <c r="AV300" s="98" t="s">
        <v>364</v>
      </c>
      <c r="AW300" s="98" t="s">
        <v>422</v>
      </c>
      <c r="AX300" s="98" t="s">
        <v>355</v>
      </c>
      <c r="AY300" s="98" t="s">
        <v>473</v>
      </c>
    </row>
    <row r="301" spans="2:51" s="5" customFormat="1" ht="15.75" customHeight="1">
      <c r="B301" s="97"/>
      <c r="E301" s="98"/>
      <c r="F301" s="160" t="s">
        <v>655</v>
      </c>
      <c r="G301" s="161"/>
      <c r="H301" s="161"/>
      <c r="I301" s="161"/>
      <c r="K301" s="99">
        <v>-4.4</v>
      </c>
      <c r="N301" s="98"/>
      <c r="R301" s="100"/>
      <c r="T301" s="101"/>
      <c r="AA301" s="102"/>
      <c r="AT301" s="98" t="s">
        <v>480</v>
      </c>
      <c r="AU301" s="98" t="s">
        <v>364</v>
      </c>
      <c r="AV301" s="98" t="s">
        <v>364</v>
      </c>
      <c r="AW301" s="98" t="s">
        <v>422</v>
      </c>
      <c r="AX301" s="98" t="s">
        <v>355</v>
      </c>
      <c r="AY301" s="98" t="s">
        <v>473</v>
      </c>
    </row>
    <row r="302" spans="2:64" s="5" customFormat="1" ht="27" customHeight="1">
      <c r="B302" s="16"/>
      <c r="C302" s="85" t="s">
        <v>656</v>
      </c>
      <c r="D302" s="85" t="s">
        <v>474</v>
      </c>
      <c r="E302" s="86" t="s">
        <v>657</v>
      </c>
      <c r="F302" s="167" t="s">
        <v>658</v>
      </c>
      <c r="G302" s="168"/>
      <c r="H302" s="168"/>
      <c r="I302" s="168"/>
      <c r="J302" s="87" t="s">
        <v>528</v>
      </c>
      <c r="K302" s="88">
        <v>45.419</v>
      </c>
      <c r="L302" s="169">
        <v>0</v>
      </c>
      <c r="M302" s="168"/>
      <c r="N302" s="170">
        <f>ROUND($L$302*$K$302,2)</f>
        <v>0</v>
      </c>
      <c r="O302" s="168"/>
      <c r="P302" s="168"/>
      <c r="Q302" s="168"/>
      <c r="R302" s="17"/>
      <c r="T302" s="89"/>
      <c r="U302" s="20" t="s">
        <v>340</v>
      </c>
      <c r="V302" s="90">
        <v>0.616</v>
      </c>
      <c r="W302" s="90">
        <f>$V$302*$K$302</f>
        <v>27.978104</v>
      </c>
      <c r="X302" s="90">
        <v>0.13415</v>
      </c>
      <c r="Y302" s="90">
        <f>$X$302*$K$302</f>
        <v>6.09295885</v>
      </c>
      <c r="Z302" s="90">
        <v>0</v>
      </c>
      <c r="AA302" s="91">
        <f>$Z$302*$K$302</f>
        <v>0</v>
      </c>
      <c r="AR302" s="5" t="s">
        <v>478</v>
      </c>
      <c r="AT302" s="5" t="s">
        <v>474</v>
      </c>
      <c r="AU302" s="5" t="s">
        <v>364</v>
      </c>
      <c r="AY302" s="5" t="s">
        <v>473</v>
      </c>
      <c r="BE302" s="50">
        <f>IF($U$302="základní",$N$302,0)</f>
        <v>0</v>
      </c>
      <c r="BF302" s="50">
        <f>IF($U$302="snížená",$N$302,0)</f>
        <v>0</v>
      </c>
      <c r="BG302" s="50">
        <f>IF($U$302="zákl. přenesená",$N$302,0)</f>
        <v>0</v>
      </c>
      <c r="BH302" s="50">
        <f>IF($U$302="sníž. přenesená",$N$302,0)</f>
        <v>0</v>
      </c>
      <c r="BI302" s="50">
        <f>IF($U$302="nulová",$N$302,0)</f>
        <v>0</v>
      </c>
      <c r="BJ302" s="5" t="s">
        <v>364</v>
      </c>
      <c r="BK302" s="50">
        <f>ROUND($L$302*$K$302,2)</f>
        <v>0</v>
      </c>
      <c r="BL302" s="5" t="s">
        <v>478</v>
      </c>
    </row>
    <row r="303" spans="2:51" s="5" customFormat="1" ht="15.75" customHeight="1">
      <c r="B303" s="92"/>
      <c r="E303" s="93"/>
      <c r="F303" s="171" t="s">
        <v>563</v>
      </c>
      <c r="G303" s="172"/>
      <c r="H303" s="172"/>
      <c r="I303" s="172"/>
      <c r="K303" s="93"/>
      <c r="N303" s="93"/>
      <c r="R303" s="94"/>
      <c r="T303" s="95"/>
      <c r="AA303" s="96"/>
      <c r="AT303" s="93" t="s">
        <v>480</v>
      </c>
      <c r="AU303" s="93" t="s">
        <v>364</v>
      </c>
      <c r="AV303" s="93" t="s">
        <v>320</v>
      </c>
      <c r="AW303" s="93" t="s">
        <v>422</v>
      </c>
      <c r="AX303" s="93" t="s">
        <v>355</v>
      </c>
      <c r="AY303" s="93" t="s">
        <v>473</v>
      </c>
    </row>
    <row r="304" spans="2:51" s="5" customFormat="1" ht="15.75" customHeight="1">
      <c r="B304" s="97"/>
      <c r="E304" s="98"/>
      <c r="F304" s="160" t="s">
        <v>651</v>
      </c>
      <c r="G304" s="161"/>
      <c r="H304" s="161"/>
      <c r="I304" s="161"/>
      <c r="K304" s="99">
        <v>14.162</v>
      </c>
      <c r="N304" s="98"/>
      <c r="R304" s="100"/>
      <c r="T304" s="101"/>
      <c r="AA304" s="102"/>
      <c r="AT304" s="98" t="s">
        <v>480</v>
      </c>
      <c r="AU304" s="98" t="s">
        <v>364</v>
      </c>
      <c r="AV304" s="98" t="s">
        <v>364</v>
      </c>
      <c r="AW304" s="98" t="s">
        <v>422</v>
      </c>
      <c r="AX304" s="98" t="s">
        <v>355</v>
      </c>
      <c r="AY304" s="98" t="s">
        <v>473</v>
      </c>
    </row>
    <row r="305" spans="2:51" s="5" customFormat="1" ht="15.75" customHeight="1">
      <c r="B305" s="97"/>
      <c r="E305" s="98"/>
      <c r="F305" s="160" t="s">
        <v>659</v>
      </c>
      <c r="G305" s="161"/>
      <c r="H305" s="161"/>
      <c r="I305" s="161"/>
      <c r="K305" s="99">
        <v>-6</v>
      </c>
      <c r="N305" s="98"/>
      <c r="R305" s="100"/>
      <c r="T305" s="101"/>
      <c r="AA305" s="102"/>
      <c r="AT305" s="98" t="s">
        <v>480</v>
      </c>
      <c r="AU305" s="98" t="s">
        <v>364</v>
      </c>
      <c r="AV305" s="98" t="s">
        <v>364</v>
      </c>
      <c r="AW305" s="98" t="s">
        <v>422</v>
      </c>
      <c r="AX305" s="98" t="s">
        <v>355</v>
      </c>
      <c r="AY305" s="98" t="s">
        <v>473</v>
      </c>
    </row>
    <row r="306" spans="2:51" s="5" customFormat="1" ht="15.75" customHeight="1">
      <c r="B306" s="97"/>
      <c r="E306" s="98"/>
      <c r="F306" s="160" t="s">
        <v>653</v>
      </c>
      <c r="G306" s="161"/>
      <c r="H306" s="161"/>
      <c r="I306" s="161"/>
      <c r="K306" s="99">
        <v>6.012</v>
      </c>
      <c r="N306" s="98"/>
      <c r="R306" s="100"/>
      <c r="T306" s="101"/>
      <c r="AA306" s="102"/>
      <c r="AT306" s="98" t="s">
        <v>480</v>
      </c>
      <c r="AU306" s="98" t="s">
        <v>364</v>
      </c>
      <c r="AV306" s="98" t="s">
        <v>364</v>
      </c>
      <c r="AW306" s="98" t="s">
        <v>422</v>
      </c>
      <c r="AX306" s="98" t="s">
        <v>355</v>
      </c>
      <c r="AY306" s="98" t="s">
        <v>473</v>
      </c>
    </row>
    <row r="307" spans="2:51" s="5" customFormat="1" ht="15.75" customHeight="1">
      <c r="B307" s="97"/>
      <c r="E307" s="98"/>
      <c r="F307" s="160" t="s">
        <v>654</v>
      </c>
      <c r="G307" s="161"/>
      <c r="H307" s="161"/>
      <c r="I307" s="161"/>
      <c r="K307" s="99">
        <v>16.032</v>
      </c>
      <c r="N307" s="98"/>
      <c r="R307" s="100"/>
      <c r="T307" s="101"/>
      <c r="AA307" s="102"/>
      <c r="AT307" s="98" t="s">
        <v>480</v>
      </c>
      <c r="AU307" s="98" t="s">
        <v>364</v>
      </c>
      <c r="AV307" s="98" t="s">
        <v>364</v>
      </c>
      <c r="AW307" s="98" t="s">
        <v>422</v>
      </c>
      <c r="AX307" s="98" t="s">
        <v>355</v>
      </c>
      <c r="AY307" s="98" t="s">
        <v>473</v>
      </c>
    </row>
    <row r="308" spans="2:51" s="5" customFormat="1" ht="15.75" customHeight="1">
      <c r="B308" s="97"/>
      <c r="E308" s="98"/>
      <c r="F308" s="160" t="s">
        <v>655</v>
      </c>
      <c r="G308" s="161"/>
      <c r="H308" s="161"/>
      <c r="I308" s="161"/>
      <c r="K308" s="99">
        <v>-4.4</v>
      </c>
      <c r="N308" s="98"/>
      <c r="R308" s="100"/>
      <c r="T308" s="101"/>
      <c r="AA308" s="102"/>
      <c r="AT308" s="98" t="s">
        <v>480</v>
      </c>
      <c r="AU308" s="98" t="s">
        <v>364</v>
      </c>
      <c r="AV308" s="98" t="s">
        <v>364</v>
      </c>
      <c r="AW308" s="98" t="s">
        <v>422</v>
      </c>
      <c r="AX308" s="98" t="s">
        <v>355</v>
      </c>
      <c r="AY308" s="98" t="s">
        <v>473</v>
      </c>
    </row>
    <row r="309" spans="2:51" s="5" customFormat="1" ht="15.75" customHeight="1">
      <c r="B309" s="97"/>
      <c r="E309" s="98"/>
      <c r="F309" s="160" t="s">
        <v>660</v>
      </c>
      <c r="G309" s="161"/>
      <c r="H309" s="161"/>
      <c r="I309" s="161"/>
      <c r="K309" s="99">
        <v>4.008</v>
      </c>
      <c r="N309" s="98"/>
      <c r="R309" s="100"/>
      <c r="T309" s="101"/>
      <c r="AA309" s="102"/>
      <c r="AT309" s="98" t="s">
        <v>480</v>
      </c>
      <c r="AU309" s="98" t="s">
        <v>364</v>
      </c>
      <c r="AV309" s="98" t="s">
        <v>364</v>
      </c>
      <c r="AW309" s="98" t="s">
        <v>422</v>
      </c>
      <c r="AX309" s="98" t="s">
        <v>355</v>
      </c>
      <c r="AY309" s="98" t="s">
        <v>473</v>
      </c>
    </row>
    <row r="310" spans="2:51" s="5" customFormat="1" ht="15.75" customHeight="1">
      <c r="B310" s="97"/>
      <c r="E310" s="98"/>
      <c r="F310" s="160" t="s">
        <v>661</v>
      </c>
      <c r="G310" s="161"/>
      <c r="H310" s="161"/>
      <c r="I310" s="161"/>
      <c r="K310" s="99">
        <v>19.205</v>
      </c>
      <c r="N310" s="98"/>
      <c r="R310" s="100"/>
      <c r="T310" s="101"/>
      <c r="AA310" s="102"/>
      <c r="AT310" s="98" t="s">
        <v>480</v>
      </c>
      <c r="AU310" s="98" t="s">
        <v>364</v>
      </c>
      <c r="AV310" s="98" t="s">
        <v>364</v>
      </c>
      <c r="AW310" s="98" t="s">
        <v>422</v>
      </c>
      <c r="AX310" s="98" t="s">
        <v>355</v>
      </c>
      <c r="AY310" s="98" t="s">
        <v>473</v>
      </c>
    </row>
    <row r="311" spans="2:51" s="5" customFormat="1" ht="15.75" customHeight="1">
      <c r="B311" s="97"/>
      <c r="E311" s="98"/>
      <c r="F311" s="160" t="s">
        <v>662</v>
      </c>
      <c r="G311" s="161"/>
      <c r="H311" s="161"/>
      <c r="I311" s="161"/>
      <c r="K311" s="99">
        <v>-3.6</v>
      </c>
      <c r="N311" s="98"/>
      <c r="R311" s="100"/>
      <c r="T311" s="101"/>
      <c r="AA311" s="102"/>
      <c r="AT311" s="98" t="s">
        <v>480</v>
      </c>
      <c r="AU311" s="98" t="s">
        <v>364</v>
      </c>
      <c r="AV311" s="98" t="s">
        <v>364</v>
      </c>
      <c r="AW311" s="98" t="s">
        <v>422</v>
      </c>
      <c r="AX311" s="98" t="s">
        <v>355</v>
      </c>
      <c r="AY311" s="98" t="s">
        <v>473</v>
      </c>
    </row>
    <row r="312" spans="2:51" s="5" customFormat="1" ht="15.75" customHeight="1">
      <c r="B312" s="103"/>
      <c r="E312" s="104"/>
      <c r="F312" s="162" t="s">
        <v>482</v>
      </c>
      <c r="G312" s="163"/>
      <c r="H312" s="163"/>
      <c r="I312" s="163"/>
      <c r="K312" s="105">
        <v>45.419</v>
      </c>
      <c r="N312" s="104"/>
      <c r="R312" s="106"/>
      <c r="T312" s="107"/>
      <c r="AA312" s="108"/>
      <c r="AT312" s="104" t="s">
        <v>480</v>
      </c>
      <c r="AU312" s="104" t="s">
        <v>364</v>
      </c>
      <c r="AV312" s="104" t="s">
        <v>478</v>
      </c>
      <c r="AW312" s="104" t="s">
        <v>422</v>
      </c>
      <c r="AX312" s="104" t="s">
        <v>320</v>
      </c>
      <c r="AY312" s="104" t="s">
        <v>473</v>
      </c>
    </row>
    <row r="313" spans="2:64" s="5" customFormat="1" ht="27" customHeight="1">
      <c r="B313" s="16"/>
      <c r="C313" s="85" t="s">
        <v>663</v>
      </c>
      <c r="D313" s="85" t="s">
        <v>474</v>
      </c>
      <c r="E313" s="86" t="s">
        <v>664</v>
      </c>
      <c r="F313" s="167" t="s">
        <v>665</v>
      </c>
      <c r="G313" s="168"/>
      <c r="H313" s="168"/>
      <c r="I313" s="168"/>
      <c r="J313" s="87" t="s">
        <v>528</v>
      </c>
      <c r="K313" s="88">
        <v>2.4</v>
      </c>
      <c r="L313" s="169">
        <v>0</v>
      </c>
      <c r="M313" s="168"/>
      <c r="N313" s="170">
        <f>ROUND($L$313*$K$313,2)</f>
        <v>0</v>
      </c>
      <c r="O313" s="168"/>
      <c r="P313" s="168"/>
      <c r="Q313" s="168"/>
      <c r="R313" s="17"/>
      <c r="T313" s="89"/>
      <c r="U313" s="20" t="s">
        <v>340</v>
      </c>
      <c r="V313" s="90">
        <v>1.21</v>
      </c>
      <c r="W313" s="90">
        <f>$V$313*$K$313</f>
        <v>2.904</v>
      </c>
      <c r="X313" s="90">
        <v>0.17818</v>
      </c>
      <c r="Y313" s="90">
        <f>$X$313*$K$313</f>
        <v>0.427632</v>
      </c>
      <c r="Z313" s="90">
        <v>0</v>
      </c>
      <c r="AA313" s="91">
        <f>$Z$313*$K$313</f>
        <v>0</v>
      </c>
      <c r="AR313" s="5" t="s">
        <v>478</v>
      </c>
      <c r="AT313" s="5" t="s">
        <v>474</v>
      </c>
      <c r="AU313" s="5" t="s">
        <v>364</v>
      </c>
      <c r="AY313" s="5" t="s">
        <v>473</v>
      </c>
      <c r="BE313" s="50">
        <f>IF($U$313="základní",$N$313,0)</f>
        <v>0</v>
      </c>
      <c r="BF313" s="50">
        <f>IF($U$313="snížená",$N$313,0)</f>
        <v>0</v>
      </c>
      <c r="BG313" s="50">
        <f>IF($U$313="zákl. přenesená",$N$313,0)</f>
        <v>0</v>
      </c>
      <c r="BH313" s="50">
        <f>IF($U$313="sníž. přenesená",$N$313,0)</f>
        <v>0</v>
      </c>
      <c r="BI313" s="50">
        <f>IF($U$313="nulová",$N$313,0)</f>
        <v>0</v>
      </c>
      <c r="BJ313" s="5" t="s">
        <v>364</v>
      </c>
      <c r="BK313" s="50">
        <f>ROUND($L$313*$K$313,2)</f>
        <v>0</v>
      </c>
      <c r="BL313" s="5" t="s">
        <v>478</v>
      </c>
    </row>
    <row r="314" spans="2:51" s="5" customFormat="1" ht="15.75" customHeight="1">
      <c r="B314" s="92"/>
      <c r="E314" s="93"/>
      <c r="F314" s="171" t="s">
        <v>563</v>
      </c>
      <c r="G314" s="172"/>
      <c r="H314" s="172"/>
      <c r="I314" s="172"/>
      <c r="K314" s="93"/>
      <c r="N314" s="93"/>
      <c r="R314" s="94"/>
      <c r="T314" s="95"/>
      <c r="AA314" s="96"/>
      <c r="AT314" s="93" t="s">
        <v>480</v>
      </c>
      <c r="AU314" s="93" t="s">
        <v>364</v>
      </c>
      <c r="AV314" s="93" t="s">
        <v>320</v>
      </c>
      <c r="AW314" s="93" t="s">
        <v>422</v>
      </c>
      <c r="AX314" s="93" t="s">
        <v>355</v>
      </c>
      <c r="AY314" s="93" t="s">
        <v>473</v>
      </c>
    </row>
    <row r="315" spans="2:51" s="5" customFormat="1" ht="15.75" customHeight="1">
      <c r="B315" s="97"/>
      <c r="E315" s="98"/>
      <c r="F315" s="160" t="s">
        <v>666</v>
      </c>
      <c r="G315" s="161"/>
      <c r="H315" s="161"/>
      <c r="I315" s="161"/>
      <c r="K315" s="99">
        <v>2.4</v>
      </c>
      <c r="N315" s="98"/>
      <c r="R315" s="100"/>
      <c r="T315" s="101"/>
      <c r="AA315" s="102"/>
      <c r="AT315" s="98" t="s">
        <v>480</v>
      </c>
      <c r="AU315" s="98" t="s">
        <v>364</v>
      </c>
      <c r="AV315" s="98" t="s">
        <v>364</v>
      </c>
      <c r="AW315" s="98" t="s">
        <v>422</v>
      </c>
      <c r="AX315" s="98" t="s">
        <v>320</v>
      </c>
      <c r="AY315" s="98" t="s">
        <v>473</v>
      </c>
    </row>
    <row r="316" spans="2:64" s="5" customFormat="1" ht="27" customHeight="1">
      <c r="B316" s="16"/>
      <c r="C316" s="85" t="s">
        <v>667</v>
      </c>
      <c r="D316" s="85" t="s">
        <v>474</v>
      </c>
      <c r="E316" s="86" t="s">
        <v>668</v>
      </c>
      <c r="F316" s="167" t="s">
        <v>669</v>
      </c>
      <c r="G316" s="168"/>
      <c r="H316" s="168"/>
      <c r="I316" s="168"/>
      <c r="J316" s="87" t="s">
        <v>539</v>
      </c>
      <c r="K316" s="88">
        <v>1</v>
      </c>
      <c r="L316" s="169">
        <v>0</v>
      </c>
      <c r="M316" s="168"/>
      <c r="N316" s="170">
        <f>ROUND($L$316*$K$316,2)</f>
        <v>0</v>
      </c>
      <c r="O316" s="168"/>
      <c r="P316" s="168"/>
      <c r="Q316" s="168"/>
      <c r="R316" s="17"/>
      <c r="T316" s="89"/>
      <c r="U316" s="20" t="s">
        <v>340</v>
      </c>
      <c r="V316" s="90">
        <v>3.811</v>
      </c>
      <c r="W316" s="90">
        <f>$V$316*$K$316</f>
        <v>3.811</v>
      </c>
      <c r="X316" s="90">
        <v>0</v>
      </c>
      <c r="Y316" s="90">
        <f>$X$316*$K$316</f>
        <v>0</v>
      </c>
      <c r="Z316" s="90">
        <v>0</v>
      </c>
      <c r="AA316" s="91">
        <f>$Z$316*$K$316</f>
        <v>0</v>
      </c>
      <c r="AR316" s="5" t="s">
        <v>478</v>
      </c>
      <c r="AT316" s="5" t="s">
        <v>474</v>
      </c>
      <c r="AU316" s="5" t="s">
        <v>364</v>
      </c>
      <c r="AY316" s="5" t="s">
        <v>473</v>
      </c>
      <c r="BE316" s="50">
        <f>IF($U$316="základní",$N$316,0)</f>
        <v>0</v>
      </c>
      <c r="BF316" s="50">
        <f>IF($U$316="snížená",$N$316,0)</f>
        <v>0</v>
      </c>
      <c r="BG316" s="50">
        <f>IF($U$316="zákl. přenesená",$N$316,0)</f>
        <v>0</v>
      </c>
      <c r="BH316" s="50">
        <f>IF($U$316="sníž. přenesená",$N$316,0)</f>
        <v>0</v>
      </c>
      <c r="BI316" s="50">
        <f>IF($U$316="nulová",$N$316,0)</f>
        <v>0</v>
      </c>
      <c r="BJ316" s="5" t="s">
        <v>364</v>
      </c>
      <c r="BK316" s="50">
        <f>ROUND($L$316*$K$316,2)</f>
        <v>0</v>
      </c>
      <c r="BL316" s="5" t="s">
        <v>478</v>
      </c>
    </row>
    <row r="317" spans="2:64" s="5" customFormat="1" ht="15.75" customHeight="1">
      <c r="B317" s="16"/>
      <c r="C317" s="109" t="s">
        <v>670</v>
      </c>
      <c r="D317" s="109" t="s">
        <v>616</v>
      </c>
      <c r="E317" s="110" t="s">
        <v>671</v>
      </c>
      <c r="F317" s="176" t="s">
        <v>672</v>
      </c>
      <c r="G317" s="174"/>
      <c r="H317" s="174"/>
      <c r="I317" s="174"/>
      <c r="J317" s="111" t="s">
        <v>539</v>
      </c>
      <c r="K317" s="112">
        <v>1</v>
      </c>
      <c r="L317" s="173">
        <v>0</v>
      </c>
      <c r="M317" s="174"/>
      <c r="N317" s="175">
        <f>ROUND($L$317*$K$317,2)</f>
        <v>0</v>
      </c>
      <c r="O317" s="168"/>
      <c r="P317" s="168"/>
      <c r="Q317" s="168"/>
      <c r="R317" s="17"/>
      <c r="T317" s="89"/>
      <c r="U317" s="20" t="s">
        <v>340</v>
      </c>
      <c r="V317" s="90">
        <v>0</v>
      </c>
      <c r="W317" s="90">
        <f>$V$317*$K$317</f>
        <v>0</v>
      </c>
      <c r="X317" s="90">
        <v>0.329</v>
      </c>
      <c r="Y317" s="90">
        <f>$X$317*$K$317</f>
        <v>0.329</v>
      </c>
      <c r="Z317" s="90">
        <v>0</v>
      </c>
      <c r="AA317" s="91">
        <f>$Z$317*$K$317</f>
        <v>0</v>
      </c>
      <c r="AR317" s="5" t="s">
        <v>509</v>
      </c>
      <c r="AT317" s="5" t="s">
        <v>616</v>
      </c>
      <c r="AU317" s="5" t="s">
        <v>364</v>
      </c>
      <c r="AY317" s="5" t="s">
        <v>473</v>
      </c>
      <c r="BE317" s="50">
        <f>IF($U$317="základní",$N$317,0)</f>
        <v>0</v>
      </c>
      <c r="BF317" s="50">
        <f>IF($U$317="snížená",$N$317,0)</f>
        <v>0</v>
      </c>
      <c r="BG317" s="50">
        <f>IF($U$317="zákl. přenesená",$N$317,0)</f>
        <v>0</v>
      </c>
      <c r="BH317" s="50">
        <f>IF($U$317="sníž. přenesená",$N$317,0)</f>
        <v>0</v>
      </c>
      <c r="BI317" s="50">
        <f>IF($U$317="nulová",$N$317,0)</f>
        <v>0</v>
      </c>
      <c r="BJ317" s="5" t="s">
        <v>364</v>
      </c>
      <c r="BK317" s="50">
        <f>ROUND($L$317*$K$317,2)</f>
        <v>0</v>
      </c>
      <c r="BL317" s="5" t="s">
        <v>478</v>
      </c>
    </row>
    <row r="318" spans="2:64" s="5" customFormat="1" ht="15.75" customHeight="1">
      <c r="B318" s="16"/>
      <c r="C318" s="109" t="s">
        <v>673</v>
      </c>
      <c r="D318" s="109" t="s">
        <v>616</v>
      </c>
      <c r="E318" s="110" t="s">
        <v>674</v>
      </c>
      <c r="F318" s="176" t="s">
        <v>675</v>
      </c>
      <c r="G318" s="174"/>
      <c r="H318" s="174"/>
      <c r="I318" s="174"/>
      <c r="J318" s="111" t="s">
        <v>539</v>
      </c>
      <c r="K318" s="112">
        <v>1</v>
      </c>
      <c r="L318" s="173">
        <v>0</v>
      </c>
      <c r="M318" s="174"/>
      <c r="N318" s="175">
        <f>ROUND($L$318*$K$318,2)</f>
        <v>0</v>
      </c>
      <c r="O318" s="168"/>
      <c r="P318" s="168"/>
      <c r="Q318" s="168"/>
      <c r="R318" s="17"/>
      <c r="T318" s="89"/>
      <c r="U318" s="20" t="s">
        <v>340</v>
      </c>
      <c r="V318" s="90">
        <v>0</v>
      </c>
      <c r="W318" s="90">
        <f>$V$318*$K$318</f>
        <v>0</v>
      </c>
      <c r="X318" s="90">
        <v>0.007</v>
      </c>
      <c r="Y318" s="90">
        <f>$X$318*$K$318</f>
        <v>0.007</v>
      </c>
      <c r="Z318" s="90">
        <v>0</v>
      </c>
      <c r="AA318" s="91">
        <f>$Z$318*$K$318</f>
        <v>0</v>
      </c>
      <c r="AR318" s="5" t="s">
        <v>509</v>
      </c>
      <c r="AT318" s="5" t="s">
        <v>616</v>
      </c>
      <c r="AU318" s="5" t="s">
        <v>364</v>
      </c>
      <c r="AY318" s="5" t="s">
        <v>473</v>
      </c>
      <c r="BE318" s="50">
        <f>IF($U$318="základní",$N$318,0)</f>
        <v>0</v>
      </c>
      <c r="BF318" s="50">
        <f>IF($U$318="snížená",$N$318,0)</f>
        <v>0</v>
      </c>
      <c r="BG318" s="50">
        <f>IF($U$318="zákl. přenesená",$N$318,0)</f>
        <v>0</v>
      </c>
      <c r="BH318" s="50">
        <f>IF($U$318="sníž. přenesená",$N$318,0)</f>
        <v>0</v>
      </c>
      <c r="BI318" s="50">
        <f>IF($U$318="nulová",$N$318,0)</f>
        <v>0</v>
      </c>
      <c r="BJ318" s="5" t="s">
        <v>364</v>
      </c>
      <c r="BK318" s="50">
        <f>ROUND($L$318*$K$318,2)</f>
        <v>0</v>
      </c>
      <c r="BL318" s="5" t="s">
        <v>478</v>
      </c>
    </row>
    <row r="319" spans="2:64" s="5" customFormat="1" ht="27" customHeight="1">
      <c r="B319" s="16"/>
      <c r="C319" s="109" t="s">
        <v>676</v>
      </c>
      <c r="D319" s="109" t="s">
        <v>616</v>
      </c>
      <c r="E319" s="110" t="s">
        <v>677</v>
      </c>
      <c r="F319" s="176" t="s">
        <v>678</v>
      </c>
      <c r="G319" s="174"/>
      <c r="H319" s="174"/>
      <c r="I319" s="174"/>
      <c r="J319" s="111" t="s">
        <v>539</v>
      </c>
      <c r="K319" s="112">
        <v>2</v>
      </c>
      <c r="L319" s="173">
        <v>0</v>
      </c>
      <c r="M319" s="174"/>
      <c r="N319" s="175">
        <f>ROUND($L$319*$K$319,2)</f>
        <v>0</v>
      </c>
      <c r="O319" s="168"/>
      <c r="P319" s="168"/>
      <c r="Q319" s="168"/>
      <c r="R319" s="17"/>
      <c r="T319" s="89"/>
      <c r="U319" s="20" t="s">
        <v>340</v>
      </c>
      <c r="V319" s="90">
        <v>0</v>
      </c>
      <c r="W319" s="90">
        <f>$V$319*$K$319</f>
        <v>0</v>
      </c>
      <c r="X319" s="90">
        <v>0.006</v>
      </c>
      <c r="Y319" s="90">
        <f>$X$319*$K$319</f>
        <v>0.012</v>
      </c>
      <c r="Z319" s="90">
        <v>0</v>
      </c>
      <c r="AA319" s="91">
        <f>$Z$319*$K$319</f>
        <v>0</v>
      </c>
      <c r="AR319" s="5" t="s">
        <v>509</v>
      </c>
      <c r="AT319" s="5" t="s">
        <v>616</v>
      </c>
      <c r="AU319" s="5" t="s">
        <v>364</v>
      </c>
      <c r="AY319" s="5" t="s">
        <v>473</v>
      </c>
      <c r="BE319" s="50">
        <f>IF($U$319="základní",$N$319,0)</f>
        <v>0</v>
      </c>
      <c r="BF319" s="50">
        <f>IF($U$319="snížená",$N$319,0)</f>
        <v>0</v>
      </c>
      <c r="BG319" s="50">
        <f>IF($U$319="zákl. přenesená",$N$319,0)</f>
        <v>0</v>
      </c>
      <c r="BH319" s="50">
        <f>IF($U$319="sníž. přenesená",$N$319,0)</f>
        <v>0</v>
      </c>
      <c r="BI319" s="50">
        <f>IF($U$319="nulová",$N$319,0)</f>
        <v>0</v>
      </c>
      <c r="BJ319" s="5" t="s">
        <v>364</v>
      </c>
      <c r="BK319" s="50">
        <f>ROUND($L$319*$K$319,2)</f>
        <v>0</v>
      </c>
      <c r="BL319" s="5" t="s">
        <v>478</v>
      </c>
    </row>
    <row r="320" spans="2:63" s="75" customFormat="1" ht="30.75" customHeight="1">
      <c r="B320" s="76"/>
      <c r="D320" s="84" t="s">
        <v>427</v>
      </c>
      <c r="N320" s="178">
        <f>$BK$320</f>
        <v>0</v>
      </c>
      <c r="O320" s="179"/>
      <c r="P320" s="179"/>
      <c r="Q320" s="179"/>
      <c r="R320" s="79"/>
      <c r="T320" s="80"/>
      <c r="W320" s="81">
        <f>SUM($W$321:$W$371)</f>
        <v>182.328303</v>
      </c>
      <c r="Y320" s="81">
        <f>SUM($Y$321:$Y$371)</f>
        <v>44.15009962999999</v>
      </c>
      <c r="AA320" s="82">
        <f>SUM($AA$321:$AA$371)</f>
        <v>0</v>
      </c>
      <c r="AR320" s="78" t="s">
        <v>320</v>
      </c>
      <c r="AT320" s="78" t="s">
        <v>354</v>
      </c>
      <c r="AU320" s="78" t="s">
        <v>320</v>
      </c>
      <c r="AY320" s="78" t="s">
        <v>473</v>
      </c>
      <c r="BK320" s="83">
        <f>SUM($BK$321:$BK$371)</f>
        <v>0</v>
      </c>
    </row>
    <row r="321" spans="2:64" s="5" customFormat="1" ht="15.75" customHeight="1">
      <c r="B321" s="16"/>
      <c r="C321" s="85" t="s">
        <v>679</v>
      </c>
      <c r="D321" s="85" t="s">
        <v>474</v>
      </c>
      <c r="E321" s="86" t="s">
        <v>680</v>
      </c>
      <c r="F321" s="167" t="s">
        <v>681</v>
      </c>
      <c r="G321" s="168"/>
      <c r="H321" s="168"/>
      <c r="I321" s="168"/>
      <c r="J321" s="87" t="s">
        <v>477</v>
      </c>
      <c r="K321" s="88">
        <v>2.693</v>
      </c>
      <c r="L321" s="169">
        <v>0</v>
      </c>
      <c r="M321" s="168"/>
      <c r="N321" s="170">
        <f>ROUND($L$321*$K$321,2)</f>
        <v>0</v>
      </c>
      <c r="O321" s="168"/>
      <c r="P321" s="168"/>
      <c r="Q321" s="168"/>
      <c r="R321" s="17"/>
      <c r="T321" s="89"/>
      <c r="U321" s="20" t="s">
        <v>340</v>
      </c>
      <c r="V321" s="90">
        <v>1.152</v>
      </c>
      <c r="W321" s="90">
        <f>$V$321*$K$321</f>
        <v>3.1023359999999998</v>
      </c>
      <c r="X321" s="90">
        <v>2.45336</v>
      </c>
      <c r="Y321" s="90">
        <f>$X$321*$K$321</f>
        <v>6.60689848</v>
      </c>
      <c r="Z321" s="90">
        <v>0</v>
      </c>
      <c r="AA321" s="91">
        <f>$Z$321*$K$321</f>
        <v>0</v>
      </c>
      <c r="AR321" s="5" t="s">
        <v>478</v>
      </c>
      <c r="AT321" s="5" t="s">
        <v>474</v>
      </c>
      <c r="AU321" s="5" t="s">
        <v>364</v>
      </c>
      <c r="AY321" s="5" t="s">
        <v>473</v>
      </c>
      <c r="BE321" s="50">
        <f>IF($U$321="základní",$N$321,0)</f>
        <v>0</v>
      </c>
      <c r="BF321" s="50">
        <f>IF($U$321="snížená",$N$321,0)</f>
        <v>0</v>
      </c>
      <c r="BG321" s="50">
        <f>IF($U$321="zákl. přenesená",$N$321,0)</f>
        <v>0</v>
      </c>
      <c r="BH321" s="50">
        <f>IF($U$321="sníž. přenesená",$N$321,0)</f>
        <v>0</v>
      </c>
      <c r="BI321" s="50">
        <f>IF($U$321="nulová",$N$321,0)</f>
        <v>0</v>
      </c>
      <c r="BJ321" s="5" t="s">
        <v>364</v>
      </c>
      <c r="BK321" s="50">
        <f>ROUND($L$321*$K$321,2)</f>
        <v>0</v>
      </c>
      <c r="BL321" s="5" t="s">
        <v>478</v>
      </c>
    </row>
    <row r="322" spans="2:51" s="5" customFormat="1" ht="15.75" customHeight="1">
      <c r="B322" s="92"/>
      <c r="E322" s="93"/>
      <c r="F322" s="171" t="s">
        <v>682</v>
      </c>
      <c r="G322" s="172"/>
      <c r="H322" s="172"/>
      <c r="I322" s="172"/>
      <c r="K322" s="93"/>
      <c r="N322" s="93"/>
      <c r="R322" s="94"/>
      <c r="T322" s="95"/>
      <c r="AA322" s="96"/>
      <c r="AT322" s="93" t="s">
        <v>480</v>
      </c>
      <c r="AU322" s="93" t="s">
        <v>364</v>
      </c>
      <c r="AV322" s="93" t="s">
        <v>320</v>
      </c>
      <c r="AW322" s="93" t="s">
        <v>422</v>
      </c>
      <c r="AX322" s="93" t="s">
        <v>355</v>
      </c>
      <c r="AY322" s="93" t="s">
        <v>473</v>
      </c>
    </row>
    <row r="323" spans="2:51" s="5" customFormat="1" ht="15.75" customHeight="1">
      <c r="B323" s="92"/>
      <c r="E323" s="93"/>
      <c r="F323" s="171" t="s">
        <v>683</v>
      </c>
      <c r="G323" s="172"/>
      <c r="H323" s="172"/>
      <c r="I323" s="172"/>
      <c r="K323" s="93"/>
      <c r="N323" s="93"/>
      <c r="R323" s="94"/>
      <c r="T323" s="95"/>
      <c r="AA323" s="96"/>
      <c r="AT323" s="93" t="s">
        <v>480</v>
      </c>
      <c r="AU323" s="93" t="s">
        <v>364</v>
      </c>
      <c r="AV323" s="93" t="s">
        <v>320</v>
      </c>
      <c r="AW323" s="93" t="s">
        <v>422</v>
      </c>
      <c r="AX323" s="93" t="s">
        <v>355</v>
      </c>
      <c r="AY323" s="93" t="s">
        <v>473</v>
      </c>
    </row>
    <row r="324" spans="2:51" s="5" customFormat="1" ht="15.75" customHeight="1">
      <c r="B324" s="97"/>
      <c r="E324" s="98"/>
      <c r="F324" s="160" t="s">
        <v>684</v>
      </c>
      <c r="G324" s="161"/>
      <c r="H324" s="161"/>
      <c r="I324" s="161"/>
      <c r="K324" s="99">
        <v>1.873</v>
      </c>
      <c r="N324" s="98"/>
      <c r="R324" s="100"/>
      <c r="T324" s="101"/>
      <c r="AA324" s="102"/>
      <c r="AT324" s="98" t="s">
        <v>480</v>
      </c>
      <c r="AU324" s="98" t="s">
        <v>364</v>
      </c>
      <c r="AV324" s="98" t="s">
        <v>364</v>
      </c>
      <c r="AW324" s="98" t="s">
        <v>422</v>
      </c>
      <c r="AX324" s="98" t="s">
        <v>355</v>
      </c>
      <c r="AY324" s="98" t="s">
        <v>473</v>
      </c>
    </row>
    <row r="325" spans="2:51" s="5" customFormat="1" ht="15.75" customHeight="1">
      <c r="B325" s="92"/>
      <c r="E325" s="93"/>
      <c r="F325" s="171" t="s">
        <v>685</v>
      </c>
      <c r="G325" s="172"/>
      <c r="H325" s="172"/>
      <c r="I325" s="172"/>
      <c r="K325" s="93"/>
      <c r="N325" s="93"/>
      <c r="R325" s="94"/>
      <c r="T325" s="95"/>
      <c r="AA325" s="96"/>
      <c r="AT325" s="93" t="s">
        <v>480</v>
      </c>
      <c r="AU325" s="93" t="s">
        <v>364</v>
      </c>
      <c r="AV325" s="93" t="s">
        <v>320</v>
      </c>
      <c r="AW325" s="93" t="s">
        <v>422</v>
      </c>
      <c r="AX325" s="93" t="s">
        <v>355</v>
      </c>
      <c r="AY325" s="93" t="s">
        <v>473</v>
      </c>
    </row>
    <row r="326" spans="2:51" s="5" customFormat="1" ht="15.75" customHeight="1">
      <c r="B326" s="97"/>
      <c r="E326" s="98"/>
      <c r="F326" s="160" t="s">
        <v>686</v>
      </c>
      <c r="G326" s="161"/>
      <c r="H326" s="161"/>
      <c r="I326" s="161"/>
      <c r="K326" s="99">
        <v>0.82</v>
      </c>
      <c r="N326" s="98"/>
      <c r="R326" s="100"/>
      <c r="T326" s="101"/>
      <c r="AA326" s="102"/>
      <c r="AT326" s="98" t="s">
        <v>480</v>
      </c>
      <c r="AU326" s="98" t="s">
        <v>364</v>
      </c>
      <c r="AV326" s="98" t="s">
        <v>364</v>
      </c>
      <c r="AW326" s="98" t="s">
        <v>422</v>
      </c>
      <c r="AX326" s="98" t="s">
        <v>355</v>
      </c>
      <c r="AY326" s="98" t="s">
        <v>473</v>
      </c>
    </row>
    <row r="327" spans="2:51" s="5" customFormat="1" ht="15.75" customHeight="1">
      <c r="B327" s="103"/>
      <c r="E327" s="104"/>
      <c r="F327" s="162" t="s">
        <v>482</v>
      </c>
      <c r="G327" s="163"/>
      <c r="H327" s="163"/>
      <c r="I327" s="163"/>
      <c r="K327" s="105">
        <v>2.693</v>
      </c>
      <c r="N327" s="104"/>
      <c r="R327" s="106"/>
      <c r="T327" s="107"/>
      <c r="AA327" s="108"/>
      <c r="AT327" s="104" t="s">
        <v>480</v>
      </c>
      <c r="AU327" s="104" t="s">
        <v>364</v>
      </c>
      <c r="AV327" s="104" t="s">
        <v>478</v>
      </c>
      <c r="AW327" s="104" t="s">
        <v>422</v>
      </c>
      <c r="AX327" s="104" t="s">
        <v>320</v>
      </c>
      <c r="AY327" s="104" t="s">
        <v>473</v>
      </c>
    </row>
    <row r="328" spans="2:64" s="5" customFormat="1" ht="27" customHeight="1">
      <c r="B328" s="16"/>
      <c r="C328" s="85" t="s">
        <v>687</v>
      </c>
      <c r="D328" s="85" t="s">
        <v>474</v>
      </c>
      <c r="E328" s="86" t="s">
        <v>688</v>
      </c>
      <c r="F328" s="167" t="s">
        <v>689</v>
      </c>
      <c r="G328" s="168"/>
      <c r="H328" s="168"/>
      <c r="I328" s="168"/>
      <c r="J328" s="87" t="s">
        <v>528</v>
      </c>
      <c r="K328" s="88">
        <v>23.189</v>
      </c>
      <c r="L328" s="169">
        <v>0</v>
      </c>
      <c r="M328" s="168"/>
      <c r="N328" s="170">
        <f>ROUND($L$328*$K$328,2)</f>
        <v>0</v>
      </c>
      <c r="O328" s="168"/>
      <c r="P328" s="168"/>
      <c r="Q328" s="168"/>
      <c r="R328" s="17"/>
      <c r="T328" s="89"/>
      <c r="U328" s="20" t="s">
        <v>340</v>
      </c>
      <c r="V328" s="90">
        <v>0.819</v>
      </c>
      <c r="W328" s="90">
        <f>$V$328*$K$328</f>
        <v>18.991791</v>
      </c>
      <c r="X328" s="90">
        <v>0.00077</v>
      </c>
      <c r="Y328" s="90">
        <f>$X$328*$K$328</f>
        <v>0.017855529999999998</v>
      </c>
      <c r="Z328" s="90">
        <v>0</v>
      </c>
      <c r="AA328" s="91">
        <f>$Z$328*$K$328</f>
        <v>0</v>
      </c>
      <c r="AR328" s="5" t="s">
        <v>478</v>
      </c>
      <c r="AT328" s="5" t="s">
        <v>474</v>
      </c>
      <c r="AU328" s="5" t="s">
        <v>364</v>
      </c>
      <c r="AY328" s="5" t="s">
        <v>473</v>
      </c>
      <c r="BE328" s="50">
        <f>IF($U$328="základní",$N$328,0)</f>
        <v>0</v>
      </c>
      <c r="BF328" s="50">
        <f>IF($U$328="snížená",$N$328,0)</f>
        <v>0</v>
      </c>
      <c r="BG328" s="50">
        <f>IF($U$328="zákl. přenesená",$N$328,0)</f>
        <v>0</v>
      </c>
      <c r="BH328" s="50">
        <f>IF($U$328="sníž. přenesená",$N$328,0)</f>
        <v>0</v>
      </c>
      <c r="BI328" s="50">
        <f>IF($U$328="nulová",$N$328,0)</f>
        <v>0</v>
      </c>
      <c r="BJ328" s="5" t="s">
        <v>364</v>
      </c>
      <c r="BK328" s="50">
        <f>ROUND($L$328*$K$328,2)</f>
        <v>0</v>
      </c>
      <c r="BL328" s="5" t="s">
        <v>478</v>
      </c>
    </row>
    <row r="329" spans="2:51" s="5" customFormat="1" ht="15.75" customHeight="1">
      <c r="B329" s="92"/>
      <c r="E329" s="93"/>
      <c r="F329" s="171" t="s">
        <v>682</v>
      </c>
      <c r="G329" s="172"/>
      <c r="H329" s="172"/>
      <c r="I329" s="172"/>
      <c r="K329" s="93"/>
      <c r="N329" s="93"/>
      <c r="R329" s="94"/>
      <c r="T329" s="95"/>
      <c r="AA329" s="96"/>
      <c r="AT329" s="93" t="s">
        <v>480</v>
      </c>
      <c r="AU329" s="93" t="s">
        <v>364</v>
      </c>
      <c r="AV329" s="93" t="s">
        <v>320</v>
      </c>
      <c r="AW329" s="93" t="s">
        <v>422</v>
      </c>
      <c r="AX329" s="93" t="s">
        <v>355</v>
      </c>
      <c r="AY329" s="93" t="s">
        <v>473</v>
      </c>
    </row>
    <row r="330" spans="2:51" s="5" customFormat="1" ht="15.75" customHeight="1">
      <c r="B330" s="92"/>
      <c r="E330" s="93"/>
      <c r="F330" s="171" t="s">
        <v>683</v>
      </c>
      <c r="G330" s="172"/>
      <c r="H330" s="172"/>
      <c r="I330" s="172"/>
      <c r="K330" s="93"/>
      <c r="N330" s="93"/>
      <c r="R330" s="94"/>
      <c r="T330" s="95"/>
      <c r="AA330" s="96"/>
      <c r="AT330" s="93" t="s">
        <v>480</v>
      </c>
      <c r="AU330" s="93" t="s">
        <v>364</v>
      </c>
      <c r="AV330" s="93" t="s">
        <v>320</v>
      </c>
      <c r="AW330" s="93" t="s">
        <v>422</v>
      </c>
      <c r="AX330" s="93" t="s">
        <v>355</v>
      </c>
      <c r="AY330" s="93" t="s">
        <v>473</v>
      </c>
    </row>
    <row r="331" spans="2:51" s="5" customFormat="1" ht="15.75" customHeight="1">
      <c r="B331" s="97"/>
      <c r="E331" s="98"/>
      <c r="F331" s="160" t="s">
        <v>690</v>
      </c>
      <c r="G331" s="161"/>
      <c r="H331" s="161"/>
      <c r="I331" s="161"/>
      <c r="K331" s="99">
        <v>14.445</v>
      </c>
      <c r="N331" s="98"/>
      <c r="R331" s="100"/>
      <c r="T331" s="101"/>
      <c r="AA331" s="102"/>
      <c r="AT331" s="98" t="s">
        <v>480</v>
      </c>
      <c r="AU331" s="98" t="s">
        <v>364</v>
      </c>
      <c r="AV331" s="98" t="s">
        <v>364</v>
      </c>
      <c r="AW331" s="98" t="s">
        <v>422</v>
      </c>
      <c r="AX331" s="98" t="s">
        <v>355</v>
      </c>
      <c r="AY331" s="98" t="s">
        <v>473</v>
      </c>
    </row>
    <row r="332" spans="2:51" s="5" customFormat="1" ht="15.75" customHeight="1">
      <c r="B332" s="92"/>
      <c r="E332" s="93"/>
      <c r="F332" s="171" t="s">
        <v>685</v>
      </c>
      <c r="G332" s="172"/>
      <c r="H332" s="172"/>
      <c r="I332" s="172"/>
      <c r="K332" s="93"/>
      <c r="N332" s="93"/>
      <c r="R332" s="94"/>
      <c r="T332" s="95"/>
      <c r="AA332" s="96"/>
      <c r="AT332" s="93" t="s">
        <v>480</v>
      </c>
      <c r="AU332" s="93" t="s">
        <v>364</v>
      </c>
      <c r="AV332" s="93" t="s">
        <v>320</v>
      </c>
      <c r="AW332" s="93" t="s">
        <v>422</v>
      </c>
      <c r="AX332" s="93" t="s">
        <v>355</v>
      </c>
      <c r="AY332" s="93" t="s">
        <v>473</v>
      </c>
    </row>
    <row r="333" spans="2:51" s="5" customFormat="1" ht="15.75" customHeight="1">
      <c r="B333" s="97"/>
      <c r="E333" s="98"/>
      <c r="F333" s="160" t="s">
        <v>691</v>
      </c>
      <c r="G333" s="161"/>
      <c r="H333" s="161"/>
      <c r="I333" s="161"/>
      <c r="K333" s="99">
        <v>8.744</v>
      </c>
      <c r="N333" s="98"/>
      <c r="R333" s="100"/>
      <c r="T333" s="101"/>
      <c r="AA333" s="102"/>
      <c r="AT333" s="98" t="s">
        <v>480</v>
      </c>
      <c r="AU333" s="98" t="s">
        <v>364</v>
      </c>
      <c r="AV333" s="98" t="s">
        <v>364</v>
      </c>
      <c r="AW333" s="98" t="s">
        <v>422</v>
      </c>
      <c r="AX333" s="98" t="s">
        <v>355</v>
      </c>
      <c r="AY333" s="98" t="s">
        <v>473</v>
      </c>
    </row>
    <row r="334" spans="2:51" s="5" customFormat="1" ht="15.75" customHeight="1">
      <c r="B334" s="103"/>
      <c r="E334" s="104"/>
      <c r="F334" s="162" t="s">
        <v>482</v>
      </c>
      <c r="G334" s="163"/>
      <c r="H334" s="163"/>
      <c r="I334" s="163"/>
      <c r="K334" s="105">
        <v>23.189</v>
      </c>
      <c r="N334" s="104"/>
      <c r="R334" s="106"/>
      <c r="T334" s="107"/>
      <c r="AA334" s="108"/>
      <c r="AT334" s="104" t="s">
        <v>480</v>
      </c>
      <c r="AU334" s="104" t="s">
        <v>364</v>
      </c>
      <c r="AV334" s="104" t="s">
        <v>478</v>
      </c>
      <c r="AW334" s="104" t="s">
        <v>422</v>
      </c>
      <c r="AX334" s="104" t="s">
        <v>320</v>
      </c>
      <c r="AY334" s="104" t="s">
        <v>473</v>
      </c>
    </row>
    <row r="335" spans="2:64" s="5" customFormat="1" ht="27" customHeight="1">
      <c r="B335" s="16"/>
      <c r="C335" s="85" t="s">
        <v>692</v>
      </c>
      <c r="D335" s="85" t="s">
        <v>474</v>
      </c>
      <c r="E335" s="86" t="s">
        <v>693</v>
      </c>
      <c r="F335" s="167" t="s">
        <v>694</v>
      </c>
      <c r="G335" s="168"/>
      <c r="H335" s="168"/>
      <c r="I335" s="168"/>
      <c r="J335" s="87" t="s">
        <v>528</v>
      </c>
      <c r="K335" s="88">
        <v>23.189</v>
      </c>
      <c r="L335" s="169">
        <v>0</v>
      </c>
      <c r="M335" s="168"/>
      <c r="N335" s="170">
        <f>ROUND($L$335*$K$335,2)</f>
        <v>0</v>
      </c>
      <c r="O335" s="168"/>
      <c r="P335" s="168"/>
      <c r="Q335" s="168"/>
      <c r="R335" s="17"/>
      <c r="T335" s="89"/>
      <c r="U335" s="20" t="s">
        <v>340</v>
      </c>
      <c r="V335" s="90">
        <v>0.329</v>
      </c>
      <c r="W335" s="90">
        <f>$V$335*$K$335</f>
        <v>7.629181</v>
      </c>
      <c r="X335" s="90">
        <v>0</v>
      </c>
      <c r="Y335" s="90">
        <f>$X$335*$K$335</f>
        <v>0</v>
      </c>
      <c r="Z335" s="90">
        <v>0</v>
      </c>
      <c r="AA335" s="91">
        <f>$Z$335*$K$335</f>
        <v>0</v>
      </c>
      <c r="AR335" s="5" t="s">
        <v>478</v>
      </c>
      <c r="AT335" s="5" t="s">
        <v>474</v>
      </c>
      <c r="AU335" s="5" t="s">
        <v>364</v>
      </c>
      <c r="AY335" s="5" t="s">
        <v>473</v>
      </c>
      <c r="BE335" s="50">
        <f>IF($U$335="základní",$N$335,0)</f>
        <v>0</v>
      </c>
      <c r="BF335" s="50">
        <f>IF($U$335="snížená",$N$335,0)</f>
        <v>0</v>
      </c>
      <c r="BG335" s="50">
        <f>IF($U$335="zákl. přenesená",$N$335,0)</f>
        <v>0</v>
      </c>
      <c r="BH335" s="50">
        <f>IF($U$335="sníž. přenesená",$N$335,0)</f>
        <v>0</v>
      </c>
      <c r="BI335" s="50">
        <f>IF($U$335="nulová",$N$335,0)</f>
        <v>0</v>
      </c>
      <c r="BJ335" s="5" t="s">
        <v>364</v>
      </c>
      <c r="BK335" s="50">
        <f>ROUND($L$335*$K$335,2)</f>
        <v>0</v>
      </c>
      <c r="BL335" s="5" t="s">
        <v>478</v>
      </c>
    </row>
    <row r="336" spans="2:64" s="5" customFormat="1" ht="27" customHeight="1">
      <c r="B336" s="16"/>
      <c r="C336" s="85" t="s">
        <v>695</v>
      </c>
      <c r="D336" s="85" t="s">
        <v>474</v>
      </c>
      <c r="E336" s="86" t="s">
        <v>696</v>
      </c>
      <c r="F336" s="167" t="s">
        <v>697</v>
      </c>
      <c r="G336" s="168"/>
      <c r="H336" s="168"/>
      <c r="I336" s="168"/>
      <c r="J336" s="87" t="s">
        <v>528</v>
      </c>
      <c r="K336" s="88">
        <v>7.024</v>
      </c>
      <c r="L336" s="169">
        <v>0</v>
      </c>
      <c r="M336" s="168"/>
      <c r="N336" s="170">
        <f>ROUND($L$336*$K$336,2)</f>
        <v>0</v>
      </c>
      <c r="O336" s="168"/>
      <c r="P336" s="168"/>
      <c r="Q336" s="168"/>
      <c r="R336" s="17"/>
      <c r="T336" s="89"/>
      <c r="U336" s="20" t="s">
        <v>340</v>
      </c>
      <c r="V336" s="90">
        <v>0.775</v>
      </c>
      <c r="W336" s="90">
        <f>$V$336*$K$336</f>
        <v>5.4436</v>
      </c>
      <c r="X336" s="90">
        <v>0.00696</v>
      </c>
      <c r="Y336" s="90">
        <f>$X$336*$K$336</f>
        <v>0.04888704</v>
      </c>
      <c r="Z336" s="90">
        <v>0</v>
      </c>
      <c r="AA336" s="91">
        <f>$Z$336*$K$336</f>
        <v>0</v>
      </c>
      <c r="AR336" s="5" t="s">
        <v>478</v>
      </c>
      <c r="AT336" s="5" t="s">
        <v>474</v>
      </c>
      <c r="AU336" s="5" t="s">
        <v>364</v>
      </c>
      <c r="AY336" s="5" t="s">
        <v>473</v>
      </c>
      <c r="BE336" s="50">
        <f>IF($U$336="základní",$N$336,0)</f>
        <v>0</v>
      </c>
      <c r="BF336" s="50">
        <f>IF($U$336="snížená",$N$336,0)</f>
        <v>0</v>
      </c>
      <c r="BG336" s="50">
        <f>IF($U$336="zákl. přenesená",$N$336,0)</f>
        <v>0</v>
      </c>
      <c r="BH336" s="50">
        <f>IF($U$336="sníž. přenesená",$N$336,0)</f>
        <v>0</v>
      </c>
      <c r="BI336" s="50">
        <f>IF($U$336="nulová",$N$336,0)</f>
        <v>0</v>
      </c>
      <c r="BJ336" s="5" t="s">
        <v>364</v>
      </c>
      <c r="BK336" s="50">
        <f>ROUND($L$336*$K$336,2)</f>
        <v>0</v>
      </c>
      <c r="BL336" s="5" t="s">
        <v>478</v>
      </c>
    </row>
    <row r="337" spans="2:51" s="5" customFormat="1" ht="15.75" customHeight="1">
      <c r="B337" s="92"/>
      <c r="E337" s="93"/>
      <c r="F337" s="171" t="s">
        <v>682</v>
      </c>
      <c r="G337" s="172"/>
      <c r="H337" s="172"/>
      <c r="I337" s="172"/>
      <c r="K337" s="93"/>
      <c r="N337" s="93"/>
      <c r="R337" s="94"/>
      <c r="T337" s="95"/>
      <c r="AA337" s="96"/>
      <c r="AT337" s="93" t="s">
        <v>480</v>
      </c>
      <c r="AU337" s="93" t="s">
        <v>364</v>
      </c>
      <c r="AV337" s="93" t="s">
        <v>320</v>
      </c>
      <c r="AW337" s="93" t="s">
        <v>422</v>
      </c>
      <c r="AX337" s="93" t="s">
        <v>355</v>
      </c>
      <c r="AY337" s="93" t="s">
        <v>473</v>
      </c>
    </row>
    <row r="338" spans="2:51" s="5" customFormat="1" ht="15.75" customHeight="1">
      <c r="B338" s="92"/>
      <c r="E338" s="93"/>
      <c r="F338" s="171" t="s">
        <v>683</v>
      </c>
      <c r="G338" s="172"/>
      <c r="H338" s="172"/>
      <c r="I338" s="172"/>
      <c r="K338" s="93"/>
      <c r="N338" s="93"/>
      <c r="R338" s="94"/>
      <c r="T338" s="95"/>
      <c r="AA338" s="96"/>
      <c r="AT338" s="93" t="s">
        <v>480</v>
      </c>
      <c r="AU338" s="93" t="s">
        <v>364</v>
      </c>
      <c r="AV338" s="93" t="s">
        <v>320</v>
      </c>
      <c r="AW338" s="93" t="s">
        <v>422</v>
      </c>
      <c r="AX338" s="93" t="s">
        <v>355</v>
      </c>
      <c r="AY338" s="93" t="s">
        <v>473</v>
      </c>
    </row>
    <row r="339" spans="2:51" s="5" customFormat="1" ht="15.75" customHeight="1">
      <c r="B339" s="97"/>
      <c r="E339" s="98"/>
      <c r="F339" s="160" t="s">
        <v>698</v>
      </c>
      <c r="G339" s="161"/>
      <c r="H339" s="161"/>
      <c r="I339" s="161"/>
      <c r="K339" s="99">
        <v>3.745</v>
      </c>
      <c r="N339" s="98"/>
      <c r="R339" s="100"/>
      <c r="T339" s="101"/>
      <c r="AA339" s="102"/>
      <c r="AT339" s="98" t="s">
        <v>480</v>
      </c>
      <c r="AU339" s="98" t="s">
        <v>364</v>
      </c>
      <c r="AV339" s="98" t="s">
        <v>364</v>
      </c>
      <c r="AW339" s="98" t="s">
        <v>422</v>
      </c>
      <c r="AX339" s="98" t="s">
        <v>355</v>
      </c>
      <c r="AY339" s="98" t="s">
        <v>473</v>
      </c>
    </row>
    <row r="340" spans="2:51" s="5" customFormat="1" ht="15.75" customHeight="1">
      <c r="B340" s="92"/>
      <c r="E340" s="93"/>
      <c r="F340" s="171" t="s">
        <v>685</v>
      </c>
      <c r="G340" s="172"/>
      <c r="H340" s="172"/>
      <c r="I340" s="172"/>
      <c r="K340" s="93"/>
      <c r="N340" s="93"/>
      <c r="R340" s="94"/>
      <c r="T340" s="95"/>
      <c r="AA340" s="96"/>
      <c r="AT340" s="93" t="s">
        <v>480</v>
      </c>
      <c r="AU340" s="93" t="s">
        <v>364</v>
      </c>
      <c r="AV340" s="93" t="s">
        <v>320</v>
      </c>
      <c r="AW340" s="93" t="s">
        <v>422</v>
      </c>
      <c r="AX340" s="93" t="s">
        <v>355</v>
      </c>
      <c r="AY340" s="93" t="s">
        <v>473</v>
      </c>
    </row>
    <row r="341" spans="2:51" s="5" customFormat="1" ht="15.75" customHeight="1">
      <c r="B341" s="97"/>
      <c r="E341" s="98"/>
      <c r="F341" s="160" t="s">
        <v>699</v>
      </c>
      <c r="G341" s="161"/>
      <c r="H341" s="161"/>
      <c r="I341" s="161"/>
      <c r="K341" s="99">
        <v>3.279</v>
      </c>
      <c r="N341" s="98"/>
      <c r="R341" s="100"/>
      <c r="T341" s="101"/>
      <c r="AA341" s="102"/>
      <c r="AT341" s="98" t="s">
        <v>480</v>
      </c>
      <c r="AU341" s="98" t="s">
        <v>364</v>
      </c>
      <c r="AV341" s="98" t="s">
        <v>364</v>
      </c>
      <c r="AW341" s="98" t="s">
        <v>422</v>
      </c>
      <c r="AX341" s="98" t="s">
        <v>355</v>
      </c>
      <c r="AY341" s="98" t="s">
        <v>473</v>
      </c>
    </row>
    <row r="342" spans="2:51" s="5" customFormat="1" ht="15.75" customHeight="1">
      <c r="B342" s="103"/>
      <c r="E342" s="104"/>
      <c r="F342" s="162" t="s">
        <v>482</v>
      </c>
      <c r="G342" s="163"/>
      <c r="H342" s="163"/>
      <c r="I342" s="163"/>
      <c r="K342" s="105">
        <v>7.024</v>
      </c>
      <c r="N342" s="104"/>
      <c r="R342" s="106"/>
      <c r="T342" s="107"/>
      <c r="AA342" s="108"/>
      <c r="AT342" s="104" t="s">
        <v>480</v>
      </c>
      <c r="AU342" s="104" t="s">
        <v>364</v>
      </c>
      <c r="AV342" s="104" t="s">
        <v>478</v>
      </c>
      <c r="AW342" s="104" t="s">
        <v>422</v>
      </c>
      <c r="AX342" s="104" t="s">
        <v>320</v>
      </c>
      <c r="AY342" s="104" t="s">
        <v>473</v>
      </c>
    </row>
    <row r="343" spans="2:64" s="5" customFormat="1" ht="27" customHeight="1">
      <c r="B343" s="16"/>
      <c r="C343" s="85" t="s">
        <v>700</v>
      </c>
      <c r="D343" s="85" t="s">
        <v>474</v>
      </c>
      <c r="E343" s="86" t="s">
        <v>701</v>
      </c>
      <c r="F343" s="167" t="s">
        <v>702</v>
      </c>
      <c r="G343" s="168"/>
      <c r="H343" s="168"/>
      <c r="I343" s="168"/>
      <c r="J343" s="87" t="s">
        <v>528</v>
      </c>
      <c r="K343" s="88">
        <v>7.024</v>
      </c>
      <c r="L343" s="169">
        <v>0</v>
      </c>
      <c r="M343" s="168"/>
      <c r="N343" s="170">
        <f>ROUND($L$343*$K$343,2)</f>
        <v>0</v>
      </c>
      <c r="O343" s="168"/>
      <c r="P343" s="168"/>
      <c r="Q343" s="168"/>
      <c r="R343" s="17"/>
      <c r="T343" s="89"/>
      <c r="U343" s="20" t="s">
        <v>340</v>
      </c>
      <c r="V343" s="90">
        <v>0.27</v>
      </c>
      <c r="W343" s="90">
        <f>$V$343*$K$343</f>
        <v>1.8964800000000002</v>
      </c>
      <c r="X343" s="90">
        <v>0</v>
      </c>
      <c r="Y343" s="90">
        <f>$X$343*$K$343</f>
        <v>0</v>
      </c>
      <c r="Z343" s="90">
        <v>0</v>
      </c>
      <c r="AA343" s="91">
        <f>$Z$343*$K$343</f>
        <v>0</v>
      </c>
      <c r="AR343" s="5" t="s">
        <v>478</v>
      </c>
      <c r="AT343" s="5" t="s">
        <v>474</v>
      </c>
      <c r="AU343" s="5" t="s">
        <v>364</v>
      </c>
      <c r="AY343" s="5" t="s">
        <v>473</v>
      </c>
      <c r="BE343" s="50">
        <f>IF($U$343="základní",$N$343,0)</f>
        <v>0</v>
      </c>
      <c r="BF343" s="50">
        <f>IF($U$343="snížená",$N$343,0)</f>
        <v>0</v>
      </c>
      <c r="BG343" s="50">
        <f>IF($U$343="zákl. přenesená",$N$343,0)</f>
        <v>0</v>
      </c>
      <c r="BH343" s="50">
        <f>IF($U$343="sníž. přenesená",$N$343,0)</f>
        <v>0</v>
      </c>
      <c r="BI343" s="50">
        <f>IF($U$343="nulová",$N$343,0)</f>
        <v>0</v>
      </c>
      <c r="BJ343" s="5" t="s">
        <v>364</v>
      </c>
      <c r="BK343" s="50">
        <f>ROUND($L$343*$K$343,2)</f>
        <v>0</v>
      </c>
      <c r="BL343" s="5" t="s">
        <v>478</v>
      </c>
    </row>
    <row r="344" spans="2:64" s="5" customFormat="1" ht="27" customHeight="1">
      <c r="B344" s="16"/>
      <c r="C344" s="85" t="s">
        <v>703</v>
      </c>
      <c r="D344" s="85" t="s">
        <v>474</v>
      </c>
      <c r="E344" s="86" t="s">
        <v>704</v>
      </c>
      <c r="F344" s="167" t="s">
        <v>705</v>
      </c>
      <c r="G344" s="168"/>
      <c r="H344" s="168"/>
      <c r="I344" s="168"/>
      <c r="J344" s="87" t="s">
        <v>544</v>
      </c>
      <c r="K344" s="88">
        <v>0.205</v>
      </c>
      <c r="L344" s="169">
        <v>0</v>
      </c>
      <c r="M344" s="168"/>
      <c r="N344" s="170">
        <f>ROUND($L$344*$K$344,2)</f>
        <v>0</v>
      </c>
      <c r="O344" s="168"/>
      <c r="P344" s="168"/>
      <c r="Q344" s="168"/>
      <c r="R344" s="17"/>
      <c r="T344" s="89"/>
      <c r="U344" s="20" t="s">
        <v>340</v>
      </c>
      <c r="V344" s="90">
        <v>37.673</v>
      </c>
      <c r="W344" s="90">
        <f>$V$344*$K$344</f>
        <v>7.722965</v>
      </c>
      <c r="X344" s="90">
        <v>1.05464</v>
      </c>
      <c r="Y344" s="90">
        <f>$X$344*$K$344</f>
        <v>0.21620119999999998</v>
      </c>
      <c r="Z344" s="90">
        <v>0</v>
      </c>
      <c r="AA344" s="91">
        <f>$Z$344*$K$344</f>
        <v>0</v>
      </c>
      <c r="AR344" s="5" t="s">
        <v>478</v>
      </c>
      <c r="AT344" s="5" t="s">
        <v>474</v>
      </c>
      <c r="AU344" s="5" t="s">
        <v>364</v>
      </c>
      <c r="AY344" s="5" t="s">
        <v>473</v>
      </c>
      <c r="BE344" s="50">
        <f>IF($U$344="základní",$N$344,0)</f>
        <v>0</v>
      </c>
      <c r="BF344" s="50">
        <f>IF($U$344="snížená",$N$344,0)</f>
        <v>0</v>
      </c>
      <c r="BG344" s="50">
        <f>IF($U$344="zákl. přenesená",$N$344,0)</f>
        <v>0</v>
      </c>
      <c r="BH344" s="50">
        <f>IF($U$344="sníž. přenesená",$N$344,0)</f>
        <v>0</v>
      </c>
      <c r="BI344" s="50">
        <f>IF($U$344="nulová",$N$344,0)</f>
        <v>0</v>
      </c>
      <c r="BJ344" s="5" t="s">
        <v>364</v>
      </c>
      <c r="BK344" s="50">
        <f>ROUND($L$344*$K$344,2)</f>
        <v>0</v>
      </c>
      <c r="BL344" s="5" t="s">
        <v>478</v>
      </c>
    </row>
    <row r="345" spans="2:51" s="5" customFormat="1" ht="15.75" customHeight="1">
      <c r="B345" s="92"/>
      <c r="E345" s="93"/>
      <c r="F345" s="171" t="s">
        <v>683</v>
      </c>
      <c r="G345" s="172"/>
      <c r="H345" s="172"/>
      <c r="I345" s="172"/>
      <c r="K345" s="93"/>
      <c r="N345" s="93"/>
      <c r="R345" s="94"/>
      <c r="T345" s="95"/>
      <c r="AA345" s="96"/>
      <c r="AT345" s="93" t="s">
        <v>480</v>
      </c>
      <c r="AU345" s="93" t="s">
        <v>364</v>
      </c>
      <c r="AV345" s="93" t="s">
        <v>320</v>
      </c>
      <c r="AW345" s="93" t="s">
        <v>422</v>
      </c>
      <c r="AX345" s="93" t="s">
        <v>355</v>
      </c>
      <c r="AY345" s="93" t="s">
        <v>473</v>
      </c>
    </row>
    <row r="346" spans="2:51" s="5" customFormat="1" ht="15.75" customHeight="1">
      <c r="B346" s="97"/>
      <c r="E346" s="98"/>
      <c r="F346" s="160" t="s">
        <v>706</v>
      </c>
      <c r="G346" s="161"/>
      <c r="H346" s="161"/>
      <c r="I346" s="161"/>
      <c r="K346" s="99">
        <v>0.132</v>
      </c>
      <c r="N346" s="98"/>
      <c r="R346" s="100"/>
      <c r="T346" s="101"/>
      <c r="AA346" s="102"/>
      <c r="AT346" s="98" t="s">
        <v>480</v>
      </c>
      <c r="AU346" s="98" t="s">
        <v>364</v>
      </c>
      <c r="AV346" s="98" t="s">
        <v>364</v>
      </c>
      <c r="AW346" s="98" t="s">
        <v>422</v>
      </c>
      <c r="AX346" s="98" t="s">
        <v>355</v>
      </c>
      <c r="AY346" s="98" t="s">
        <v>473</v>
      </c>
    </row>
    <row r="347" spans="2:51" s="5" customFormat="1" ht="15.75" customHeight="1">
      <c r="B347" s="92"/>
      <c r="E347" s="93"/>
      <c r="F347" s="171" t="s">
        <v>685</v>
      </c>
      <c r="G347" s="172"/>
      <c r="H347" s="172"/>
      <c r="I347" s="172"/>
      <c r="K347" s="93"/>
      <c r="N347" s="93"/>
      <c r="R347" s="94"/>
      <c r="T347" s="95"/>
      <c r="AA347" s="96"/>
      <c r="AT347" s="93" t="s">
        <v>480</v>
      </c>
      <c r="AU347" s="93" t="s">
        <v>364</v>
      </c>
      <c r="AV347" s="93" t="s">
        <v>320</v>
      </c>
      <c r="AW347" s="93" t="s">
        <v>422</v>
      </c>
      <c r="AX347" s="93" t="s">
        <v>355</v>
      </c>
      <c r="AY347" s="93" t="s">
        <v>473</v>
      </c>
    </row>
    <row r="348" spans="2:51" s="5" customFormat="1" ht="15.75" customHeight="1">
      <c r="B348" s="97"/>
      <c r="E348" s="98"/>
      <c r="F348" s="160" t="s">
        <v>707</v>
      </c>
      <c r="G348" s="161"/>
      <c r="H348" s="161"/>
      <c r="I348" s="161"/>
      <c r="K348" s="99">
        <v>0.073</v>
      </c>
      <c r="N348" s="98"/>
      <c r="R348" s="100"/>
      <c r="T348" s="101"/>
      <c r="AA348" s="102"/>
      <c r="AT348" s="98" t="s">
        <v>480</v>
      </c>
      <c r="AU348" s="98" t="s">
        <v>364</v>
      </c>
      <c r="AV348" s="98" t="s">
        <v>364</v>
      </c>
      <c r="AW348" s="98" t="s">
        <v>422</v>
      </c>
      <c r="AX348" s="98" t="s">
        <v>355</v>
      </c>
      <c r="AY348" s="98" t="s">
        <v>473</v>
      </c>
    </row>
    <row r="349" spans="2:51" s="5" customFormat="1" ht="15.75" customHeight="1">
      <c r="B349" s="103"/>
      <c r="E349" s="104"/>
      <c r="F349" s="162" t="s">
        <v>482</v>
      </c>
      <c r="G349" s="163"/>
      <c r="H349" s="163"/>
      <c r="I349" s="163"/>
      <c r="K349" s="105">
        <v>0.205</v>
      </c>
      <c r="N349" s="104"/>
      <c r="R349" s="106"/>
      <c r="T349" s="107"/>
      <c r="AA349" s="108"/>
      <c r="AT349" s="104" t="s">
        <v>480</v>
      </c>
      <c r="AU349" s="104" t="s">
        <v>364</v>
      </c>
      <c r="AV349" s="104" t="s">
        <v>478</v>
      </c>
      <c r="AW349" s="104" t="s">
        <v>422</v>
      </c>
      <c r="AX349" s="104" t="s">
        <v>320</v>
      </c>
      <c r="AY349" s="104" t="s">
        <v>473</v>
      </c>
    </row>
    <row r="350" spans="2:64" s="5" customFormat="1" ht="15.75" customHeight="1">
      <c r="B350" s="16"/>
      <c r="C350" s="85" t="s">
        <v>708</v>
      </c>
      <c r="D350" s="85" t="s">
        <v>474</v>
      </c>
      <c r="E350" s="86" t="s">
        <v>709</v>
      </c>
      <c r="F350" s="167" t="s">
        <v>710</v>
      </c>
      <c r="G350" s="168"/>
      <c r="H350" s="168"/>
      <c r="I350" s="168"/>
      <c r="J350" s="87" t="s">
        <v>477</v>
      </c>
      <c r="K350" s="88">
        <v>14.566</v>
      </c>
      <c r="L350" s="169">
        <v>0</v>
      </c>
      <c r="M350" s="168"/>
      <c r="N350" s="170">
        <f>ROUND($L$350*$K$350,2)</f>
        <v>0</v>
      </c>
      <c r="O350" s="168"/>
      <c r="P350" s="168"/>
      <c r="Q350" s="168"/>
      <c r="R350" s="17"/>
      <c r="T350" s="89"/>
      <c r="U350" s="20" t="s">
        <v>340</v>
      </c>
      <c r="V350" s="90">
        <v>1.448</v>
      </c>
      <c r="W350" s="90">
        <f>$V$350*$K$350</f>
        <v>21.091568</v>
      </c>
      <c r="X350" s="90">
        <v>2.4534</v>
      </c>
      <c r="Y350" s="90">
        <f>$X$350*$K$350</f>
        <v>35.7362244</v>
      </c>
      <c r="Z350" s="90">
        <v>0</v>
      </c>
      <c r="AA350" s="91">
        <f>$Z$350*$K$350</f>
        <v>0</v>
      </c>
      <c r="AR350" s="5" t="s">
        <v>478</v>
      </c>
      <c r="AT350" s="5" t="s">
        <v>474</v>
      </c>
      <c r="AU350" s="5" t="s">
        <v>364</v>
      </c>
      <c r="AY350" s="5" t="s">
        <v>473</v>
      </c>
      <c r="BE350" s="50">
        <f>IF($U$350="základní",$N$350,0)</f>
        <v>0</v>
      </c>
      <c r="BF350" s="50">
        <f>IF($U$350="snížená",$N$350,0)</f>
        <v>0</v>
      </c>
      <c r="BG350" s="50">
        <f>IF($U$350="zákl. přenesená",$N$350,0)</f>
        <v>0</v>
      </c>
      <c r="BH350" s="50">
        <f>IF($U$350="sníž. přenesená",$N$350,0)</f>
        <v>0</v>
      </c>
      <c r="BI350" s="50">
        <f>IF($U$350="nulová",$N$350,0)</f>
        <v>0</v>
      </c>
      <c r="BJ350" s="5" t="s">
        <v>364</v>
      </c>
      <c r="BK350" s="50">
        <f>ROUND($L$350*$K$350,2)</f>
        <v>0</v>
      </c>
      <c r="BL350" s="5" t="s">
        <v>478</v>
      </c>
    </row>
    <row r="351" spans="2:51" s="5" customFormat="1" ht="15.75" customHeight="1">
      <c r="B351" s="92"/>
      <c r="E351" s="93"/>
      <c r="F351" s="171" t="s">
        <v>711</v>
      </c>
      <c r="G351" s="172"/>
      <c r="H351" s="172"/>
      <c r="I351" s="172"/>
      <c r="K351" s="93"/>
      <c r="N351" s="93"/>
      <c r="R351" s="94"/>
      <c r="T351" s="95"/>
      <c r="AA351" s="96"/>
      <c r="AT351" s="93" t="s">
        <v>480</v>
      </c>
      <c r="AU351" s="93" t="s">
        <v>364</v>
      </c>
      <c r="AV351" s="93" t="s">
        <v>320</v>
      </c>
      <c r="AW351" s="93" t="s">
        <v>422</v>
      </c>
      <c r="AX351" s="93" t="s">
        <v>355</v>
      </c>
      <c r="AY351" s="93" t="s">
        <v>473</v>
      </c>
    </row>
    <row r="352" spans="2:51" s="5" customFormat="1" ht="15.75" customHeight="1">
      <c r="B352" s="92"/>
      <c r="E352" s="93"/>
      <c r="F352" s="171" t="s">
        <v>712</v>
      </c>
      <c r="G352" s="172"/>
      <c r="H352" s="172"/>
      <c r="I352" s="172"/>
      <c r="K352" s="93"/>
      <c r="N352" s="93"/>
      <c r="R352" s="94"/>
      <c r="T352" s="95"/>
      <c r="AA352" s="96"/>
      <c r="AT352" s="93" t="s">
        <v>480</v>
      </c>
      <c r="AU352" s="93" t="s">
        <v>364</v>
      </c>
      <c r="AV352" s="93" t="s">
        <v>320</v>
      </c>
      <c r="AW352" s="93" t="s">
        <v>422</v>
      </c>
      <c r="AX352" s="93" t="s">
        <v>355</v>
      </c>
      <c r="AY352" s="93" t="s">
        <v>473</v>
      </c>
    </row>
    <row r="353" spans="2:51" s="5" customFormat="1" ht="15.75" customHeight="1">
      <c r="B353" s="97"/>
      <c r="E353" s="98"/>
      <c r="F353" s="160" t="s">
        <v>713</v>
      </c>
      <c r="G353" s="161"/>
      <c r="H353" s="161"/>
      <c r="I353" s="161"/>
      <c r="K353" s="99">
        <v>9.278</v>
      </c>
      <c r="N353" s="98"/>
      <c r="R353" s="100"/>
      <c r="T353" s="101"/>
      <c r="AA353" s="102"/>
      <c r="AT353" s="98" t="s">
        <v>480</v>
      </c>
      <c r="AU353" s="98" t="s">
        <v>364</v>
      </c>
      <c r="AV353" s="98" t="s">
        <v>364</v>
      </c>
      <c r="AW353" s="98" t="s">
        <v>422</v>
      </c>
      <c r="AX353" s="98" t="s">
        <v>355</v>
      </c>
      <c r="AY353" s="98" t="s">
        <v>473</v>
      </c>
    </row>
    <row r="354" spans="2:51" s="5" customFormat="1" ht="15.75" customHeight="1">
      <c r="B354" s="92"/>
      <c r="E354" s="93"/>
      <c r="F354" s="171" t="s">
        <v>714</v>
      </c>
      <c r="G354" s="172"/>
      <c r="H354" s="172"/>
      <c r="I354" s="172"/>
      <c r="K354" s="93"/>
      <c r="N354" s="93"/>
      <c r="R354" s="94"/>
      <c r="T354" s="95"/>
      <c r="AA354" s="96"/>
      <c r="AT354" s="93" t="s">
        <v>480</v>
      </c>
      <c r="AU354" s="93" t="s">
        <v>364</v>
      </c>
      <c r="AV354" s="93" t="s">
        <v>320</v>
      </c>
      <c r="AW354" s="93" t="s">
        <v>422</v>
      </c>
      <c r="AX354" s="93" t="s">
        <v>355</v>
      </c>
      <c r="AY354" s="93" t="s">
        <v>473</v>
      </c>
    </row>
    <row r="355" spans="2:51" s="5" customFormat="1" ht="15.75" customHeight="1">
      <c r="B355" s="97"/>
      <c r="E355" s="98"/>
      <c r="F355" s="160" t="s">
        <v>715</v>
      </c>
      <c r="G355" s="161"/>
      <c r="H355" s="161"/>
      <c r="I355" s="161"/>
      <c r="K355" s="99">
        <v>4.298</v>
      </c>
      <c r="N355" s="98"/>
      <c r="R355" s="100"/>
      <c r="T355" s="101"/>
      <c r="AA355" s="102"/>
      <c r="AT355" s="98" t="s">
        <v>480</v>
      </c>
      <c r="AU355" s="98" t="s">
        <v>364</v>
      </c>
      <c r="AV355" s="98" t="s">
        <v>364</v>
      </c>
      <c r="AW355" s="98" t="s">
        <v>422</v>
      </c>
      <c r="AX355" s="98" t="s">
        <v>355</v>
      </c>
      <c r="AY355" s="98" t="s">
        <v>473</v>
      </c>
    </row>
    <row r="356" spans="2:51" s="5" customFormat="1" ht="15.75" customHeight="1">
      <c r="B356" s="92"/>
      <c r="E356" s="93"/>
      <c r="F356" s="171" t="s">
        <v>716</v>
      </c>
      <c r="G356" s="172"/>
      <c r="H356" s="172"/>
      <c r="I356" s="172"/>
      <c r="K356" s="93"/>
      <c r="N356" s="93"/>
      <c r="R356" s="94"/>
      <c r="T356" s="95"/>
      <c r="AA356" s="96"/>
      <c r="AT356" s="93" t="s">
        <v>480</v>
      </c>
      <c r="AU356" s="93" t="s">
        <v>364</v>
      </c>
      <c r="AV356" s="93" t="s">
        <v>320</v>
      </c>
      <c r="AW356" s="93" t="s">
        <v>422</v>
      </c>
      <c r="AX356" s="93" t="s">
        <v>355</v>
      </c>
      <c r="AY356" s="93" t="s">
        <v>473</v>
      </c>
    </row>
    <row r="357" spans="2:51" s="5" customFormat="1" ht="15.75" customHeight="1">
      <c r="B357" s="97"/>
      <c r="E357" s="98"/>
      <c r="F357" s="160" t="s">
        <v>717</v>
      </c>
      <c r="G357" s="161"/>
      <c r="H357" s="161"/>
      <c r="I357" s="161"/>
      <c r="K357" s="99">
        <v>0.99</v>
      </c>
      <c r="N357" s="98"/>
      <c r="R357" s="100"/>
      <c r="T357" s="101"/>
      <c r="AA357" s="102"/>
      <c r="AT357" s="98" t="s">
        <v>480</v>
      </c>
      <c r="AU357" s="98" t="s">
        <v>364</v>
      </c>
      <c r="AV357" s="98" t="s">
        <v>364</v>
      </c>
      <c r="AW357" s="98" t="s">
        <v>422</v>
      </c>
      <c r="AX357" s="98" t="s">
        <v>355</v>
      </c>
      <c r="AY357" s="98" t="s">
        <v>473</v>
      </c>
    </row>
    <row r="358" spans="2:51" s="5" customFormat="1" ht="15.75" customHeight="1">
      <c r="B358" s="103"/>
      <c r="E358" s="104"/>
      <c r="F358" s="162" t="s">
        <v>482</v>
      </c>
      <c r="G358" s="163"/>
      <c r="H358" s="163"/>
      <c r="I358" s="163"/>
      <c r="K358" s="105">
        <v>14.566</v>
      </c>
      <c r="N358" s="104"/>
      <c r="R358" s="106"/>
      <c r="T358" s="107"/>
      <c r="AA358" s="108"/>
      <c r="AT358" s="104" t="s">
        <v>480</v>
      </c>
      <c r="AU358" s="104" t="s">
        <v>364</v>
      </c>
      <c r="AV358" s="104" t="s">
        <v>478</v>
      </c>
      <c r="AW358" s="104" t="s">
        <v>422</v>
      </c>
      <c r="AX358" s="104" t="s">
        <v>320</v>
      </c>
      <c r="AY358" s="104" t="s">
        <v>473</v>
      </c>
    </row>
    <row r="359" spans="2:64" s="5" customFormat="1" ht="15.75" customHeight="1">
      <c r="B359" s="16"/>
      <c r="C359" s="85" t="s">
        <v>718</v>
      </c>
      <c r="D359" s="85" t="s">
        <v>474</v>
      </c>
      <c r="E359" s="86" t="s">
        <v>719</v>
      </c>
      <c r="F359" s="167" t="s">
        <v>720</v>
      </c>
      <c r="G359" s="168"/>
      <c r="H359" s="168"/>
      <c r="I359" s="168"/>
      <c r="J359" s="87" t="s">
        <v>528</v>
      </c>
      <c r="K359" s="88">
        <v>84.15</v>
      </c>
      <c r="L359" s="169">
        <v>0</v>
      </c>
      <c r="M359" s="168"/>
      <c r="N359" s="170">
        <f>ROUND($L$359*$K$359,2)</f>
        <v>0</v>
      </c>
      <c r="O359" s="168"/>
      <c r="P359" s="168"/>
      <c r="Q359" s="168"/>
      <c r="R359" s="17"/>
      <c r="T359" s="89"/>
      <c r="U359" s="20" t="s">
        <v>340</v>
      </c>
      <c r="V359" s="90">
        <v>0.681</v>
      </c>
      <c r="W359" s="90">
        <f>$V$359*$K$359</f>
        <v>57.30615000000001</v>
      </c>
      <c r="X359" s="90">
        <v>0.00519</v>
      </c>
      <c r="Y359" s="90">
        <f>$X$359*$K$359</f>
        <v>0.43673850000000003</v>
      </c>
      <c r="Z359" s="90">
        <v>0</v>
      </c>
      <c r="AA359" s="91">
        <f>$Z$359*$K$359</f>
        <v>0</v>
      </c>
      <c r="AR359" s="5" t="s">
        <v>478</v>
      </c>
      <c r="AT359" s="5" t="s">
        <v>474</v>
      </c>
      <c r="AU359" s="5" t="s">
        <v>364</v>
      </c>
      <c r="AY359" s="5" t="s">
        <v>473</v>
      </c>
      <c r="BE359" s="50">
        <f>IF($U$359="základní",$N$359,0)</f>
        <v>0</v>
      </c>
      <c r="BF359" s="50">
        <f>IF($U$359="snížená",$N$359,0)</f>
        <v>0</v>
      </c>
      <c r="BG359" s="50">
        <f>IF($U$359="zákl. přenesená",$N$359,0)</f>
        <v>0</v>
      </c>
      <c r="BH359" s="50">
        <f>IF($U$359="sníž. přenesená",$N$359,0)</f>
        <v>0</v>
      </c>
      <c r="BI359" s="50">
        <f>IF($U$359="nulová",$N$359,0)</f>
        <v>0</v>
      </c>
      <c r="BJ359" s="5" t="s">
        <v>364</v>
      </c>
      <c r="BK359" s="50">
        <f>ROUND($L$359*$K$359,2)</f>
        <v>0</v>
      </c>
      <c r="BL359" s="5" t="s">
        <v>478</v>
      </c>
    </row>
    <row r="360" spans="2:51" s="5" customFormat="1" ht="15.75" customHeight="1">
      <c r="B360" s="92"/>
      <c r="E360" s="93"/>
      <c r="F360" s="171" t="s">
        <v>711</v>
      </c>
      <c r="G360" s="172"/>
      <c r="H360" s="172"/>
      <c r="I360" s="172"/>
      <c r="K360" s="93"/>
      <c r="N360" s="93"/>
      <c r="R360" s="94"/>
      <c r="T360" s="95"/>
      <c r="AA360" s="96"/>
      <c r="AT360" s="93" t="s">
        <v>480</v>
      </c>
      <c r="AU360" s="93" t="s">
        <v>364</v>
      </c>
      <c r="AV360" s="93" t="s">
        <v>320</v>
      </c>
      <c r="AW360" s="93" t="s">
        <v>422</v>
      </c>
      <c r="AX360" s="93" t="s">
        <v>355</v>
      </c>
      <c r="AY360" s="93" t="s">
        <v>473</v>
      </c>
    </row>
    <row r="361" spans="2:51" s="5" customFormat="1" ht="15.75" customHeight="1">
      <c r="B361" s="92"/>
      <c r="E361" s="93"/>
      <c r="F361" s="171" t="s">
        <v>712</v>
      </c>
      <c r="G361" s="172"/>
      <c r="H361" s="172"/>
      <c r="I361" s="172"/>
      <c r="K361" s="93"/>
      <c r="N361" s="93"/>
      <c r="R361" s="94"/>
      <c r="T361" s="95"/>
      <c r="AA361" s="96"/>
      <c r="AT361" s="93" t="s">
        <v>480</v>
      </c>
      <c r="AU361" s="93" t="s">
        <v>364</v>
      </c>
      <c r="AV361" s="93" t="s">
        <v>320</v>
      </c>
      <c r="AW361" s="93" t="s">
        <v>422</v>
      </c>
      <c r="AX361" s="93" t="s">
        <v>355</v>
      </c>
      <c r="AY361" s="93" t="s">
        <v>473</v>
      </c>
    </row>
    <row r="362" spans="2:51" s="5" customFormat="1" ht="15.75" customHeight="1">
      <c r="B362" s="97"/>
      <c r="E362" s="98"/>
      <c r="F362" s="160" t="s">
        <v>721</v>
      </c>
      <c r="G362" s="161"/>
      <c r="H362" s="161"/>
      <c r="I362" s="161"/>
      <c r="K362" s="99">
        <v>50.15</v>
      </c>
      <c r="N362" s="98"/>
      <c r="R362" s="100"/>
      <c r="T362" s="101"/>
      <c r="AA362" s="102"/>
      <c r="AT362" s="98" t="s">
        <v>480</v>
      </c>
      <c r="AU362" s="98" t="s">
        <v>364</v>
      </c>
      <c r="AV362" s="98" t="s">
        <v>364</v>
      </c>
      <c r="AW362" s="98" t="s">
        <v>422</v>
      </c>
      <c r="AX362" s="98" t="s">
        <v>355</v>
      </c>
      <c r="AY362" s="98" t="s">
        <v>473</v>
      </c>
    </row>
    <row r="363" spans="2:51" s="5" customFormat="1" ht="15.75" customHeight="1">
      <c r="B363" s="92"/>
      <c r="E363" s="93"/>
      <c r="F363" s="171" t="s">
        <v>714</v>
      </c>
      <c r="G363" s="172"/>
      <c r="H363" s="172"/>
      <c r="I363" s="172"/>
      <c r="K363" s="93"/>
      <c r="N363" s="93"/>
      <c r="R363" s="94"/>
      <c r="T363" s="95"/>
      <c r="AA363" s="96"/>
      <c r="AT363" s="93" t="s">
        <v>480</v>
      </c>
      <c r="AU363" s="93" t="s">
        <v>364</v>
      </c>
      <c r="AV363" s="93" t="s">
        <v>320</v>
      </c>
      <c r="AW363" s="93" t="s">
        <v>422</v>
      </c>
      <c r="AX363" s="93" t="s">
        <v>355</v>
      </c>
      <c r="AY363" s="93" t="s">
        <v>473</v>
      </c>
    </row>
    <row r="364" spans="2:51" s="5" customFormat="1" ht="15.75" customHeight="1">
      <c r="B364" s="97"/>
      <c r="E364" s="98"/>
      <c r="F364" s="160" t="s">
        <v>722</v>
      </c>
      <c r="G364" s="161"/>
      <c r="H364" s="161"/>
      <c r="I364" s="161"/>
      <c r="K364" s="99">
        <v>28.65</v>
      </c>
      <c r="N364" s="98"/>
      <c r="R364" s="100"/>
      <c r="T364" s="101"/>
      <c r="AA364" s="102"/>
      <c r="AT364" s="98" t="s">
        <v>480</v>
      </c>
      <c r="AU364" s="98" t="s">
        <v>364</v>
      </c>
      <c r="AV364" s="98" t="s">
        <v>364</v>
      </c>
      <c r="AW364" s="98" t="s">
        <v>422</v>
      </c>
      <c r="AX364" s="98" t="s">
        <v>355</v>
      </c>
      <c r="AY364" s="98" t="s">
        <v>473</v>
      </c>
    </row>
    <row r="365" spans="2:51" s="5" customFormat="1" ht="15.75" customHeight="1">
      <c r="B365" s="92"/>
      <c r="E365" s="93"/>
      <c r="F365" s="171" t="s">
        <v>716</v>
      </c>
      <c r="G365" s="172"/>
      <c r="H365" s="172"/>
      <c r="I365" s="172"/>
      <c r="K365" s="93"/>
      <c r="N365" s="93"/>
      <c r="R365" s="94"/>
      <c r="T365" s="95"/>
      <c r="AA365" s="96"/>
      <c r="AT365" s="93" t="s">
        <v>480</v>
      </c>
      <c r="AU365" s="93" t="s">
        <v>364</v>
      </c>
      <c r="AV365" s="93" t="s">
        <v>320</v>
      </c>
      <c r="AW365" s="93" t="s">
        <v>422</v>
      </c>
      <c r="AX365" s="93" t="s">
        <v>355</v>
      </c>
      <c r="AY365" s="93" t="s">
        <v>473</v>
      </c>
    </row>
    <row r="366" spans="2:51" s="5" customFormat="1" ht="15.75" customHeight="1">
      <c r="B366" s="97"/>
      <c r="E366" s="98"/>
      <c r="F366" s="160" t="s">
        <v>723</v>
      </c>
      <c r="G366" s="161"/>
      <c r="H366" s="161"/>
      <c r="I366" s="161"/>
      <c r="K366" s="99">
        <v>5.35</v>
      </c>
      <c r="N366" s="98"/>
      <c r="R366" s="100"/>
      <c r="T366" s="101"/>
      <c r="AA366" s="102"/>
      <c r="AT366" s="98" t="s">
        <v>480</v>
      </c>
      <c r="AU366" s="98" t="s">
        <v>364</v>
      </c>
      <c r="AV366" s="98" t="s">
        <v>364</v>
      </c>
      <c r="AW366" s="98" t="s">
        <v>422</v>
      </c>
      <c r="AX366" s="98" t="s">
        <v>355</v>
      </c>
      <c r="AY366" s="98" t="s">
        <v>473</v>
      </c>
    </row>
    <row r="367" spans="2:51" s="5" customFormat="1" ht="15.75" customHeight="1">
      <c r="B367" s="103"/>
      <c r="E367" s="104"/>
      <c r="F367" s="162" t="s">
        <v>482</v>
      </c>
      <c r="G367" s="163"/>
      <c r="H367" s="163"/>
      <c r="I367" s="163"/>
      <c r="K367" s="105">
        <v>84.15</v>
      </c>
      <c r="N367" s="104"/>
      <c r="R367" s="106"/>
      <c r="T367" s="107"/>
      <c r="AA367" s="108"/>
      <c r="AT367" s="104" t="s">
        <v>480</v>
      </c>
      <c r="AU367" s="104" t="s">
        <v>364</v>
      </c>
      <c r="AV367" s="104" t="s">
        <v>478</v>
      </c>
      <c r="AW367" s="104" t="s">
        <v>422</v>
      </c>
      <c r="AX367" s="104" t="s">
        <v>320</v>
      </c>
      <c r="AY367" s="104" t="s">
        <v>473</v>
      </c>
    </row>
    <row r="368" spans="2:64" s="5" customFormat="1" ht="15.75" customHeight="1">
      <c r="B368" s="16"/>
      <c r="C368" s="85" t="s">
        <v>724</v>
      </c>
      <c r="D368" s="85" t="s">
        <v>474</v>
      </c>
      <c r="E368" s="86" t="s">
        <v>725</v>
      </c>
      <c r="F368" s="167" t="s">
        <v>726</v>
      </c>
      <c r="G368" s="168"/>
      <c r="H368" s="168"/>
      <c r="I368" s="168"/>
      <c r="J368" s="87" t="s">
        <v>528</v>
      </c>
      <c r="K368" s="88">
        <v>84.15</v>
      </c>
      <c r="L368" s="169">
        <v>0</v>
      </c>
      <c r="M368" s="168"/>
      <c r="N368" s="170">
        <f>ROUND($L$368*$K$368,2)</f>
        <v>0</v>
      </c>
      <c r="O368" s="168"/>
      <c r="P368" s="168"/>
      <c r="Q368" s="168"/>
      <c r="R368" s="17"/>
      <c r="T368" s="89"/>
      <c r="U368" s="20" t="s">
        <v>340</v>
      </c>
      <c r="V368" s="90">
        <v>0.24</v>
      </c>
      <c r="W368" s="90">
        <f>$V$368*$K$368</f>
        <v>20.196</v>
      </c>
      <c r="X368" s="90">
        <v>0</v>
      </c>
      <c r="Y368" s="90">
        <f>$X$368*$K$368</f>
        <v>0</v>
      </c>
      <c r="Z368" s="90">
        <v>0</v>
      </c>
      <c r="AA368" s="91">
        <f>$Z$368*$K$368</f>
        <v>0</v>
      </c>
      <c r="AR368" s="5" t="s">
        <v>478</v>
      </c>
      <c r="AT368" s="5" t="s">
        <v>474</v>
      </c>
      <c r="AU368" s="5" t="s">
        <v>364</v>
      </c>
      <c r="AY368" s="5" t="s">
        <v>473</v>
      </c>
      <c r="BE368" s="50">
        <f>IF($U$368="základní",$N$368,0)</f>
        <v>0</v>
      </c>
      <c r="BF368" s="50">
        <f>IF($U$368="snížená",$N$368,0)</f>
        <v>0</v>
      </c>
      <c r="BG368" s="50">
        <f>IF($U$368="zákl. přenesená",$N$368,0)</f>
        <v>0</v>
      </c>
      <c r="BH368" s="50">
        <f>IF($U$368="sníž. přenesená",$N$368,0)</f>
        <v>0</v>
      </c>
      <c r="BI368" s="50">
        <f>IF($U$368="nulová",$N$368,0)</f>
        <v>0</v>
      </c>
      <c r="BJ368" s="5" t="s">
        <v>364</v>
      </c>
      <c r="BK368" s="50">
        <f>ROUND($L$368*$K$368,2)</f>
        <v>0</v>
      </c>
      <c r="BL368" s="5" t="s">
        <v>478</v>
      </c>
    </row>
    <row r="369" spans="2:64" s="5" customFormat="1" ht="27" customHeight="1">
      <c r="B369" s="16"/>
      <c r="C369" s="85" t="s">
        <v>727</v>
      </c>
      <c r="D369" s="85" t="s">
        <v>474</v>
      </c>
      <c r="E369" s="86" t="s">
        <v>728</v>
      </c>
      <c r="F369" s="167" t="s">
        <v>729</v>
      </c>
      <c r="G369" s="168"/>
      <c r="H369" s="168"/>
      <c r="I369" s="168"/>
      <c r="J369" s="87" t="s">
        <v>544</v>
      </c>
      <c r="K369" s="88">
        <v>1.033</v>
      </c>
      <c r="L369" s="169">
        <v>0</v>
      </c>
      <c r="M369" s="168"/>
      <c r="N369" s="170">
        <f>ROUND($L$369*$K$369,2)</f>
        <v>0</v>
      </c>
      <c r="O369" s="168"/>
      <c r="P369" s="168"/>
      <c r="Q369" s="168"/>
      <c r="R369" s="17"/>
      <c r="T369" s="89"/>
      <c r="U369" s="20" t="s">
        <v>340</v>
      </c>
      <c r="V369" s="90">
        <v>37.704</v>
      </c>
      <c r="W369" s="90">
        <f>$V$369*$K$369</f>
        <v>38.948232</v>
      </c>
      <c r="X369" s="90">
        <v>1.05256</v>
      </c>
      <c r="Y369" s="90">
        <f>$X$369*$K$369</f>
        <v>1.08729448</v>
      </c>
      <c r="Z369" s="90">
        <v>0</v>
      </c>
      <c r="AA369" s="91">
        <f>$Z$369*$K$369</f>
        <v>0</v>
      </c>
      <c r="AR369" s="5" t="s">
        <v>478</v>
      </c>
      <c r="AT369" s="5" t="s">
        <v>474</v>
      </c>
      <c r="AU369" s="5" t="s">
        <v>364</v>
      </c>
      <c r="AY369" s="5" t="s">
        <v>473</v>
      </c>
      <c r="BE369" s="50">
        <f>IF($U$369="základní",$N$369,0)</f>
        <v>0</v>
      </c>
      <c r="BF369" s="50">
        <f>IF($U$369="snížená",$N$369,0)</f>
        <v>0</v>
      </c>
      <c r="BG369" s="50">
        <f>IF($U$369="zákl. přenesená",$N$369,0)</f>
        <v>0</v>
      </c>
      <c r="BH369" s="50">
        <f>IF($U$369="sníž. přenesená",$N$369,0)</f>
        <v>0</v>
      </c>
      <c r="BI369" s="50">
        <f>IF($U$369="nulová",$N$369,0)</f>
        <v>0</v>
      </c>
      <c r="BJ369" s="5" t="s">
        <v>364</v>
      </c>
      <c r="BK369" s="50">
        <f>ROUND($L$369*$K$369,2)</f>
        <v>0</v>
      </c>
      <c r="BL369" s="5" t="s">
        <v>478</v>
      </c>
    </row>
    <row r="370" spans="2:51" s="5" customFormat="1" ht="15.75" customHeight="1">
      <c r="B370" s="92"/>
      <c r="E370" s="93"/>
      <c r="F370" s="171" t="s">
        <v>711</v>
      </c>
      <c r="G370" s="172"/>
      <c r="H370" s="172"/>
      <c r="I370" s="172"/>
      <c r="K370" s="93"/>
      <c r="N370" s="93"/>
      <c r="R370" s="94"/>
      <c r="T370" s="95"/>
      <c r="AA370" s="96"/>
      <c r="AT370" s="93" t="s">
        <v>480</v>
      </c>
      <c r="AU370" s="93" t="s">
        <v>364</v>
      </c>
      <c r="AV370" s="93" t="s">
        <v>320</v>
      </c>
      <c r="AW370" s="93" t="s">
        <v>422</v>
      </c>
      <c r="AX370" s="93" t="s">
        <v>355</v>
      </c>
      <c r="AY370" s="93" t="s">
        <v>473</v>
      </c>
    </row>
    <row r="371" spans="2:51" s="5" customFormat="1" ht="15.75" customHeight="1">
      <c r="B371" s="97"/>
      <c r="E371" s="98"/>
      <c r="F371" s="160" t="s">
        <v>730</v>
      </c>
      <c r="G371" s="161"/>
      <c r="H371" s="161"/>
      <c r="I371" s="161"/>
      <c r="K371" s="99">
        <v>1.033</v>
      </c>
      <c r="N371" s="98"/>
      <c r="R371" s="100"/>
      <c r="T371" s="101"/>
      <c r="AA371" s="102"/>
      <c r="AT371" s="98" t="s">
        <v>480</v>
      </c>
      <c r="AU371" s="98" t="s">
        <v>364</v>
      </c>
      <c r="AV371" s="98" t="s">
        <v>364</v>
      </c>
      <c r="AW371" s="98" t="s">
        <v>422</v>
      </c>
      <c r="AX371" s="98" t="s">
        <v>320</v>
      </c>
      <c r="AY371" s="98" t="s">
        <v>473</v>
      </c>
    </row>
    <row r="372" spans="2:63" s="75" customFormat="1" ht="30.75" customHeight="1">
      <c r="B372" s="76"/>
      <c r="D372" s="84" t="s">
        <v>428</v>
      </c>
      <c r="N372" s="178">
        <f>$BK$372</f>
        <v>0</v>
      </c>
      <c r="O372" s="179"/>
      <c r="P372" s="179"/>
      <c r="Q372" s="179"/>
      <c r="R372" s="79"/>
      <c r="T372" s="80"/>
      <c r="W372" s="81">
        <f>SUM($W$373:$W$402)</f>
        <v>28.438845</v>
      </c>
      <c r="Y372" s="81">
        <f>SUM($Y$373:$Y$402)</f>
        <v>14.183286370000001</v>
      </c>
      <c r="AA372" s="82">
        <f>SUM($AA$373:$AA$402)</f>
        <v>0</v>
      </c>
      <c r="AR372" s="78" t="s">
        <v>320</v>
      </c>
      <c r="AT372" s="78" t="s">
        <v>354</v>
      </c>
      <c r="AU372" s="78" t="s">
        <v>320</v>
      </c>
      <c r="AY372" s="78" t="s">
        <v>473</v>
      </c>
      <c r="BK372" s="83">
        <f>SUM($BK$373:$BK$402)</f>
        <v>0</v>
      </c>
    </row>
    <row r="373" spans="2:64" s="5" customFormat="1" ht="15.75" customHeight="1">
      <c r="B373" s="16"/>
      <c r="C373" s="85" t="s">
        <v>731</v>
      </c>
      <c r="D373" s="85" t="s">
        <v>474</v>
      </c>
      <c r="E373" s="86" t="s">
        <v>732</v>
      </c>
      <c r="F373" s="167" t="s">
        <v>733</v>
      </c>
      <c r="G373" s="168"/>
      <c r="H373" s="168"/>
      <c r="I373" s="168"/>
      <c r="J373" s="87" t="s">
        <v>528</v>
      </c>
      <c r="K373" s="88">
        <v>9.402</v>
      </c>
      <c r="L373" s="169">
        <v>0</v>
      </c>
      <c r="M373" s="168"/>
      <c r="N373" s="170">
        <f>ROUND($L$373*$K$373,2)</f>
        <v>0</v>
      </c>
      <c r="O373" s="168"/>
      <c r="P373" s="168"/>
      <c r="Q373" s="168"/>
      <c r="R373" s="17"/>
      <c r="T373" s="89"/>
      <c r="U373" s="20" t="s">
        <v>340</v>
      </c>
      <c r="V373" s="90">
        <v>0.051</v>
      </c>
      <c r="W373" s="90">
        <f>$V$373*$K$373</f>
        <v>0.47950199999999993</v>
      </c>
      <c r="X373" s="90">
        <v>0</v>
      </c>
      <c r="Y373" s="90">
        <f>$X$373*$K$373</f>
        <v>0</v>
      </c>
      <c r="Z373" s="90">
        <v>0</v>
      </c>
      <c r="AA373" s="91">
        <f>$Z$373*$K$373</f>
        <v>0</v>
      </c>
      <c r="AR373" s="5" t="s">
        <v>478</v>
      </c>
      <c r="AT373" s="5" t="s">
        <v>474</v>
      </c>
      <c r="AU373" s="5" t="s">
        <v>364</v>
      </c>
      <c r="AY373" s="5" t="s">
        <v>473</v>
      </c>
      <c r="BE373" s="50">
        <f>IF($U$373="základní",$N$373,0)</f>
        <v>0</v>
      </c>
      <c r="BF373" s="50">
        <f>IF($U$373="snížená",$N$373,0)</f>
        <v>0</v>
      </c>
      <c r="BG373" s="50">
        <f>IF($U$373="zákl. přenesená",$N$373,0)</f>
        <v>0</v>
      </c>
      <c r="BH373" s="50">
        <f>IF($U$373="sníž. přenesená",$N$373,0)</f>
        <v>0</v>
      </c>
      <c r="BI373" s="50">
        <f>IF($U$373="nulová",$N$373,0)</f>
        <v>0</v>
      </c>
      <c r="BJ373" s="5" t="s">
        <v>364</v>
      </c>
      <c r="BK373" s="50">
        <f>ROUND($L$373*$K$373,2)</f>
        <v>0</v>
      </c>
      <c r="BL373" s="5" t="s">
        <v>478</v>
      </c>
    </row>
    <row r="374" spans="2:51" s="5" customFormat="1" ht="15.75" customHeight="1">
      <c r="B374" s="97"/>
      <c r="E374" s="98"/>
      <c r="F374" s="160" t="s">
        <v>401</v>
      </c>
      <c r="G374" s="161"/>
      <c r="H374" s="161"/>
      <c r="I374" s="161"/>
      <c r="K374" s="99">
        <v>9.402</v>
      </c>
      <c r="N374" s="98"/>
      <c r="R374" s="100"/>
      <c r="T374" s="101"/>
      <c r="AA374" s="102"/>
      <c r="AT374" s="98" t="s">
        <v>480</v>
      </c>
      <c r="AU374" s="98" t="s">
        <v>364</v>
      </c>
      <c r="AV374" s="98" t="s">
        <v>364</v>
      </c>
      <c r="AW374" s="98" t="s">
        <v>422</v>
      </c>
      <c r="AX374" s="98" t="s">
        <v>320</v>
      </c>
      <c r="AY374" s="98" t="s">
        <v>473</v>
      </c>
    </row>
    <row r="375" spans="2:64" s="5" customFormat="1" ht="15.75" customHeight="1">
      <c r="B375" s="16"/>
      <c r="C375" s="85" t="s">
        <v>734</v>
      </c>
      <c r="D375" s="85" t="s">
        <v>474</v>
      </c>
      <c r="E375" s="86" t="s">
        <v>735</v>
      </c>
      <c r="F375" s="167" t="s">
        <v>736</v>
      </c>
      <c r="G375" s="168"/>
      <c r="H375" s="168"/>
      <c r="I375" s="168"/>
      <c r="J375" s="87" t="s">
        <v>528</v>
      </c>
      <c r="K375" s="88">
        <v>72.497</v>
      </c>
      <c r="L375" s="169">
        <v>0</v>
      </c>
      <c r="M375" s="168"/>
      <c r="N375" s="170">
        <f>ROUND($L$375*$K$375,2)</f>
        <v>0</v>
      </c>
      <c r="O375" s="168"/>
      <c r="P375" s="168"/>
      <c r="Q375" s="168"/>
      <c r="R375" s="17"/>
      <c r="T375" s="89"/>
      <c r="U375" s="20" t="s">
        <v>340</v>
      </c>
      <c r="V375" s="90">
        <v>0.055</v>
      </c>
      <c r="W375" s="90">
        <f>$V$375*$K$375</f>
        <v>3.987335</v>
      </c>
      <c r="X375" s="90">
        <v>0</v>
      </c>
      <c r="Y375" s="90">
        <f>$X$375*$K$375</f>
        <v>0</v>
      </c>
      <c r="Z375" s="90">
        <v>0</v>
      </c>
      <c r="AA375" s="91">
        <f>$Z$375*$K$375</f>
        <v>0</v>
      </c>
      <c r="AR375" s="5" t="s">
        <v>478</v>
      </c>
      <c r="AT375" s="5" t="s">
        <v>474</v>
      </c>
      <c r="AU375" s="5" t="s">
        <v>364</v>
      </c>
      <c r="AY375" s="5" t="s">
        <v>473</v>
      </c>
      <c r="BE375" s="50">
        <f>IF($U$375="základní",$N$375,0)</f>
        <v>0</v>
      </c>
      <c r="BF375" s="50">
        <f>IF($U$375="snížená",$N$375,0)</f>
        <v>0</v>
      </c>
      <c r="BG375" s="50">
        <f>IF($U$375="zákl. přenesená",$N$375,0)</f>
        <v>0</v>
      </c>
      <c r="BH375" s="50">
        <f>IF($U$375="sníž. přenesená",$N$375,0)</f>
        <v>0</v>
      </c>
      <c r="BI375" s="50">
        <f>IF($U$375="nulová",$N$375,0)</f>
        <v>0</v>
      </c>
      <c r="BJ375" s="5" t="s">
        <v>364</v>
      </c>
      <c r="BK375" s="50">
        <f>ROUND($L$375*$K$375,2)</f>
        <v>0</v>
      </c>
      <c r="BL375" s="5" t="s">
        <v>478</v>
      </c>
    </row>
    <row r="376" spans="2:51" s="5" customFormat="1" ht="15.75" customHeight="1">
      <c r="B376" s="92"/>
      <c r="E376" s="93"/>
      <c r="F376" s="171" t="s">
        <v>563</v>
      </c>
      <c r="G376" s="172"/>
      <c r="H376" s="172"/>
      <c r="I376" s="172"/>
      <c r="K376" s="93"/>
      <c r="N376" s="93"/>
      <c r="R376" s="94"/>
      <c r="T376" s="95"/>
      <c r="AA376" s="96"/>
      <c r="AT376" s="93" t="s">
        <v>480</v>
      </c>
      <c r="AU376" s="93" t="s">
        <v>364</v>
      </c>
      <c r="AV376" s="93" t="s">
        <v>320</v>
      </c>
      <c r="AW376" s="93" t="s">
        <v>422</v>
      </c>
      <c r="AX376" s="93" t="s">
        <v>355</v>
      </c>
      <c r="AY376" s="93" t="s">
        <v>473</v>
      </c>
    </row>
    <row r="377" spans="2:51" s="5" customFormat="1" ht="15.75" customHeight="1">
      <c r="B377" s="97"/>
      <c r="E377" s="98"/>
      <c r="F377" s="160" t="s">
        <v>737</v>
      </c>
      <c r="G377" s="161"/>
      <c r="H377" s="161"/>
      <c r="I377" s="161"/>
      <c r="K377" s="99">
        <v>72.497</v>
      </c>
      <c r="N377" s="98"/>
      <c r="R377" s="100"/>
      <c r="T377" s="101"/>
      <c r="AA377" s="102"/>
      <c r="AT377" s="98" t="s">
        <v>480</v>
      </c>
      <c r="AU377" s="98" t="s">
        <v>364</v>
      </c>
      <c r="AV377" s="98" t="s">
        <v>364</v>
      </c>
      <c r="AW377" s="98" t="s">
        <v>422</v>
      </c>
      <c r="AX377" s="98" t="s">
        <v>320</v>
      </c>
      <c r="AY377" s="98" t="s">
        <v>473</v>
      </c>
    </row>
    <row r="378" spans="2:64" s="5" customFormat="1" ht="15.75" customHeight="1">
      <c r="B378" s="16"/>
      <c r="C378" s="85" t="s">
        <v>738</v>
      </c>
      <c r="D378" s="85" t="s">
        <v>474</v>
      </c>
      <c r="E378" s="86" t="s">
        <v>739</v>
      </c>
      <c r="F378" s="167" t="s">
        <v>740</v>
      </c>
      <c r="G378" s="168"/>
      <c r="H378" s="168"/>
      <c r="I378" s="168"/>
      <c r="J378" s="87" t="s">
        <v>528</v>
      </c>
      <c r="K378" s="88">
        <v>9.402</v>
      </c>
      <c r="L378" s="169">
        <v>0</v>
      </c>
      <c r="M378" s="168"/>
      <c r="N378" s="170">
        <f>ROUND($L$378*$K$378,2)</f>
        <v>0</v>
      </c>
      <c r="O378" s="168"/>
      <c r="P378" s="168"/>
      <c r="Q378" s="168"/>
      <c r="R378" s="17"/>
      <c r="T378" s="89"/>
      <c r="U378" s="20" t="s">
        <v>340</v>
      </c>
      <c r="V378" s="90">
        <v>0.021</v>
      </c>
      <c r="W378" s="90">
        <f>$V$378*$K$378</f>
        <v>0.197442</v>
      </c>
      <c r="X378" s="90">
        <v>0</v>
      </c>
      <c r="Y378" s="90">
        <f>$X$378*$K$378</f>
        <v>0</v>
      </c>
      <c r="Z378" s="90">
        <v>0</v>
      </c>
      <c r="AA378" s="91">
        <f>$Z$378*$K$378</f>
        <v>0</v>
      </c>
      <c r="AR378" s="5" t="s">
        <v>478</v>
      </c>
      <c r="AT378" s="5" t="s">
        <v>474</v>
      </c>
      <c r="AU378" s="5" t="s">
        <v>364</v>
      </c>
      <c r="AY378" s="5" t="s">
        <v>473</v>
      </c>
      <c r="BE378" s="50">
        <f>IF($U$378="základní",$N$378,0)</f>
        <v>0</v>
      </c>
      <c r="BF378" s="50">
        <f>IF($U$378="snížená",$N$378,0)</f>
        <v>0</v>
      </c>
      <c r="BG378" s="50">
        <f>IF($U$378="zákl. přenesená",$N$378,0)</f>
        <v>0</v>
      </c>
      <c r="BH378" s="50">
        <f>IF($U$378="sníž. přenesená",$N$378,0)</f>
        <v>0</v>
      </c>
      <c r="BI378" s="50">
        <f>IF($U$378="nulová",$N$378,0)</f>
        <v>0</v>
      </c>
      <c r="BJ378" s="5" t="s">
        <v>364</v>
      </c>
      <c r="BK378" s="50">
        <f>ROUND($L$378*$K$378,2)</f>
        <v>0</v>
      </c>
      <c r="BL378" s="5" t="s">
        <v>478</v>
      </c>
    </row>
    <row r="379" spans="2:51" s="5" customFormat="1" ht="15.75" customHeight="1">
      <c r="B379" s="97"/>
      <c r="E379" s="98"/>
      <c r="F379" s="160" t="s">
        <v>401</v>
      </c>
      <c r="G379" s="161"/>
      <c r="H379" s="161"/>
      <c r="I379" s="161"/>
      <c r="K379" s="99">
        <v>9.402</v>
      </c>
      <c r="N379" s="98"/>
      <c r="R379" s="100"/>
      <c r="T379" s="101"/>
      <c r="AA379" s="102"/>
      <c r="AT379" s="98" t="s">
        <v>480</v>
      </c>
      <c r="AU379" s="98" t="s">
        <v>364</v>
      </c>
      <c r="AV379" s="98" t="s">
        <v>364</v>
      </c>
      <c r="AW379" s="98" t="s">
        <v>422</v>
      </c>
      <c r="AX379" s="98" t="s">
        <v>320</v>
      </c>
      <c r="AY379" s="98" t="s">
        <v>473</v>
      </c>
    </row>
    <row r="380" spans="2:64" s="5" customFormat="1" ht="27" customHeight="1">
      <c r="B380" s="16"/>
      <c r="C380" s="85" t="s">
        <v>741</v>
      </c>
      <c r="D380" s="85" t="s">
        <v>474</v>
      </c>
      <c r="E380" s="86" t="s">
        <v>742</v>
      </c>
      <c r="F380" s="167" t="s">
        <v>743</v>
      </c>
      <c r="G380" s="168"/>
      <c r="H380" s="168"/>
      <c r="I380" s="168"/>
      <c r="J380" s="87" t="s">
        <v>528</v>
      </c>
      <c r="K380" s="88">
        <v>72.497</v>
      </c>
      <c r="L380" s="169">
        <v>0</v>
      </c>
      <c r="M380" s="168"/>
      <c r="N380" s="170">
        <f>ROUND($L$380*$K$380,2)</f>
        <v>0</v>
      </c>
      <c r="O380" s="168"/>
      <c r="P380" s="168"/>
      <c r="Q380" s="168"/>
      <c r="R380" s="17"/>
      <c r="T380" s="89"/>
      <c r="U380" s="20" t="s">
        <v>340</v>
      </c>
      <c r="V380" s="90">
        <v>0.018</v>
      </c>
      <c r="W380" s="90">
        <f>$V$380*$K$380</f>
        <v>1.304946</v>
      </c>
      <c r="X380" s="90">
        <v>0.07011</v>
      </c>
      <c r="Y380" s="90">
        <f>$X$380*$K$380</f>
        <v>5.08276467</v>
      </c>
      <c r="Z380" s="90">
        <v>0</v>
      </c>
      <c r="AA380" s="91">
        <f>$Z$380*$K$380</f>
        <v>0</v>
      </c>
      <c r="AR380" s="5" t="s">
        <v>478</v>
      </c>
      <c r="AT380" s="5" t="s">
        <v>474</v>
      </c>
      <c r="AU380" s="5" t="s">
        <v>364</v>
      </c>
      <c r="AY380" s="5" t="s">
        <v>473</v>
      </c>
      <c r="BE380" s="50">
        <f>IF($U$380="základní",$N$380,0)</f>
        <v>0</v>
      </c>
      <c r="BF380" s="50">
        <f>IF($U$380="snížená",$N$380,0)</f>
        <v>0</v>
      </c>
      <c r="BG380" s="50">
        <f>IF($U$380="zákl. přenesená",$N$380,0)</f>
        <v>0</v>
      </c>
      <c r="BH380" s="50">
        <f>IF($U$380="sníž. přenesená",$N$380,0)</f>
        <v>0</v>
      </c>
      <c r="BI380" s="50">
        <f>IF($U$380="nulová",$N$380,0)</f>
        <v>0</v>
      </c>
      <c r="BJ380" s="5" t="s">
        <v>364</v>
      </c>
      <c r="BK380" s="50">
        <f>ROUND($L$380*$K$380,2)</f>
        <v>0</v>
      </c>
      <c r="BL380" s="5" t="s">
        <v>478</v>
      </c>
    </row>
    <row r="381" spans="2:51" s="5" customFormat="1" ht="15.75" customHeight="1">
      <c r="B381" s="92"/>
      <c r="E381" s="93"/>
      <c r="F381" s="171" t="s">
        <v>563</v>
      </c>
      <c r="G381" s="172"/>
      <c r="H381" s="172"/>
      <c r="I381" s="172"/>
      <c r="K381" s="93"/>
      <c r="N381" s="93"/>
      <c r="R381" s="94"/>
      <c r="T381" s="95"/>
      <c r="AA381" s="96"/>
      <c r="AT381" s="93" t="s">
        <v>480</v>
      </c>
      <c r="AU381" s="93" t="s">
        <v>364</v>
      </c>
      <c r="AV381" s="93" t="s">
        <v>320</v>
      </c>
      <c r="AW381" s="93" t="s">
        <v>422</v>
      </c>
      <c r="AX381" s="93" t="s">
        <v>355</v>
      </c>
      <c r="AY381" s="93" t="s">
        <v>473</v>
      </c>
    </row>
    <row r="382" spans="2:51" s="5" customFormat="1" ht="15.75" customHeight="1">
      <c r="B382" s="92"/>
      <c r="E382" s="93"/>
      <c r="F382" s="171" t="s">
        <v>744</v>
      </c>
      <c r="G382" s="172"/>
      <c r="H382" s="172"/>
      <c r="I382" s="172"/>
      <c r="K382" s="93"/>
      <c r="N382" s="93"/>
      <c r="R382" s="94"/>
      <c r="T382" s="95"/>
      <c r="AA382" s="96"/>
      <c r="AT382" s="93" t="s">
        <v>480</v>
      </c>
      <c r="AU382" s="93" t="s">
        <v>364</v>
      </c>
      <c r="AV382" s="93" t="s">
        <v>320</v>
      </c>
      <c r="AW382" s="93" t="s">
        <v>422</v>
      </c>
      <c r="AX382" s="93" t="s">
        <v>355</v>
      </c>
      <c r="AY382" s="93" t="s">
        <v>473</v>
      </c>
    </row>
    <row r="383" spans="2:51" s="5" customFormat="1" ht="15.75" customHeight="1">
      <c r="B383" s="97"/>
      <c r="E383" s="98"/>
      <c r="F383" s="160" t="s">
        <v>737</v>
      </c>
      <c r="G383" s="161"/>
      <c r="H383" s="161"/>
      <c r="I383" s="161"/>
      <c r="K383" s="99">
        <v>72.497</v>
      </c>
      <c r="N383" s="98"/>
      <c r="R383" s="100"/>
      <c r="T383" s="101"/>
      <c r="AA383" s="102"/>
      <c r="AT383" s="98" t="s">
        <v>480</v>
      </c>
      <c r="AU383" s="98" t="s">
        <v>364</v>
      </c>
      <c r="AV383" s="98" t="s">
        <v>364</v>
      </c>
      <c r="AW383" s="98" t="s">
        <v>422</v>
      </c>
      <c r="AX383" s="98" t="s">
        <v>355</v>
      </c>
      <c r="AY383" s="98" t="s">
        <v>473</v>
      </c>
    </row>
    <row r="384" spans="2:51" s="5" customFormat="1" ht="15.75" customHeight="1">
      <c r="B384" s="103"/>
      <c r="E384" s="104"/>
      <c r="F384" s="162" t="s">
        <v>482</v>
      </c>
      <c r="G384" s="163"/>
      <c r="H384" s="163"/>
      <c r="I384" s="163"/>
      <c r="K384" s="105">
        <v>72.497</v>
      </c>
      <c r="N384" s="104"/>
      <c r="R384" s="106"/>
      <c r="T384" s="107"/>
      <c r="AA384" s="108"/>
      <c r="AT384" s="104" t="s">
        <v>480</v>
      </c>
      <c r="AU384" s="104" t="s">
        <v>364</v>
      </c>
      <c r="AV384" s="104" t="s">
        <v>478</v>
      </c>
      <c r="AW384" s="104" t="s">
        <v>422</v>
      </c>
      <c r="AX384" s="104" t="s">
        <v>320</v>
      </c>
      <c r="AY384" s="104" t="s">
        <v>473</v>
      </c>
    </row>
    <row r="385" spans="2:64" s="5" customFormat="1" ht="27" customHeight="1">
      <c r="B385" s="16"/>
      <c r="C385" s="85" t="s">
        <v>745</v>
      </c>
      <c r="D385" s="85" t="s">
        <v>474</v>
      </c>
      <c r="E385" s="86" t="s">
        <v>746</v>
      </c>
      <c r="F385" s="167" t="s">
        <v>747</v>
      </c>
      <c r="G385" s="168"/>
      <c r="H385" s="168"/>
      <c r="I385" s="168"/>
      <c r="J385" s="87" t="s">
        <v>528</v>
      </c>
      <c r="K385" s="88">
        <v>25.022</v>
      </c>
      <c r="L385" s="169">
        <v>0</v>
      </c>
      <c r="M385" s="168"/>
      <c r="N385" s="170">
        <f>ROUND($L$385*$K$385,2)</f>
        <v>0</v>
      </c>
      <c r="O385" s="168"/>
      <c r="P385" s="168"/>
      <c r="Q385" s="168"/>
      <c r="R385" s="17"/>
      <c r="T385" s="89"/>
      <c r="U385" s="20" t="s">
        <v>340</v>
      </c>
      <c r="V385" s="90">
        <v>0.56</v>
      </c>
      <c r="W385" s="90">
        <f>$V$385*$K$385</f>
        <v>14.01232</v>
      </c>
      <c r="X385" s="90">
        <v>0.08425</v>
      </c>
      <c r="Y385" s="90">
        <f>$X$385*$K$385</f>
        <v>2.1081035</v>
      </c>
      <c r="Z385" s="90">
        <v>0</v>
      </c>
      <c r="AA385" s="91">
        <f>$Z$385*$K$385</f>
        <v>0</v>
      </c>
      <c r="AR385" s="5" t="s">
        <v>478</v>
      </c>
      <c r="AT385" s="5" t="s">
        <v>474</v>
      </c>
      <c r="AU385" s="5" t="s">
        <v>364</v>
      </c>
      <c r="AY385" s="5" t="s">
        <v>473</v>
      </c>
      <c r="BE385" s="50">
        <f>IF($U$385="základní",$N$385,0)</f>
        <v>0</v>
      </c>
      <c r="BF385" s="50">
        <f>IF($U$385="snížená",$N$385,0)</f>
        <v>0</v>
      </c>
      <c r="BG385" s="50">
        <f>IF($U$385="zákl. přenesená",$N$385,0)</f>
        <v>0</v>
      </c>
      <c r="BH385" s="50">
        <f>IF($U$385="sníž. přenesená",$N$385,0)</f>
        <v>0</v>
      </c>
      <c r="BI385" s="50">
        <f>IF($U$385="nulová",$N$385,0)</f>
        <v>0</v>
      </c>
      <c r="BJ385" s="5" t="s">
        <v>364</v>
      </c>
      <c r="BK385" s="50">
        <f>ROUND($L$385*$K$385,2)</f>
        <v>0</v>
      </c>
      <c r="BL385" s="5" t="s">
        <v>478</v>
      </c>
    </row>
    <row r="386" spans="2:51" s="5" customFormat="1" ht="15.75" customHeight="1">
      <c r="B386" s="92"/>
      <c r="E386" s="93"/>
      <c r="F386" s="171" t="s">
        <v>748</v>
      </c>
      <c r="G386" s="172"/>
      <c r="H386" s="172"/>
      <c r="I386" s="172"/>
      <c r="K386" s="93"/>
      <c r="N386" s="93"/>
      <c r="R386" s="94"/>
      <c r="T386" s="95"/>
      <c r="AA386" s="96"/>
      <c r="AT386" s="93" t="s">
        <v>480</v>
      </c>
      <c r="AU386" s="93" t="s">
        <v>364</v>
      </c>
      <c r="AV386" s="93" t="s">
        <v>320</v>
      </c>
      <c r="AW386" s="93" t="s">
        <v>422</v>
      </c>
      <c r="AX386" s="93" t="s">
        <v>355</v>
      </c>
      <c r="AY386" s="93" t="s">
        <v>473</v>
      </c>
    </row>
    <row r="387" spans="2:51" s="5" customFormat="1" ht="15.75" customHeight="1">
      <c r="B387" s="97"/>
      <c r="E387" s="98"/>
      <c r="F387" s="160" t="s">
        <v>749</v>
      </c>
      <c r="G387" s="161"/>
      <c r="H387" s="161"/>
      <c r="I387" s="161"/>
      <c r="K387" s="99">
        <v>25.022</v>
      </c>
      <c r="N387" s="98"/>
      <c r="R387" s="100"/>
      <c r="T387" s="101"/>
      <c r="AA387" s="102"/>
      <c r="AT387" s="98" t="s">
        <v>480</v>
      </c>
      <c r="AU387" s="98" t="s">
        <v>364</v>
      </c>
      <c r="AV387" s="98" t="s">
        <v>364</v>
      </c>
      <c r="AW387" s="98" t="s">
        <v>422</v>
      </c>
      <c r="AX387" s="98" t="s">
        <v>355</v>
      </c>
      <c r="AY387" s="98" t="s">
        <v>473</v>
      </c>
    </row>
    <row r="388" spans="2:51" s="5" customFormat="1" ht="15.75" customHeight="1">
      <c r="B388" s="103"/>
      <c r="E388" s="104" t="s">
        <v>404</v>
      </c>
      <c r="F388" s="162" t="s">
        <v>482</v>
      </c>
      <c r="G388" s="163"/>
      <c r="H388" s="163"/>
      <c r="I388" s="163"/>
      <c r="K388" s="105">
        <v>25.022</v>
      </c>
      <c r="N388" s="104"/>
      <c r="R388" s="106"/>
      <c r="T388" s="107"/>
      <c r="AA388" s="108"/>
      <c r="AT388" s="104" t="s">
        <v>480</v>
      </c>
      <c r="AU388" s="104" t="s">
        <v>364</v>
      </c>
      <c r="AV388" s="104" t="s">
        <v>478</v>
      </c>
      <c r="AW388" s="104" t="s">
        <v>422</v>
      </c>
      <c r="AX388" s="104" t="s">
        <v>320</v>
      </c>
      <c r="AY388" s="104" t="s">
        <v>473</v>
      </c>
    </row>
    <row r="389" spans="2:64" s="5" customFormat="1" ht="15.75" customHeight="1">
      <c r="B389" s="16"/>
      <c r="C389" s="109" t="s">
        <v>750</v>
      </c>
      <c r="D389" s="109" t="s">
        <v>616</v>
      </c>
      <c r="E389" s="110" t="s">
        <v>751</v>
      </c>
      <c r="F389" s="176" t="s">
        <v>752</v>
      </c>
      <c r="G389" s="174"/>
      <c r="H389" s="174"/>
      <c r="I389" s="174"/>
      <c r="J389" s="111" t="s">
        <v>528</v>
      </c>
      <c r="K389" s="112">
        <v>34.546</v>
      </c>
      <c r="L389" s="173">
        <v>0</v>
      </c>
      <c r="M389" s="174"/>
      <c r="N389" s="175">
        <f>ROUND($L$389*$K$389,2)</f>
        <v>0</v>
      </c>
      <c r="O389" s="168"/>
      <c r="P389" s="168"/>
      <c r="Q389" s="168"/>
      <c r="R389" s="17"/>
      <c r="T389" s="89"/>
      <c r="U389" s="20" t="s">
        <v>340</v>
      </c>
      <c r="V389" s="90">
        <v>0</v>
      </c>
      <c r="W389" s="90">
        <f>$V$389*$K$389</f>
        <v>0</v>
      </c>
      <c r="X389" s="90">
        <v>0.131</v>
      </c>
      <c r="Y389" s="90">
        <f>$X$389*$K$389</f>
        <v>4.525526</v>
      </c>
      <c r="Z389" s="90">
        <v>0</v>
      </c>
      <c r="AA389" s="91">
        <f>$Z$389*$K$389</f>
        <v>0</v>
      </c>
      <c r="AR389" s="5" t="s">
        <v>509</v>
      </c>
      <c r="AT389" s="5" t="s">
        <v>616</v>
      </c>
      <c r="AU389" s="5" t="s">
        <v>364</v>
      </c>
      <c r="AY389" s="5" t="s">
        <v>473</v>
      </c>
      <c r="BE389" s="50">
        <f>IF($U$389="základní",$N$389,0)</f>
        <v>0</v>
      </c>
      <c r="BF389" s="50">
        <f>IF($U$389="snížená",$N$389,0)</f>
        <v>0</v>
      </c>
      <c r="BG389" s="50">
        <f>IF($U$389="zákl. přenesená",$N$389,0)</f>
        <v>0</v>
      </c>
      <c r="BH389" s="50">
        <f>IF($U$389="sníž. přenesená",$N$389,0)</f>
        <v>0</v>
      </c>
      <c r="BI389" s="50">
        <f>IF($U$389="nulová",$N$389,0)</f>
        <v>0</v>
      </c>
      <c r="BJ389" s="5" t="s">
        <v>364</v>
      </c>
      <c r="BK389" s="50">
        <f>ROUND($L$389*$K$389,2)</f>
        <v>0</v>
      </c>
      <c r="BL389" s="5" t="s">
        <v>478</v>
      </c>
    </row>
    <row r="390" spans="2:51" s="5" customFormat="1" ht="15.75" customHeight="1">
      <c r="B390" s="92"/>
      <c r="E390" s="93"/>
      <c r="F390" s="171" t="s">
        <v>748</v>
      </c>
      <c r="G390" s="172"/>
      <c r="H390" s="172"/>
      <c r="I390" s="172"/>
      <c r="K390" s="93"/>
      <c r="N390" s="93"/>
      <c r="R390" s="94"/>
      <c r="T390" s="95"/>
      <c r="AA390" s="96"/>
      <c r="AT390" s="93" t="s">
        <v>480</v>
      </c>
      <c r="AU390" s="93" t="s">
        <v>364</v>
      </c>
      <c r="AV390" s="93" t="s">
        <v>320</v>
      </c>
      <c r="AW390" s="93" t="s">
        <v>422</v>
      </c>
      <c r="AX390" s="93" t="s">
        <v>355</v>
      </c>
      <c r="AY390" s="93" t="s">
        <v>473</v>
      </c>
    </row>
    <row r="391" spans="2:51" s="5" customFormat="1" ht="15.75" customHeight="1">
      <c r="B391" s="97"/>
      <c r="E391" s="98"/>
      <c r="F391" s="160" t="s">
        <v>753</v>
      </c>
      <c r="G391" s="161"/>
      <c r="H391" s="161"/>
      <c r="I391" s="161"/>
      <c r="K391" s="99">
        <v>24.671</v>
      </c>
      <c r="N391" s="98"/>
      <c r="R391" s="100"/>
      <c r="T391" s="101"/>
      <c r="AA391" s="102"/>
      <c r="AT391" s="98" t="s">
        <v>480</v>
      </c>
      <c r="AU391" s="98" t="s">
        <v>364</v>
      </c>
      <c r="AV391" s="98" t="s">
        <v>364</v>
      </c>
      <c r="AW391" s="98" t="s">
        <v>422</v>
      </c>
      <c r="AX391" s="98" t="s">
        <v>355</v>
      </c>
      <c r="AY391" s="98" t="s">
        <v>473</v>
      </c>
    </row>
    <row r="392" spans="2:51" s="5" customFormat="1" ht="15.75" customHeight="1">
      <c r="B392" s="97"/>
      <c r="E392" s="98"/>
      <c r="F392" s="160" t="s">
        <v>754</v>
      </c>
      <c r="G392" s="161"/>
      <c r="H392" s="161"/>
      <c r="I392" s="161"/>
      <c r="K392" s="99">
        <v>9.198</v>
      </c>
      <c r="N392" s="98"/>
      <c r="R392" s="100"/>
      <c r="T392" s="101"/>
      <c r="AA392" s="102"/>
      <c r="AT392" s="98" t="s">
        <v>480</v>
      </c>
      <c r="AU392" s="98" t="s">
        <v>364</v>
      </c>
      <c r="AV392" s="98" t="s">
        <v>364</v>
      </c>
      <c r="AW392" s="98" t="s">
        <v>422</v>
      </c>
      <c r="AX392" s="98" t="s">
        <v>355</v>
      </c>
      <c r="AY392" s="98" t="s">
        <v>473</v>
      </c>
    </row>
    <row r="393" spans="2:51" s="5" customFormat="1" ht="15.75" customHeight="1">
      <c r="B393" s="103"/>
      <c r="E393" s="104"/>
      <c r="F393" s="162" t="s">
        <v>482</v>
      </c>
      <c r="G393" s="163"/>
      <c r="H393" s="163"/>
      <c r="I393" s="163"/>
      <c r="K393" s="105">
        <v>33.869</v>
      </c>
      <c r="N393" s="104"/>
      <c r="R393" s="106"/>
      <c r="T393" s="107"/>
      <c r="AA393" s="108"/>
      <c r="AT393" s="104" t="s">
        <v>480</v>
      </c>
      <c r="AU393" s="104" t="s">
        <v>364</v>
      </c>
      <c r="AV393" s="104" t="s">
        <v>478</v>
      </c>
      <c r="AW393" s="104" t="s">
        <v>422</v>
      </c>
      <c r="AX393" s="104" t="s">
        <v>320</v>
      </c>
      <c r="AY393" s="104" t="s">
        <v>473</v>
      </c>
    </row>
    <row r="394" spans="2:64" s="5" customFormat="1" ht="39" customHeight="1">
      <c r="B394" s="16"/>
      <c r="C394" s="85" t="s">
        <v>755</v>
      </c>
      <c r="D394" s="85" t="s">
        <v>474</v>
      </c>
      <c r="E394" s="86" t="s">
        <v>756</v>
      </c>
      <c r="F394" s="167" t="s">
        <v>757</v>
      </c>
      <c r="G394" s="168"/>
      <c r="H394" s="168"/>
      <c r="I394" s="168"/>
      <c r="J394" s="87" t="s">
        <v>528</v>
      </c>
      <c r="K394" s="88">
        <v>25.022</v>
      </c>
      <c r="L394" s="169">
        <v>0</v>
      </c>
      <c r="M394" s="168"/>
      <c r="N394" s="170">
        <f>ROUND($L$394*$K$394,2)</f>
        <v>0</v>
      </c>
      <c r="O394" s="168"/>
      <c r="P394" s="168"/>
      <c r="Q394" s="168"/>
      <c r="R394" s="17"/>
      <c r="T394" s="89"/>
      <c r="U394" s="20" t="s">
        <v>340</v>
      </c>
      <c r="V394" s="90">
        <v>0.09</v>
      </c>
      <c r="W394" s="90">
        <f>$V$394*$K$394</f>
        <v>2.2519799999999996</v>
      </c>
      <c r="X394" s="90">
        <v>0</v>
      </c>
      <c r="Y394" s="90">
        <f>$X$394*$K$394</f>
        <v>0</v>
      </c>
      <c r="Z394" s="90">
        <v>0</v>
      </c>
      <c r="AA394" s="91">
        <f>$Z$394*$K$394</f>
        <v>0</v>
      </c>
      <c r="AR394" s="5" t="s">
        <v>478</v>
      </c>
      <c r="AT394" s="5" t="s">
        <v>474</v>
      </c>
      <c r="AU394" s="5" t="s">
        <v>364</v>
      </c>
      <c r="AY394" s="5" t="s">
        <v>473</v>
      </c>
      <c r="BE394" s="50">
        <f>IF($U$394="základní",$N$394,0)</f>
        <v>0</v>
      </c>
      <c r="BF394" s="50">
        <f>IF($U$394="snížená",$N$394,0)</f>
        <v>0</v>
      </c>
      <c r="BG394" s="50">
        <f>IF($U$394="zákl. přenesená",$N$394,0)</f>
        <v>0</v>
      </c>
      <c r="BH394" s="50">
        <f>IF($U$394="sníž. přenesená",$N$394,0)</f>
        <v>0</v>
      </c>
      <c r="BI394" s="50">
        <f>IF($U$394="nulová",$N$394,0)</f>
        <v>0</v>
      </c>
      <c r="BJ394" s="5" t="s">
        <v>364</v>
      </c>
      <c r="BK394" s="50">
        <f>ROUND($L$394*$K$394,2)</f>
        <v>0</v>
      </c>
      <c r="BL394" s="5" t="s">
        <v>478</v>
      </c>
    </row>
    <row r="395" spans="2:51" s="5" customFormat="1" ht="15.75" customHeight="1">
      <c r="B395" s="97"/>
      <c r="E395" s="98"/>
      <c r="F395" s="160" t="s">
        <v>404</v>
      </c>
      <c r="G395" s="161"/>
      <c r="H395" s="161"/>
      <c r="I395" s="161"/>
      <c r="K395" s="99">
        <v>25.022</v>
      </c>
      <c r="N395" s="98"/>
      <c r="R395" s="100"/>
      <c r="T395" s="101"/>
      <c r="AA395" s="102"/>
      <c r="AT395" s="98" t="s">
        <v>480</v>
      </c>
      <c r="AU395" s="98" t="s">
        <v>364</v>
      </c>
      <c r="AV395" s="98" t="s">
        <v>364</v>
      </c>
      <c r="AW395" s="98" t="s">
        <v>422</v>
      </c>
      <c r="AX395" s="98" t="s">
        <v>320</v>
      </c>
      <c r="AY395" s="98" t="s">
        <v>473</v>
      </c>
    </row>
    <row r="396" spans="2:64" s="5" customFormat="1" ht="39" customHeight="1">
      <c r="B396" s="16"/>
      <c r="C396" s="85" t="s">
        <v>758</v>
      </c>
      <c r="D396" s="85" t="s">
        <v>474</v>
      </c>
      <c r="E396" s="86" t="s">
        <v>759</v>
      </c>
      <c r="F396" s="167" t="s">
        <v>760</v>
      </c>
      <c r="G396" s="168"/>
      <c r="H396" s="168"/>
      <c r="I396" s="168"/>
      <c r="J396" s="87" t="s">
        <v>528</v>
      </c>
      <c r="K396" s="88">
        <v>9.402</v>
      </c>
      <c r="L396" s="169">
        <v>0</v>
      </c>
      <c r="M396" s="168"/>
      <c r="N396" s="170">
        <f>ROUND($L$396*$K$396,2)</f>
        <v>0</v>
      </c>
      <c r="O396" s="168"/>
      <c r="P396" s="168"/>
      <c r="Q396" s="168"/>
      <c r="R396" s="17"/>
      <c r="T396" s="89"/>
      <c r="U396" s="20" t="s">
        <v>340</v>
      </c>
      <c r="V396" s="90">
        <v>0.66</v>
      </c>
      <c r="W396" s="90">
        <f>$V$396*$K$396</f>
        <v>6.2053199999999995</v>
      </c>
      <c r="X396" s="90">
        <v>0.1461</v>
      </c>
      <c r="Y396" s="90">
        <f>$X$396*$K$396</f>
        <v>1.3736321999999999</v>
      </c>
      <c r="Z396" s="90">
        <v>0</v>
      </c>
      <c r="AA396" s="91">
        <f>$Z$396*$K$396</f>
        <v>0</v>
      </c>
      <c r="AR396" s="5" t="s">
        <v>478</v>
      </c>
      <c r="AT396" s="5" t="s">
        <v>474</v>
      </c>
      <c r="AU396" s="5" t="s">
        <v>364</v>
      </c>
      <c r="AY396" s="5" t="s">
        <v>473</v>
      </c>
      <c r="BE396" s="50">
        <f>IF($U$396="základní",$N$396,0)</f>
        <v>0</v>
      </c>
      <c r="BF396" s="50">
        <f>IF($U$396="snížená",$N$396,0)</f>
        <v>0</v>
      </c>
      <c r="BG396" s="50">
        <f>IF($U$396="zákl. přenesená",$N$396,0)</f>
        <v>0</v>
      </c>
      <c r="BH396" s="50">
        <f>IF($U$396="sníž. přenesená",$N$396,0)</f>
        <v>0</v>
      </c>
      <c r="BI396" s="50">
        <f>IF($U$396="nulová",$N$396,0)</f>
        <v>0</v>
      </c>
      <c r="BJ396" s="5" t="s">
        <v>364</v>
      </c>
      <c r="BK396" s="50">
        <f>ROUND($L$396*$K$396,2)</f>
        <v>0</v>
      </c>
      <c r="BL396" s="5" t="s">
        <v>478</v>
      </c>
    </row>
    <row r="397" spans="2:51" s="5" customFormat="1" ht="15.75" customHeight="1">
      <c r="B397" s="92"/>
      <c r="E397" s="93"/>
      <c r="F397" s="171" t="s">
        <v>563</v>
      </c>
      <c r="G397" s="172"/>
      <c r="H397" s="172"/>
      <c r="I397" s="172"/>
      <c r="K397" s="93"/>
      <c r="N397" s="93"/>
      <c r="R397" s="94"/>
      <c r="T397" s="95"/>
      <c r="AA397" s="96"/>
      <c r="AT397" s="93" t="s">
        <v>480</v>
      </c>
      <c r="AU397" s="93" t="s">
        <v>364</v>
      </c>
      <c r="AV397" s="93" t="s">
        <v>320</v>
      </c>
      <c r="AW397" s="93" t="s">
        <v>422</v>
      </c>
      <c r="AX397" s="93" t="s">
        <v>355</v>
      </c>
      <c r="AY397" s="93" t="s">
        <v>473</v>
      </c>
    </row>
    <row r="398" spans="2:51" s="5" customFormat="1" ht="15.75" customHeight="1">
      <c r="B398" s="92"/>
      <c r="E398" s="93"/>
      <c r="F398" s="171" t="s">
        <v>761</v>
      </c>
      <c r="G398" s="172"/>
      <c r="H398" s="172"/>
      <c r="I398" s="172"/>
      <c r="K398" s="93"/>
      <c r="N398" s="93"/>
      <c r="R398" s="94"/>
      <c r="T398" s="95"/>
      <c r="AA398" s="96"/>
      <c r="AT398" s="93" t="s">
        <v>480</v>
      </c>
      <c r="AU398" s="93" t="s">
        <v>364</v>
      </c>
      <c r="AV398" s="93" t="s">
        <v>320</v>
      </c>
      <c r="AW398" s="93" t="s">
        <v>422</v>
      </c>
      <c r="AX398" s="93" t="s">
        <v>355</v>
      </c>
      <c r="AY398" s="93" t="s">
        <v>473</v>
      </c>
    </row>
    <row r="399" spans="2:51" s="5" customFormat="1" ht="15.75" customHeight="1">
      <c r="B399" s="97"/>
      <c r="E399" s="98"/>
      <c r="F399" s="160" t="s">
        <v>762</v>
      </c>
      <c r="G399" s="161"/>
      <c r="H399" s="161"/>
      <c r="I399" s="161"/>
      <c r="K399" s="99">
        <v>9.402</v>
      </c>
      <c r="N399" s="98"/>
      <c r="R399" s="100"/>
      <c r="T399" s="101"/>
      <c r="AA399" s="102"/>
      <c r="AT399" s="98" t="s">
        <v>480</v>
      </c>
      <c r="AU399" s="98" t="s">
        <v>364</v>
      </c>
      <c r="AV399" s="98" t="s">
        <v>364</v>
      </c>
      <c r="AW399" s="98" t="s">
        <v>422</v>
      </c>
      <c r="AX399" s="98" t="s">
        <v>355</v>
      </c>
      <c r="AY399" s="98" t="s">
        <v>473</v>
      </c>
    </row>
    <row r="400" spans="2:51" s="5" customFormat="1" ht="15.75" customHeight="1">
      <c r="B400" s="103"/>
      <c r="E400" s="104" t="s">
        <v>401</v>
      </c>
      <c r="F400" s="162" t="s">
        <v>482</v>
      </c>
      <c r="G400" s="163"/>
      <c r="H400" s="163"/>
      <c r="I400" s="163"/>
      <c r="K400" s="105">
        <v>9.402</v>
      </c>
      <c r="N400" s="104"/>
      <c r="R400" s="106"/>
      <c r="T400" s="107"/>
      <c r="AA400" s="108"/>
      <c r="AT400" s="104" t="s">
        <v>480</v>
      </c>
      <c r="AU400" s="104" t="s">
        <v>364</v>
      </c>
      <c r="AV400" s="104" t="s">
        <v>478</v>
      </c>
      <c r="AW400" s="104" t="s">
        <v>422</v>
      </c>
      <c r="AX400" s="104" t="s">
        <v>320</v>
      </c>
      <c r="AY400" s="104" t="s">
        <v>473</v>
      </c>
    </row>
    <row r="401" spans="2:64" s="5" customFormat="1" ht="27" customHeight="1">
      <c r="B401" s="16"/>
      <c r="C401" s="109" t="s">
        <v>763</v>
      </c>
      <c r="D401" s="109" t="s">
        <v>616</v>
      </c>
      <c r="E401" s="110" t="s">
        <v>764</v>
      </c>
      <c r="F401" s="176" t="s">
        <v>765</v>
      </c>
      <c r="G401" s="174"/>
      <c r="H401" s="174"/>
      <c r="I401" s="174"/>
      <c r="J401" s="111" t="s">
        <v>539</v>
      </c>
      <c r="K401" s="112">
        <v>38.36</v>
      </c>
      <c r="L401" s="173">
        <v>0</v>
      </c>
      <c r="M401" s="174"/>
      <c r="N401" s="175">
        <f>ROUND($L$401*$K$401,2)</f>
        <v>0</v>
      </c>
      <c r="O401" s="168"/>
      <c r="P401" s="168"/>
      <c r="Q401" s="168"/>
      <c r="R401" s="17"/>
      <c r="T401" s="89"/>
      <c r="U401" s="20" t="s">
        <v>340</v>
      </c>
      <c r="V401" s="90">
        <v>0</v>
      </c>
      <c r="W401" s="90">
        <f>$V$401*$K$401</f>
        <v>0</v>
      </c>
      <c r="X401" s="90">
        <v>0.0285</v>
      </c>
      <c r="Y401" s="90">
        <f>$X$401*$K$401</f>
        <v>1.0932600000000001</v>
      </c>
      <c r="Z401" s="90">
        <v>0</v>
      </c>
      <c r="AA401" s="91">
        <f>$Z$401*$K$401</f>
        <v>0</v>
      </c>
      <c r="AR401" s="5" t="s">
        <v>509</v>
      </c>
      <c r="AT401" s="5" t="s">
        <v>616</v>
      </c>
      <c r="AU401" s="5" t="s">
        <v>364</v>
      </c>
      <c r="AY401" s="5" t="s">
        <v>473</v>
      </c>
      <c r="BE401" s="50">
        <f>IF($U$401="základní",$N$401,0)</f>
        <v>0</v>
      </c>
      <c r="BF401" s="50">
        <f>IF($U$401="snížená",$N$401,0)</f>
        <v>0</v>
      </c>
      <c r="BG401" s="50">
        <f>IF($U$401="zákl. přenesená",$N$401,0)</f>
        <v>0</v>
      </c>
      <c r="BH401" s="50">
        <f>IF($U$401="sníž. přenesená",$N$401,0)</f>
        <v>0</v>
      </c>
      <c r="BI401" s="50">
        <f>IF($U$401="nulová",$N$401,0)</f>
        <v>0</v>
      </c>
      <c r="BJ401" s="5" t="s">
        <v>364</v>
      </c>
      <c r="BK401" s="50">
        <f>ROUND($L$401*$K$401,2)</f>
        <v>0</v>
      </c>
      <c r="BL401" s="5" t="s">
        <v>478</v>
      </c>
    </row>
    <row r="402" spans="2:47" s="5" customFormat="1" ht="15.75" customHeight="1">
      <c r="B402" s="16"/>
      <c r="F402" s="177" t="s">
        <v>766</v>
      </c>
      <c r="G402" s="139"/>
      <c r="H402" s="139"/>
      <c r="I402" s="139"/>
      <c r="R402" s="17"/>
      <c r="T402" s="41"/>
      <c r="AA402" s="42"/>
      <c r="AT402" s="5" t="s">
        <v>620</v>
      </c>
      <c r="AU402" s="5" t="s">
        <v>364</v>
      </c>
    </row>
    <row r="403" spans="2:63" s="75" customFormat="1" ht="30.75" customHeight="1">
      <c r="B403" s="76"/>
      <c r="D403" s="84" t="s">
        <v>429</v>
      </c>
      <c r="N403" s="178">
        <f>$BK$403</f>
        <v>0</v>
      </c>
      <c r="O403" s="179"/>
      <c r="P403" s="179"/>
      <c r="Q403" s="179"/>
      <c r="R403" s="79"/>
      <c r="T403" s="80"/>
      <c r="W403" s="81">
        <f>SUM($W$404:$W$814)</f>
        <v>1620.2007619999997</v>
      </c>
      <c r="Y403" s="81">
        <f>SUM($Y$404:$Y$814)</f>
        <v>304.8197148499999</v>
      </c>
      <c r="AA403" s="82">
        <f>SUM($AA$404:$AA$814)</f>
        <v>0</v>
      </c>
      <c r="AR403" s="78" t="s">
        <v>320</v>
      </c>
      <c r="AT403" s="78" t="s">
        <v>354</v>
      </c>
      <c r="AU403" s="78" t="s">
        <v>320</v>
      </c>
      <c r="AY403" s="78" t="s">
        <v>473</v>
      </c>
      <c r="BK403" s="83">
        <f>SUM($BK$404:$BK$814)</f>
        <v>0</v>
      </c>
    </row>
    <row r="404" spans="2:64" s="5" customFormat="1" ht="27" customHeight="1">
      <c r="B404" s="16"/>
      <c r="C404" s="85" t="s">
        <v>767</v>
      </c>
      <c r="D404" s="85" t="s">
        <v>474</v>
      </c>
      <c r="E404" s="86" t="s">
        <v>768</v>
      </c>
      <c r="F404" s="167" t="s">
        <v>769</v>
      </c>
      <c r="G404" s="168"/>
      <c r="H404" s="168"/>
      <c r="I404" s="168"/>
      <c r="J404" s="87" t="s">
        <v>528</v>
      </c>
      <c r="K404" s="88">
        <v>627.516</v>
      </c>
      <c r="L404" s="169">
        <v>0</v>
      </c>
      <c r="M404" s="168"/>
      <c r="N404" s="170">
        <f>ROUND($L$404*$K$404,2)</f>
        <v>0</v>
      </c>
      <c r="O404" s="168"/>
      <c r="P404" s="168"/>
      <c r="Q404" s="168"/>
      <c r="R404" s="17"/>
      <c r="T404" s="89"/>
      <c r="U404" s="20" t="s">
        <v>340</v>
      </c>
      <c r="V404" s="90">
        <v>0.47</v>
      </c>
      <c r="W404" s="90">
        <f>$V$404*$K$404</f>
        <v>294.93251999999995</v>
      </c>
      <c r="X404" s="90">
        <v>0.01838</v>
      </c>
      <c r="Y404" s="90">
        <f>$X$404*$K$404</f>
        <v>11.53374408</v>
      </c>
      <c r="Z404" s="90">
        <v>0</v>
      </c>
      <c r="AA404" s="91">
        <f>$Z$404*$K$404</f>
        <v>0</v>
      </c>
      <c r="AR404" s="5" t="s">
        <v>478</v>
      </c>
      <c r="AT404" s="5" t="s">
        <v>474</v>
      </c>
      <c r="AU404" s="5" t="s">
        <v>364</v>
      </c>
      <c r="AY404" s="5" t="s">
        <v>473</v>
      </c>
      <c r="BE404" s="50">
        <f>IF($U$404="základní",$N$404,0)</f>
        <v>0</v>
      </c>
      <c r="BF404" s="50">
        <f>IF($U$404="snížená",$N$404,0)</f>
        <v>0</v>
      </c>
      <c r="BG404" s="50">
        <f>IF($U$404="zákl. přenesená",$N$404,0)</f>
        <v>0</v>
      </c>
      <c r="BH404" s="50">
        <f>IF($U$404="sníž. přenesená",$N$404,0)</f>
        <v>0</v>
      </c>
      <c r="BI404" s="50">
        <f>IF($U$404="nulová",$N$404,0)</f>
        <v>0</v>
      </c>
      <c r="BJ404" s="5" t="s">
        <v>364</v>
      </c>
      <c r="BK404" s="50">
        <f>ROUND($L$404*$K$404,2)</f>
        <v>0</v>
      </c>
      <c r="BL404" s="5" t="s">
        <v>478</v>
      </c>
    </row>
    <row r="405" spans="2:51" s="5" customFormat="1" ht="15.75" customHeight="1">
      <c r="B405" s="92"/>
      <c r="E405" s="93"/>
      <c r="F405" s="171" t="s">
        <v>563</v>
      </c>
      <c r="G405" s="172"/>
      <c r="H405" s="172"/>
      <c r="I405" s="172"/>
      <c r="K405" s="93"/>
      <c r="N405" s="93"/>
      <c r="R405" s="94"/>
      <c r="T405" s="95"/>
      <c r="AA405" s="96"/>
      <c r="AT405" s="93" t="s">
        <v>480</v>
      </c>
      <c r="AU405" s="93" t="s">
        <v>364</v>
      </c>
      <c r="AV405" s="93" t="s">
        <v>320</v>
      </c>
      <c r="AW405" s="93" t="s">
        <v>422</v>
      </c>
      <c r="AX405" s="93" t="s">
        <v>355</v>
      </c>
      <c r="AY405" s="93" t="s">
        <v>473</v>
      </c>
    </row>
    <row r="406" spans="2:51" s="5" customFormat="1" ht="15.75" customHeight="1">
      <c r="B406" s="92"/>
      <c r="E406" s="93"/>
      <c r="F406" s="171" t="s">
        <v>770</v>
      </c>
      <c r="G406" s="172"/>
      <c r="H406" s="172"/>
      <c r="I406" s="172"/>
      <c r="K406" s="93"/>
      <c r="N406" s="93"/>
      <c r="R406" s="94"/>
      <c r="T406" s="95"/>
      <c r="AA406" s="96"/>
      <c r="AT406" s="93" t="s">
        <v>480</v>
      </c>
      <c r="AU406" s="93" t="s">
        <v>364</v>
      </c>
      <c r="AV406" s="93" t="s">
        <v>320</v>
      </c>
      <c r="AW406" s="93" t="s">
        <v>422</v>
      </c>
      <c r="AX406" s="93" t="s">
        <v>355</v>
      </c>
      <c r="AY406" s="93" t="s">
        <v>473</v>
      </c>
    </row>
    <row r="407" spans="2:51" s="5" customFormat="1" ht="15.75" customHeight="1">
      <c r="B407" s="97"/>
      <c r="E407" s="98"/>
      <c r="F407" s="160" t="s">
        <v>771</v>
      </c>
      <c r="G407" s="161"/>
      <c r="H407" s="161"/>
      <c r="I407" s="161"/>
      <c r="K407" s="99">
        <v>112.75</v>
      </c>
      <c r="N407" s="98"/>
      <c r="R407" s="100"/>
      <c r="T407" s="101"/>
      <c r="AA407" s="102"/>
      <c r="AT407" s="98" t="s">
        <v>480</v>
      </c>
      <c r="AU407" s="98" t="s">
        <v>364</v>
      </c>
      <c r="AV407" s="98" t="s">
        <v>364</v>
      </c>
      <c r="AW407" s="98" t="s">
        <v>422</v>
      </c>
      <c r="AX407" s="98" t="s">
        <v>355</v>
      </c>
      <c r="AY407" s="98" t="s">
        <v>473</v>
      </c>
    </row>
    <row r="408" spans="2:51" s="5" customFormat="1" ht="15.75" customHeight="1">
      <c r="B408" s="97"/>
      <c r="E408" s="98"/>
      <c r="F408" s="160" t="s">
        <v>772</v>
      </c>
      <c r="G408" s="161"/>
      <c r="H408" s="161"/>
      <c r="I408" s="161"/>
      <c r="K408" s="99">
        <v>-25.36</v>
      </c>
      <c r="N408" s="98"/>
      <c r="R408" s="100"/>
      <c r="T408" s="101"/>
      <c r="AA408" s="102"/>
      <c r="AT408" s="98" t="s">
        <v>480</v>
      </c>
      <c r="AU408" s="98" t="s">
        <v>364</v>
      </c>
      <c r="AV408" s="98" t="s">
        <v>364</v>
      </c>
      <c r="AW408" s="98" t="s">
        <v>422</v>
      </c>
      <c r="AX408" s="98" t="s">
        <v>355</v>
      </c>
      <c r="AY408" s="98" t="s">
        <v>473</v>
      </c>
    </row>
    <row r="409" spans="2:51" s="5" customFormat="1" ht="15.75" customHeight="1">
      <c r="B409" s="92"/>
      <c r="E409" s="93"/>
      <c r="F409" s="171" t="s">
        <v>773</v>
      </c>
      <c r="G409" s="172"/>
      <c r="H409" s="172"/>
      <c r="I409" s="172"/>
      <c r="K409" s="93"/>
      <c r="N409" s="93"/>
      <c r="R409" s="94"/>
      <c r="T409" s="95"/>
      <c r="AA409" s="96"/>
      <c r="AT409" s="93" t="s">
        <v>480</v>
      </c>
      <c r="AU409" s="93" t="s">
        <v>364</v>
      </c>
      <c r="AV409" s="93" t="s">
        <v>320</v>
      </c>
      <c r="AW409" s="93" t="s">
        <v>422</v>
      </c>
      <c r="AX409" s="93" t="s">
        <v>355</v>
      </c>
      <c r="AY409" s="93" t="s">
        <v>473</v>
      </c>
    </row>
    <row r="410" spans="2:51" s="5" customFormat="1" ht="15.75" customHeight="1">
      <c r="B410" s="97"/>
      <c r="E410" s="98"/>
      <c r="F410" s="160" t="s">
        <v>774</v>
      </c>
      <c r="G410" s="161"/>
      <c r="H410" s="161"/>
      <c r="I410" s="161"/>
      <c r="K410" s="99">
        <v>21</v>
      </c>
      <c r="N410" s="98"/>
      <c r="R410" s="100"/>
      <c r="T410" s="101"/>
      <c r="AA410" s="102"/>
      <c r="AT410" s="98" t="s">
        <v>480</v>
      </c>
      <c r="AU410" s="98" t="s">
        <v>364</v>
      </c>
      <c r="AV410" s="98" t="s">
        <v>364</v>
      </c>
      <c r="AW410" s="98" t="s">
        <v>422</v>
      </c>
      <c r="AX410" s="98" t="s">
        <v>355</v>
      </c>
      <c r="AY410" s="98" t="s">
        <v>473</v>
      </c>
    </row>
    <row r="411" spans="2:51" s="5" customFormat="1" ht="15.75" customHeight="1">
      <c r="B411" s="97"/>
      <c r="E411" s="98"/>
      <c r="F411" s="160" t="s">
        <v>775</v>
      </c>
      <c r="G411" s="161"/>
      <c r="H411" s="161"/>
      <c r="I411" s="161"/>
      <c r="K411" s="99">
        <v>0.21</v>
      </c>
      <c r="N411" s="98"/>
      <c r="R411" s="100"/>
      <c r="T411" s="101"/>
      <c r="AA411" s="102"/>
      <c r="AT411" s="98" t="s">
        <v>480</v>
      </c>
      <c r="AU411" s="98" t="s">
        <v>364</v>
      </c>
      <c r="AV411" s="98" t="s">
        <v>364</v>
      </c>
      <c r="AW411" s="98" t="s">
        <v>422</v>
      </c>
      <c r="AX411" s="98" t="s">
        <v>355</v>
      </c>
      <c r="AY411" s="98" t="s">
        <v>473</v>
      </c>
    </row>
    <row r="412" spans="2:51" s="5" customFormat="1" ht="15.75" customHeight="1">
      <c r="B412" s="92"/>
      <c r="E412" s="93"/>
      <c r="F412" s="171" t="s">
        <v>776</v>
      </c>
      <c r="G412" s="172"/>
      <c r="H412" s="172"/>
      <c r="I412" s="172"/>
      <c r="K412" s="93"/>
      <c r="N412" s="93"/>
      <c r="R412" s="94"/>
      <c r="T412" s="95"/>
      <c r="AA412" s="96"/>
      <c r="AT412" s="93" t="s">
        <v>480</v>
      </c>
      <c r="AU412" s="93" t="s">
        <v>364</v>
      </c>
      <c r="AV412" s="93" t="s">
        <v>320</v>
      </c>
      <c r="AW412" s="93" t="s">
        <v>422</v>
      </c>
      <c r="AX412" s="93" t="s">
        <v>355</v>
      </c>
      <c r="AY412" s="93" t="s">
        <v>473</v>
      </c>
    </row>
    <row r="413" spans="2:51" s="5" customFormat="1" ht="15.75" customHeight="1">
      <c r="B413" s="97"/>
      <c r="E413" s="98"/>
      <c r="F413" s="160" t="s">
        <v>777</v>
      </c>
      <c r="G413" s="161"/>
      <c r="H413" s="161"/>
      <c r="I413" s="161"/>
      <c r="K413" s="99">
        <v>77</v>
      </c>
      <c r="N413" s="98"/>
      <c r="R413" s="100"/>
      <c r="T413" s="101"/>
      <c r="AA413" s="102"/>
      <c r="AT413" s="98" t="s">
        <v>480</v>
      </c>
      <c r="AU413" s="98" t="s">
        <v>364</v>
      </c>
      <c r="AV413" s="98" t="s">
        <v>364</v>
      </c>
      <c r="AW413" s="98" t="s">
        <v>422</v>
      </c>
      <c r="AX413" s="98" t="s">
        <v>355</v>
      </c>
      <c r="AY413" s="98" t="s">
        <v>473</v>
      </c>
    </row>
    <row r="414" spans="2:51" s="5" customFormat="1" ht="15.75" customHeight="1">
      <c r="B414" s="97"/>
      <c r="E414" s="98"/>
      <c r="F414" s="160" t="s">
        <v>778</v>
      </c>
      <c r="G414" s="161"/>
      <c r="H414" s="161"/>
      <c r="I414" s="161"/>
      <c r="K414" s="99">
        <v>-23.76</v>
      </c>
      <c r="N414" s="98"/>
      <c r="R414" s="100"/>
      <c r="T414" s="101"/>
      <c r="AA414" s="102"/>
      <c r="AT414" s="98" t="s">
        <v>480</v>
      </c>
      <c r="AU414" s="98" t="s">
        <v>364</v>
      </c>
      <c r="AV414" s="98" t="s">
        <v>364</v>
      </c>
      <c r="AW414" s="98" t="s">
        <v>422</v>
      </c>
      <c r="AX414" s="98" t="s">
        <v>355</v>
      </c>
      <c r="AY414" s="98" t="s">
        <v>473</v>
      </c>
    </row>
    <row r="415" spans="2:51" s="5" customFormat="1" ht="15.75" customHeight="1">
      <c r="B415" s="92"/>
      <c r="E415" s="93"/>
      <c r="F415" s="171" t="s">
        <v>779</v>
      </c>
      <c r="G415" s="172"/>
      <c r="H415" s="172"/>
      <c r="I415" s="172"/>
      <c r="K415" s="93"/>
      <c r="N415" s="93"/>
      <c r="R415" s="94"/>
      <c r="T415" s="95"/>
      <c r="AA415" s="96"/>
      <c r="AT415" s="93" t="s">
        <v>480</v>
      </c>
      <c r="AU415" s="93" t="s">
        <v>364</v>
      </c>
      <c r="AV415" s="93" t="s">
        <v>320</v>
      </c>
      <c r="AW415" s="93" t="s">
        <v>422</v>
      </c>
      <c r="AX415" s="93" t="s">
        <v>355</v>
      </c>
      <c r="AY415" s="93" t="s">
        <v>473</v>
      </c>
    </row>
    <row r="416" spans="2:51" s="5" customFormat="1" ht="15.75" customHeight="1">
      <c r="B416" s="97"/>
      <c r="E416" s="98"/>
      <c r="F416" s="160" t="s">
        <v>780</v>
      </c>
      <c r="G416" s="161"/>
      <c r="H416" s="161"/>
      <c r="I416" s="161"/>
      <c r="K416" s="99">
        <v>157.85</v>
      </c>
      <c r="N416" s="98"/>
      <c r="R416" s="100"/>
      <c r="T416" s="101"/>
      <c r="AA416" s="102"/>
      <c r="AT416" s="98" t="s">
        <v>480</v>
      </c>
      <c r="AU416" s="98" t="s">
        <v>364</v>
      </c>
      <c r="AV416" s="98" t="s">
        <v>364</v>
      </c>
      <c r="AW416" s="98" t="s">
        <v>422</v>
      </c>
      <c r="AX416" s="98" t="s">
        <v>355</v>
      </c>
      <c r="AY416" s="98" t="s">
        <v>473</v>
      </c>
    </row>
    <row r="417" spans="2:51" s="5" customFormat="1" ht="15.75" customHeight="1">
      <c r="B417" s="97"/>
      <c r="E417" s="98"/>
      <c r="F417" s="160" t="s">
        <v>781</v>
      </c>
      <c r="G417" s="161"/>
      <c r="H417" s="161"/>
      <c r="I417" s="161"/>
      <c r="K417" s="99">
        <v>-49.85</v>
      </c>
      <c r="N417" s="98"/>
      <c r="R417" s="100"/>
      <c r="T417" s="101"/>
      <c r="AA417" s="102"/>
      <c r="AT417" s="98" t="s">
        <v>480</v>
      </c>
      <c r="AU417" s="98" t="s">
        <v>364</v>
      </c>
      <c r="AV417" s="98" t="s">
        <v>364</v>
      </c>
      <c r="AW417" s="98" t="s">
        <v>422</v>
      </c>
      <c r="AX417" s="98" t="s">
        <v>355</v>
      </c>
      <c r="AY417" s="98" t="s">
        <v>473</v>
      </c>
    </row>
    <row r="418" spans="2:51" s="5" customFormat="1" ht="15.75" customHeight="1">
      <c r="B418" s="92"/>
      <c r="E418" s="93"/>
      <c r="F418" s="171" t="s">
        <v>782</v>
      </c>
      <c r="G418" s="172"/>
      <c r="H418" s="172"/>
      <c r="I418" s="172"/>
      <c r="K418" s="93"/>
      <c r="N418" s="93"/>
      <c r="R418" s="94"/>
      <c r="T418" s="95"/>
      <c r="AA418" s="96"/>
      <c r="AT418" s="93" t="s">
        <v>480</v>
      </c>
      <c r="AU418" s="93" t="s">
        <v>364</v>
      </c>
      <c r="AV418" s="93" t="s">
        <v>320</v>
      </c>
      <c r="AW418" s="93" t="s">
        <v>422</v>
      </c>
      <c r="AX418" s="93" t="s">
        <v>355</v>
      </c>
      <c r="AY418" s="93" t="s">
        <v>473</v>
      </c>
    </row>
    <row r="419" spans="2:51" s="5" customFormat="1" ht="15.75" customHeight="1">
      <c r="B419" s="97"/>
      <c r="E419" s="98"/>
      <c r="F419" s="160" t="s">
        <v>783</v>
      </c>
      <c r="G419" s="161"/>
      <c r="H419" s="161"/>
      <c r="I419" s="161"/>
      <c r="K419" s="99">
        <v>5.502</v>
      </c>
      <c r="N419" s="98"/>
      <c r="R419" s="100"/>
      <c r="T419" s="101"/>
      <c r="AA419" s="102"/>
      <c r="AT419" s="98" t="s">
        <v>480</v>
      </c>
      <c r="AU419" s="98" t="s">
        <v>364</v>
      </c>
      <c r="AV419" s="98" t="s">
        <v>364</v>
      </c>
      <c r="AW419" s="98" t="s">
        <v>422</v>
      </c>
      <c r="AX419" s="98" t="s">
        <v>355</v>
      </c>
      <c r="AY419" s="98" t="s">
        <v>473</v>
      </c>
    </row>
    <row r="420" spans="2:51" s="5" customFormat="1" ht="15.75" customHeight="1">
      <c r="B420" s="92"/>
      <c r="E420" s="93"/>
      <c r="F420" s="171" t="s">
        <v>784</v>
      </c>
      <c r="G420" s="172"/>
      <c r="H420" s="172"/>
      <c r="I420" s="172"/>
      <c r="K420" s="93"/>
      <c r="N420" s="93"/>
      <c r="R420" s="94"/>
      <c r="T420" s="95"/>
      <c r="AA420" s="96"/>
      <c r="AT420" s="93" t="s">
        <v>480</v>
      </c>
      <c r="AU420" s="93" t="s">
        <v>364</v>
      </c>
      <c r="AV420" s="93" t="s">
        <v>320</v>
      </c>
      <c r="AW420" s="93" t="s">
        <v>422</v>
      </c>
      <c r="AX420" s="93" t="s">
        <v>355</v>
      </c>
      <c r="AY420" s="93" t="s">
        <v>473</v>
      </c>
    </row>
    <row r="421" spans="2:51" s="5" customFormat="1" ht="15.75" customHeight="1">
      <c r="B421" s="97"/>
      <c r="E421" s="98"/>
      <c r="F421" s="160" t="s">
        <v>785</v>
      </c>
      <c r="G421" s="161"/>
      <c r="H421" s="161"/>
      <c r="I421" s="161"/>
      <c r="K421" s="99">
        <v>52.525</v>
      </c>
      <c r="N421" s="98"/>
      <c r="R421" s="100"/>
      <c r="T421" s="101"/>
      <c r="AA421" s="102"/>
      <c r="AT421" s="98" t="s">
        <v>480</v>
      </c>
      <c r="AU421" s="98" t="s">
        <v>364</v>
      </c>
      <c r="AV421" s="98" t="s">
        <v>364</v>
      </c>
      <c r="AW421" s="98" t="s">
        <v>422</v>
      </c>
      <c r="AX421" s="98" t="s">
        <v>355</v>
      </c>
      <c r="AY421" s="98" t="s">
        <v>473</v>
      </c>
    </row>
    <row r="422" spans="2:51" s="5" customFormat="1" ht="15.75" customHeight="1">
      <c r="B422" s="97"/>
      <c r="E422" s="98"/>
      <c r="F422" s="160" t="s">
        <v>786</v>
      </c>
      <c r="G422" s="161"/>
      <c r="H422" s="161"/>
      <c r="I422" s="161"/>
      <c r="K422" s="99">
        <v>-9.55</v>
      </c>
      <c r="N422" s="98"/>
      <c r="R422" s="100"/>
      <c r="T422" s="101"/>
      <c r="AA422" s="102"/>
      <c r="AT422" s="98" t="s">
        <v>480</v>
      </c>
      <c r="AU422" s="98" t="s">
        <v>364</v>
      </c>
      <c r="AV422" s="98" t="s">
        <v>364</v>
      </c>
      <c r="AW422" s="98" t="s">
        <v>422</v>
      </c>
      <c r="AX422" s="98" t="s">
        <v>355</v>
      </c>
      <c r="AY422" s="98" t="s">
        <v>473</v>
      </c>
    </row>
    <row r="423" spans="2:51" s="5" customFormat="1" ht="15.75" customHeight="1">
      <c r="B423" s="92"/>
      <c r="E423" s="93"/>
      <c r="F423" s="171" t="s">
        <v>787</v>
      </c>
      <c r="G423" s="172"/>
      <c r="H423" s="172"/>
      <c r="I423" s="172"/>
      <c r="K423" s="93"/>
      <c r="N423" s="93"/>
      <c r="R423" s="94"/>
      <c r="T423" s="95"/>
      <c r="AA423" s="96"/>
      <c r="AT423" s="93" t="s">
        <v>480</v>
      </c>
      <c r="AU423" s="93" t="s">
        <v>364</v>
      </c>
      <c r="AV423" s="93" t="s">
        <v>320</v>
      </c>
      <c r="AW423" s="93" t="s">
        <v>422</v>
      </c>
      <c r="AX423" s="93" t="s">
        <v>355</v>
      </c>
      <c r="AY423" s="93" t="s">
        <v>473</v>
      </c>
    </row>
    <row r="424" spans="2:51" s="5" customFormat="1" ht="15.75" customHeight="1">
      <c r="B424" s="97"/>
      <c r="E424" s="98"/>
      <c r="F424" s="160" t="s">
        <v>788</v>
      </c>
      <c r="G424" s="161"/>
      <c r="H424" s="161"/>
      <c r="I424" s="161"/>
      <c r="K424" s="99">
        <v>11.06</v>
      </c>
      <c r="N424" s="98"/>
      <c r="R424" s="100"/>
      <c r="T424" s="101"/>
      <c r="AA424" s="102"/>
      <c r="AT424" s="98" t="s">
        <v>480</v>
      </c>
      <c r="AU424" s="98" t="s">
        <v>364</v>
      </c>
      <c r="AV424" s="98" t="s">
        <v>364</v>
      </c>
      <c r="AW424" s="98" t="s">
        <v>422</v>
      </c>
      <c r="AX424" s="98" t="s">
        <v>355</v>
      </c>
      <c r="AY424" s="98" t="s">
        <v>473</v>
      </c>
    </row>
    <row r="425" spans="2:51" s="5" customFormat="1" ht="15.75" customHeight="1">
      <c r="B425" s="97"/>
      <c r="E425" s="98"/>
      <c r="F425" s="160" t="s">
        <v>662</v>
      </c>
      <c r="G425" s="161"/>
      <c r="H425" s="161"/>
      <c r="I425" s="161"/>
      <c r="K425" s="99">
        <v>-3.6</v>
      </c>
      <c r="N425" s="98"/>
      <c r="R425" s="100"/>
      <c r="T425" s="101"/>
      <c r="AA425" s="102"/>
      <c r="AT425" s="98" t="s">
        <v>480</v>
      </c>
      <c r="AU425" s="98" t="s">
        <v>364</v>
      </c>
      <c r="AV425" s="98" t="s">
        <v>364</v>
      </c>
      <c r="AW425" s="98" t="s">
        <v>422</v>
      </c>
      <c r="AX425" s="98" t="s">
        <v>355</v>
      </c>
      <c r="AY425" s="98" t="s">
        <v>473</v>
      </c>
    </row>
    <row r="426" spans="2:51" s="5" customFormat="1" ht="15.75" customHeight="1">
      <c r="B426" s="92"/>
      <c r="E426" s="93"/>
      <c r="F426" s="171" t="s">
        <v>789</v>
      </c>
      <c r="G426" s="172"/>
      <c r="H426" s="172"/>
      <c r="I426" s="172"/>
      <c r="K426" s="93"/>
      <c r="N426" s="93"/>
      <c r="R426" s="94"/>
      <c r="T426" s="95"/>
      <c r="AA426" s="96"/>
      <c r="AT426" s="93" t="s">
        <v>480</v>
      </c>
      <c r="AU426" s="93" t="s">
        <v>364</v>
      </c>
      <c r="AV426" s="93" t="s">
        <v>320</v>
      </c>
      <c r="AW426" s="93" t="s">
        <v>422</v>
      </c>
      <c r="AX426" s="93" t="s">
        <v>355</v>
      </c>
      <c r="AY426" s="93" t="s">
        <v>473</v>
      </c>
    </row>
    <row r="427" spans="2:51" s="5" customFormat="1" ht="15.75" customHeight="1">
      <c r="B427" s="97"/>
      <c r="E427" s="98"/>
      <c r="F427" s="160" t="s">
        <v>790</v>
      </c>
      <c r="G427" s="161"/>
      <c r="H427" s="161"/>
      <c r="I427" s="161"/>
      <c r="K427" s="99">
        <v>72.05</v>
      </c>
      <c r="N427" s="98"/>
      <c r="R427" s="100"/>
      <c r="T427" s="101"/>
      <c r="AA427" s="102"/>
      <c r="AT427" s="98" t="s">
        <v>480</v>
      </c>
      <c r="AU427" s="98" t="s">
        <v>364</v>
      </c>
      <c r="AV427" s="98" t="s">
        <v>364</v>
      </c>
      <c r="AW427" s="98" t="s">
        <v>422</v>
      </c>
      <c r="AX427" s="98" t="s">
        <v>355</v>
      </c>
      <c r="AY427" s="98" t="s">
        <v>473</v>
      </c>
    </row>
    <row r="428" spans="2:51" s="5" customFormat="1" ht="15.75" customHeight="1">
      <c r="B428" s="97"/>
      <c r="E428" s="98"/>
      <c r="F428" s="160" t="s">
        <v>791</v>
      </c>
      <c r="G428" s="161"/>
      <c r="H428" s="161"/>
      <c r="I428" s="161"/>
      <c r="K428" s="99">
        <v>-16.2</v>
      </c>
      <c r="N428" s="98"/>
      <c r="R428" s="100"/>
      <c r="T428" s="101"/>
      <c r="AA428" s="102"/>
      <c r="AT428" s="98" t="s">
        <v>480</v>
      </c>
      <c r="AU428" s="98" t="s">
        <v>364</v>
      </c>
      <c r="AV428" s="98" t="s">
        <v>364</v>
      </c>
      <c r="AW428" s="98" t="s">
        <v>422</v>
      </c>
      <c r="AX428" s="98" t="s">
        <v>355</v>
      </c>
      <c r="AY428" s="98" t="s">
        <v>473</v>
      </c>
    </row>
    <row r="429" spans="2:51" s="5" customFormat="1" ht="15.75" customHeight="1">
      <c r="B429" s="92"/>
      <c r="E429" s="93"/>
      <c r="F429" s="171" t="s">
        <v>792</v>
      </c>
      <c r="G429" s="172"/>
      <c r="H429" s="172"/>
      <c r="I429" s="172"/>
      <c r="K429" s="93"/>
      <c r="N429" s="93"/>
      <c r="R429" s="94"/>
      <c r="T429" s="95"/>
      <c r="AA429" s="96"/>
      <c r="AT429" s="93" t="s">
        <v>480</v>
      </c>
      <c r="AU429" s="93" t="s">
        <v>364</v>
      </c>
      <c r="AV429" s="93" t="s">
        <v>320</v>
      </c>
      <c r="AW429" s="93" t="s">
        <v>422</v>
      </c>
      <c r="AX429" s="93" t="s">
        <v>355</v>
      </c>
      <c r="AY429" s="93" t="s">
        <v>473</v>
      </c>
    </row>
    <row r="430" spans="2:51" s="5" customFormat="1" ht="15.75" customHeight="1">
      <c r="B430" s="97"/>
      <c r="E430" s="98"/>
      <c r="F430" s="160" t="s">
        <v>793</v>
      </c>
      <c r="G430" s="161"/>
      <c r="H430" s="161"/>
      <c r="I430" s="161"/>
      <c r="K430" s="99">
        <v>82.83</v>
      </c>
      <c r="N430" s="98"/>
      <c r="R430" s="100"/>
      <c r="T430" s="101"/>
      <c r="AA430" s="102"/>
      <c r="AT430" s="98" t="s">
        <v>480</v>
      </c>
      <c r="AU430" s="98" t="s">
        <v>364</v>
      </c>
      <c r="AV430" s="98" t="s">
        <v>364</v>
      </c>
      <c r="AW430" s="98" t="s">
        <v>422</v>
      </c>
      <c r="AX430" s="98" t="s">
        <v>355</v>
      </c>
      <c r="AY430" s="98" t="s">
        <v>473</v>
      </c>
    </row>
    <row r="431" spans="2:51" s="5" customFormat="1" ht="15.75" customHeight="1">
      <c r="B431" s="97"/>
      <c r="E431" s="98"/>
      <c r="F431" s="160" t="s">
        <v>794</v>
      </c>
      <c r="G431" s="161"/>
      <c r="H431" s="161"/>
      <c r="I431" s="161"/>
      <c r="K431" s="99">
        <v>-11.88</v>
      </c>
      <c r="N431" s="98"/>
      <c r="R431" s="100"/>
      <c r="T431" s="101"/>
      <c r="AA431" s="102"/>
      <c r="AT431" s="98" t="s">
        <v>480</v>
      </c>
      <c r="AU431" s="98" t="s">
        <v>364</v>
      </c>
      <c r="AV431" s="98" t="s">
        <v>364</v>
      </c>
      <c r="AW431" s="98" t="s">
        <v>422</v>
      </c>
      <c r="AX431" s="98" t="s">
        <v>355</v>
      </c>
      <c r="AY431" s="98" t="s">
        <v>473</v>
      </c>
    </row>
    <row r="432" spans="2:51" s="5" customFormat="1" ht="15.75" customHeight="1">
      <c r="B432" s="92"/>
      <c r="E432" s="93"/>
      <c r="F432" s="171" t="s">
        <v>795</v>
      </c>
      <c r="G432" s="172"/>
      <c r="H432" s="172"/>
      <c r="I432" s="172"/>
      <c r="K432" s="93"/>
      <c r="N432" s="93"/>
      <c r="R432" s="94"/>
      <c r="T432" s="95"/>
      <c r="AA432" s="96"/>
      <c r="AT432" s="93" t="s">
        <v>480</v>
      </c>
      <c r="AU432" s="93" t="s">
        <v>364</v>
      </c>
      <c r="AV432" s="93" t="s">
        <v>320</v>
      </c>
      <c r="AW432" s="93" t="s">
        <v>422</v>
      </c>
      <c r="AX432" s="93" t="s">
        <v>355</v>
      </c>
      <c r="AY432" s="93" t="s">
        <v>473</v>
      </c>
    </row>
    <row r="433" spans="2:51" s="5" customFormat="1" ht="15.75" customHeight="1">
      <c r="B433" s="97"/>
      <c r="E433" s="98"/>
      <c r="F433" s="160" t="s">
        <v>796</v>
      </c>
      <c r="G433" s="161"/>
      <c r="H433" s="161"/>
      <c r="I433" s="161"/>
      <c r="K433" s="99">
        <v>97.9</v>
      </c>
      <c r="N433" s="98"/>
      <c r="R433" s="100"/>
      <c r="T433" s="101"/>
      <c r="AA433" s="102"/>
      <c r="AT433" s="98" t="s">
        <v>480</v>
      </c>
      <c r="AU433" s="98" t="s">
        <v>364</v>
      </c>
      <c r="AV433" s="98" t="s">
        <v>364</v>
      </c>
      <c r="AW433" s="98" t="s">
        <v>422</v>
      </c>
      <c r="AX433" s="98" t="s">
        <v>355</v>
      </c>
      <c r="AY433" s="98" t="s">
        <v>473</v>
      </c>
    </row>
    <row r="434" spans="2:51" s="5" customFormat="1" ht="15.75" customHeight="1">
      <c r="B434" s="97"/>
      <c r="E434" s="98"/>
      <c r="F434" s="160" t="s">
        <v>797</v>
      </c>
      <c r="G434" s="161"/>
      <c r="H434" s="161"/>
      <c r="I434" s="161"/>
      <c r="K434" s="99">
        <v>-20.16</v>
      </c>
      <c r="N434" s="98"/>
      <c r="R434" s="100"/>
      <c r="T434" s="101"/>
      <c r="AA434" s="102"/>
      <c r="AT434" s="98" t="s">
        <v>480</v>
      </c>
      <c r="AU434" s="98" t="s">
        <v>364</v>
      </c>
      <c r="AV434" s="98" t="s">
        <v>364</v>
      </c>
      <c r="AW434" s="98" t="s">
        <v>422</v>
      </c>
      <c r="AX434" s="98" t="s">
        <v>355</v>
      </c>
      <c r="AY434" s="98" t="s">
        <v>473</v>
      </c>
    </row>
    <row r="435" spans="2:51" s="5" customFormat="1" ht="15.75" customHeight="1">
      <c r="B435" s="92"/>
      <c r="E435" s="93"/>
      <c r="F435" s="171" t="s">
        <v>798</v>
      </c>
      <c r="G435" s="172"/>
      <c r="H435" s="172"/>
      <c r="I435" s="172"/>
      <c r="K435" s="93"/>
      <c r="N435" s="93"/>
      <c r="R435" s="94"/>
      <c r="T435" s="95"/>
      <c r="AA435" s="96"/>
      <c r="AT435" s="93" t="s">
        <v>480</v>
      </c>
      <c r="AU435" s="93" t="s">
        <v>364</v>
      </c>
      <c r="AV435" s="93" t="s">
        <v>320</v>
      </c>
      <c r="AW435" s="93" t="s">
        <v>422</v>
      </c>
      <c r="AX435" s="93" t="s">
        <v>355</v>
      </c>
      <c r="AY435" s="93" t="s">
        <v>473</v>
      </c>
    </row>
    <row r="436" spans="2:51" s="5" customFormat="1" ht="15.75" customHeight="1">
      <c r="B436" s="97"/>
      <c r="E436" s="98"/>
      <c r="F436" s="160" t="s">
        <v>799</v>
      </c>
      <c r="G436" s="161"/>
      <c r="H436" s="161"/>
      <c r="I436" s="161"/>
      <c r="K436" s="99">
        <v>87.45</v>
      </c>
      <c r="N436" s="98"/>
      <c r="R436" s="100"/>
      <c r="T436" s="101"/>
      <c r="AA436" s="102"/>
      <c r="AT436" s="98" t="s">
        <v>480</v>
      </c>
      <c r="AU436" s="98" t="s">
        <v>364</v>
      </c>
      <c r="AV436" s="98" t="s">
        <v>364</v>
      </c>
      <c r="AW436" s="98" t="s">
        <v>422</v>
      </c>
      <c r="AX436" s="98" t="s">
        <v>355</v>
      </c>
      <c r="AY436" s="98" t="s">
        <v>473</v>
      </c>
    </row>
    <row r="437" spans="2:51" s="5" customFormat="1" ht="15.75" customHeight="1">
      <c r="B437" s="97"/>
      <c r="E437" s="98"/>
      <c r="F437" s="160" t="s">
        <v>800</v>
      </c>
      <c r="G437" s="161"/>
      <c r="H437" s="161"/>
      <c r="I437" s="161"/>
      <c r="K437" s="99">
        <v>-14.625</v>
      </c>
      <c r="N437" s="98"/>
      <c r="R437" s="100"/>
      <c r="T437" s="101"/>
      <c r="AA437" s="102"/>
      <c r="AT437" s="98" t="s">
        <v>480</v>
      </c>
      <c r="AU437" s="98" t="s">
        <v>364</v>
      </c>
      <c r="AV437" s="98" t="s">
        <v>364</v>
      </c>
      <c r="AW437" s="98" t="s">
        <v>422</v>
      </c>
      <c r="AX437" s="98" t="s">
        <v>355</v>
      </c>
      <c r="AY437" s="98" t="s">
        <v>473</v>
      </c>
    </row>
    <row r="438" spans="2:51" s="5" customFormat="1" ht="15.75" customHeight="1">
      <c r="B438" s="92"/>
      <c r="E438" s="93"/>
      <c r="F438" s="171" t="s">
        <v>801</v>
      </c>
      <c r="G438" s="172"/>
      <c r="H438" s="172"/>
      <c r="I438" s="172"/>
      <c r="K438" s="93"/>
      <c r="N438" s="93"/>
      <c r="R438" s="94"/>
      <c r="T438" s="95"/>
      <c r="AA438" s="96"/>
      <c r="AT438" s="93" t="s">
        <v>480</v>
      </c>
      <c r="AU438" s="93" t="s">
        <v>364</v>
      </c>
      <c r="AV438" s="93" t="s">
        <v>320</v>
      </c>
      <c r="AW438" s="93" t="s">
        <v>422</v>
      </c>
      <c r="AX438" s="93" t="s">
        <v>355</v>
      </c>
      <c r="AY438" s="93" t="s">
        <v>473</v>
      </c>
    </row>
    <row r="439" spans="2:51" s="5" customFormat="1" ht="15.75" customHeight="1">
      <c r="B439" s="97"/>
      <c r="E439" s="98"/>
      <c r="F439" s="160" t="s">
        <v>802</v>
      </c>
      <c r="G439" s="161"/>
      <c r="H439" s="161"/>
      <c r="I439" s="161"/>
      <c r="K439" s="99">
        <v>26.07</v>
      </c>
      <c r="N439" s="98"/>
      <c r="R439" s="100"/>
      <c r="T439" s="101"/>
      <c r="AA439" s="102"/>
      <c r="AT439" s="98" t="s">
        <v>480</v>
      </c>
      <c r="AU439" s="98" t="s">
        <v>364</v>
      </c>
      <c r="AV439" s="98" t="s">
        <v>364</v>
      </c>
      <c r="AW439" s="98" t="s">
        <v>422</v>
      </c>
      <c r="AX439" s="98" t="s">
        <v>355</v>
      </c>
      <c r="AY439" s="98" t="s">
        <v>473</v>
      </c>
    </row>
    <row r="440" spans="2:51" s="5" customFormat="1" ht="15.75" customHeight="1">
      <c r="B440" s="97"/>
      <c r="E440" s="98"/>
      <c r="F440" s="160" t="s">
        <v>803</v>
      </c>
      <c r="G440" s="161"/>
      <c r="H440" s="161"/>
      <c r="I440" s="161"/>
      <c r="K440" s="99">
        <v>-9.2</v>
      </c>
      <c r="N440" s="98"/>
      <c r="R440" s="100"/>
      <c r="T440" s="101"/>
      <c r="AA440" s="102"/>
      <c r="AT440" s="98" t="s">
        <v>480</v>
      </c>
      <c r="AU440" s="98" t="s">
        <v>364</v>
      </c>
      <c r="AV440" s="98" t="s">
        <v>364</v>
      </c>
      <c r="AW440" s="98" t="s">
        <v>422</v>
      </c>
      <c r="AX440" s="98" t="s">
        <v>355</v>
      </c>
      <c r="AY440" s="98" t="s">
        <v>473</v>
      </c>
    </row>
    <row r="441" spans="2:51" s="5" customFormat="1" ht="15.75" customHeight="1">
      <c r="B441" s="92"/>
      <c r="E441" s="93"/>
      <c r="F441" s="171" t="s">
        <v>804</v>
      </c>
      <c r="G441" s="172"/>
      <c r="H441" s="172"/>
      <c r="I441" s="172"/>
      <c r="K441" s="93"/>
      <c r="N441" s="93"/>
      <c r="R441" s="94"/>
      <c r="T441" s="95"/>
      <c r="AA441" s="96"/>
      <c r="AT441" s="93" t="s">
        <v>480</v>
      </c>
      <c r="AU441" s="93" t="s">
        <v>364</v>
      </c>
      <c r="AV441" s="93" t="s">
        <v>320</v>
      </c>
      <c r="AW441" s="93" t="s">
        <v>422</v>
      </c>
      <c r="AX441" s="93" t="s">
        <v>355</v>
      </c>
      <c r="AY441" s="93" t="s">
        <v>473</v>
      </c>
    </row>
    <row r="442" spans="2:51" s="5" customFormat="1" ht="15.75" customHeight="1">
      <c r="B442" s="97"/>
      <c r="E442" s="98"/>
      <c r="F442" s="160" t="s">
        <v>805</v>
      </c>
      <c r="G442" s="161"/>
      <c r="H442" s="161"/>
      <c r="I442" s="161"/>
      <c r="K442" s="99">
        <v>7.504</v>
      </c>
      <c r="N442" s="98"/>
      <c r="R442" s="100"/>
      <c r="T442" s="101"/>
      <c r="AA442" s="102"/>
      <c r="AT442" s="98" t="s">
        <v>480</v>
      </c>
      <c r="AU442" s="98" t="s">
        <v>364</v>
      </c>
      <c r="AV442" s="98" t="s">
        <v>364</v>
      </c>
      <c r="AW442" s="98" t="s">
        <v>422</v>
      </c>
      <c r="AX442" s="98" t="s">
        <v>355</v>
      </c>
      <c r="AY442" s="98" t="s">
        <v>473</v>
      </c>
    </row>
    <row r="443" spans="2:51" s="5" customFormat="1" ht="15.75" customHeight="1">
      <c r="B443" s="103"/>
      <c r="E443" s="104" t="s">
        <v>384</v>
      </c>
      <c r="F443" s="162" t="s">
        <v>482</v>
      </c>
      <c r="G443" s="163"/>
      <c r="H443" s="163"/>
      <c r="I443" s="163"/>
      <c r="K443" s="105">
        <v>627.516</v>
      </c>
      <c r="N443" s="104"/>
      <c r="R443" s="106"/>
      <c r="T443" s="107"/>
      <c r="AA443" s="108"/>
      <c r="AT443" s="104" t="s">
        <v>480</v>
      </c>
      <c r="AU443" s="104" t="s">
        <v>364</v>
      </c>
      <c r="AV443" s="104" t="s">
        <v>478</v>
      </c>
      <c r="AW443" s="104" t="s">
        <v>422</v>
      </c>
      <c r="AX443" s="104" t="s">
        <v>320</v>
      </c>
      <c r="AY443" s="104" t="s">
        <v>473</v>
      </c>
    </row>
    <row r="444" spans="2:64" s="5" customFormat="1" ht="27" customHeight="1">
      <c r="B444" s="16"/>
      <c r="C444" s="85" t="s">
        <v>806</v>
      </c>
      <c r="D444" s="85" t="s">
        <v>474</v>
      </c>
      <c r="E444" s="86" t="s">
        <v>807</v>
      </c>
      <c r="F444" s="167" t="s">
        <v>808</v>
      </c>
      <c r="G444" s="168"/>
      <c r="H444" s="168"/>
      <c r="I444" s="168"/>
      <c r="J444" s="87" t="s">
        <v>528</v>
      </c>
      <c r="K444" s="88">
        <v>627.516</v>
      </c>
      <c r="L444" s="169">
        <v>0</v>
      </c>
      <c r="M444" s="168"/>
      <c r="N444" s="170">
        <f>ROUND($L$444*$K$444,2)</f>
        <v>0</v>
      </c>
      <c r="O444" s="168"/>
      <c r="P444" s="168"/>
      <c r="Q444" s="168"/>
      <c r="R444" s="17"/>
      <c r="T444" s="89"/>
      <c r="U444" s="20" t="s">
        <v>340</v>
      </c>
      <c r="V444" s="90">
        <v>0.09</v>
      </c>
      <c r="W444" s="90">
        <f>$V$444*$K$444</f>
        <v>56.47644</v>
      </c>
      <c r="X444" s="90">
        <v>0.0079</v>
      </c>
      <c r="Y444" s="90">
        <f>$X$444*$K$444</f>
        <v>4.9573764</v>
      </c>
      <c r="Z444" s="90">
        <v>0</v>
      </c>
      <c r="AA444" s="91">
        <f>$Z$444*$K$444</f>
        <v>0</v>
      </c>
      <c r="AR444" s="5" t="s">
        <v>478</v>
      </c>
      <c r="AT444" s="5" t="s">
        <v>474</v>
      </c>
      <c r="AU444" s="5" t="s">
        <v>364</v>
      </c>
      <c r="AY444" s="5" t="s">
        <v>473</v>
      </c>
      <c r="BE444" s="50">
        <f>IF($U$444="základní",$N$444,0)</f>
        <v>0</v>
      </c>
      <c r="BF444" s="50">
        <f>IF($U$444="snížená",$N$444,0)</f>
        <v>0</v>
      </c>
      <c r="BG444" s="50">
        <f>IF($U$444="zákl. přenesená",$N$444,0)</f>
        <v>0</v>
      </c>
      <c r="BH444" s="50">
        <f>IF($U$444="sníž. přenesená",$N$444,0)</f>
        <v>0</v>
      </c>
      <c r="BI444" s="50">
        <f>IF($U$444="nulová",$N$444,0)</f>
        <v>0</v>
      </c>
      <c r="BJ444" s="5" t="s">
        <v>364</v>
      </c>
      <c r="BK444" s="50">
        <f>ROUND($L$444*$K$444,2)</f>
        <v>0</v>
      </c>
      <c r="BL444" s="5" t="s">
        <v>478</v>
      </c>
    </row>
    <row r="445" spans="2:51" s="5" customFormat="1" ht="15.75" customHeight="1">
      <c r="B445" s="97"/>
      <c r="E445" s="98"/>
      <c r="F445" s="160" t="s">
        <v>384</v>
      </c>
      <c r="G445" s="161"/>
      <c r="H445" s="161"/>
      <c r="I445" s="161"/>
      <c r="K445" s="99">
        <v>627.516</v>
      </c>
      <c r="N445" s="98"/>
      <c r="R445" s="100"/>
      <c r="T445" s="101"/>
      <c r="AA445" s="102"/>
      <c r="AT445" s="98" t="s">
        <v>480</v>
      </c>
      <c r="AU445" s="98" t="s">
        <v>364</v>
      </c>
      <c r="AV445" s="98" t="s">
        <v>364</v>
      </c>
      <c r="AW445" s="98" t="s">
        <v>422</v>
      </c>
      <c r="AX445" s="98" t="s">
        <v>320</v>
      </c>
      <c r="AY445" s="98" t="s">
        <v>473</v>
      </c>
    </row>
    <row r="446" spans="2:64" s="5" customFormat="1" ht="27" customHeight="1">
      <c r="B446" s="16"/>
      <c r="C446" s="85" t="s">
        <v>809</v>
      </c>
      <c r="D446" s="85" t="s">
        <v>474</v>
      </c>
      <c r="E446" s="86" t="s">
        <v>810</v>
      </c>
      <c r="F446" s="167" t="s">
        <v>811</v>
      </c>
      <c r="G446" s="168"/>
      <c r="H446" s="168"/>
      <c r="I446" s="168"/>
      <c r="J446" s="87" t="s">
        <v>528</v>
      </c>
      <c r="K446" s="88">
        <v>50.624</v>
      </c>
      <c r="L446" s="169">
        <v>0</v>
      </c>
      <c r="M446" s="168"/>
      <c r="N446" s="170">
        <f>ROUND($L$446*$K$446,2)</f>
        <v>0</v>
      </c>
      <c r="O446" s="168"/>
      <c r="P446" s="168"/>
      <c r="Q446" s="168"/>
      <c r="R446" s="17"/>
      <c r="T446" s="89"/>
      <c r="U446" s="20" t="s">
        <v>340</v>
      </c>
      <c r="V446" s="90">
        <v>1.355</v>
      </c>
      <c r="W446" s="90">
        <f>$V$446*$K$446</f>
        <v>68.59552000000001</v>
      </c>
      <c r="X446" s="90">
        <v>0.03358</v>
      </c>
      <c r="Y446" s="90">
        <f>$X$446*$K$446</f>
        <v>1.69995392</v>
      </c>
      <c r="Z446" s="90">
        <v>0</v>
      </c>
      <c r="AA446" s="91">
        <f>$Z$446*$K$446</f>
        <v>0</v>
      </c>
      <c r="AR446" s="5" t="s">
        <v>478</v>
      </c>
      <c r="AT446" s="5" t="s">
        <v>474</v>
      </c>
      <c r="AU446" s="5" t="s">
        <v>364</v>
      </c>
      <c r="AY446" s="5" t="s">
        <v>473</v>
      </c>
      <c r="BE446" s="50">
        <f>IF($U$446="základní",$N$446,0)</f>
        <v>0</v>
      </c>
      <c r="BF446" s="50">
        <f>IF($U$446="snížená",$N$446,0)</f>
        <v>0</v>
      </c>
      <c r="BG446" s="50">
        <f>IF($U$446="zákl. přenesená",$N$446,0)</f>
        <v>0</v>
      </c>
      <c r="BH446" s="50">
        <f>IF($U$446="sníž. přenesená",$N$446,0)</f>
        <v>0</v>
      </c>
      <c r="BI446" s="50">
        <f>IF($U$446="nulová",$N$446,0)</f>
        <v>0</v>
      </c>
      <c r="BJ446" s="5" t="s">
        <v>364</v>
      </c>
      <c r="BK446" s="50">
        <f>ROUND($L$446*$K$446,2)</f>
        <v>0</v>
      </c>
      <c r="BL446" s="5" t="s">
        <v>478</v>
      </c>
    </row>
    <row r="447" spans="2:51" s="5" customFormat="1" ht="15.75" customHeight="1">
      <c r="B447" s="92"/>
      <c r="E447" s="93"/>
      <c r="F447" s="171" t="s">
        <v>563</v>
      </c>
      <c r="G447" s="172"/>
      <c r="H447" s="172"/>
      <c r="I447" s="172"/>
      <c r="K447" s="93"/>
      <c r="N447" s="93"/>
      <c r="R447" s="94"/>
      <c r="T447" s="95"/>
      <c r="AA447" s="96"/>
      <c r="AT447" s="93" t="s">
        <v>480</v>
      </c>
      <c r="AU447" s="93" t="s">
        <v>364</v>
      </c>
      <c r="AV447" s="93" t="s">
        <v>320</v>
      </c>
      <c r="AW447" s="93" t="s">
        <v>422</v>
      </c>
      <c r="AX447" s="93" t="s">
        <v>355</v>
      </c>
      <c r="AY447" s="93" t="s">
        <v>473</v>
      </c>
    </row>
    <row r="448" spans="2:51" s="5" customFormat="1" ht="15.75" customHeight="1">
      <c r="B448" s="92"/>
      <c r="E448" s="93"/>
      <c r="F448" s="171" t="s">
        <v>770</v>
      </c>
      <c r="G448" s="172"/>
      <c r="H448" s="172"/>
      <c r="I448" s="172"/>
      <c r="K448" s="93"/>
      <c r="N448" s="93"/>
      <c r="R448" s="94"/>
      <c r="T448" s="95"/>
      <c r="AA448" s="96"/>
      <c r="AT448" s="93" t="s">
        <v>480</v>
      </c>
      <c r="AU448" s="93" t="s">
        <v>364</v>
      </c>
      <c r="AV448" s="93" t="s">
        <v>320</v>
      </c>
      <c r="AW448" s="93" t="s">
        <v>422</v>
      </c>
      <c r="AX448" s="93" t="s">
        <v>355</v>
      </c>
      <c r="AY448" s="93" t="s">
        <v>473</v>
      </c>
    </row>
    <row r="449" spans="2:51" s="5" customFormat="1" ht="15.75" customHeight="1">
      <c r="B449" s="97"/>
      <c r="E449" s="98"/>
      <c r="F449" s="160" t="s">
        <v>812</v>
      </c>
      <c r="G449" s="161"/>
      <c r="H449" s="161"/>
      <c r="I449" s="161"/>
      <c r="K449" s="99">
        <v>10.24</v>
      </c>
      <c r="N449" s="98"/>
      <c r="R449" s="100"/>
      <c r="T449" s="101"/>
      <c r="AA449" s="102"/>
      <c r="AT449" s="98" t="s">
        <v>480</v>
      </c>
      <c r="AU449" s="98" t="s">
        <v>364</v>
      </c>
      <c r="AV449" s="98" t="s">
        <v>364</v>
      </c>
      <c r="AW449" s="98" t="s">
        <v>422</v>
      </c>
      <c r="AX449" s="98" t="s">
        <v>355</v>
      </c>
      <c r="AY449" s="98" t="s">
        <v>473</v>
      </c>
    </row>
    <row r="450" spans="2:51" s="5" customFormat="1" ht="15.75" customHeight="1">
      <c r="B450" s="92"/>
      <c r="E450" s="93"/>
      <c r="F450" s="171" t="s">
        <v>773</v>
      </c>
      <c r="G450" s="172"/>
      <c r="H450" s="172"/>
      <c r="I450" s="172"/>
      <c r="K450" s="93"/>
      <c r="N450" s="93"/>
      <c r="R450" s="94"/>
      <c r="T450" s="95"/>
      <c r="AA450" s="96"/>
      <c r="AT450" s="93" t="s">
        <v>480</v>
      </c>
      <c r="AU450" s="93" t="s">
        <v>364</v>
      </c>
      <c r="AV450" s="93" t="s">
        <v>320</v>
      </c>
      <c r="AW450" s="93" t="s">
        <v>422</v>
      </c>
      <c r="AX450" s="93" t="s">
        <v>355</v>
      </c>
      <c r="AY450" s="93" t="s">
        <v>473</v>
      </c>
    </row>
    <row r="451" spans="2:51" s="5" customFormat="1" ht="15.75" customHeight="1">
      <c r="B451" s="97"/>
      <c r="E451" s="98"/>
      <c r="F451" s="160" t="s">
        <v>813</v>
      </c>
      <c r="G451" s="161"/>
      <c r="H451" s="161"/>
      <c r="I451" s="161"/>
      <c r="K451" s="99">
        <v>2.48</v>
      </c>
      <c r="N451" s="98"/>
      <c r="R451" s="100"/>
      <c r="T451" s="101"/>
      <c r="AA451" s="102"/>
      <c r="AT451" s="98" t="s">
        <v>480</v>
      </c>
      <c r="AU451" s="98" t="s">
        <v>364</v>
      </c>
      <c r="AV451" s="98" t="s">
        <v>364</v>
      </c>
      <c r="AW451" s="98" t="s">
        <v>422</v>
      </c>
      <c r="AX451" s="98" t="s">
        <v>355</v>
      </c>
      <c r="AY451" s="98" t="s">
        <v>473</v>
      </c>
    </row>
    <row r="452" spans="2:51" s="5" customFormat="1" ht="15.75" customHeight="1">
      <c r="B452" s="92"/>
      <c r="E452" s="93"/>
      <c r="F452" s="171" t="s">
        <v>776</v>
      </c>
      <c r="G452" s="172"/>
      <c r="H452" s="172"/>
      <c r="I452" s="172"/>
      <c r="K452" s="93"/>
      <c r="N452" s="93"/>
      <c r="R452" s="94"/>
      <c r="T452" s="95"/>
      <c r="AA452" s="96"/>
      <c r="AT452" s="93" t="s">
        <v>480</v>
      </c>
      <c r="AU452" s="93" t="s">
        <v>364</v>
      </c>
      <c r="AV452" s="93" t="s">
        <v>320</v>
      </c>
      <c r="AW452" s="93" t="s">
        <v>422</v>
      </c>
      <c r="AX452" s="93" t="s">
        <v>355</v>
      </c>
      <c r="AY452" s="93" t="s">
        <v>473</v>
      </c>
    </row>
    <row r="453" spans="2:51" s="5" customFormat="1" ht="15.75" customHeight="1">
      <c r="B453" s="97"/>
      <c r="E453" s="98"/>
      <c r="F453" s="160" t="s">
        <v>814</v>
      </c>
      <c r="G453" s="161"/>
      <c r="H453" s="161"/>
      <c r="I453" s="161"/>
      <c r="K453" s="99">
        <v>5.12</v>
      </c>
      <c r="N453" s="98"/>
      <c r="R453" s="100"/>
      <c r="T453" s="101"/>
      <c r="AA453" s="102"/>
      <c r="AT453" s="98" t="s">
        <v>480</v>
      </c>
      <c r="AU453" s="98" t="s">
        <v>364</v>
      </c>
      <c r="AV453" s="98" t="s">
        <v>364</v>
      </c>
      <c r="AW453" s="98" t="s">
        <v>422</v>
      </c>
      <c r="AX453" s="98" t="s">
        <v>355</v>
      </c>
      <c r="AY453" s="98" t="s">
        <v>473</v>
      </c>
    </row>
    <row r="454" spans="2:51" s="5" customFormat="1" ht="15.75" customHeight="1">
      <c r="B454" s="92"/>
      <c r="E454" s="93"/>
      <c r="F454" s="171" t="s">
        <v>784</v>
      </c>
      <c r="G454" s="172"/>
      <c r="H454" s="172"/>
      <c r="I454" s="172"/>
      <c r="K454" s="93"/>
      <c r="N454" s="93"/>
      <c r="R454" s="94"/>
      <c r="T454" s="95"/>
      <c r="AA454" s="96"/>
      <c r="AT454" s="93" t="s">
        <v>480</v>
      </c>
      <c r="AU454" s="93" t="s">
        <v>364</v>
      </c>
      <c r="AV454" s="93" t="s">
        <v>320</v>
      </c>
      <c r="AW454" s="93" t="s">
        <v>422</v>
      </c>
      <c r="AX454" s="93" t="s">
        <v>355</v>
      </c>
      <c r="AY454" s="93" t="s">
        <v>473</v>
      </c>
    </row>
    <row r="455" spans="2:51" s="5" customFormat="1" ht="15.75" customHeight="1">
      <c r="B455" s="97"/>
      <c r="E455" s="98"/>
      <c r="F455" s="160" t="s">
        <v>815</v>
      </c>
      <c r="G455" s="161"/>
      <c r="H455" s="161"/>
      <c r="I455" s="161"/>
      <c r="K455" s="99">
        <v>3.84</v>
      </c>
      <c r="N455" s="98"/>
      <c r="R455" s="100"/>
      <c r="T455" s="101"/>
      <c r="AA455" s="102"/>
      <c r="AT455" s="98" t="s">
        <v>480</v>
      </c>
      <c r="AU455" s="98" t="s">
        <v>364</v>
      </c>
      <c r="AV455" s="98" t="s">
        <v>364</v>
      </c>
      <c r="AW455" s="98" t="s">
        <v>422</v>
      </c>
      <c r="AX455" s="98" t="s">
        <v>355</v>
      </c>
      <c r="AY455" s="98" t="s">
        <v>473</v>
      </c>
    </row>
    <row r="456" spans="2:51" s="5" customFormat="1" ht="15.75" customHeight="1">
      <c r="B456" s="92"/>
      <c r="E456" s="93"/>
      <c r="F456" s="171" t="s">
        <v>789</v>
      </c>
      <c r="G456" s="172"/>
      <c r="H456" s="172"/>
      <c r="I456" s="172"/>
      <c r="K456" s="93"/>
      <c r="N456" s="93"/>
      <c r="R456" s="94"/>
      <c r="T456" s="95"/>
      <c r="AA456" s="96"/>
      <c r="AT456" s="93" t="s">
        <v>480</v>
      </c>
      <c r="AU456" s="93" t="s">
        <v>364</v>
      </c>
      <c r="AV456" s="93" t="s">
        <v>320</v>
      </c>
      <c r="AW456" s="93" t="s">
        <v>422</v>
      </c>
      <c r="AX456" s="93" t="s">
        <v>355</v>
      </c>
      <c r="AY456" s="93" t="s">
        <v>473</v>
      </c>
    </row>
    <row r="457" spans="2:51" s="5" customFormat="1" ht="15.75" customHeight="1">
      <c r="B457" s="97"/>
      <c r="E457" s="98"/>
      <c r="F457" s="160" t="s">
        <v>816</v>
      </c>
      <c r="G457" s="161"/>
      <c r="H457" s="161"/>
      <c r="I457" s="161"/>
      <c r="K457" s="99">
        <v>5.44</v>
      </c>
      <c r="N457" s="98"/>
      <c r="R457" s="100"/>
      <c r="T457" s="101"/>
      <c r="AA457" s="102"/>
      <c r="AT457" s="98" t="s">
        <v>480</v>
      </c>
      <c r="AU457" s="98" t="s">
        <v>364</v>
      </c>
      <c r="AV457" s="98" t="s">
        <v>364</v>
      </c>
      <c r="AW457" s="98" t="s">
        <v>422</v>
      </c>
      <c r="AX457" s="98" t="s">
        <v>355</v>
      </c>
      <c r="AY457" s="98" t="s">
        <v>473</v>
      </c>
    </row>
    <row r="458" spans="2:51" s="5" customFormat="1" ht="15.75" customHeight="1">
      <c r="B458" s="92"/>
      <c r="E458" s="93"/>
      <c r="F458" s="171" t="s">
        <v>792</v>
      </c>
      <c r="G458" s="172"/>
      <c r="H458" s="172"/>
      <c r="I458" s="172"/>
      <c r="K458" s="93"/>
      <c r="N458" s="93"/>
      <c r="R458" s="94"/>
      <c r="T458" s="95"/>
      <c r="AA458" s="96"/>
      <c r="AT458" s="93" t="s">
        <v>480</v>
      </c>
      <c r="AU458" s="93" t="s">
        <v>364</v>
      </c>
      <c r="AV458" s="93" t="s">
        <v>320</v>
      </c>
      <c r="AW458" s="93" t="s">
        <v>422</v>
      </c>
      <c r="AX458" s="93" t="s">
        <v>355</v>
      </c>
      <c r="AY458" s="93" t="s">
        <v>473</v>
      </c>
    </row>
    <row r="459" spans="2:51" s="5" customFormat="1" ht="15.75" customHeight="1">
      <c r="B459" s="97"/>
      <c r="E459" s="98"/>
      <c r="F459" s="160" t="s">
        <v>814</v>
      </c>
      <c r="G459" s="161"/>
      <c r="H459" s="161"/>
      <c r="I459" s="161"/>
      <c r="K459" s="99">
        <v>5.12</v>
      </c>
      <c r="N459" s="98"/>
      <c r="R459" s="100"/>
      <c r="T459" s="101"/>
      <c r="AA459" s="102"/>
      <c r="AT459" s="98" t="s">
        <v>480</v>
      </c>
      <c r="AU459" s="98" t="s">
        <v>364</v>
      </c>
      <c r="AV459" s="98" t="s">
        <v>364</v>
      </c>
      <c r="AW459" s="98" t="s">
        <v>422</v>
      </c>
      <c r="AX459" s="98" t="s">
        <v>355</v>
      </c>
      <c r="AY459" s="98" t="s">
        <v>473</v>
      </c>
    </row>
    <row r="460" spans="2:51" s="5" customFormat="1" ht="15.75" customHeight="1">
      <c r="B460" s="92"/>
      <c r="E460" s="93"/>
      <c r="F460" s="171" t="s">
        <v>795</v>
      </c>
      <c r="G460" s="172"/>
      <c r="H460" s="172"/>
      <c r="I460" s="172"/>
      <c r="K460" s="93"/>
      <c r="N460" s="93"/>
      <c r="R460" s="94"/>
      <c r="T460" s="95"/>
      <c r="AA460" s="96"/>
      <c r="AT460" s="93" t="s">
        <v>480</v>
      </c>
      <c r="AU460" s="93" t="s">
        <v>364</v>
      </c>
      <c r="AV460" s="93" t="s">
        <v>320</v>
      </c>
      <c r="AW460" s="93" t="s">
        <v>422</v>
      </c>
      <c r="AX460" s="93" t="s">
        <v>355</v>
      </c>
      <c r="AY460" s="93" t="s">
        <v>473</v>
      </c>
    </row>
    <row r="461" spans="2:51" s="5" customFormat="1" ht="15.75" customHeight="1">
      <c r="B461" s="97"/>
      <c r="E461" s="98"/>
      <c r="F461" s="160" t="s">
        <v>812</v>
      </c>
      <c r="G461" s="161"/>
      <c r="H461" s="161"/>
      <c r="I461" s="161"/>
      <c r="K461" s="99">
        <v>10.24</v>
      </c>
      <c r="N461" s="98"/>
      <c r="R461" s="100"/>
      <c r="T461" s="101"/>
      <c r="AA461" s="102"/>
      <c r="AT461" s="98" t="s">
        <v>480</v>
      </c>
      <c r="AU461" s="98" t="s">
        <v>364</v>
      </c>
      <c r="AV461" s="98" t="s">
        <v>364</v>
      </c>
      <c r="AW461" s="98" t="s">
        <v>422</v>
      </c>
      <c r="AX461" s="98" t="s">
        <v>355</v>
      </c>
      <c r="AY461" s="98" t="s">
        <v>473</v>
      </c>
    </row>
    <row r="462" spans="2:51" s="5" customFormat="1" ht="15.75" customHeight="1">
      <c r="B462" s="92"/>
      <c r="E462" s="93"/>
      <c r="F462" s="171" t="s">
        <v>798</v>
      </c>
      <c r="G462" s="172"/>
      <c r="H462" s="172"/>
      <c r="I462" s="172"/>
      <c r="K462" s="93"/>
      <c r="N462" s="93"/>
      <c r="R462" s="94"/>
      <c r="T462" s="95"/>
      <c r="AA462" s="96"/>
      <c r="AT462" s="93" t="s">
        <v>480</v>
      </c>
      <c r="AU462" s="93" t="s">
        <v>364</v>
      </c>
      <c r="AV462" s="93" t="s">
        <v>320</v>
      </c>
      <c r="AW462" s="93" t="s">
        <v>422</v>
      </c>
      <c r="AX462" s="93" t="s">
        <v>355</v>
      </c>
      <c r="AY462" s="93" t="s">
        <v>473</v>
      </c>
    </row>
    <row r="463" spans="2:51" s="5" customFormat="1" ht="15.75" customHeight="1">
      <c r="B463" s="97"/>
      <c r="E463" s="98"/>
      <c r="F463" s="160" t="s">
        <v>817</v>
      </c>
      <c r="G463" s="161"/>
      <c r="H463" s="161"/>
      <c r="I463" s="161"/>
      <c r="K463" s="99">
        <v>8.144</v>
      </c>
      <c r="N463" s="98"/>
      <c r="R463" s="100"/>
      <c r="T463" s="101"/>
      <c r="AA463" s="102"/>
      <c r="AT463" s="98" t="s">
        <v>480</v>
      </c>
      <c r="AU463" s="98" t="s">
        <v>364</v>
      </c>
      <c r="AV463" s="98" t="s">
        <v>364</v>
      </c>
      <c r="AW463" s="98" t="s">
        <v>422</v>
      </c>
      <c r="AX463" s="98" t="s">
        <v>355</v>
      </c>
      <c r="AY463" s="98" t="s">
        <v>473</v>
      </c>
    </row>
    <row r="464" spans="2:51" s="5" customFormat="1" ht="15.75" customHeight="1">
      <c r="B464" s="103"/>
      <c r="E464" s="104" t="s">
        <v>381</v>
      </c>
      <c r="F464" s="162" t="s">
        <v>482</v>
      </c>
      <c r="G464" s="163"/>
      <c r="H464" s="163"/>
      <c r="I464" s="163"/>
      <c r="K464" s="105">
        <v>50.624</v>
      </c>
      <c r="N464" s="104"/>
      <c r="R464" s="106"/>
      <c r="T464" s="107"/>
      <c r="AA464" s="108"/>
      <c r="AT464" s="104" t="s">
        <v>480</v>
      </c>
      <c r="AU464" s="104" t="s">
        <v>364</v>
      </c>
      <c r="AV464" s="104" t="s">
        <v>478</v>
      </c>
      <c r="AW464" s="104" t="s">
        <v>422</v>
      </c>
      <c r="AX464" s="104" t="s">
        <v>320</v>
      </c>
      <c r="AY464" s="104" t="s">
        <v>473</v>
      </c>
    </row>
    <row r="465" spans="2:64" s="5" customFormat="1" ht="27" customHeight="1">
      <c r="B465" s="16"/>
      <c r="C465" s="85" t="s">
        <v>818</v>
      </c>
      <c r="D465" s="85" t="s">
        <v>474</v>
      </c>
      <c r="E465" s="86" t="s">
        <v>819</v>
      </c>
      <c r="F465" s="167" t="s">
        <v>820</v>
      </c>
      <c r="G465" s="168"/>
      <c r="H465" s="168"/>
      <c r="I465" s="168"/>
      <c r="J465" s="87" t="s">
        <v>528</v>
      </c>
      <c r="K465" s="88">
        <v>123.794</v>
      </c>
      <c r="L465" s="169">
        <v>0</v>
      </c>
      <c r="M465" s="168"/>
      <c r="N465" s="170">
        <f>ROUND($L$465*$K$465,2)</f>
        <v>0</v>
      </c>
      <c r="O465" s="168"/>
      <c r="P465" s="168"/>
      <c r="Q465" s="168"/>
      <c r="R465" s="17"/>
      <c r="T465" s="89"/>
      <c r="U465" s="20" t="s">
        <v>340</v>
      </c>
      <c r="V465" s="90">
        <v>0.47</v>
      </c>
      <c r="W465" s="90">
        <f>$V$465*$K$465</f>
        <v>58.18317999999999</v>
      </c>
      <c r="X465" s="90">
        <v>0.021</v>
      </c>
      <c r="Y465" s="90">
        <f>$X$465*$K$465</f>
        <v>2.5996740000000003</v>
      </c>
      <c r="Z465" s="90">
        <v>0</v>
      </c>
      <c r="AA465" s="91">
        <f>$Z$465*$K$465</f>
        <v>0</v>
      </c>
      <c r="AR465" s="5" t="s">
        <v>478</v>
      </c>
      <c r="AT465" s="5" t="s">
        <v>474</v>
      </c>
      <c r="AU465" s="5" t="s">
        <v>364</v>
      </c>
      <c r="AY465" s="5" t="s">
        <v>473</v>
      </c>
      <c r="BE465" s="50">
        <f>IF($U$465="základní",$N$465,0)</f>
        <v>0</v>
      </c>
      <c r="BF465" s="50">
        <f>IF($U$465="snížená",$N$465,0)</f>
        <v>0</v>
      </c>
      <c r="BG465" s="50">
        <f>IF($U$465="zákl. přenesená",$N$465,0)</f>
        <v>0</v>
      </c>
      <c r="BH465" s="50">
        <f>IF($U$465="sníž. přenesená",$N$465,0)</f>
        <v>0</v>
      </c>
      <c r="BI465" s="50">
        <f>IF($U$465="nulová",$N$465,0)</f>
        <v>0</v>
      </c>
      <c r="BJ465" s="5" t="s">
        <v>364</v>
      </c>
      <c r="BK465" s="50">
        <f>ROUND($L$465*$K$465,2)</f>
        <v>0</v>
      </c>
      <c r="BL465" s="5" t="s">
        <v>478</v>
      </c>
    </row>
    <row r="466" spans="2:51" s="5" customFormat="1" ht="15.75" customHeight="1">
      <c r="B466" s="97"/>
      <c r="E466" s="98"/>
      <c r="F466" s="160" t="s">
        <v>371</v>
      </c>
      <c r="G466" s="161"/>
      <c r="H466" s="161"/>
      <c r="I466" s="161"/>
      <c r="K466" s="99">
        <v>123.794</v>
      </c>
      <c r="N466" s="98"/>
      <c r="R466" s="100"/>
      <c r="T466" s="101"/>
      <c r="AA466" s="102"/>
      <c r="AT466" s="98" t="s">
        <v>480</v>
      </c>
      <c r="AU466" s="98" t="s">
        <v>364</v>
      </c>
      <c r="AV466" s="98" t="s">
        <v>364</v>
      </c>
      <c r="AW466" s="98" t="s">
        <v>422</v>
      </c>
      <c r="AX466" s="98" t="s">
        <v>320</v>
      </c>
      <c r="AY466" s="98" t="s">
        <v>473</v>
      </c>
    </row>
    <row r="467" spans="2:64" s="5" customFormat="1" ht="27" customHeight="1">
      <c r="B467" s="16"/>
      <c r="C467" s="85" t="s">
        <v>821</v>
      </c>
      <c r="D467" s="85" t="s">
        <v>474</v>
      </c>
      <c r="E467" s="86" t="s">
        <v>822</v>
      </c>
      <c r="F467" s="167" t="s">
        <v>823</v>
      </c>
      <c r="G467" s="168"/>
      <c r="H467" s="168"/>
      <c r="I467" s="168"/>
      <c r="J467" s="87" t="s">
        <v>528</v>
      </c>
      <c r="K467" s="88">
        <v>14.819</v>
      </c>
      <c r="L467" s="169">
        <v>0</v>
      </c>
      <c r="M467" s="168"/>
      <c r="N467" s="170">
        <f>ROUND($L$467*$K$467,2)</f>
        <v>0</v>
      </c>
      <c r="O467" s="168"/>
      <c r="P467" s="168"/>
      <c r="Q467" s="168"/>
      <c r="R467" s="17"/>
      <c r="T467" s="89"/>
      <c r="U467" s="20" t="s">
        <v>340</v>
      </c>
      <c r="V467" s="90">
        <v>1.32</v>
      </c>
      <c r="W467" s="90">
        <f>$V$467*$K$467</f>
        <v>19.56108</v>
      </c>
      <c r="X467" s="90">
        <v>0.00828</v>
      </c>
      <c r="Y467" s="90">
        <f>$X$467*$K$467</f>
        <v>0.12270131999999999</v>
      </c>
      <c r="Z467" s="90">
        <v>0</v>
      </c>
      <c r="AA467" s="91">
        <f>$Z$467*$K$467</f>
        <v>0</v>
      </c>
      <c r="AR467" s="5" t="s">
        <v>478</v>
      </c>
      <c r="AT467" s="5" t="s">
        <v>474</v>
      </c>
      <c r="AU467" s="5" t="s">
        <v>364</v>
      </c>
      <c r="AY467" s="5" t="s">
        <v>473</v>
      </c>
      <c r="BE467" s="50">
        <f>IF($U$467="základní",$N$467,0)</f>
        <v>0</v>
      </c>
      <c r="BF467" s="50">
        <f>IF($U$467="snížená",$N$467,0)</f>
        <v>0</v>
      </c>
      <c r="BG467" s="50">
        <f>IF($U$467="zákl. přenesená",$N$467,0)</f>
        <v>0</v>
      </c>
      <c r="BH467" s="50">
        <f>IF($U$467="sníž. přenesená",$N$467,0)</f>
        <v>0</v>
      </c>
      <c r="BI467" s="50">
        <f>IF($U$467="nulová",$N$467,0)</f>
        <v>0</v>
      </c>
      <c r="BJ467" s="5" t="s">
        <v>364</v>
      </c>
      <c r="BK467" s="50">
        <f>ROUND($L$467*$K$467,2)</f>
        <v>0</v>
      </c>
      <c r="BL467" s="5" t="s">
        <v>478</v>
      </c>
    </row>
    <row r="468" spans="2:51" s="5" customFormat="1" ht="15.75" customHeight="1">
      <c r="B468" s="97"/>
      <c r="E468" s="98"/>
      <c r="F468" s="160" t="s">
        <v>413</v>
      </c>
      <c r="G468" s="161"/>
      <c r="H468" s="161"/>
      <c r="I468" s="161"/>
      <c r="K468" s="99">
        <v>14.819</v>
      </c>
      <c r="N468" s="98"/>
      <c r="R468" s="100"/>
      <c r="T468" s="101"/>
      <c r="AA468" s="102"/>
      <c r="AT468" s="98" t="s">
        <v>480</v>
      </c>
      <c r="AU468" s="98" t="s">
        <v>364</v>
      </c>
      <c r="AV468" s="98" t="s">
        <v>364</v>
      </c>
      <c r="AW468" s="98" t="s">
        <v>422</v>
      </c>
      <c r="AX468" s="98" t="s">
        <v>320</v>
      </c>
      <c r="AY468" s="98" t="s">
        <v>473</v>
      </c>
    </row>
    <row r="469" spans="2:64" s="5" customFormat="1" ht="27" customHeight="1">
      <c r="B469" s="16"/>
      <c r="C469" s="109" t="s">
        <v>824</v>
      </c>
      <c r="D469" s="109" t="s">
        <v>616</v>
      </c>
      <c r="E469" s="110" t="s">
        <v>825</v>
      </c>
      <c r="F469" s="176" t="s">
        <v>826</v>
      </c>
      <c r="G469" s="174"/>
      <c r="H469" s="174"/>
      <c r="I469" s="174"/>
      <c r="J469" s="111" t="s">
        <v>528</v>
      </c>
      <c r="K469" s="112">
        <v>15.115</v>
      </c>
      <c r="L469" s="173">
        <v>0</v>
      </c>
      <c r="M469" s="174"/>
      <c r="N469" s="175">
        <f>ROUND($L$469*$K$469,2)</f>
        <v>0</v>
      </c>
      <c r="O469" s="168"/>
      <c r="P469" s="168"/>
      <c r="Q469" s="168"/>
      <c r="R469" s="17"/>
      <c r="T469" s="89"/>
      <c r="U469" s="20" t="s">
        <v>340</v>
      </c>
      <c r="V469" s="90">
        <v>0</v>
      </c>
      <c r="W469" s="90">
        <f>$V$469*$K$469</f>
        <v>0</v>
      </c>
      <c r="X469" s="90">
        <v>0.00068</v>
      </c>
      <c r="Y469" s="90">
        <f>$X$469*$K$469</f>
        <v>0.010278200000000001</v>
      </c>
      <c r="Z469" s="90">
        <v>0</v>
      </c>
      <c r="AA469" s="91">
        <f>$Z$469*$K$469</f>
        <v>0</v>
      </c>
      <c r="AR469" s="5" t="s">
        <v>509</v>
      </c>
      <c r="AT469" s="5" t="s">
        <v>616</v>
      </c>
      <c r="AU469" s="5" t="s">
        <v>364</v>
      </c>
      <c r="AY469" s="5" t="s">
        <v>473</v>
      </c>
      <c r="BE469" s="50">
        <f>IF($U$469="základní",$N$469,0)</f>
        <v>0</v>
      </c>
      <c r="BF469" s="50">
        <f>IF($U$469="snížená",$N$469,0)</f>
        <v>0</v>
      </c>
      <c r="BG469" s="50">
        <f>IF($U$469="zákl. přenesená",$N$469,0)</f>
        <v>0</v>
      </c>
      <c r="BH469" s="50">
        <f>IF($U$469="sníž. přenesená",$N$469,0)</f>
        <v>0</v>
      </c>
      <c r="BI469" s="50">
        <f>IF($U$469="nulová",$N$469,0)</f>
        <v>0</v>
      </c>
      <c r="BJ469" s="5" t="s">
        <v>364</v>
      </c>
      <c r="BK469" s="50">
        <f>ROUND($L$469*$K$469,2)</f>
        <v>0</v>
      </c>
      <c r="BL469" s="5" t="s">
        <v>478</v>
      </c>
    </row>
    <row r="470" spans="2:64" s="5" customFormat="1" ht="27" customHeight="1">
      <c r="B470" s="16"/>
      <c r="C470" s="85" t="s">
        <v>827</v>
      </c>
      <c r="D470" s="85" t="s">
        <v>474</v>
      </c>
      <c r="E470" s="86" t="s">
        <v>828</v>
      </c>
      <c r="F470" s="167" t="s">
        <v>829</v>
      </c>
      <c r="G470" s="168"/>
      <c r="H470" s="168"/>
      <c r="I470" s="168"/>
      <c r="J470" s="87" t="s">
        <v>528</v>
      </c>
      <c r="K470" s="88">
        <v>14.819</v>
      </c>
      <c r="L470" s="169">
        <v>0</v>
      </c>
      <c r="M470" s="168"/>
      <c r="N470" s="170">
        <f>ROUND($L$470*$K$470,2)</f>
        <v>0</v>
      </c>
      <c r="O470" s="168"/>
      <c r="P470" s="168"/>
      <c r="Q470" s="168"/>
      <c r="R470" s="17"/>
      <c r="T470" s="89"/>
      <c r="U470" s="20" t="s">
        <v>340</v>
      </c>
      <c r="V470" s="90">
        <v>0.285</v>
      </c>
      <c r="W470" s="90">
        <f>$V$470*$K$470</f>
        <v>4.223415</v>
      </c>
      <c r="X470" s="90">
        <v>0.00348</v>
      </c>
      <c r="Y470" s="90">
        <f>$X$470*$K$470</f>
        <v>0.051570120000000004</v>
      </c>
      <c r="Z470" s="90">
        <v>0</v>
      </c>
      <c r="AA470" s="91">
        <f>$Z$470*$K$470</f>
        <v>0</v>
      </c>
      <c r="AR470" s="5" t="s">
        <v>478</v>
      </c>
      <c r="AT470" s="5" t="s">
        <v>474</v>
      </c>
      <c r="AU470" s="5" t="s">
        <v>364</v>
      </c>
      <c r="AY470" s="5" t="s">
        <v>473</v>
      </c>
      <c r="BE470" s="50">
        <f>IF($U$470="základní",$N$470,0)</f>
        <v>0</v>
      </c>
      <c r="BF470" s="50">
        <f>IF($U$470="snížená",$N$470,0)</f>
        <v>0</v>
      </c>
      <c r="BG470" s="50">
        <f>IF($U$470="zákl. přenesená",$N$470,0)</f>
        <v>0</v>
      </c>
      <c r="BH470" s="50">
        <f>IF($U$470="sníž. přenesená",$N$470,0)</f>
        <v>0</v>
      </c>
      <c r="BI470" s="50">
        <f>IF($U$470="nulová",$N$470,0)</f>
        <v>0</v>
      </c>
      <c r="BJ470" s="5" t="s">
        <v>364</v>
      </c>
      <c r="BK470" s="50">
        <f>ROUND($L$470*$K$470,2)</f>
        <v>0</v>
      </c>
      <c r="BL470" s="5" t="s">
        <v>478</v>
      </c>
    </row>
    <row r="471" spans="2:51" s="5" customFormat="1" ht="15.75" customHeight="1">
      <c r="B471" s="92"/>
      <c r="E471" s="93"/>
      <c r="F471" s="171" t="s">
        <v>830</v>
      </c>
      <c r="G471" s="172"/>
      <c r="H471" s="172"/>
      <c r="I471" s="172"/>
      <c r="K471" s="93"/>
      <c r="N471" s="93"/>
      <c r="R471" s="94"/>
      <c r="T471" s="95"/>
      <c r="AA471" s="96"/>
      <c r="AT471" s="93" t="s">
        <v>480</v>
      </c>
      <c r="AU471" s="93" t="s">
        <v>364</v>
      </c>
      <c r="AV471" s="93" t="s">
        <v>320</v>
      </c>
      <c r="AW471" s="93" t="s">
        <v>422</v>
      </c>
      <c r="AX471" s="93" t="s">
        <v>355</v>
      </c>
      <c r="AY471" s="93" t="s">
        <v>473</v>
      </c>
    </row>
    <row r="472" spans="2:51" s="5" customFormat="1" ht="15.75" customHeight="1">
      <c r="B472" s="97"/>
      <c r="E472" s="98"/>
      <c r="F472" s="160" t="s">
        <v>831</v>
      </c>
      <c r="G472" s="161"/>
      <c r="H472" s="161"/>
      <c r="I472" s="161"/>
      <c r="K472" s="99">
        <v>14.819</v>
      </c>
      <c r="N472" s="98"/>
      <c r="R472" s="100"/>
      <c r="T472" s="101"/>
      <c r="AA472" s="102"/>
      <c r="AT472" s="98" t="s">
        <v>480</v>
      </c>
      <c r="AU472" s="98" t="s">
        <v>364</v>
      </c>
      <c r="AV472" s="98" t="s">
        <v>364</v>
      </c>
      <c r="AW472" s="98" t="s">
        <v>422</v>
      </c>
      <c r="AX472" s="98" t="s">
        <v>355</v>
      </c>
      <c r="AY472" s="98" t="s">
        <v>473</v>
      </c>
    </row>
    <row r="473" spans="2:51" s="5" customFormat="1" ht="15.75" customHeight="1">
      <c r="B473" s="103"/>
      <c r="E473" s="104" t="s">
        <v>413</v>
      </c>
      <c r="F473" s="162" t="s">
        <v>482</v>
      </c>
      <c r="G473" s="163"/>
      <c r="H473" s="163"/>
      <c r="I473" s="163"/>
      <c r="K473" s="105">
        <v>14.819</v>
      </c>
      <c r="N473" s="104"/>
      <c r="R473" s="106"/>
      <c r="T473" s="107"/>
      <c r="AA473" s="108"/>
      <c r="AT473" s="104" t="s">
        <v>480</v>
      </c>
      <c r="AU473" s="104" t="s">
        <v>364</v>
      </c>
      <c r="AV473" s="104" t="s">
        <v>478</v>
      </c>
      <c r="AW473" s="104" t="s">
        <v>422</v>
      </c>
      <c r="AX473" s="104" t="s">
        <v>320</v>
      </c>
      <c r="AY473" s="104" t="s">
        <v>473</v>
      </c>
    </row>
    <row r="474" spans="2:64" s="5" customFormat="1" ht="27" customHeight="1">
      <c r="B474" s="16"/>
      <c r="C474" s="85" t="s">
        <v>832</v>
      </c>
      <c r="D474" s="85" t="s">
        <v>474</v>
      </c>
      <c r="E474" s="86" t="s">
        <v>833</v>
      </c>
      <c r="F474" s="167" t="s">
        <v>834</v>
      </c>
      <c r="G474" s="168"/>
      <c r="H474" s="168"/>
      <c r="I474" s="168"/>
      <c r="J474" s="87" t="s">
        <v>528</v>
      </c>
      <c r="K474" s="88">
        <v>246.251</v>
      </c>
      <c r="L474" s="169">
        <v>0</v>
      </c>
      <c r="M474" s="168"/>
      <c r="N474" s="170">
        <f>ROUND($L$474*$K$474,2)</f>
        <v>0</v>
      </c>
      <c r="O474" s="168"/>
      <c r="P474" s="168"/>
      <c r="Q474" s="168"/>
      <c r="R474" s="17"/>
      <c r="T474" s="89"/>
      <c r="U474" s="20" t="s">
        <v>340</v>
      </c>
      <c r="V474" s="90">
        <v>0.074</v>
      </c>
      <c r="W474" s="90">
        <f>$V$474*$K$474</f>
        <v>18.222573999999998</v>
      </c>
      <c r="X474" s="90">
        <v>0.00047</v>
      </c>
      <c r="Y474" s="90">
        <f>$X$474*$K$474</f>
        <v>0.11573797</v>
      </c>
      <c r="Z474" s="90">
        <v>0</v>
      </c>
      <c r="AA474" s="91">
        <f>$Z$474*$K$474</f>
        <v>0</v>
      </c>
      <c r="AR474" s="5" t="s">
        <v>478</v>
      </c>
      <c r="AT474" s="5" t="s">
        <v>474</v>
      </c>
      <c r="AU474" s="5" t="s">
        <v>364</v>
      </c>
      <c r="AY474" s="5" t="s">
        <v>473</v>
      </c>
      <c r="BE474" s="50">
        <f>IF($U$474="základní",$N$474,0)</f>
        <v>0</v>
      </c>
      <c r="BF474" s="50">
        <f>IF($U$474="snížená",$N$474,0)</f>
        <v>0</v>
      </c>
      <c r="BG474" s="50">
        <f>IF($U$474="zákl. přenesená",$N$474,0)</f>
        <v>0</v>
      </c>
      <c r="BH474" s="50">
        <f>IF($U$474="sníž. přenesená",$N$474,0)</f>
        <v>0</v>
      </c>
      <c r="BI474" s="50">
        <f>IF($U$474="nulová",$N$474,0)</f>
        <v>0</v>
      </c>
      <c r="BJ474" s="5" t="s">
        <v>364</v>
      </c>
      <c r="BK474" s="50">
        <f>ROUND($L$474*$K$474,2)</f>
        <v>0</v>
      </c>
      <c r="BL474" s="5" t="s">
        <v>478</v>
      </c>
    </row>
    <row r="475" spans="2:51" s="5" customFormat="1" ht="15.75" customHeight="1">
      <c r="B475" s="92"/>
      <c r="E475" s="93"/>
      <c r="F475" s="171" t="s">
        <v>835</v>
      </c>
      <c r="G475" s="172"/>
      <c r="H475" s="172"/>
      <c r="I475" s="172"/>
      <c r="K475" s="93"/>
      <c r="N475" s="93"/>
      <c r="R475" s="94"/>
      <c r="T475" s="95"/>
      <c r="AA475" s="96"/>
      <c r="AT475" s="93" t="s">
        <v>480</v>
      </c>
      <c r="AU475" s="93" t="s">
        <v>364</v>
      </c>
      <c r="AV475" s="93" t="s">
        <v>320</v>
      </c>
      <c r="AW475" s="93" t="s">
        <v>422</v>
      </c>
      <c r="AX475" s="93" t="s">
        <v>355</v>
      </c>
      <c r="AY475" s="93" t="s">
        <v>473</v>
      </c>
    </row>
    <row r="476" spans="2:51" s="5" customFormat="1" ht="15.75" customHeight="1">
      <c r="B476" s="92"/>
      <c r="E476" s="93"/>
      <c r="F476" s="171" t="s">
        <v>836</v>
      </c>
      <c r="G476" s="172"/>
      <c r="H476" s="172"/>
      <c r="I476" s="172"/>
      <c r="K476" s="93"/>
      <c r="N476" s="93"/>
      <c r="R476" s="94"/>
      <c r="T476" s="95"/>
      <c r="AA476" s="96"/>
      <c r="AT476" s="93" t="s">
        <v>480</v>
      </c>
      <c r="AU476" s="93" t="s">
        <v>364</v>
      </c>
      <c r="AV476" s="93" t="s">
        <v>320</v>
      </c>
      <c r="AW476" s="93" t="s">
        <v>422</v>
      </c>
      <c r="AX476" s="93" t="s">
        <v>355</v>
      </c>
      <c r="AY476" s="93" t="s">
        <v>473</v>
      </c>
    </row>
    <row r="477" spans="2:51" s="5" customFormat="1" ht="15.75" customHeight="1">
      <c r="B477" s="92"/>
      <c r="E477" s="93"/>
      <c r="F477" s="171" t="s">
        <v>837</v>
      </c>
      <c r="G477" s="172"/>
      <c r="H477" s="172"/>
      <c r="I477" s="172"/>
      <c r="K477" s="93"/>
      <c r="N477" s="93"/>
      <c r="R477" s="94"/>
      <c r="T477" s="95"/>
      <c r="AA477" s="96"/>
      <c r="AT477" s="93" t="s">
        <v>480</v>
      </c>
      <c r="AU477" s="93" t="s">
        <v>364</v>
      </c>
      <c r="AV477" s="93" t="s">
        <v>320</v>
      </c>
      <c r="AW477" s="93" t="s">
        <v>422</v>
      </c>
      <c r="AX477" s="93" t="s">
        <v>355</v>
      </c>
      <c r="AY477" s="93" t="s">
        <v>473</v>
      </c>
    </row>
    <row r="478" spans="2:51" s="5" customFormat="1" ht="15.75" customHeight="1">
      <c r="B478" s="97"/>
      <c r="E478" s="98"/>
      <c r="F478" s="160" t="s">
        <v>838</v>
      </c>
      <c r="G478" s="161"/>
      <c r="H478" s="161"/>
      <c r="I478" s="161"/>
      <c r="K478" s="99">
        <v>44.062</v>
      </c>
      <c r="N478" s="98"/>
      <c r="R478" s="100"/>
      <c r="T478" s="101"/>
      <c r="AA478" s="102"/>
      <c r="AT478" s="98" t="s">
        <v>480</v>
      </c>
      <c r="AU478" s="98" t="s">
        <v>364</v>
      </c>
      <c r="AV478" s="98" t="s">
        <v>364</v>
      </c>
      <c r="AW478" s="98" t="s">
        <v>422</v>
      </c>
      <c r="AX478" s="98" t="s">
        <v>355</v>
      </c>
      <c r="AY478" s="98" t="s">
        <v>473</v>
      </c>
    </row>
    <row r="479" spans="2:51" s="5" customFormat="1" ht="15.75" customHeight="1">
      <c r="B479" s="97"/>
      <c r="E479" s="98"/>
      <c r="F479" s="160" t="s">
        <v>839</v>
      </c>
      <c r="G479" s="161"/>
      <c r="H479" s="161"/>
      <c r="I479" s="161"/>
      <c r="K479" s="99">
        <v>-5.888</v>
      </c>
      <c r="N479" s="98"/>
      <c r="R479" s="100"/>
      <c r="T479" s="101"/>
      <c r="AA479" s="102"/>
      <c r="AT479" s="98" t="s">
        <v>480</v>
      </c>
      <c r="AU479" s="98" t="s">
        <v>364</v>
      </c>
      <c r="AV479" s="98" t="s">
        <v>364</v>
      </c>
      <c r="AW479" s="98" t="s">
        <v>422</v>
      </c>
      <c r="AX479" s="98" t="s">
        <v>355</v>
      </c>
      <c r="AY479" s="98" t="s">
        <v>473</v>
      </c>
    </row>
    <row r="480" spans="2:51" s="5" customFormat="1" ht="15.75" customHeight="1">
      <c r="B480" s="97"/>
      <c r="E480" s="98"/>
      <c r="F480" s="160" t="s">
        <v>840</v>
      </c>
      <c r="G480" s="161"/>
      <c r="H480" s="161"/>
      <c r="I480" s="161"/>
      <c r="K480" s="99">
        <v>20.286</v>
      </c>
      <c r="N480" s="98"/>
      <c r="R480" s="100"/>
      <c r="T480" s="101"/>
      <c r="AA480" s="102"/>
      <c r="AT480" s="98" t="s">
        <v>480</v>
      </c>
      <c r="AU480" s="98" t="s">
        <v>364</v>
      </c>
      <c r="AV480" s="98" t="s">
        <v>364</v>
      </c>
      <c r="AW480" s="98" t="s">
        <v>422</v>
      </c>
      <c r="AX480" s="98" t="s">
        <v>355</v>
      </c>
      <c r="AY480" s="98" t="s">
        <v>473</v>
      </c>
    </row>
    <row r="481" spans="2:51" s="5" customFormat="1" ht="15.75" customHeight="1">
      <c r="B481" s="92"/>
      <c r="E481" s="93"/>
      <c r="F481" s="171" t="s">
        <v>841</v>
      </c>
      <c r="G481" s="172"/>
      <c r="H481" s="172"/>
      <c r="I481" s="172"/>
      <c r="K481" s="93"/>
      <c r="N481" s="93"/>
      <c r="R481" s="94"/>
      <c r="T481" s="95"/>
      <c r="AA481" s="96"/>
      <c r="AT481" s="93" t="s">
        <v>480</v>
      </c>
      <c r="AU481" s="93" t="s">
        <v>364</v>
      </c>
      <c r="AV481" s="93" t="s">
        <v>320</v>
      </c>
      <c r="AW481" s="93" t="s">
        <v>422</v>
      </c>
      <c r="AX481" s="93" t="s">
        <v>355</v>
      </c>
      <c r="AY481" s="93" t="s">
        <v>473</v>
      </c>
    </row>
    <row r="482" spans="2:51" s="5" customFormat="1" ht="15.75" customHeight="1">
      <c r="B482" s="97"/>
      <c r="E482" s="98"/>
      <c r="F482" s="160" t="s">
        <v>838</v>
      </c>
      <c r="G482" s="161"/>
      <c r="H482" s="161"/>
      <c r="I482" s="161"/>
      <c r="K482" s="99">
        <v>44.062</v>
      </c>
      <c r="N482" s="98"/>
      <c r="R482" s="100"/>
      <c r="T482" s="101"/>
      <c r="AA482" s="102"/>
      <c r="AT482" s="98" t="s">
        <v>480</v>
      </c>
      <c r="AU482" s="98" t="s">
        <v>364</v>
      </c>
      <c r="AV482" s="98" t="s">
        <v>364</v>
      </c>
      <c r="AW482" s="98" t="s">
        <v>422</v>
      </c>
      <c r="AX482" s="98" t="s">
        <v>355</v>
      </c>
      <c r="AY482" s="98" t="s">
        <v>473</v>
      </c>
    </row>
    <row r="483" spans="2:51" s="5" customFormat="1" ht="15.75" customHeight="1">
      <c r="B483" s="97"/>
      <c r="E483" s="98"/>
      <c r="F483" s="160" t="s">
        <v>839</v>
      </c>
      <c r="G483" s="161"/>
      <c r="H483" s="161"/>
      <c r="I483" s="161"/>
      <c r="K483" s="99">
        <v>-5.888</v>
      </c>
      <c r="N483" s="98"/>
      <c r="R483" s="100"/>
      <c r="T483" s="101"/>
      <c r="AA483" s="102"/>
      <c r="AT483" s="98" t="s">
        <v>480</v>
      </c>
      <c r="AU483" s="98" t="s">
        <v>364</v>
      </c>
      <c r="AV483" s="98" t="s">
        <v>364</v>
      </c>
      <c r="AW483" s="98" t="s">
        <v>422</v>
      </c>
      <c r="AX483" s="98" t="s">
        <v>355</v>
      </c>
      <c r="AY483" s="98" t="s">
        <v>473</v>
      </c>
    </row>
    <row r="484" spans="2:51" s="5" customFormat="1" ht="15.75" customHeight="1">
      <c r="B484" s="97"/>
      <c r="E484" s="98"/>
      <c r="F484" s="160" t="s">
        <v>840</v>
      </c>
      <c r="G484" s="161"/>
      <c r="H484" s="161"/>
      <c r="I484" s="161"/>
      <c r="K484" s="99">
        <v>20.286</v>
      </c>
      <c r="N484" s="98"/>
      <c r="R484" s="100"/>
      <c r="T484" s="101"/>
      <c r="AA484" s="102"/>
      <c r="AT484" s="98" t="s">
        <v>480</v>
      </c>
      <c r="AU484" s="98" t="s">
        <v>364</v>
      </c>
      <c r="AV484" s="98" t="s">
        <v>364</v>
      </c>
      <c r="AW484" s="98" t="s">
        <v>422</v>
      </c>
      <c r="AX484" s="98" t="s">
        <v>355</v>
      </c>
      <c r="AY484" s="98" t="s">
        <v>473</v>
      </c>
    </row>
    <row r="485" spans="2:51" s="5" customFormat="1" ht="15.75" customHeight="1">
      <c r="B485" s="92"/>
      <c r="E485" s="93"/>
      <c r="F485" s="171" t="s">
        <v>842</v>
      </c>
      <c r="G485" s="172"/>
      <c r="H485" s="172"/>
      <c r="I485" s="172"/>
      <c r="K485" s="93"/>
      <c r="N485" s="93"/>
      <c r="R485" s="94"/>
      <c r="T485" s="95"/>
      <c r="AA485" s="96"/>
      <c r="AT485" s="93" t="s">
        <v>480</v>
      </c>
      <c r="AU485" s="93" t="s">
        <v>364</v>
      </c>
      <c r="AV485" s="93" t="s">
        <v>320</v>
      </c>
      <c r="AW485" s="93" t="s">
        <v>422</v>
      </c>
      <c r="AX485" s="93" t="s">
        <v>355</v>
      </c>
      <c r="AY485" s="93" t="s">
        <v>473</v>
      </c>
    </row>
    <row r="486" spans="2:51" s="5" customFormat="1" ht="15.75" customHeight="1">
      <c r="B486" s="97"/>
      <c r="E486" s="98"/>
      <c r="F486" s="160" t="s">
        <v>843</v>
      </c>
      <c r="G486" s="161"/>
      <c r="H486" s="161"/>
      <c r="I486" s="161"/>
      <c r="K486" s="99">
        <v>73.109</v>
      </c>
      <c r="N486" s="98"/>
      <c r="R486" s="100"/>
      <c r="T486" s="101"/>
      <c r="AA486" s="102"/>
      <c r="AT486" s="98" t="s">
        <v>480</v>
      </c>
      <c r="AU486" s="98" t="s">
        <v>364</v>
      </c>
      <c r="AV486" s="98" t="s">
        <v>364</v>
      </c>
      <c r="AW486" s="98" t="s">
        <v>422</v>
      </c>
      <c r="AX486" s="98" t="s">
        <v>355</v>
      </c>
      <c r="AY486" s="98" t="s">
        <v>473</v>
      </c>
    </row>
    <row r="487" spans="2:51" s="5" customFormat="1" ht="15.75" customHeight="1">
      <c r="B487" s="97"/>
      <c r="E487" s="98"/>
      <c r="F487" s="160" t="s">
        <v>844</v>
      </c>
      <c r="G487" s="161"/>
      <c r="H487" s="161"/>
      <c r="I487" s="161"/>
      <c r="K487" s="99">
        <v>-26.58</v>
      </c>
      <c r="N487" s="98"/>
      <c r="R487" s="100"/>
      <c r="T487" s="101"/>
      <c r="AA487" s="102"/>
      <c r="AT487" s="98" t="s">
        <v>480</v>
      </c>
      <c r="AU487" s="98" t="s">
        <v>364</v>
      </c>
      <c r="AV487" s="98" t="s">
        <v>364</v>
      </c>
      <c r="AW487" s="98" t="s">
        <v>422</v>
      </c>
      <c r="AX487" s="98" t="s">
        <v>355</v>
      </c>
      <c r="AY487" s="98" t="s">
        <v>473</v>
      </c>
    </row>
    <row r="488" spans="2:51" s="5" customFormat="1" ht="15.75" customHeight="1">
      <c r="B488" s="97"/>
      <c r="E488" s="98"/>
      <c r="F488" s="160" t="s">
        <v>845</v>
      </c>
      <c r="G488" s="161"/>
      <c r="H488" s="161"/>
      <c r="I488" s="161"/>
      <c r="K488" s="99">
        <v>-6.93</v>
      </c>
      <c r="N488" s="98"/>
      <c r="R488" s="100"/>
      <c r="T488" s="101"/>
      <c r="AA488" s="102"/>
      <c r="AT488" s="98" t="s">
        <v>480</v>
      </c>
      <c r="AU488" s="98" t="s">
        <v>364</v>
      </c>
      <c r="AV488" s="98" t="s">
        <v>364</v>
      </c>
      <c r="AW488" s="98" t="s">
        <v>422</v>
      </c>
      <c r="AX488" s="98" t="s">
        <v>355</v>
      </c>
      <c r="AY488" s="98" t="s">
        <v>473</v>
      </c>
    </row>
    <row r="489" spans="2:51" s="5" customFormat="1" ht="15.75" customHeight="1">
      <c r="B489" s="97"/>
      <c r="E489" s="98"/>
      <c r="F489" s="160" t="s">
        <v>846</v>
      </c>
      <c r="G489" s="161"/>
      <c r="H489" s="161"/>
      <c r="I489" s="161"/>
      <c r="K489" s="99">
        <v>13.95</v>
      </c>
      <c r="N489" s="98"/>
      <c r="R489" s="100"/>
      <c r="T489" s="101"/>
      <c r="AA489" s="102"/>
      <c r="AT489" s="98" t="s">
        <v>480</v>
      </c>
      <c r="AU489" s="98" t="s">
        <v>364</v>
      </c>
      <c r="AV489" s="98" t="s">
        <v>364</v>
      </c>
      <c r="AW489" s="98" t="s">
        <v>422</v>
      </c>
      <c r="AX489" s="98" t="s">
        <v>355</v>
      </c>
      <c r="AY489" s="98" t="s">
        <v>473</v>
      </c>
    </row>
    <row r="490" spans="2:51" s="5" customFormat="1" ht="15.75" customHeight="1">
      <c r="B490" s="97"/>
      <c r="E490" s="98"/>
      <c r="F490" s="160" t="s">
        <v>847</v>
      </c>
      <c r="G490" s="161"/>
      <c r="H490" s="161"/>
      <c r="I490" s="161"/>
      <c r="K490" s="99">
        <v>-10.731</v>
      </c>
      <c r="N490" s="98"/>
      <c r="R490" s="100"/>
      <c r="T490" s="101"/>
      <c r="AA490" s="102"/>
      <c r="AT490" s="98" t="s">
        <v>480</v>
      </c>
      <c r="AU490" s="98" t="s">
        <v>364</v>
      </c>
      <c r="AV490" s="98" t="s">
        <v>364</v>
      </c>
      <c r="AW490" s="98" t="s">
        <v>422</v>
      </c>
      <c r="AX490" s="98" t="s">
        <v>355</v>
      </c>
      <c r="AY490" s="98" t="s">
        <v>473</v>
      </c>
    </row>
    <row r="491" spans="2:51" s="5" customFormat="1" ht="15.75" customHeight="1">
      <c r="B491" s="92"/>
      <c r="E491" s="93"/>
      <c r="F491" s="171" t="s">
        <v>848</v>
      </c>
      <c r="G491" s="172"/>
      <c r="H491" s="172"/>
      <c r="I491" s="172"/>
      <c r="K491" s="93"/>
      <c r="N491" s="93"/>
      <c r="R491" s="94"/>
      <c r="T491" s="95"/>
      <c r="AA491" s="96"/>
      <c r="AT491" s="93" t="s">
        <v>480</v>
      </c>
      <c r="AU491" s="93" t="s">
        <v>364</v>
      </c>
      <c r="AV491" s="93" t="s">
        <v>320</v>
      </c>
      <c r="AW491" s="93" t="s">
        <v>422</v>
      </c>
      <c r="AX491" s="93" t="s">
        <v>355</v>
      </c>
      <c r="AY491" s="93" t="s">
        <v>473</v>
      </c>
    </row>
    <row r="492" spans="2:51" s="5" customFormat="1" ht="15.75" customHeight="1">
      <c r="B492" s="97"/>
      <c r="E492" s="98"/>
      <c r="F492" s="160" t="s">
        <v>843</v>
      </c>
      <c r="G492" s="161"/>
      <c r="H492" s="161"/>
      <c r="I492" s="161"/>
      <c r="K492" s="99">
        <v>73.109</v>
      </c>
      <c r="N492" s="98"/>
      <c r="R492" s="100"/>
      <c r="T492" s="101"/>
      <c r="AA492" s="102"/>
      <c r="AT492" s="98" t="s">
        <v>480</v>
      </c>
      <c r="AU492" s="98" t="s">
        <v>364</v>
      </c>
      <c r="AV492" s="98" t="s">
        <v>364</v>
      </c>
      <c r="AW492" s="98" t="s">
        <v>422</v>
      </c>
      <c r="AX492" s="98" t="s">
        <v>355</v>
      </c>
      <c r="AY492" s="98" t="s">
        <v>473</v>
      </c>
    </row>
    <row r="493" spans="2:51" s="5" customFormat="1" ht="15.75" customHeight="1">
      <c r="B493" s="97"/>
      <c r="E493" s="98"/>
      <c r="F493" s="160" t="s">
        <v>849</v>
      </c>
      <c r="G493" s="161"/>
      <c r="H493" s="161"/>
      <c r="I493" s="161"/>
      <c r="K493" s="99">
        <v>-25.08</v>
      </c>
      <c r="N493" s="98"/>
      <c r="R493" s="100"/>
      <c r="T493" s="101"/>
      <c r="AA493" s="102"/>
      <c r="AT493" s="98" t="s">
        <v>480</v>
      </c>
      <c r="AU493" s="98" t="s">
        <v>364</v>
      </c>
      <c r="AV493" s="98" t="s">
        <v>364</v>
      </c>
      <c r="AW493" s="98" t="s">
        <v>422</v>
      </c>
      <c r="AX493" s="98" t="s">
        <v>355</v>
      </c>
      <c r="AY493" s="98" t="s">
        <v>473</v>
      </c>
    </row>
    <row r="494" spans="2:51" s="5" customFormat="1" ht="15.75" customHeight="1">
      <c r="B494" s="97"/>
      <c r="E494" s="98"/>
      <c r="F494" s="160" t="s">
        <v>850</v>
      </c>
      <c r="G494" s="161"/>
      <c r="H494" s="161"/>
      <c r="I494" s="161"/>
      <c r="K494" s="99">
        <v>-4.41</v>
      </c>
      <c r="N494" s="98"/>
      <c r="R494" s="100"/>
      <c r="T494" s="101"/>
      <c r="AA494" s="102"/>
      <c r="AT494" s="98" t="s">
        <v>480</v>
      </c>
      <c r="AU494" s="98" t="s">
        <v>364</v>
      </c>
      <c r="AV494" s="98" t="s">
        <v>364</v>
      </c>
      <c r="AW494" s="98" t="s">
        <v>422</v>
      </c>
      <c r="AX494" s="98" t="s">
        <v>355</v>
      </c>
      <c r="AY494" s="98" t="s">
        <v>473</v>
      </c>
    </row>
    <row r="495" spans="2:51" s="5" customFormat="1" ht="15.75" customHeight="1">
      <c r="B495" s="97"/>
      <c r="E495" s="98"/>
      <c r="F495" s="160" t="s">
        <v>846</v>
      </c>
      <c r="G495" s="161"/>
      <c r="H495" s="161"/>
      <c r="I495" s="161"/>
      <c r="K495" s="99">
        <v>13.95</v>
      </c>
      <c r="N495" s="98"/>
      <c r="R495" s="100"/>
      <c r="T495" s="101"/>
      <c r="AA495" s="102"/>
      <c r="AT495" s="98" t="s">
        <v>480</v>
      </c>
      <c r="AU495" s="98" t="s">
        <v>364</v>
      </c>
      <c r="AV495" s="98" t="s">
        <v>364</v>
      </c>
      <c r="AW495" s="98" t="s">
        <v>422</v>
      </c>
      <c r="AX495" s="98" t="s">
        <v>355</v>
      </c>
      <c r="AY495" s="98" t="s">
        <v>473</v>
      </c>
    </row>
    <row r="496" spans="2:51" s="5" customFormat="1" ht="15.75" customHeight="1">
      <c r="B496" s="97"/>
      <c r="E496" s="98"/>
      <c r="F496" s="160" t="s">
        <v>851</v>
      </c>
      <c r="G496" s="161"/>
      <c r="H496" s="161"/>
      <c r="I496" s="161"/>
      <c r="K496" s="99">
        <v>-4.95</v>
      </c>
      <c r="N496" s="98"/>
      <c r="R496" s="100"/>
      <c r="T496" s="101"/>
      <c r="AA496" s="102"/>
      <c r="AT496" s="98" t="s">
        <v>480</v>
      </c>
      <c r="AU496" s="98" t="s">
        <v>364</v>
      </c>
      <c r="AV496" s="98" t="s">
        <v>364</v>
      </c>
      <c r="AW496" s="98" t="s">
        <v>422</v>
      </c>
      <c r="AX496" s="98" t="s">
        <v>355</v>
      </c>
      <c r="AY496" s="98" t="s">
        <v>473</v>
      </c>
    </row>
    <row r="497" spans="2:51" s="5" customFormat="1" ht="15.75" customHeight="1">
      <c r="B497" s="97"/>
      <c r="E497" s="98"/>
      <c r="F497" s="160" t="s">
        <v>852</v>
      </c>
      <c r="G497" s="161"/>
      <c r="H497" s="161"/>
      <c r="I497" s="161"/>
      <c r="K497" s="99">
        <v>-1.7</v>
      </c>
      <c r="N497" s="98"/>
      <c r="R497" s="100"/>
      <c r="T497" s="101"/>
      <c r="AA497" s="102"/>
      <c r="AT497" s="98" t="s">
        <v>480</v>
      </c>
      <c r="AU497" s="98" t="s">
        <v>364</v>
      </c>
      <c r="AV497" s="98" t="s">
        <v>364</v>
      </c>
      <c r="AW497" s="98" t="s">
        <v>422</v>
      </c>
      <c r="AX497" s="98" t="s">
        <v>355</v>
      </c>
      <c r="AY497" s="98" t="s">
        <v>473</v>
      </c>
    </row>
    <row r="498" spans="2:51" s="5" customFormat="1" ht="15.75" customHeight="1">
      <c r="B498" s="113"/>
      <c r="E498" s="114"/>
      <c r="F498" s="180" t="s">
        <v>853</v>
      </c>
      <c r="G498" s="181"/>
      <c r="H498" s="181"/>
      <c r="I498" s="181"/>
      <c r="K498" s="115">
        <v>210.657</v>
      </c>
      <c r="N498" s="114"/>
      <c r="R498" s="116"/>
      <c r="T498" s="117"/>
      <c r="AA498" s="118"/>
      <c r="AT498" s="114" t="s">
        <v>480</v>
      </c>
      <c r="AU498" s="114" t="s">
        <v>364</v>
      </c>
      <c r="AV498" s="114" t="s">
        <v>486</v>
      </c>
      <c r="AW498" s="114" t="s">
        <v>422</v>
      </c>
      <c r="AX498" s="114" t="s">
        <v>355</v>
      </c>
      <c r="AY498" s="114" t="s">
        <v>473</v>
      </c>
    </row>
    <row r="499" spans="2:51" s="5" customFormat="1" ht="15.75" customHeight="1">
      <c r="B499" s="92"/>
      <c r="E499" s="93"/>
      <c r="F499" s="171" t="s">
        <v>854</v>
      </c>
      <c r="G499" s="172"/>
      <c r="H499" s="172"/>
      <c r="I499" s="172"/>
      <c r="K499" s="93"/>
      <c r="N499" s="93"/>
      <c r="R499" s="94"/>
      <c r="T499" s="95"/>
      <c r="AA499" s="96"/>
      <c r="AT499" s="93" t="s">
        <v>480</v>
      </c>
      <c r="AU499" s="93" t="s">
        <v>364</v>
      </c>
      <c r="AV499" s="93" t="s">
        <v>320</v>
      </c>
      <c r="AW499" s="93" t="s">
        <v>422</v>
      </c>
      <c r="AX499" s="93" t="s">
        <v>355</v>
      </c>
      <c r="AY499" s="93" t="s">
        <v>473</v>
      </c>
    </row>
    <row r="500" spans="2:51" s="5" customFormat="1" ht="15.75" customHeight="1">
      <c r="B500" s="92"/>
      <c r="E500" s="93"/>
      <c r="F500" s="171" t="s">
        <v>842</v>
      </c>
      <c r="G500" s="172"/>
      <c r="H500" s="172"/>
      <c r="I500" s="172"/>
      <c r="K500" s="93"/>
      <c r="N500" s="93"/>
      <c r="R500" s="94"/>
      <c r="T500" s="95"/>
      <c r="AA500" s="96"/>
      <c r="AT500" s="93" t="s">
        <v>480</v>
      </c>
      <c r="AU500" s="93" t="s">
        <v>364</v>
      </c>
      <c r="AV500" s="93" t="s">
        <v>320</v>
      </c>
      <c r="AW500" s="93" t="s">
        <v>422</v>
      </c>
      <c r="AX500" s="93" t="s">
        <v>355</v>
      </c>
      <c r="AY500" s="93" t="s">
        <v>473</v>
      </c>
    </row>
    <row r="501" spans="2:51" s="5" customFormat="1" ht="15.75" customHeight="1">
      <c r="B501" s="97"/>
      <c r="E501" s="98"/>
      <c r="F501" s="160" t="s">
        <v>855</v>
      </c>
      <c r="G501" s="161"/>
      <c r="H501" s="161"/>
      <c r="I501" s="161"/>
      <c r="K501" s="99">
        <v>6.93</v>
      </c>
      <c r="N501" s="98"/>
      <c r="R501" s="100"/>
      <c r="T501" s="101"/>
      <c r="AA501" s="102"/>
      <c r="AT501" s="98" t="s">
        <v>480</v>
      </c>
      <c r="AU501" s="98" t="s">
        <v>364</v>
      </c>
      <c r="AV501" s="98" t="s">
        <v>364</v>
      </c>
      <c r="AW501" s="98" t="s">
        <v>422</v>
      </c>
      <c r="AX501" s="98" t="s">
        <v>355</v>
      </c>
      <c r="AY501" s="98" t="s">
        <v>473</v>
      </c>
    </row>
    <row r="502" spans="2:51" s="5" customFormat="1" ht="15.75" customHeight="1">
      <c r="B502" s="97"/>
      <c r="E502" s="98"/>
      <c r="F502" s="160" t="s">
        <v>856</v>
      </c>
      <c r="G502" s="161"/>
      <c r="H502" s="161"/>
      <c r="I502" s="161"/>
      <c r="K502" s="99">
        <v>3.171</v>
      </c>
      <c r="N502" s="98"/>
      <c r="R502" s="100"/>
      <c r="T502" s="101"/>
      <c r="AA502" s="102"/>
      <c r="AT502" s="98" t="s">
        <v>480</v>
      </c>
      <c r="AU502" s="98" t="s">
        <v>364</v>
      </c>
      <c r="AV502" s="98" t="s">
        <v>364</v>
      </c>
      <c r="AW502" s="98" t="s">
        <v>422</v>
      </c>
      <c r="AX502" s="98" t="s">
        <v>355</v>
      </c>
      <c r="AY502" s="98" t="s">
        <v>473</v>
      </c>
    </row>
    <row r="503" spans="2:51" s="5" customFormat="1" ht="15.75" customHeight="1">
      <c r="B503" s="92"/>
      <c r="E503" s="93"/>
      <c r="F503" s="171" t="s">
        <v>848</v>
      </c>
      <c r="G503" s="172"/>
      <c r="H503" s="172"/>
      <c r="I503" s="172"/>
      <c r="K503" s="93"/>
      <c r="N503" s="93"/>
      <c r="R503" s="94"/>
      <c r="T503" s="95"/>
      <c r="AA503" s="96"/>
      <c r="AT503" s="93" t="s">
        <v>480</v>
      </c>
      <c r="AU503" s="93" t="s">
        <v>364</v>
      </c>
      <c r="AV503" s="93" t="s">
        <v>320</v>
      </c>
      <c r="AW503" s="93" t="s">
        <v>422</v>
      </c>
      <c r="AX503" s="93" t="s">
        <v>355</v>
      </c>
      <c r="AY503" s="93" t="s">
        <v>473</v>
      </c>
    </row>
    <row r="504" spans="2:51" s="5" customFormat="1" ht="15.75" customHeight="1">
      <c r="B504" s="97"/>
      <c r="E504" s="98"/>
      <c r="F504" s="160" t="s">
        <v>857</v>
      </c>
      <c r="G504" s="161"/>
      <c r="H504" s="161"/>
      <c r="I504" s="161"/>
      <c r="K504" s="99">
        <v>6.11</v>
      </c>
      <c r="N504" s="98"/>
      <c r="R504" s="100"/>
      <c r="T504" s="101"/>
      <c r="AA504" s="102"/>
      <c r="AT504" s="98" t="s">
        <v>480</v>
      </c>
      <c r="AU504" s="98" t="s">
        <v>364</v>
      </c>
      <c r="AV504" s="98" t="s">
        <v>364</v>
      </c>
      <c r="AW504" s="98" t="s">
        <v>422</v>
      </c>
      <c r="AX504" s="98" t="s">
        <v>355</v>
      </c>
      <c r="AY504" s="98" t="s">
        <v>473</v>
      </c>
    </row>
    <row r="505" spans="2:51" s="5" customFormat="1" ht="15.75" customHeight="1">
      <c r="B505" s="113"/>
      <c r="E505" s="114"/>
      <c r="F505" s="180" t="s">
        <v>853</v>
      </c>
      <c r="G505" s="181"/>
      <c r="H505" s="181"/>
      <c r="I505" s="181"/>
      <c r="K505" s="115">
        <v>16.211</v>
      </c>
      <c r="N505" s="114"/>
      <c r="R505" s="116"/>
      <c r="T505" s="117"/>
      <c r="AA505" s="118"/>
      <c r="AT505" s="114" t="s">
        <v>480</v>
      </c>
      <c r="AU505" s="114" t="s">
        <v>364</v>
      </c>
      <c r="AV505" s="114" t="s">
        <v>486</v>
      </c>
      <c r="AW505" s="114" t="s">
        <v>422</v>
      </c>
      <c r="AX505" s="114" t="s">
        <v>355</v>
      </c>
      <c r="AY505" s="114" t="s">
        <v>473</v>
      </c>
    </row>
    <row r="506" spans="2:51" s="5" customFormat="1" ht="15.75" customHeight="1">
      <c r="B506" s="92"/>
      <c r="E506" s="93"/>
      <c r="F506" s="171" t="s">
        <v>835</v>
      </c>
      <c r="G506" s="172"/>
      <c r="H506" s="172"/>
      <c r="I506" s="172"/>
      <c r="K506" s="93"/>
      <c r="N506" s="93"/>
      <c r="R506" s="94"/>
      <c r="T506" s="95"/>
      <c r="AA506" s="96"/>
      <c r="AT506" s="93" t="s">
        <v>480</v>
      </c>
      <c r="AU506" s="93" t="s">
        <v>364</v>
      </c>
      <c r="AV506" s="93" t="s">
        <v>320</v>
      </c>
      <c r="AW506" s="93" t="s">
        <v>422</v>
      </c>
      <c r="AX506" s="93" t="s">
        <v>355</v>
      </c>
      <c r="AY506" s="93" t="s">
        <v>473</v>
      </c>
    </row>
    <row r="507" spans="2:51" s="5" customFormat="1" ht="15.75" customHeight="1">
      <c r="B507" s="92"/>
      <c r="E507" s="93"/>
      <c r="F507" s="171" t="s">
        <v>858</v>
      </c>
      <c r="G507" s="172"/>
      <c r="H507" s="172"/>
      <c r="I507" s="172"/>
      <c r="K507" s="93"/>
      <c r="N507" s="93"/>
      <c r="R507" s="94"/>
      <c r="T507" s="95"/>
      <c r="AA507" s="96"/>
      <c r="AT507" s="93" t="s">
        <v>480</v>
      </c>
      <c r="AU507" s="93" t="s">
        <v>364</v>
      </c>
      <c r="AV507" s="93" t="s">
        <v>320</v>
      </c>
      <c r="AW507" s="93" t="s">
        <v>422</v>
      </c>
      <c r="AX507" s="93" t="s">
        <v>355</v>
      </c>
      <c r="AY507" s="93" t="s">
        <v>473</v>
      </c>
    </row>
    <row r="508" spans="2:51" s="5" customFormat="1" ht="15.75" customHeight="1">
      <c r="B508" s="92"/>
      <c r="E508" s="93"/>
      <c r="F508" s="171" t="s">
        <v>842</v>
      </c>
      <c r="G508" s="172"/>
      <c r="H508" s="172"/>
      <c r="I508" s="172"/>
      <c r="K508" s="93"/>
      <c r="N508" s="93"/>
      <c r="R508" s="94"/>
      <c r="T508" s="95"/>
      <c r="AA508" s="96"/>
      <c r="AT508" s="93" t="s">
        <v>480</v>
      </c>
      <c r="AU508" s="93" t="s">
        <v>364</v>
      </c>
      <c r="AV508" s="93" t="s">
        <v>320</v>
      </c>
      <c r="AW508" s="93" t="s">
        <v>422</v>
      </c>
      <c r="AX508" s="93" t="s">
        <v>355</v>
      </c>
      <c r="AY508" s="93" t="s">
        <v>473</v>
      </c>
    </row>
    <row r="509" spans="2:51" s="5" customFormat="1" ht="15.75" customHeight="1">
      <c r="B509" s="97"/>
      <c r="E509" s="98"/>
      <c r="F509" s="160" t="s">
        <v>859</v>
      </c>
      <c r="G509" s="161"/>
      <c r="H509" s="161"/>
      <c r="I509" s="161"/>
      <c r="K509" s="99">
        <v>10.92</v>
      </c>
      <c r="N509" s="98"/>
      <c r="R509" s="100"/>
      <c r="T509" s="101"/>
      <c r="AA509" s="102"/>
      <c r="AT509" s="98" t="s">
        <v>480</v>
      </c>
      <c r="AU509" s="98" t="s">
        <v>364</v>
      </c>
      <c r="AV509" s="98" t="s">
        <v>364</v>
      </c>
      <c r="AW509" s="98" t="s">
        <v>422</v>
      </c>
      <c r="AX509" s="98" t="s">
        <v>355</v>
      </c>
      <c r="AY509" s="98" t="s">
        <v>473</v>
      </c>
    </row>
    <row r="510" spans="2:51" s="5" customFormat="1" ht="15.75" customHeight="1">
      <c r="B510" s="92"/>
      <c r="E510" s="93"/>
      <c r="F510" s="171" t="s">
        <v>848</v>
      </c>
      <c r="G510" s="172"/>
      <c r="H510" s="172"/>
      <c r="I510" s="172"/>
      <c r="K510" s="93"/>
      <c r="N510" s="93"/>
      <c r="R510" s="94"/>
      <c r="T510" s="95"/>
      <c r="AA510" s="96"/>
      <c r="AT510" s="93" t="s">
        <v>480</v>
      </c>
      <c r="AU510" s="93" t="s">
        <v>364</v>
      </c>
      <c r="AV510" s="93" t="s">
        <v>320</v>
      </c>
      <c r="AW510" s="93" t="s">
        <v>422</v>
      </c>
      <c r="AX510" s="93" t="s">
        <v>355</v>
      </c>
      <c r="AY510" s="93" t="s">
        <v>473</v>
      </c>
    </row>
    <row r="511" spans="2:51" s="5" customFormat="1" ht="15.75" customHeight="1">
      <c r="B511" s="97"/>
      <c r="E511" s="98"/>
      <c r="F511" s="160" t="s">
        <v>860</v>
      </c>
      <c r="G511" s="161"/>
      <c r="H511" s="161"/>
      <c r="I511" s="161"/>
      <c r="K511" s="99">
        <v>8.463</v>
      </c>
      <c r="N511" s="98"/>
      <c r="R511" s="100"/>
      <c r="T511" s="101"/>
      <c r="AA511" s="102"/>
      <c r="AT511" s="98" t="s">
        <v>480</v>
      </c>
      <c r="AU511" s="98" t="s">
        <v>364</v>
      </c>
      <c r="AV511" s="98" t="s">
        <v>364</v>
      </c>
      <c r="AW511" s="98" t="s">
        <v>422</v>
      </c>
      <c r="AX511" s="98" t="s">
        <v>355</v>
      </c>
      <c r="AY511" s="98" t="s">
        <v>473</v>
      </c>
    </row>
    <row r="512" spans="2:51" s="5" customFormat="1" ht="15.75" customHeight="1">
      <c r="B512" s="113"/>
      <c r="E512" s="114"/>
      <c r="F512" s="180" t="s">
        <v>853</v>
      </c>
      <c r="G512" s="181"/>
      <c r="H512" s="181"/>
      <c r="I512" s="181"/>
      <c r="K512" s="115">
        <v>19.383</v>
      </c>
      <c r="N512" s="114"/>
      <c r="R512" s="116"/>
      <c r="T512" s="117"/>
      <c r="AA512" s="118"/>
      <c r="AT512" s="114" t="s">
        <v>480</v>
      </c>
      <c r="AU512" s="114" t="s">
        <v>364</v>
      </c>
      <c r="AV512" s="114" t="s">
        <v>486</v>
      </c>
      <c r="AW512" s="114" t="s">
        <v>422</v>
      </c>
      <c r="AX512" s="114" t="s">
        <v>355</v>
      </c>
      <c r="AY512" s="114" t="s">
        <v>473</v>
      </c>
    </row>
    <row r="513" spans="2:51" s="5" customFormat="1" ht="15.75" customHeight="1">
      <c r="B513" s="103"/>
      <c r="E513" s="104"/>
      <c r="F513" s="162" t="s">
        <v>482</v>
      </c>
      <c r="G513" s="163"/>
      <c r="H513" s="163"/>
      <c r="I513" s="163"/>
      <c r="K513" s="105">
        <v>246.251</v>
      </c>
      <c r="N513" s="104"/>
      <c r="R513" s="106"/>
      <c r="T513" s="107"/>
      <c r="AA513" s="108"/>
      <c r="AT513" s="104" t="s">
        <v>480</v>
      </c>
      <c r="AU513" s="104" t="s">
        <v>364</v>
      </c>
      <c r="AV513" s="104" t="s">
        <v>478</v>
      </c>
      <c r="AW513" s="104" t="s">
        <v>422</v>
      </c>
      <c r="AX513" s="104" t="s">
        <v>320</v>
      </c>
      <c r="AY513" s="104" t="s">
        <v>473</v>
      </c>
    </row>
    <row r="514" spans="2:64" s="5" customFormat="1" ht="27" customHeight="1">
      <c r="B514" s="16"/>
      <c r="C514" s="85" t="s">
        <v>861</v>
      </c>
      <c r="D514" s="85" t="s">
        <v>474</v>
      </c>
      <c r="E514" s="86" t="s">
        <v>862</v>
      </c>
      <c r="F514" s="167" t="s">
        <v>863</v>
      </c>
      <c r="G514" s="168"/>
      <c r="H514" s="168"/>
      <c r="I514" s="168"/>
      <c r="J514" s="87" t="s">
        <v>528</v>
      </c>
      <c r="K514" s="88">
        <v>140.127</v>
      </c>
      <c r="L514" s="169">
        <v>0</v>
      </c>
      <c r="M514" s="168"/>
      <c r="N514" s="170">
        <f>ROUND($L$514*$K$514,2)</f>
        <v>0</v>
      </c>
      <c r="O514" s="168"/>
      <c r="P514" s="168"/>
      <c r="Q514" s="168"/>
      <c r="R514" s="17"/>
      <c r="T514" s="89"/>
      <c r="U514" s="20" t="s">
        <v>340</v>
      </c>
      <c r="V514" s="90">
        <v>0.33</v>
      </c>
      <c r="W514" s="90">
        <f>$V$514*$K$514</f>
        <v>46.241910000000004</v>
      </c>
      <c r="X514" s="90">
        <v>0.00489</v>
      </c>
      <c r="Y514" s="90">
        <f>$X$514*$K$514</f>
        <v>0.6852210300000001</v>
      </c>
      <c r="Z514" s="90">
        <v>0</v>
      </c>
      <c r="AA514" s="91">
        <f>$Z$514*$K$514</f>
        <v>0</v>
      </c>
      <c r="AR514" s="5" t="s">
        <v>478</v>
      </c>
      <c r="AT514" s="5" t="s">
        <v>474</v>
      </c>
      <c r="AU514" s="5" t="s">
        <v>364</v>
      </c>
      <c r="AY514" s="5" t="s">
        <v>473</v>
      </c>
      <c r="BE514" s="50">
        <f>IF($U$514="základní",$N$514,0)</f>
        <v>0</v>
      </c>
      <c r="BF514" s="50">
        <f>IF($U$514="snížená",$N$514,0)</f>
        <v>0</v>
      </c>
      <c r="BG514" s="50">
        <f>IF($U$514="zákl. přenesená",$N$514,0)</f>
        <v>0</v>
      </c>
      <c r="BH514" s="50">
        <f>IF($U$514="sníž. přenesená",$N$514,0)</f>
        <v>0</v>
      </c>
      <c r="BI514" s="50">
        <f>IF($U$514="nulová",$N$514,0)</f>
        <v>0</v>
      </c>
      <c r="BJ514" s="5" t="s">
        <v>364</v>
      </c>
      <c r="BK514" s="50">
        <f>ROUND($L$514*$K$514,2)</f>
        <v>0</v>
      </c>
      <c r="BL514" s="5" t="s">
        <v>478</v>
      </c>
    </row>
    <row r="515" spans="2:51" s="5" customFormat="1" ht="15.75" customHeight="1">
      <c r="B515" s="97"/>
      <c r="E515" s="98"/>
      <c r="F515" s="160" t="s">
        <v>374</v>
      </c>
      <c r="G515" s="161"/>
      <c r="H515" s="161"/>
      <c r="I515" s="161"/>
      <c r="K515" s="99">
        <v>140.127</v>
      </c>
      <c r="N515" s="98"/>
      <c r="R515" s="100"/>
      <c r="T515" s="101"/>
      <c r="AA515" s="102"/>
      <c r="AT515" s="98" t="s">
        <v>480</v>
      </c>
      <c r="AU515" s="98" t="s">
        <v>364</v>
      </c>
      <c r="AV515" s="98" t="s">
        <v>364</v>
      </c>
      <c r="AW515" s="98" t="s">
        <v>422</v>
      </c>
      <c r="AX515" s="98" t="s">
        <v>320</v>
      </c>
      <c r="AY515" s="98" t="s">
        <v>473</v>
      </c>
    </row>
    <row r="516" spans="2:64" s="5" customFormat="1" ht="27" customHeight="1">
      <c r="B516" s="16"/>
      <c r="C516" s="85" t="s">
        <v>864</v>
      </c>
      <c r="D516" s="85" t="s">
        <v>474</v>
      </c>
      <c r="E516" s="86" t="s">
        <v>865</v>
      </c>
      <c r="F516" s="167" t="s">
        <v>866</v>
      </c>
      <c r="G516" s="168"/>
      <c r="H516" s="168"/>
      <c r="I516" s="168"/>
      <c r="J516" s="87" t="s">
        <v>528</v>
      </c>
      <c r="K516" s="88">
        <v>232.664</v>
      </c>
      <c r="L516" s="169">
        <v>0</v>
      </c>
      <c r="M516" s="168"/>
      <c r="N516" s="170">
        <f>ROUND($L$516*$K$516,2)</f>
        <v>0</v>
      </c>
      <c r="O516" s="168"/>
      <c r="P516" s="168"/>
      <c r="Q516" s="168"/>
      <c r="R516" s="17"/>
      <c r="T516" s="89"/>
      <c r="U516" s="20" t="s">
        <v>340</v>
      </c>
      <c r="V516" s="90">
        <v>1.08</v>
      </c>
      <c r="W516" s="90">
        <f>$V$516*$K$516</f>
        <v>251.27712</v>
      </c>
      <c r="X516" s="90">
        <v>0.0085</v>
      </c>
      <c r="Y516" s="90">
        <f>$X$516*$K$516</f>
        <v>1.977644</v>
      </c>
      <c r="Z516" s="90">
        <v>0</v>
      </c>
      <c r="AA516" s="91">
        <f>$Z$516*$K$516</f>
        <v>0</v>
      </c>
      <c r="AR516" s="5" t="s">
        <v>478</v>
      </c>
      <c r="AT516" s="5" t="s">
        <v>474</v>
      </c>
      <c r="AU516" s="5" t="s">
        <v>364</v>
      </c>
      <c r="AY516" s="5" t="s">
        <v>473</v>
      </c>
      <c r="BE516" s="50">
        <f>IF($U$516="základní",$N$516,0)</f>
        <v>0</v>
      </c>
      <c r="BF516" s="50">
        <f>IF($U$516="snížená",$N$516,0)</f>
        <v>0</v>
      </c>
      <c r="BG516" s="50">
        <f>IF($U$516="zákl. přenesená",$N$516,0)</f>
        <v>0</v>
      </c>
      <c r="BH516" s="50">
        <f>IF($U$516="sníž. přenesená",$N$516,0)</f>
        <v>0</v>
      </c>
      <c r="BI516" s="50">
        <f>IF($U$516="nulová",$N$516,0)</f>
        <v>0</v>
      </c>
      <c r="BJ516" s="5" t="s">
        <v>364</v>
      </c>
      <c r="BK516" s="50">
        <f>ROUND($L$516*$K$516,2)</f>
        <v>0</v>
      </c>
      <c r="BL516" s="5" t="s">
        <v>478</v>
      </c>
    </row>
    <row r="517" spans="2:51" s="5" customFormat="1" ht="15.75" customHeight="1">
      <c r="B517" s="92"/>
      <c r="E517" s="93"/>
      <c r="F517" s="171" t="s">
        <v>835</v>
      </c>
      <c r="G517" s="172"/>
      <c r="H517" s="172"/>
      <c r="I517" s="172"/>
      <c r="K517" s="93"/>
      <c r="N517" s="93"/>
      <c r="R517" s="94"/>
      <c r="T517" s="95"/>
      <c r="AA517" s="96"/>
      <c r="AT517" s="93" t="s">
        <v>480</v>
      </c>
      <c r="AU517" s="93" t="s">
        <v>364</v>
      </c>
      <c r="AV517" s="93" t="s">
        <v>320</v>
      </c>
      <c r="AW517" s="93" t="s">
        <v>422</v>
      </c>
      <c r="AX517" s="93" t="s">
        <v>355</v>
      </c>
      <c r="AY517" s="93" t="s">
        <v>473</v>
      </c>
    </row>
    <row r="518" spans="2:51" s="5" customFormat="1" ht="15.75" customHeight="1">
      <c r="B518" s="92"/>
      <c r="E518" s="93"/>
      <c r="F518" s="171" t="s">
        <v>836</v>
      </c>
      <c r="G518" s="172"/>
      <c r="H518" s="172"/>
      <c r="I518" s="172"/>
      <c r="K518" s="93"/>
      <c r="N518" s="93"/>
      <c r="R518" s="94"/>
      <c r="T518" s="95"/>
      <c r="AA518" s="96"/>
      <c r="AT518" s="93" t="s">
        <v>480</v>
      </c>
      <c r="AU518" s="93" t="s">
        <v>364</v>
      </c>
      <c r="AV518" s="93" t="s">
        <v>320</v>
      </c>
      <c r="AW518" s="93" t="s">
        <v>422</v>
      </c>
      <c r="AX518" s="93" t="s">
        <v>355</v>
      </c>
      <c r="AY518" s="93" t="s">
        <v>473</v>
      </c>
    </row>
    <row r="519" spans="2:51" s="5" customFormat="1" ht="15.75" customHeight="1">
      <c r="B519" s="92"/>
      <c r="E519" s="93"/>
      <c r="F519" s="171" t="s">
        <v>837</v>
      </c>
      <c r="G519" s="172"/>
      <c r="H519" s="172"/>
      <c r="I519" s="172"/>
      <c r="K519" s="93"/>
      <c r="N519" s="93"/>
      <c r="R519" s="94"/>
      <c r="T519" s="95"/>
      <c r="AA519" s="96"/>
      <c r="AT519" s="93" t="s">
        <v>480</v>
      </c>
      <c r="AU519" s="93" t="s">
        <v>364</v>
      </c>
      <c r="AV519" s="93" t="s">
        <v>320</v>
      </c>
      <c r="AW519" s="93" t="s">
        <v>422</v>
      </c>
      <c r="AX519" s="93" t="s">
        <v>355</v>
      </c>
      <c r="AY519" s="93" t="s">
        <v>473</v>
      </c>
    </row>
    <row r="520" spans="2:51" s="5" customFormat="1" ht="15.75" customHeight="1">
      <c r="B520" s="97"/>
      <c r="E520" s="98"/>
      <c r="F520" s="160" t="s">
        <v>838</v>
      </c>
      <c r="G520" s="161"/>
      <c r="H520" s="161"/>
      <c r="I520" s="161"/>
      <c r="K520" s="99">
        <v>44.062</v>
      </c>
      <c r="N520" s="98"/>
      <c r="R520" s="100"/>
      <c r="T520" s="101"/>
      <c r="AA520" s="102"/>
      <c r="AT520" s="98" t="s">
        <v>480</v>
      </c>
      <c r="AU520" s="98" t="s">
        <v>364</v>
      </c>
      <c r="AV520" s="98" t="s">
        <v>364</v>
      </c>
      <c r="AW520" s="98" t="s">
        <v>422</v>
      </c>
      <c r="AX520" s="98" t="s">
        <v>355</v>
      </c>
      <c r="AY520" s="98" t="s">
        <v>473</v>
      </c>
    </row>
    <row r="521" spans="2:51" s="5" customFormat="1" ht="15.75" customHeight="1">
      <c r="B521" s="97"/>
      <c r="E521" s="98"/>
      <c r="F521" s="160" t="s">
        <v>839</v>
      </c>
      <c r="G521" s="161"/>
      <c r="H521" s="161"/>
      <c r="I521" s="161"/>
      <c r="K521" s="99">
        <v>-5.888</v>
      </c>
      <c r="N521" s="98"/>
      <c r="R521" s="100"/>
      <c r="T521" s="101"/>
      <c r="AA521" s="102"/>
      <c r="AT521" s="98" t="s">
        <v>480</v>
      </c>
      <c r="AU521" s="98" t="s">
        <v>364</v>
      </c>
      <c r="AV521" s="98" t="s">
        <v>364</v>
      </c>
      <c r="AW521" s="98" t="s">
        <v>422</v>
      </c>
      <c r="AX521" s="98" t="s">
        <v>355</v>
      </c>
      <c r="AY521" s="98" t="s">
        <v>473</v>
      </c>
    </row>
    <row r="522" spans="2:51" s="5" customFormat="1" ht="15.75" customHeight="1">
      <c r="B522" s="97"/>
      <c r="E522" s="98"/>
      <c r="F522" s="160" t="s">
        <v>867</v>
      </c>
      <c r="G522" s="161"/>
      <c r="H522" s="161"/>
      <c r="I522" s="161"/>
      <c r="K522" s="99">
        <v>23.184</v>
      </c>
      <c r="N522" s="98"/>
      <c r="R522" s="100"/>
      <c r="T522" s="101"/>
      <c r="AA522" s="102"/>
      <c r="AT522" s="98" t="s">
        <v>480</v>
      </c>
      <c r="AU522" s="98" t="s">
        <v>364</v>
      </c>
      <c r="AV522" s="98" t="s">
        <v>364</v>
      </c>
      <c r="AW522" s="98" t="s">
        <v>422</v>
      </c>
      <c r="AX522" s="98" t="s">
        <v>355</v>
      </c>
      <c r="AY522" s="98" t="s">
        <v>473</v>
      </c>
    </row>
    <row r="523" spans="2:51" s="5" customFormat="1" ht="15.75" customHeight="1">
      <c r="B523" s="92"/>
      <c r="E523" s="93"/>
      <c r="F523" s="171" t="s">
        <v>841</v>
      </c>
      <c r="G523" s="172"/>
      <c r="H523" s="172"/>
      <c r="I523" s="172"/>
      <c r="K523" s="93"/>
      <c r="N523" s="93"/>
      <c r="R523" s="94"/>
      <c r="T523" s="95"/>
      <c r="AA523" s="96"/>
      <c r="AT523" s="93" t="s">
        <v>480</v>
      </c>
      <c r="AU523" s="93" t="s">
        <v>364</v>
      </c>
      <c r="AV523" s="93" t="s">
        <v>320</v>
      </c>
      <c r="AW523" s="93" t="s">
        <v>422</v>
      </c>
      <c r="AX523" s="93" t="s">
        <v>355</v>
      </c>
      <c r="AY523" s="93" t="s">
        <v>473</v>
      </c>
    </row>
    <row r="524" spans="2:51" s="5" customFormat="1" ht="15.75" customHeight="1">
      <c r="B524" s="97"/>
      <c r="E524" s="98"/>
      <c r="F524" s="160" t="s">
        <v>838</v>
      </c>
      <c r="G524" s="161"/>
      <c r="H524" s="161"/>
      <c r="I524" s="161"/>
      <c r="K524" s="99">
        <v>44.062</v>
      </c>
      <c r="N524" s="98"/>
      <c r="R524" s="100"/>
      <c r="T524" s="101"/>
      <c r="AA524" s="102"/>
      <c r="AT524" s="98" t="s">
        <v>480</v>
      </c>
      <c r="AU524" s="98" t="s">
        <v>364</v>
      </c>
      <c r="AV524" s="98" t="s">
        <v>364</v>
      </c>
      <c r="AW524" s="98" t="s">
        <v>422</v>
      </c>
      <c r="AX524" s="98" t="s">
        <v>355</v>
      </c>
      <c r="AY524" s="98" t="s">
        <v>473</v>
      </c>
    </row>
    <row r="525" spans="2:51" s="5" customFormat="1" ht="15.75" customHeight="1">
      <c r="B525" s="97"/>
      <c r="E525" s="98"/>
      <c r="F525" s="160" t="s">
        <v>839</v>
      </c>
      <c r="G525" s="161"/>
      <c r="H525" s="161"/>
      <c r="I525" s="161"/>
      <c r="K525" s="99">
        <v>-5.888</v>
      </c>
      <c r="N525" s="98"/>
      <c r="R525" s="100"/>
      <c r="T525" s="101"/>
      <c r="AA525" s="102"/>
      <c r="AT525" s="98" t="s">
        <v>480</v>
      </c>
      <c r="AU525" s="98" t="s">
        <v>364</v>
      </c>
      <c r="AV525" s="98" t="s">
        <v>364</v>
      </c>
      <c r="AW525" s="98" t="s">
        <v>422</v>
      </c>
      <c r="AX525" s="98" t="s">
        <v>355</v>
      </c>
      <c r="AY525" s="98" t="s">
        <v>473</v>
      </c>
    </row>
    <row r="526" spans="2:51" s="5" customFormat="1" ht="15.75" customHeight="1">
      <c r="B526" s="97"/>
      <c r="E526" s="98"/>
      <c r="F526" s="160" t="s">
        <v>867</v>
      </c>
      <c r="G526" s="161"/>
      <c r="H526" s="161"/>
      <c r="I526" s="161"/>
      <c r="K526" s="99">
        <v>23.184</v>
      </c>
      <c r="N526" s="98"/>
      <c r="R526" s="100"/>
      <c r="T526" s="101"/>
      <c r="AA526" s="102"/>
      <c r="AT526" s="98" t="s">
        <v>480</v>
      </c>
      <c r="AU526" s="98" t="s">
        <v>364</v>
      </c>
      <c r="AV526" s="98" t="s">
        <v>364</v>
      </c>
      <c r="AW526" s="98" t="s">
        <v>422</v>
      </c>
      <c r="AX526" s="98" t="s">
        <v>355</v>
      </c>
      <c r="AY526" s="98" t="s">
        <v>473</v>
      </c>
    </row>
    <row r="527" spans="2:51" s="5" customFormat="1" ht="15.75" customHeight="1">
      <c r="B527" s="92"/>
      <c r="E527" s="93"/>
      <c r="F527" s="171" t="s">
        <v>842</v>
      </c>
      <c r="G527" s="172"/>
      <c r="H527" s="172"/>
      <c r="I527" s="172"/>
      <c r="K527" s="93"/>
      <c r="N527" s="93"/>
      <c r="R527" s="94"/>
      <c r="T527" s="95"/>
      <c r="AA527" s="96"/>
      <c r="AT527" s="93" t="s">
        <v>480</v>
      </c>
      <c r="AU527" s="93" t="s">
        <v>364</v>
      </c>
      <c r="AV527" s="93" t="s">
        <v>320</v>
      </c>
      <c r="AW527" s="93" t="s">
        <v>422</v>
      </c>
      <c r="AX527" s="93" t="s">
        <v>355</v>
      </c>
      <c r="AY527" s="93" t="s">
        <v>473</v>
      </c>
    </row>
    <row r="528" spans="2:51" s="5" customFormat="1" ht="15.75" customHeight="1">
      <c r="B528" s="97"/>
      <c r="E528" s="98"/>
      <c r="F528" s="160" t="s">
        <v>843</v>
      </c>
      <c r="G528" s="161"/>
      <c r="H528" s="161"/>
      <c r="I528" s="161"/>
      <c r="K528" s="99">
        <v>73.109</v>
      </c>
      <c r="N528" s="98"/>
      <c r="R528" s="100"/>
      <c r="T528" s="101"/>
      <c r="AA528" s="102"/>
      <c r="AT528" s="98" t="s">
        <v>480</v>
      </c>
      <c r="AU528" s="98" t="s">
        <v>364</v>
      </c>
      <c r="AV528" s="98" t="s">
        <v>364</v>
      </c>
      <c r="AW528" s="98" t="s">
        <v>422</v>
      </c>
      <c r="AX528" s="98" t="s">
        <v>355</v>
      </c>
      <c r="AY528" s="98" t="s">
        <v>473</v>
      </c>
    </row>
    <row r="529" spans="2:51" s="5" customFormat="1" ht="15.75" customHeight="1">
      <c r="B529" s="97"/>
      <c r="E529" s="98"/>
      <c r="F529" s="160" t="s">
        <v>844</v>
      </c>
      <c r="G529" s="161"/>
      <c r="H529" s="161"/>
      <c r="I529" s="161"/>
      <c r="K529" s="99">
        <v>-26.58</v>
      </c>
      <c r="N529" s="98"/>
      <c r="R529" s="100"/>
      <c r="T529" s="101"/>
      <c r="AA529" s="102"/>
      <c r="AT529" s="98" t="s">
        <v>480</v>
      </c>
      <c r="AU529" s="98" t="s">
        <v>364</v>
      </c>
      <c r="AV529" s="98" t="s">
        <v>364</v>
      </c>
      <c r="AW529" s="98" t="s">
        <v>422</v>
      </c>
      <c r="AX529" s="98" t="s">
        <v>355</v>
      </c>
      <c r="AY529" s="98" t="s">
        <v>473</v>
      </c>
    </row>
    <row r="530" spans="2:51" s="5" customFormat="1" ht="15.75" customHeight="1">
      <c r="B530" s="97"/>
      <c r="E530" s="98"/>
      <c r="F530" s="160" t="s">
        <v>845</v>
      </c>
      <c r="G530" s="161"/>
      <c r="H530" s="161"/>
      <c r="I530" s="161"/>
      <c r="K530" s="99">
        <v>-6.93</v>
      </c>
      <c r="N530" s="98"/>
      <c r="R530" s="100"/>
      <c r="T530" s="101"/>
      <c r="AA530" s="102"/>
      <c r="AT530" s="98" t="s">
        <v>480</v>
      </c>
      <c r="AU530" s="98" t="s">
        <v>364</v>
      </c>
      <c r="AV530" s="98" t="s">
        <v>364</v>
      </c>
      <c r="AW530" s="98" t="s">
        <v>422</v>
      </c>
      <c r="AX530" s="98" t="s">
        <v>355</v>
      </c>
      <c r="AY530" s="98" t="s">
        <v>473</v>
      </c>
    </row>
    <row r="531" spans="2:51" s="5" customFormat="1" ht="15.75" customHeight="1">
      <c r="B531" s="97"/>
      <c r="E531" s="98"/>
      <c r="F531" s="160" t="s">
        <v>846</v>
      </c>
      <c r="G531" s="161"/>
      <c r="H531" s="161"/>
      <c r="I531" s="161"/>
      <c r="K531" s="99">
        <v>13.95</v>
      </c>
      <c r="N531" s="98"/>
      <c r="R531" s="100"/>
      <c r="T531" s="101"/>
      <c r="AA531" s="102"/>
      <c r="AT531" s="98" t="s">
        <v>480</v>
      </c>
      <c r="AU531" s="98" t="s">
        <v>364</v>
      </c>
      <c r="AV531" s="98" t="s">
        <v>364</v>
      </c>
      <c r="AW531" s="98" t="s">
        <v>422</v>
      </c>
      <c r="AX531" s="98" t="s">
        <v>355</v>
      </c>
      <c r="AY531" s="98" t="s">
        <v>473</v>
      </c>
    </row>
    <row r="532" spans="2:51" s="5" customFormat="1" ht="15.75" customHeight="1">
      <c r="B532" s="97"/>
      <c r="E532" s="98"/>
      <c r="F532" s="160" t="s">
        <v>847</v>
      </c>
      <c r="G532" s="161"/>
      <c r="H532" s="161"/>
      <c r="I532" s="161"/>
      <c r="K532" s="99">
        <v>-10.731</v>
      </c>
      <c r="N532" s="98"/>
      <c r="R532" s="100"/>
      <c r="T532" s="101"/>
      <c r="AA532" s="102"/>
      <c r="AT532" s="98" t="s">
        <v>480</v>
      </c>
      <c r="AU532" s="98" t="s">
        <v>364</v>
      </c>
      <c r="AV532" s="98" t="s">
        <v>364</v>
      </c>
      <c r="AW532" s="98" t="s">
        <v>422</v>
      </c>
      <c r="AX532" s="98" t="s">
        <v>355</v>
      </c>
      <c r="AY532" s="98" t="s">
        <v>473</v>
      </c>
    </row>
    <row r="533" spans="2:51" s="5" customFormat="1" ht="15.75" customHeight="1">
      <c r="B533" s="92"/>
      <c r="E533" s="93"/>
      <c r="F533" s="171" t="s">
        <v>848</v>
      </c>
      <c r="G533" s="172"/>
      <c r="H533" s="172"/>
      <c r="I533" s="172"/>
      <c r="K533" s="93"/>
      <c r="N533" s="93"/>
      <c r="R533" s="94"/>
      <c r="T533" s="95"/>
      <c r="AA533" s="96"/>
      <c r="AT533" s="93" t="s">
        <v>480</v>
      </c>
      <c r="AU533" s="93" t="s">
        <v>364</v>
      </c>
      <c r="AV533" s="93" t="s">
        <v>320</v>
      </c>
      <c r="AW533" s="93" t="s">
        <v>422</v>
      </c>
      <c r="AX533" s="93" t="s">
        <v>355</v>
      </c>
      <c r="AY533" s="93" t="s">
        <v>473</v>
      </c>
    </row>
    <row r="534" spans="2:51" s="5" customFormat="1" ht="15.75" customHeight="1">
      <c r="B534" s="97"/>
      <c r="E534" s="98"/>
      <c r="F534" s="160" t="s">
        <v>843</v>
      </c>
      <c r="G534" s="161"/>
      <c r="H534" s="161"/>
      <c r="I534" s="161"/>
      <c r="K534" s="99">
        <v>73.109</v>
      </c>
      <c r="N534" s="98"/>
      <c r="R534" s="100"/>
      <c r="T534" s="101"/>
      <c r="AA534" s="102"/>
      <c r="AT534" s="98" t="s">
        <v>480</v>
      </c>
      <c r="AU534" s="98" t="s">
        <v>364</v>
      </c>
      <c r="AV534" s="98" t="s">
        <v>364</v>
      </c>
      <c r="AW534" s="98" t="s">
        <v>422</v>
      </c>
      <c r="AX534" s="98" t="s">
        <v>355</v>
      </c>
      <c r="AY534" s="98" t="s">
        <v>473</v>
      </c>
    </row>
    <row r="535" spans="2:51" s="5" customFormat="1" ht="15.75" customHeight="1">
      <c r="B535" s="97"/>
      <c r="E535" s="98"/>
      <c r="F535" s="160" t="s">
        <v>849</v>
      </c>
      <c r="G535" s="161"/>
      <c r="H535" s="161"/>
      <c r="I535" s="161"/>
      <c r="K535" s="99">
        <v>-25.08</v>
      </c>
      <c r="N535" s="98"/>
      <c r="R535" s="100"/>
      <c r="T535" s="101"/>
      <c r="AA535" s="102"/>
      <c r="AT535" s="98" t="s">
        <v>480</v>
      </c>
      <c r="AU535" s="98" t="s">
        <v>364</v>
      </c>
      <c r="AV535" s="98" t="s">
        <v>364</v>
      </c>
      <c r="AW535" s="98" t="s">
        <v>422</v>
      </c>
      <c r="AX535" s="98" t="s">
        <v>355</v>
      </c>
      <c r="AY535" s="98" t="s">
        <v>473</v>
      </c>
    </row>
    <row r="536" spans="2:51" s="5" customFormat="1" ht="15.75" customHeight="1">
      <c r="B536" s="97"/>
      <c r="E536" s="98"/>
      <c r="F536" s="160" t="s">
        <v>850</v>
      </c>
      <c r="G536" s="161"/>
      <c r="H536" s="161"/>
      <c r="I536" s="161"/>
      <c r="K536" s="99">
        <v>-4.41</v>
      </c>
      <c r="N536" s="98"/>
      <c r="R536" s="100"/>
      <c r="T536" s="101"/>
      <c r="AA536" s="102"/>
      <c r="AT536" s="98" t="s">
        <v>480</v>
      </c>
      <c r="AU536" s="98" t="s">
        <v>364</v>
      </c>
      <c r="AV536" s="98" t="s">
        <v>364</v>
      </c>
      <c r="AW536" s="98" t="s">
        <v>422</v>
      </c>
      <c r="AX536" s="98" t="s">
        <v>355</v>
      </c>
      <c r="AY536" s="98" t="s">
        <v>473</v>
      </c>
    </row>
    <row r="537" spans="2:51" s="5" customFormat="1" ht="15.75" customHeight="1">
      <c r="B537" s="97"/>
      <c r="E537" s="98"/>
      <c r="F537" s="160" t="s">
        <v>846</v>
      </c>
      <c r="G537" s="161"/>
      <c r="H537" s="161"/>
      <c r="I537" s="161"/>
      <c r="K537" s="99">
        <v>13.95</v>
      </c>
      <c r="N537" s="98"/>
      <c r="R537" s="100"/>
      <c r="T537" s="101"/>
      <c r="AA537" s="102"/>
      <c r="AT537" s="98" t="s">
        <v>480</v>
      </c>
      <c r="AU537" s="98" t="s">
        <v>364</v>
      </c>
      <c r="AV537" s="98" t="s">
        <v>364</v>
      </c>
      <c r="AW537" s="98" t="s">
        <v>422</v>
      </c>
      <c r="AX537" s="98" t="s">
        <v>355</v>
      </c>
      <c r="AY537" s="98" t="s">
        <v>473</v>
      </c>
    </row>
    <row r="538" spans="2:51" s="5" customFormat="1" ht="15.75" customHeight="1">
      <c r="B538" s="97"/>
      <c r="E538" s="98"/>
      <c r="F538" s="160" t="s">
        <v>851</v>
      </c>
      <c r="G538" s="161"/>
      <c r="H538" s="161"/>
      <c r="I538" s="161"/>
      <c r="K538" s="99">
        <v>-4.95</v>
      </c>
      <c r="N538" s="98"/>
      <c r="R538" s="100"/>
      <c r="T538" s="101"/>
      <c r="AA538" s="102"/>
      <c r="AT538" s="98" t="s">
        <v>480</v>
      </c>
      <c r="AU538" s="98" t="s">
        <v>364</v>
      </c>
      <c r="AV538" s="98" t="s">
        <v>364</v>
      </c>
      <c r="AW538" s="98" t="s">
        <v>422</v>
      </c>
      <c r="AX538" s="98" t="s">
        <v>355</v>
      </c>
      <c r="AY538" s="98" t="s">
        <v>473</v>
      </c>
    </row>
    <row r="539" spans="2:51" s="5" customFormat="1" ht="15.75" customHeight="1">
      <c r="B539" s="97"/>
      <c r="E539" s="98"/>
      <c r="F539" s="160" t="s">
        <v>852</v>
      </c>
      <c r="G539" s="161"/>
      <c r="H539" s="161"/>
      <c r="I539" s="161"/>
      <c r="K539" s="99">
        <v>-1.7</v>
      </c>
      <c r="N539" s="98"/>
      <c r="R539" s="100"/>
      <c r="T539" s="101"/>
      <c r="AA539" s="102"/>
      <c r="AT539" s="98" t="s">
        <v>480</v>
      </c>
      <c r="AU539" s="98" t="s">
        <v>364</v>
      </c>
      <c r="AV539" s="98" t="s">
        <v>364</v>
      </c>
      <c r="AW539" s="98" t="s">
        <v>422</v>
      </c>
      <c r="AX539" s="98" t="s">
        <v>355</v>
      </c>
      <c r="AY539" s="98" t="s">
        <v>473</v>
      </c>
    </row>
    <row r="540" spans="2:51" s="5" customFormat="1" ht="15.75" customHeight="1">
      <c r="B540" s="113"/>
      <c r="E540" s="114" t="s">
        <v>868</v>
      </c>
      <c r="F540" s="180" t="s">
        <v>853</v>
      </c>
      <c r="G540" s="181"/>
      <c r="H540" s="181"/>
      <c r="I540" s="181"/>
      <c r="K540" s="115">
        <v>216.453</v>
      </c>
      <c r="N540" s="114"/>
      <c r="R540" s="116"/>
      <c r="T540" s="117"/>
      <c r="AA540" s="118"/>
      <c r="AT540" s="114" t="s">
        <v>480</v>
      </c>
      <c r="AU540" s="114" t="s">
        <v>364</v>
      </c>
      <c r="AV540" s="114" t="s">
        <v>486</v>
      </c>
      <c r="AW540" s="114" t="s">
        <v>422</v>
      </c>
      <c r="AX540" s="114" t="s">
        <v>355</v>
      </c>
      <c r="AY540" s="114" t="s">
        <v>473</v>
      </c>
    </row>
    <row r="541" spans="2:51" s="5" customFormat="1" ht="15.75" customHeight="1">
      <c r="B541" s="92"/>
      <c r="E541" s="93"/>
      <c r="F541" s="171" t="s">
        <v>854</v>
      </c>
      <c r="G541" s="172"/>
      <c r="H541" s="172"/>
      <c r="I541" s="172"/>
      <c r="K541" s="93"/>
      <c r="N541" s="93"/>
      <c r="R541" s="94"/>
      <c r="T541" s="95"/>
      <c r="AA541" s="96"/>
      <c r="AT541" s="93" t="s">
        <v>480</v>
      </c>
      <c r="AU541" s="93" t="s">
        <v>364</v>
      </c>
      <c r="AV541" s="93" t="s">
        <v>320</v>
      </c>
      <c r="AW541" s="93" t="s">
        <v>422</v>
      </c>
      <c r="AX541" s="93" t="s">
        <v>355</v>
      </c>
      <c r="AY541" s="93" t="s">
        <v>473</v>
      </c>
    </row>
    <row r="542" spans="2:51" s="5" customFormat="1" ht="15.75" customHeight="1">
      <c r="B542" s="92"/>
      <c r="E542" s="93"/>
      <c r="F542" s="171" t="s">
        <v>842</v>
      </c>
      <c r="G542" s="172"/>
      <c r="H542" s="172"/>
      <c r="I542" s="172"/>
      <c r="K542" s="93"/>
      <c r="N542" s="93"/>
      <c r="R542" s="94"/>
      <c r="T542" s="95"/>
      <c r="AA542" s="96"/>
      <c r="AT542" s="93" t="s">
        <v>480</v>
      </c>
      <c r="AU542" s="93" t="s">
        <v>364</v>
      </c>
      <c r="AV542" s="93" t="s">
        <v>320</v>
      </c>
      <c r="AW542" s="93" t="s">
        <v>422</v>
      </c>
      <c r="AX542" s="93" t="s">
        <v>355</v>
      </c>
      <c r="AY542" s="93" t="s">
        <v>473</v>
      </c>
    </row>
    <row r="543" spans="2:51" s="5" customFormat="1" ht="15.75" customHeight="1">
      <c r="B543" s="97"/>
      <c r="E543" s="98"/>
      <c r="F543" s="160" t="s">
        <v>855</v>
      </c>
      <c r="G543" s="161"/>
      <c r="H543" s="161"/>
      <c r="I543" s="161"/>
      <c r="K543" s="99">
        <v>6.93</v>
      </c>
      <c r="N543" s="98"/>
      <c r="R543" s="100"/>
      <c r="T543" s="101"/>
      <c r="AA543" s="102"/>
      <c r="AT543" s="98" t="s">
        <v>480</v>
      </c>
      <c r="AU543" s="98" t="s">
        <v>364</v>
      </c>
      <c r="AV543" s="98" t="s">
        <v>364</v>
      </c>
      <c r="AW543" s="98" t="s">
        <v>422</v>
      </c>
      <c r="AX543" s="98" t="s">
        <v>355</v>
      </c>
      <c r="AY543" s="98" t="s">
        <v>473</v>
      </c>
    </row>
    <row r="544" spans="2:51" s="5" customFormat="1" ht="15.75" customHeight="1">
      <c r="B544" s="97"/>
      <c r="E544" s="98"/>
      <c r="F544" s="160" t="s">
        <v>856</v>
      </c>
      <c r="G544" s="161"/>
      <c r="H544" s="161"/>
      <c r="I544" s="161"/>
      <c r="K544" s="99">
        <v>3.171</v>
      </c>
      <c r="N544" s="98"/>
      <c r="R544" s="100"/>
      <c r="T544" s="101"/>
      <c r="AA544" s="102"/>
      <c r="AT544" s="98" t="s">
        <v>480</v>
      </c>
      <c r="AU544" s="98" t="s">
        <v>364</v>
      </c>
      <c r="AV544" s="98" t="s">
        <v>364</v>
      </c>
      <c r="AW544" s="98" t="s">
        <v>422</v>
      </c>
      <c r="AX544" s="98" t="s">
        <v>355</v>
      </c>
      <c r="AY544" s="98" t="s">
        <v>473</v>
      </c>
    </row>
    <row r="545" spans="2:51" s="5" customFormat="1" ht="15.75" customHeight="1">
      <c r="B545" s="92"/>
      <c r="E545" s="93"/>
      <c r="F545" s="171" t="s">
        <v>848</v>
      </c>
      <c r="G545" s="172"/>
      <c r="H545" s="172"/>
      <c r="I545" s="172"/>
      <c r="K545" s="93"/>
      <c r="N545" s="93"/>
      <c r="R545" s="94"/>
      <c r="T545" s="95"/>
      <c r="AA545" s="96"/>
      <c r="AT545" s="93" t="s">
        <v>480</v>
      </c>
      <c r="AU545" s="93" t="s">
        <v>364</v>
      </c>
      <c r="AV545" s="93" t="s">
        <v>320</v>
      </c>
      <c r="AW545" s="93" t="s">
        <v>422</v>
      </c>
      <c r="AX545" s="93" t="s">
        <v>355</v>
      </c>
      <c r="AY545" s="93" t="s">
        <v>473</v>
      </c>
    </row>
    <row r="546" spans="2:51" s="5" customFormat="1" ht="15.75" customHeight="1">
      <c r="B546" s="97"/>
      <c r="E546" s="98"/>
      <c r="F546" s="160" t="s">
        <v>857</v>
      </c>
      <c r="G546" s="161"/>
      <c r="H546" s="161"/>
      <c r="I546" s="161"/>
      <c r="K546" s="99">
        <v>6.11</v>
      </c>
      <c r="N546" s="98"/>
      <c r="R546" s="100"/>
      <c r="T546" s="101"/>
      <c r="AA546" s="102"/>
      <c r="AT546" s="98" t="s">
        <v>480</v>
      </c>
      <c r="AU546" s="98" t="s">
        <v>364</v>
      </c>
      <c r="AV546" s="98" t="s">
        <v>364</v>
      </c>
      <c r="AW546" s="98" t="s">
        <v>422</v>
      </c>
      <c r="AX546" s="98" t="s">
        <v>355</v>
      </c>
      <c r="AY546" s="98" t="s">
        <v>473</v>
      </c>
    </row>
    <row r="547" spans="2:51" s="5" customFormat="1" ht="15.75" customHeight="1">
      <c r="B547" s="113"/>
      <c r="E547" s="114" t="s">
        <v>869</v>
      </c>
      <c r="F547" s="180" t="s">
        <v>853</v>
      </c>
      <c r="G547" s="181"/>
      <c r="H547" s="181"/>
      <c r="I547" s="181"/>
      <c r="K547" s="115">
        <v>16.211</v>
      </c>
      <c r="N547" s="114"/>
      <c r="R547" s="116"/>
      <c r="T547" s="117"/>
      <c r="AA547" s="118"/>
      <c r="AT547" s="114" t="s">
        <v>480</v>
      </c>
      <c r="AU547" s="114" t="s">
        <v>364</v>
      </c>
      <c r="AV547" s="114" t="s">
        <v>486</v>
      </c>
      <c r="AW547" s="114" t="s">
        <v>422</v>
      </c>
      <c r="AX547" s="114" t="s">
        <v>355</v>
      </c>
      <c r="AY547" s="114" t="s">
        <v>473</v>
      </c>
    </row>
    <row r="548" spans="2:51" s="5" customFormat="1" ht="15.75" customHeight="1">
      <c r="B548" s="103"/>
      <c r="E548" s="104" t="s">
        <v>870</v>
      </c>
      <c r="F548" s="162" t="s">
        <v>482</v>
      </c>
      <c r="G548" s="163"/>
      <c r="H548" s="163"/>
      <c r="I548" s="163"/>
      <c r="K548" s="105">
        <v>232.664</v>
      </c>
      <c r="N548" s="104"/>
      <c r="R548" s="106"/>
      <c r="T548" s="107"/>
      <c r="AA548" s="108"/>
      <c r="AT548" s="104" t="s">
        <v>480</v>
      </c>
      <c r="AU548" s="104" t="s">
        <v>364</v>
      </c>
      <c r="AV548" s="104" t="s">
        <v>478</v>
      </c>
      <c r="AW548" s="104" t="s">
        <v>422</v>
      </c>
      <c r="AX548" s="104" t="s">
        <v>320</v>
      </c>
      <c r="AY548" s="104" t="s">
        <v>473</v>
      </c>
    </row>
    <row r="549" spans="2:64" s="5" customFormat="1" ht="27" customHeight="1">
      <c r="B549" s="16"/>
      <c r="C549" s="109" t="s">
        <v>871</v>
      </c>
      <c r="D549" s="109" t="s">
        <v>616</v>
      </c>
      <c r="E549" s="110" t="s">
        <v>872</v>
      </c>
      <c r="F549" s="176" t="s">
        <v>873</v>
      </c>
      <c r="G549" s="174"/>
      <c r="H549" s="174"/>
      <c r="I549" s="174"/>
      <c r="J549" s="111" t="s">
        <v>528</v>
      </c>
      <c r="K549" s="112">
        <v>237.317</v>
      </c>
      <c r="L549" s="173">
        <v>0</v>
      </c>
      <c r="M549" s="174"/>
      <c r="N549" s="175">
        <f>ROUND($L$549*$K$549,2)</f>
        <v>0</v>
      </c>
      <c r="O549" s="168"/>
      <c r="P549" s="168"/>
      <c r="Q549" s="168"/>
      <c r="R549" s="17"/>
      <c r="T549" s="89"/>
      <c r="U549" s="20" t="s">
        <v>340</v>
      </c>
      <c r="V549" s="90">
        <v>0</v>
      </c>
      <c r="W549" s="90">
        <f>$V$549*$K$549</f>
        <v>0</v>
      </c>
      <c r="X549" s="90">
        <v>0.00414</v>
      </c>
      <c r="Y549" s="90">
        <f>$X$549*$K$549</f>
        <v>0.9824923799999999</v>
      </c>
      <c r="Z549" s="90">
        <v>0</v>
      </c>
      <c r="AA549" s="91">
        <f>$Z$549*$K$549</f>
        <v>0</v>
      </c>
      <c r="AR549" s="5" t="s">
        <v>509</v>
      </c>
      <c r="AT549" s="5" t="s">
        <v>616</v>
      </c>
      <c r="AU549" s="5" t="s">
        <v>364</v>
      </c>
      <c r="AY549" s="5" t="s">
        <v>473</v>
      </c>
      <c r="BE549" s="50">
        <f>IF($U$549="základní",$N$549,0)</f>
        <v>0</v>
      </c>
      <c r="BF549" s="50">
        <f>IF($U$549="snížená",$N$549,0)</f>
        <v>0</v>
      </c>
      <c r="BG549" s="50">
        <f>IF($U$549="zákl. přenesená",$N$549,0)</f>
        <v>0</v>
      </c>
      <c r="BH549" s="50">
        <f>IF($U$549="sníž. přenesená",$N$549,0)</f>
        <v>0</v>
      </c>
      <c r="BI549" s="50">
        <f>IF($U$549="nulová",$N$549,0)</f>
        <v>0</v>
      </c>
      <c r="BJ549" s="5" t="s">
        <v>364</v>
      </c>
      <c r="BK549" s="50">
        <f>ROUND($L$549*$K$549,2)</f>
        <v>0</v>
      </c>
      <c r="BL549" s="5" t="s">
        <v>478</v>
      </c>
    </row>
    <row r="550" spans="2:64" s="5" customFormat="1" ht="27" customHeight="1">
      <c r="B550" s="16"/>
      <c r="C550" s="85" t="s">
        <v>874</v>
      </c>
      <c r="D550" s="85" t="s">
        <v>474</v>
      </c>
      <c r="E550" s="86" t="s">
        <v>875</v>
      </c>
      <c r="F550" s="167" t="s">
        <v>876</v>
      </c>
      <c r="G550" s="168"/>
      <c r="H550" s="168"/>
      <c r="I550" s="168"/>
      <c r="J550" s="87" t="s">
        <v>528</v>
      </c>
      <c r="K550" s="88">
        <v>19.383</v>
      </c>
      <c r="L550" s="169">
        <v>0</v>
      </c>
      <c r="M550" s="168"/>
      <c r="N550" s="170">
        <f>ROUND($L$550*$K$550,2)</f>
        <v>0</v>
      </c>
      <c r="O550" s="168"/>
      <c r="P550" s="168"/>
      <c r="Q550" s="168"/>
      <c r="R550" s="17"/>
      <c r="T550" s="89"/>
      <c r="U550" s="20" t="s">
        <v>340</v>
      </c>
      <c r="V550" s="90">
        <v>1.12</v>
      </c>
      <c r="W550" s="90">
        <f>$V$550*$K$550</f>
        <v>21.70896</v>
      </c>
      <c r="X550" s="90">
        <v>0.01144</v>
      </c>
      <c r="Y550" s="90">
        <f>$X$550*$K$550</f>
        <v>0.22174152</v>
      </c>
      <c r="Z550" s="90">
        <v>0</v>
      </c>
      <c r="AA550" s="91">
        <f>$Z$550*$K$550</f>
        <v>0</v>
      </c>
      <c r="AR550" s="5" t="s">
        <v>478</v>
      </c>
      <c r="AT550" s="5" t="s">
        <v>474</v>
      </c>
      <c r="AU550" s="5" t="s">
        <v>364</v>
      </c>
      <c r="AY550" s="5" t="s">
        <v>473</v>
      </c>
      <c r="BE550" s="50">
        <f>IF($U$550="základní",$N$550,0)</f>
        <v>0</v>
      </c>
      <c r="BF550" s="50">
        <f>IF($U$550="snížená",$N$550,0)</f>
        <v>0</v>
      </c>
      <c r="BG550" s="50">
        <f>IF($U$550="zákl. přenesená",$N$550,0)</f>
        <v>0</v>
      </c>
      <c r="BH550" s="50">
        <f>IF($U$550="sníž. přenesená",$N$550,0)</f>
        <v>0</v>
      </c>
      <c r="BI550" s="50">
        <f>IF($U$550="nulová",$N$550,0)</f>
        <v>0</v>
      </c>
      <c r="BJ550" s="5" t="s">
        <v>364</v>
      </c>
      <c r="BK550" s="50">
        <f>ROUND($L$550*$K$550,2)</f>
        <v>0</v>
      </c>
      <c r="BL550" s="5" t="s">
        <v>478</v>
      </c>
    </row>
    <row r="551" spans="2:51" s="5" customFormat="1" ht="15.75" customHeight="1">
      <c r="B551" s="92"/>
      <c r="E551" s="93"/>
      <c r="F551" s="171" t="s">
        <v>835</v>
      </c>
      <c r="G551" s="172"/>
      <c r="H551" s="172"/>
      <c r="I551" s="172"/>
      <c r="K551" s="93"/>
      <c r="N551" s="93"/>
      <c r="R551" s="94"/>
      <c r="T551" s="95"/>
      <c r="AA551" s="96"/>
      <c r="AT551" s="93" t="s">
        <v>480</v>
      </c>
      <c r="AU551" s="93" t="s">
        <v>364</v>
      </c>
      <c r="AV551" s="93" t="s">
        <v>320</v>
      </c>
      <c r="AW551" s="93" t="s">
        <v>422</v>
      </c>
      <c r="AX551" s="93" t="s">
        <v>355</v>
      </c>
      <c r="AY551" s="93" t="s">
        <v>473</v>
      </c>
    </row>
    <row r="552" spans="2:51" s="5" customFormat="1" ht="15.75" customHeight="1">
      <c r="B552" s="92"/>
      <c r="E552" s="93"/>
      <c r="F552" s="171" t="s">
        <v>858</v>
      </c>
      <c r="G552" s="172"/>
      <c r="H552" s="172"/>
      <c r="I552" s="172"/>
      <c r="K552" s="93"/>
      <c r="N552" s="93"/>
      <c r="R552" s="94"/>
      <c r="T552" s="95"/>
      <c r="AA552" s="96"/>
      <c r="AT552" s="93" t="s">
        <v>480</v>
      </c>
      <c r="AU552" s="93" t="s">
        <v>364</v>
      </c>
      <c r="AV552" s="93" t="s">
        <v>320</v>
      </c>
      <c r="AW552" s="93" t="s">
        <v>422</v>
      </c>
      <c r="AX552" s="93" t="s">
        <v>355</v>
      </c>
      <c r="AY552" s="93" t="s">
        <v>473</v>
      </c>
    </row>
    <row r="553" spans="2:51" s="5" customFormat="1" ht="15.75" customHeight="1">
      <c r="B553" s="92"/>
      <c r="E553" s="93"/>
      <c r="F553" s="171" t="s">
        <v>842</v>
      </c>
      <c r="G553" s="172"/>
      <c r="H553" s="172"/>
      <c r="I553" s="172"/>
      <c r="K553" s="93"/>
      <c r="N553" s="93"/>
      <c r="R553" s="94"/>
      <c r="T553" s="95"/>
      <c r="AA553" s="96"/>
      <c r="AT553" s="93" t="s">
        <v>480</v>
      </c>
      <c r="AU553" s="93" t="s">
        <v>364</v>
      </c>
      <c r="AV553" s="93" t="s">
        <v>320</v>
      </c>
      <c r="AW553" s="93" t="s">
        <v>422</v>
      </c>
      <c r="AX553" s="93" t="s">
        <v>355</v>
      </c>
      <c r="AY553" s="93" t="s">
        <v>473</v>
      </c>
    </row>
    <row r="554" spans="2:51" s="5" customFormat="1" ht="15.75" customHeight="1">
      <c r="B554" s="97"/>
      <c r="E554" s="98"/>
      <c r="F554" s="160" t="s">
        <v>859</v>
      </c>
      <c r="G554" s="161"/>
      <c r="H554" s="161"/>
      <c r="I554" s="161"/>
      <c r="K554" s="99">
        <v>10.92</v>
      </c>
      <c r="N554" s="98"/>
      <c r="R554" s="100"/>
      <c r="T554" s="101"/>
      <c r="AA554" s="102"/>
      <c r="AT554" s="98" t="s">
        <v>480</v>
      </c>
      <c r="AU554" s="98" t="s">
        <v>364</v>
      </c>
      <c r="AV554" s="98" t="s">
        <v>364</v>
      </c>
      <c r="AW554" s="98" t="s">
        <v>422</v>
      </c>
      <c r="AX554" s="98" t="s">
        <v>355</v>
      </c>
      <c r="AY554" s="98" t="s">
        <v>473</v>
      </c>
    </row>
    <row r="555" spans="2:51" s="5" customFormat="1" ht="15.75" customHeight="1">
      <c r="B555" s="92"/>
      <c r="E555" s="93"/>
      <c r="F555" s="171" t="s">
        <v>848</v>
      </c>
      <c r="G555" s="172"/>
      <c r="H555" s="172"/>
      <c r="I555" s="172"/>
      <c r="K555" s="93"/>
      <c r="N555" s="93"/>
      <c r="R555" s="94"/>
      <c r="T555" s="95"/>
      <c r="AA555" s="96"/>
      <c r="AT555" s="93" t="s">
        <v>480</v>
      </c>
      <c r="AU555" s="93" t="s">
        <v>364</v>
      </c>
      <c r="AV555" s="93" t="s">
        <v>320</v>
      </c>
      <c r="AW555" s="93" t="s">
        <v>422</v>
      </c>
      <c r="AX555" s="93" t="s">
        <v>355</v>
      </c>
      <c r="AY555" s="93" t="s">
        <v>473</v>
      </c>
    </row>
    <row r="556" spans="2:51" s="5" customFormat="1" ht="15.75" customHeight="1">
      <c r="B556" s="97"/>
      <c r="E556" s="98"/>
      <c r="F556" s="160" t="s">
        <v>860</v>
      </c>
      <c r="G556" s="161"/>
      <c r="H556" s="161"/>
      <c r="I556" s="161"/>
      <c r="K556" s="99">
        <v>8.463</v>
      </c>
      <c r="N556" s="98"/>
      <c r="R556" s="100"/>
      <c r="T556" s="101"/>
      <c r="AA556" s="102"/>
      <c r="AT556" s="98" t="s">
        <v>480</v>
      </c>
      <c r="AU556" s="98" t="s">
        <v>364</v>
      </c>
      <c r="AV556" s="98" t="s">
        <v>364</v>
      </c>
      <c r="AW556" s="98" t="s">
        <v>422</v>
      </c>
      <c r="AX556" s="98" t="s">
        <v>355</v>
      </c>
      <c r="AY556" s="98" t="s">
        <v>473</v>
      </c>
    </row>
    <row r="557" spans="2:51" s="5" customFormat="1" ht="15.75" customHeight="1">
      <c r="B557" s="97"/>
      <c r="E557" s="98"/>
      <c r="F557" s="160"/>
      <c r="G557" s="161"/>
      <c r="H557" s="161"/>
      <c r="I557" s="161"/>
      <c r="K557" s="99">
        <v>0</v>
      </c>
      <c r="N557" s="98"/>
      <c r="R557" s="100"/>
      <c r="T557" s="101"/>
      <c r="AA557" s="102"/>
      <c r="AT557" s="98" t="s">
        <v>480</v>
      </c>
      <c r="AU557" s="98" t="s">
        <v>364</v>
      </c>
      <c r="AV557" s="98" t="s">
        <v>364</v>
      </c>
      <c r="AW557" s="98" t="s">
        <v>422</v>
      </c>
      <c r="AX557" s="98" t="s">
        <v>355</v>
      </c>
      <c r="AY557" s="98" t="s">
        <v>473</v>
      </c>
    </row>
    <row r="558" spans="2:51" s="5" customFormat="1" ht="15.75" customHeight="1">
      <c r="B558" s="103"/>
      <c r="E558" s="104" t="s">
        <v>877</v>
      </c>
      <c r="F558" s="162" t="s">
        <v>482</v>
      </c>
      <c r="G558" s="163"/>
      <c r="H558" s="163"/>
      <c r="I558" s="163"/>
      <c r="K558" s="105">
        <v>19.383</v>
      </c>
      <c r="N558" s="104"/>
      <c r="R558" s="106"/>
      <c r="T558" s="107"/>
      <c r="AA558" s="108"/>
      <c r="AT558" s="104" t="s">
        <v>480</v>
      </c>
      <c r="AU558" s="104" t="s">
        <v>364</v>
      </c>
      <c r="AV558" s="104" t="s">
        <v>478</v>
      </c>
      <c r="AW558" s="104" t="s">
        <v>422</v>
      </c>
      <c r="AX558" s="104" t="s">
        <v>320</v>
      </c>
      <c r="AY558" s="104" t="s">
        <v>473</v>
      </c>
    </row>
    <row r="559" spans="2:64" s="5" customFormat="1" ht="15.75" customHeight="1">
      <c r="B559" s="16"/>
      <c r="C559" s="109" t="s">
        <v>878</v>
      </c>
      <c r="D559" s="109" t="s">
        <v>616</v>
      </c>
      <c r="E559" s="110" t="s">
        <v>879</v>
      </c>
      <c r="F559" s="176" t="s">
        <v>880</v>
      </c>
      <c r="G559" s="174"/>
      <c r="H559" s="174"/>
      <c r="I559" s="174"/>
      <c r="J559" s="111" t="s">
        <v>528</v>
      </c>
      <c r="K559" s="112">
        <v>19.771</v>
      </c>
      <c r="L559" s="173">
        <v>0</v>
      </c>
      <c r="M559" s="174"/>
      <c r="N559" s="175">
        <f>ROUND($L$559*$K$559,2)</f>
        <v>0</v>
      </c>
      <c r="O559" s="168"/>
      <c r="P559" s="168"/>
      <c r="Q559" s="168"/>
      <c r="R559" s="17"/>
      <c r="T559" s="89"/>
      <c r="U559" s="20" t="s">
        <v>340</v>
      </c>
      <c r="V559" s="90">
        <v>0</v>
      </c>
      <c r="W559" s="90">
        <f>$V$559*$K$559</f>
        <v>0</v>
      </c>
      <c r="X559" s="90">
        <v>0.018</v>
      </c>
      <c r="Y559" s="90">
        <f>$X$559*$K$559</f>
        <v>0.35587799999999997</v>
      </c>
      <c r="Z559" s="90">
        <v>0</v>
      </c>
      <c r="AA559" s="91">
        <f>$Z$559*$K$559</f>
        <v>0</v>
      </c>
      <c r="AR559" s="5" t="s">
        <v>509</v>
      </c>
      <c r="AT559" s="5" t="s">
        <v>616</v>
      </c>
      <c r="AU559" s="5" t="s">
        <v>364</v>
      </c>
      <c r="AY559" s="5" t="s">
        <v>473</v>
      </c>
      <c r="BE559" s="50">
        <f>IF($U$559="základní",$N$559,0)</f>
        <v>0</v>
      </c>
      <c r="BF559" s="50">
        <f>IF($U$559="snížená",$N$559,0)</f>
        <v>0</v>
      </c>
      <c r="BG559" s="50">
        <f>IF($U$559="zákl. přenesená",$N$559,0)</f>
        <v>0</v>
      </c>
      <c r="BH559" s="50">
        <f>IF($U$559="sníž. přenesená",$N$559,0)</f>
        <v>0</v>
      </c>
      <c r="BI559" s="50">
        <f>IF($U$559="nulová",$N$559,0)</f>
        <v>0</v>
      </c>
      <c r="BJ559" s="5" t="s">
        <v>364</v>
      </c>
      <c r="BK559" s="50">
        <f>ROUND($L$559*$K$559,2)</f>
        <v>0</v>
      </c>
      <c r="BL559" s="5" t="s">
        <v>478</v>
      </c>
    </row>
    <row r="560" spans="2:64" s="5" customFormat="1" ht="15.75" customHeight="1">
      <c r="B560" s="16"/>
      <c r="C560" s="85" t="s">
        <v>881</v>
      </c>
      <c r="D560" s="85" t="s">
        <v>474</v>
      </c>
      <c r="E560" s="86" t="s">
        <v>882</v>
      </c>
      <c r="F560" s="167" t="s">
        <v>883</v>
      </c>
      <c r="G560" s="168"/>
      <c r="H560" s="168"/>
      <c r="I560" s="168"/>
      <c r="J560" s="87" t="s">
        <v>632</v>
      </c>
      <c r="K560" s="88">
        <v>65.64</v>
      </c>
      <c r="L560" s="169">
        <v>0</v>
      </c>
      <c r="M560" s="168"/>
      <c r="N560" s="170">
        <f>ROUND($L$560*$K$560,2)</f>
        <v>0</v>
      </c>
      <c r="O560" s="168"/>
      <c r="P560" s="168"/>
      <c r="Q560" s="168"/>
      <c r="R560" s="17"/>
      <c r="T560" s="89"/>
      <c r="U560" s="20" t="s">
        <v>340</v>
      </c>
      <c r="V560" s="90">
        <v>0.23</v>
      </c>
      <c r="W560" s="90">
        <f>$V$560*$K$560</f>
        <v>15.0972</v>
      </c>
      <c r="X560" s="90">
        <v>6E-05</v>
      </c>
      <c r="Y560" s="90">
        <f>$X$560*$K$560</f>
        <v>0.0039384</v>
      </c>
      <c r="Z560" s="90">
        <v>0</v>
      </c>
      <c r="AA560" s="91">
        <f>$Z$560*$K$560</f>
        <v>0</v>
      </c>
      <c r="AR560" s="5" t="s">
        <v>478</v>
      </c>
      <c r="AT560" s="5" t="s">
        <v>474</v>
      </c>
      <c r="AU560" s="5" t="s">
        <v>364</v>
      </c>
      <c r="AY560" s="5" t="s">
        <v>473</v>
      </c>
      <c r="BE560" s="50">
        <f>IF($U$560="základní",$N$560,0)</f>
        <v>0</v>
      </c>
      <c r="BF560" s="50">
        <f>IF($U$560="snížená",$N$560,0)</f>
        <v>0</v>
      </c>
      <c r="BG560" s="50">
        <f>IF($U$560="zákl. přenesená",$N$560,0)</f>
        <v>0</v>
      </c>
      <c r="BH560" s="50">
        <f>IF($U$560="sníž. přenesená",$N$560,0)</f>
        <v>0</v>
      </c>
      <c r="BI560" s="50">
        <f>IF($U$560="nulová",$N$560,0)</f>
        <v>0</v>
      </c>
      <c r="BJ560" s="5" t="s">
        <v>364</v>
      </c>
      <c r="BK560" s="50">
        <f>ROUND($L$560*$K$560,2)</f>
        <v>0</v>
      </c>
      <c r="BL560" s="5" t="s">
        <v>478</v>
      </c>
    </row>
    <row r="561" spans="2:64" s="5" customFormat="1" ht="15.75" customHeight="1">
      <c r="B561" s="16"/>
      <c r="C561" s="109" t="s">
        <v>884</v>
      </c>
      <c r="D561" s="109" t="s">
        <v>616</v>
      </c>
      <c r="E561" s="110" t="s">
        <v>885</v>
      </c>
      <c r="F561" s="176" t="s">
        <v>886</v>
      </c>
      <c r="G561" s="174"/>
      <c r="H561" s="174"/>
      <c r="I561" s="174"/>
      <c r="J561" s="111" t="s">
        <v>632</v>
      </c>
      <c r="K561" s="112">
        <v>68.922</v>
      </c>
      <c r="L561" s="173">
        <v>0</v>
      </c>
      <c r="M561" s="174"/>
      <c r="N561" s="175">
        <f>ROUND($L$561*$K$561,2)</f>
        <v>0</v>
      </c>
      <c r="O561" s="168"/>
      <c r="P561" s="168"/>
      <c r="Q561" s="168"/>
      <c r="R561" s="17"/>
      <c r="T561" s="89"/>
      <c r="U561" s="20" t="s">
        <v>340</v>
      </c>
      <c r="V561" s="90">
        <v>0</v>
      </c>
      <c r="W561" s="90">
        <f>$V$561*$K$561</f>
        <v>0</v>
      </c>
      <c r="X561" s="90">
        <v>0.00068</v>
      </c>
      <c r="Y561" s="90">
        <f>$X$561*$K$561</f>
        <v>0.04686696</v>
      </c>
      <c r="Z561" s="90">
        <v>0</v>
      </c>
      <c r="AA561" s="91">
        <f>$Z$561*$K$561</f>
        <v>0</v>
      </c>
      <c r="AR561" s="5" t="s">
        <v>509</v>
      </c>
      <c r="AT561" s="5" t="s">
        <v>616</v>
      </c>
      <c r="AU561" s="5" t="s">
        <v>364</v>
      </c>
      <c r="AY561" s="5" t="s">
        <v>473</v>
      </c>
      <c r="BE561" s="50">
        <f>IF($U$561="základní",$N$561,0)</f>
        <v>0</v>
      </c>
      <c r="BF561" s="50">
        <f>IF($U$561="snížená",$N$561,0)</f>
        <v>0</v>
      </c>
      <c r="BG561" s="50">
        <f>IF($U$561="zákl. přenesená",$N$561,0)</f>
        <v>0</v>
      </c>
      <c r="BH561" s="50">
        <f>IF($U$561="sníž. přenesená",$N$561,0)</f>
        <v>0</v>
      </c>
      <c r="BI561" s="50">
        <f>IF($U$561="nulová",$N$561,0)</f>
        <v>0</v>
      </c>
      <c r="BJ561" s="5" t="s">
        <v>364</v>
      </c>
      <c r="BK561" s="50">
        <f>ROUND($L$561*$K$561,2)</f>
        <v>0</v>
      </c>
      <c r="BL561" s="5" t="s">
        <v>478</v>
      </c>
    </row>
    <row r="562" spans="2:64" s="5" customFormat="1" ht="15.75" customHeight="1">
      <c r="B562" s="16"/>
      <c r="C562" s="85" t="s">
        <v>887</v>
      </c>
      <c r="D562" s="85" t="s">
        <v>474</v>
      </c>
      <c r="E562" s="86" t="s">
        <v>888</v>
      </c>
      <c r="F562" s="167" t="s">
        <v>889</v>
      </c>
      <c r="G562" s="168"/>
      <c r="H562" s="168"/>
      <c r="I562" s="168"/>
      <c r="J562" s="87" t="s">
        <v>632</v>
      </c>
      <c r="K562" s="88">
        <v>560.02</v>
      </c>
      <c r="L562" s="169">
        <v>0</v>
      </c>
      <c r="M562" s="168"/>
      <c r="N562" s="170">
        <f>ROUND($L$562*$K$562,2)</f>
        <v>0</v>
      </c>
      <c r="O562" s="168"/>
      <c r="P562" s="168"/>
      <c r="Q562" s="168"/>
      <c r="R562" s="17"/>
      <c r="T562" s="89"/>
      <c r="U562" s="20" t="s">
        <v>340</v>
      </c>
      <c r="V562" s="90">
        <v>0.14</v>
      </c>
      <c r="W562" s="90">
        <f>$V$562*$K$562</f>
        <v>78.4028</v>
      </c>
      <c r="X562" s="90">
        <v>0.00025</v>
      </c>
      <c r="Y562" s="90">
        <f>$X$562*$K$562</f>
        <v>0.140005</v>
      </c>
      <c r="Z562" s="90">
        <v>0</v>
      </c>
      <c r="AA562" s="91">
        <f>$Z$562*$K$562</f>
        <v>0</v>
      </c>
      <c r="AR562" s="5" t="s">
        <v>478</v>
      </c>
      <c r="AT562" s="5" t="s">
        <v>474</v>
      </c>
      <c r="AU562" s="5" t="s">
        <v>364</v>
      </c>
      <c r="AY562" s="5" t="s">
        <v>473</v>
      </c>
      <c r="BE562" s="50">
        <f>IF($U$562="základní",$N$562,0)</f>
        <v>0</v>
      </c>
      <c r="BF562" s="50">
        <f>IF($U$562="snížená",$N$562,0)</f>
        <v>0</v>
      </c>
      <c r="BG562" s="50">
        <f>IF($U$562="zákl. přenesená",$N$562,0)</f>
        <v>0</v>
      </c>
      <c r="BH562" s="50">
        <f>IF($U$562="sníž. přenesená",$N$562,0)</f>
        <v>0</v>
      </c>
      <c r="BI562" s="50">
        <f>IF($U$562="nulová",$N$562,0)</f>
        <v>0</v>
      </c>
      <c r="BJ562" s="5" t="s">
        <v>364</v>
      </c>
      <c r="BK562" s="50">
        <f>ROUND($L$562*$K$562,2)</f>
        <v>0</v>
      </c>
      <c r="BL562" s="5" t="s">
        <v>478</v>
      </c>
    </row>
    <row r="563" spans="2:51" s="5" customFormat="1" ht="15.75" customHeight="1">
      <c r="B563" s="92"/>
      <c r="E563" s="93"/>
      <c r="F563" s="171" t="s">
        <v>569</v>
      </c>
      <c r="G563" s="172"/>
      <c r="H563" s="172"/>
      <c r="I563" s="172"/>
      <c r="K563" s="93"/>
      <c r="N563" s="93"/>
      <c r="R563" s="94"/>
      <c r="T563" s="95"/>
      <c r="AA563" s="96"/>
      <c r="AT563" s="93" t="s">
        <v>480</v>
      </c>
      <c r="AU563" s="93" t="s">
        <v>364</v>
      </c>
      <c r="AV563" s="93" t="s">
        <v>320</v>
      </c>
      <c r="AW563" s="93" t="s">
        <v>422</v>
      </c>
      <c r="AX563" s="93" t="s">
        <v>355</v>
      </c>
      <c r="AY563" s="93" t="s">
        <v>473</v>
      </c>
    </row>
    <row r="564" spans="2:51" s="5" customFormat="1" ht="15.75" customHeight="1">
      <c r="B564" s="92"/>
      <c r="E564" s="93"/>
      <c r="F564" s="171" t="s">
        <v>890</v>
      </c>
      <c r="G564" s="172"/>
      <c r="H564" s="172"/>
      <c r="I564" s="172"/>
      <c r="K564" s="93"/>
      <c r="N564" s="93"/>
      <c r="R564" s="94"/>
      <c r="T564" s="95"/>
      <c r="AA564" s="96"/>
      <c r="AT564" s="93" t="s">
        <v>480</v>
      </c>
      <c r="AU564" s="93" t="s">
        <v>364</v>
      </c>
      <c r="AV564" s="93" t="s">
        <v>320</v>
      </c>
      <c r="AW564" s="93" t="s">
        <v>422</v>
      </c>
      <c r="AX564" s="93" t="s">
        <v>355</v>
      </c>
      <c r="AY564" s="93" t="s">
        <v>473</v>
      </c>
    </row>
    <row r="565" spans="2:51" s="5" customFormat="1" ht="15.75" customHeight="1">
      <c r="B565" s="97"/>
      <c r="E565" s="98"/>
      <c r="F565" s="160" t="s">
        <v>891</v>
      </c>
      <c r="G565" s="161"/>
      <c r="H565" s="161"/>
      <c r="I565" s="161"/>
      <c r="K565" s="99">
        <v>72.12</v>
      </c>
      <c r="N565" s="98"/>
      <c r="R565" s="100"/>
      <c r="T565" s="101"/>
      <c r="AA565" s="102"/>
      <c r="AT565" s="98" t="s">
        <v>480</v>
      </c>
      <c r="AU565" s="98" t="s">
        <v>364</v>
      </c>
      <c r="AV565" s="98" t="s">
        <v>364</v>
      </c>
      <c r="AW565" s="98" t="s">
        <v>422</v>
      </c>
      <c r="AX565" s="98" t="s">
        <v>355</v>
      </c>
      <c r="AY565" s="98" t="s">
        <v>473</v>
      </c>
    </row>
    <row r="566" spans="2:51" s="5" customFormat="1" ht="15.75" customHeight="1">
      <c r="B566" s="92"/>
      <c r="E566" s="93"/>
      <c r="F566" s="171" t="s">
        <v>892</v>
      </c>
      <c r="G566" s="172"/>
      <c r="H566" s="172"/>
      <c r="I566" s="172"/>
      <c r="K566" s="93"/>
      <c r="N566" s="93"/>
      <c r="R566" s="94"/>
      <c r="T566" s="95"/>
      <c r="AA566" s="96"/>
      <c r="AT566" s="93" t="s">
        <v>480</v>
      </c>
      <c r="AU566" s="93" t="s">
        <v>364</v>
      </c>
      <c r="AV566" s="93" t="s">
        <v>320</v>
      </c>
      <c r="AW566" s="93" t="s">
        <v>422</v>
      </c>
      <c r="AX566" s="93" t="s">
        <v>355</v>
      </c>
      <c r="AY566" s="93" t="s">
        <v>473</v>
      </c>
    </row>
    <row r="567" spans="2:51" s="5" customFormat="1" ht="15.75" customHeight="1">
      <c r="B567" s="97"/>
      <c r="E567" s="98"/>
      <c r="F567" s="160" t="s">
        <v>893</v>
      </c>
      <c r="G567" s="161"/>
      <c r="H567" s="161"/>
      <c r="I567" s="161"/>
      <c r="K567" s="99">
        <v>153.6</v>
      </c>
      <c r="N567" s="98"/>
      <c r="R567" s="100"/>
      <c r="T567" s="101"/>
      <c r="AA567" s="102"/>
      <c r="AT567" s="98" t="s">
        <v>480</v>
      </c>
      <c r="AU567" s="98" t="s">
        <v>364</v>
      </c>
      <c r="AV567" s="98" t="s">
        <v>364</v>
      </c>
      <c r="AW567" s="98" t="s">
        <v>422</v>
      </c>
      <c r="AX567" s="98" t="s">
        <v>355</v>
      </c>
      <c r="AY567" s="98" t="s">
        <v>473</v>
      </c>
    </row>
    <row r="568" spans="2:51" s="5" customFormat="1" ht="15.75" customHeight="1">
      <c r="B568" s="97"/>
      <c r="E568" s="98"/>
      <c r="F568" s="160" t="s">
        <v>894</v>
      </c>
      <c r="G568" s="161"/>
      <c r="H568" s="161"/>
      <c r="I568" s="161"/>
      <c r="K568" s="99">
        <v>12.4</v>
      </c>
      <c r="N568" s="98"/>
      <c r="R568" s="100"/>
      <c r="T568" s="101"/>
      <c r="AA568" s="102"/>
      <c r="AT568" s="98" t="s">
        <v>480</v>
      </c>
      <c r="AU568" s="98" t="s">
        <v>364</v>
      </c>
      <c r="AV568" s="98" t="s">
        <v>364</v>
      </c>
      <c r="AW568" s="98" t="s">
        <v>422</v>
      </c>
      <c r="AX568" s="98" t="s">
        <v>355</v>
      </c>
      <c r="AY568" s="98" t="s">
        <v>473</v>
      </c>
    </row>
    <row r="569" spans="2:51" s="5" customFormat="1" ht="15.75" customHeight="1">
      <c r="B569" s="97"/>
      <c r="E569" s="98"/>
      <c r="F569" s="160" t="s">
        <v>895</v>
      </c>
      <c r="G569" s="161"/>
      <c r="H569" s="161"/>
      <c r="I569" s="161"/>
      <c r="K569" s="99">
        <v>19.2</v>
      </c>
      <c r="N569" s="98"/>
      <c r="R569" s="100"/>
      <c r="T569" s="101"/>
      <c r="AA569" s="102"/>
      <c r="AT569" s="98" t="s">
        <v>480</v>
      </c>
      <c r="AU569" s="98" t="s">
        <v>364</v>
      </c>
      <c r="AV569" s="98" t="s">
        <v>364</v>
      </c>
      <c r="AW569" s="98" t="s">
        <v>422</v>
      </c>
      <c r="AX569" s="98" t="s">
        <v>355</v>
      </c>
      <c r="AY569" s="98" t="s">
        <v>473</v>
      </c>
    </row>
    <row r="570" spans="2:51" s="5" customFormat="1" ht="15.75" customHeight="1">
      <c r="B570" s="97"/>
      <c r="E570" s="98"/>
      <c r="F570" s="160" t="s">
        <v>896</v>
      </c>
      <c r="G570" s="161"/>
      <c r="H570" s="161"/>
      <c r="I570" s="161"/>
      <c r="K570" s="99">
        <v>27.2</v>
      </c>
      <c r="N570" s="98"/>
      <c r="R570" s="100"/>
      <c r="T570" s="101"/>
      <c r="AA570" s="102"/>
      <c r="AT570" s="98" t="s">
        <v>480</v>
      </c>
      <c r="AU570" s="98" t="s">
        <v>364</v>
      </c>
      <c r="AV570" s="98" t="s">
        <v>364</v>
      </c>
      <c r="AW570" s="98" t="s">
        <v>422</v>
      </c>
      <c r="AX570" s="98" t="s">
        <v>355</v>
      </c>
      <c r="AY570" s="98" t="s">
        <v>473</v>
      </c>
    </row>
    <row r="571" spans="2:51" s="5" customFormat="1" ht="15.75" customHeight="1">
      <c r="B571" s="97"/>
      <c r="E571" s="98"/>
      <c r="F571" s="160" t="s">
        <v>897</v>
      </c>
      <c r="G571" s="161"/>
      <c r="H571" s="161"/>
      <c r="I571" s="161"/>
      <c r="K571" s="99">
        <v>36.8</v>
      </c>
      <c r="N571" s="98"/>
      <c r="R571" s="100"/>
      <c r="T571" s="101"/>
      <c r="AA571" s="102"/>
      <c r="AT571" s="98" t="s">
        <v>480</v>
      </c>
      <c r="AU571" s="98" t="s">
        <v>364</v>
      </c>
      <c r="AV571" s="98" t="s">
        <v>364</v>
      </c>
      <c r="AW571" s="98" t="s">
        <v>422</v>
      </c>
      <c r="AX571" s="98" t="s">
        <v>355</v>
      </c>
      <c r="AY571" s="98" t="s">
        <v>473</v>
      </c>
    </row>
    <row r="572" spans="2:51" s="5" customFormat="1" ht="15.75" customHeight="1">
      <c r="B572" s="97"/>
      <c r="E572" s="98"/>
      <c r="F572" s="160" t="s">
        <v>898</v>
      </c>
      <c r="G572" s="161"/>
      <c r="H572" s="161"/>
      <c r="I572" s="161"/>
      <c r="K572" s="99">
        <v>25.8</v>
      </c>
      <c r="N572" s="98"/>
      <c r="R572" s="100"/>
      <c r="T572" s="101"/>
      <c r="AA572" s="102"/>
      <c r="AT572" s="98" t="s">
        <v>480</v>
      </c>
      <c r="AU572" s="98" t="s">
        <v>364</v>
      </c>
      <c r="AV572" s="98" t="s">
        <v>364</v>
      </c>
      <c r="AW572" s="98" t="s">
        <v>422</v>
      </c>
      <c r="AX572" s="98" t="s">
        <v>355</v>
      </c>
      <c r="AY572" s="98" t="s">
        <v>473</v>
      </c>
    </row>
    <row r="573" spans="2:51" s="5" customFormat="1" ht="15.75" customHeight="1">
      <c r="B573" s="92"/>
      <c r="E573" s="93"/>
      <c r="F573" s="171" t="s">
        <v>899</v>
      </c>
      <c r="G573" s="172"/>
      <c r="H573" s="172"/>
      <c r="I573" s="172"/>
      <c r="K573" s="93"/>
      <c r="N573" s="93"/>
      <c r="R573" s="94"/>
      <c r="T573" s="95"/>
      <c r="AA573" s="96"/>
      <c r="AT573" s="93" t="s">
        <v>480</v>
      </c>
      <c r="AU573" s="93" t="s">
        <v>364</v>
      </c>
      <c r="AV573" s="93" t="s">
        <v>320</v>
      </c>
      <c r="AW573" s="93" t="s">
        <v>422</v>
      </c>
      <c r="AX573" s="93" t="s">
        <v>355</v>
      </c>
      <c r="AY573" s="93" t="s">
        <v>473</v>
      </c>
    </row>
    <row r="574" spans="2:51" s="5" customFormat="1" ht="15.75" customHeight="1">
      <c r="B574" s="97"/>
      <c r="E574" s="98"/>
      <c r="F574" s="160" t="s">
        <v>900</v>
      </c>
      <c r="G574" s="161"/>
      <c r="H574" s="161"/>
      <c r="I574" s="161"/>
      <c r="K574" s="99">
        <v>76.8</v>
      </c>
      <c r="N574" s="98"/>
      <c r="R574" s="100"/>
      <c r="T574" s="101"/>
      <c r="AA574" s="102"/>
      <c r="AT574" s="98" t="s">
        <v>480</v>
      </c>
      <c r="AU574" s="98" t="s">
        <v>364</v>
      </c>
      <c r="AV574" s="98" t="s">
        <v>364</v>
      </c>
      <c r="AW574" s="98" t="s">
        <v>422</v>
      </c>
      <c r="AX574" s="98" t="s">
        <v>355</v>
      </c>
      <c r="AY574" s="98" t="s">
        <v>473</v>
      </c>
    </row>
    <row r="575" spans="2:51" s="5" customFormat="1" ht="15.75" customHeight="1">
      <c r="B575" s="97"/>
      <c r="E575" s="98"/>
      <c r="F575" s="160" t="s">
        <v>901</v>
      </c>
      <c r="G575" s="161"/>
      <c r="H575" s="161"/>
      <c r="I575" s="161"/>
      <c r="K575" s="99">
        <v>6.2</v>
      </c>
      <c r="N575" s="98"/>
      <c r="R575" s="100"/>
      <c r="T575" s="101"/>
      <c r="AA575" s="102"/>
      <c r="AT575" s="98" t="s">
        <v>480</v>
      </c>
      <c r="AU575" s="98" t="s">
        <v>364</v>
      </c>
      <c r="AV575" s="98" t="s">
        <v>364</v>
      </c>
      <c r="AW575" s="98" t="s">
        <v>422</v>
      </c>
      <c r="AX575" s="98" t="s">
        <v>355</v>
      </c>
      <c r="AY575" s="98" t="s">
        <v>473</v>
      </c>
    </row>
    <row r="576" spans="2:51" s="5" customFormat="1" ht="15.75" customHeight="1">
      <c r="B576" s="97"/>
      <c r="E576" s="98"/>
      <c r="F576" s="160" t="s">
        <v>902</v>
      </c>
      <c r="G576" s="161"/>
      <c r="H576" s="161"/>
      <c r="I576" s="161"/>
      <c r="K576" s="99">
        <v>9.6</v>
      </c>
      <c r="N576" s="98"/>
      <c r="R576" s="100"/>
      <c r="T576" s="101"/>
      <c r="AA576" s="102"/>
      <c r="AT576" s="98" t="s">
        <v>480</v>
      </c>
      <c r="AU576" s="98" t="s">
        <v>364</v>
      </c>
      <c r="AV576" s="98" t="s">
        <v>364</v>
      </c>
      <c r="AW576" s="98" t="s">
        <v>422</v>
      </c>
      <c r="AX576" s="98" t="s">
        <v>355</v>
      </c>
      <c r="AY576" s="98" t="s">
        <v>473</v>
      </c>
    </row>
    <row r="577" spans="2:51" s="5" customFormat="1" ht="15.75" customHeight="1">
      <c r="B577" s="97"/>
      <c r="E577" s="98"/>
      <c r="F577" s="160" t="s">
        <v>903</v>
      </c>
      <c r="G577" s="161"/>
      <c r="H577" s="161"/>
      <c r="I577" s="161"/>
      <c r="K577" s="99">
        <v>13.6</v>
      </c>
      <c r="N577" s="98"/>
      <c r="R577" s="100"/>
      <c r="T577" s="101"/>
      <c r="AA577" s="102"/>
      <c r="AT577" s="98" t="s">
        <v>480</v>
      </c>
      <c r="AU577" s="98" t="s">
        <v>364</v>
      </c>
      <c r="AV577" s="98" t="s">
        <v>364</v>
      </c>
      <c r="AW577" s="98" t="s">
        <v>422</v>
      </c>
      <c r="AX577" s="98" t="s">
        <v>355</v>
      </c>
      <c r="AY577" s="98" t="s">
        <v>473</v>
      </c>
    </row>
    <row r="578" spans="2:51" s="5" customFormat="1" ht="15.75" customHeight="1">
      <c r="B578" s="97"/>
      <c r="E578" s="98"/>
      <c r="F578" s="160" t="s">
        <v>904</v>
      </c>
      <c r="G578" s="161"/>
      <c r="H578" s="161"/>
      <c r="I578" s="161"/>
      <c r="K578" s="99">
        <v>18.4</v>
      </c>
      <c r="N578" s="98"/>
      <c r="R578" s="100"/>
      <c r="T578" s="101"/>
      <c r="AA578" s="102"/>
      <c r="AT578" s="98" t="s">
        <v>480</v>
      </c>
      <c r="AU578" s="98" t="s">
        <v>364</v>
      </c>
      <c r="AV578" s="98" t="s">
        <v>364</v>
      </c>
      <c r="AW578" s="98" t="s">
        <v>422</v>
      </c>
      <c r="AX578" s="98" t="s">
        <v>355</v>
      </c>
      <c r="AY578" s="98" t="s">
        <v>473</v>
      </c>
    </row>
    <row r="579" spans="2:51" s="5" customFormat="1" ht="15.75" customHeight="1">
      <c r="B579" s="97"/>
      <c r="E579" s="98"/>
      <c r="F579" s="160" t="s">
        <v>905</v>
      </c>
      <c r="G579" s="161"/>
      <c r="H579" s="161"/>
      <c r="I579" s="161"/>
      <c r="K579" s="99">
        <v>12.9</v>
      </c>
      <c r="N579" s="98"/>
      <c r="R579" s="100"/>
      <c r="T579" s="101"/>
      <c r="AA579" s="102"/>
      <c r="AT579" s="98" t="s">
        <v>480</v>
      </c>
      <c r="AU579" s="98" t="s">
        <v>364</v>
      </c>
      <c r="AV579" s="98" t="s">
        <v>364</v>
      </c>
      <c r="AW579" s="98" t="s">
        <v>422</v>
      </c>
      <c r="AX579" s="98" t="s">
        <v>355</v>
      </c>
      <c r="AY579" s="98" t="s">
        <v>473</v>
      </c>
    </row>
    <row r="580" spans="2:51" s="5" customFormat="1" ht="15.75" customHeight="1">
      <c r="B580" s="92"/>
      <c r="E580" s="93"/>
      <c r="F580" s="171" t="s">
        <v>906</v>
      </c>
      <c r="G580" s="172"/>
      <c r="H580" s="172"/>
      <c r="I580" s="172"/>
      <c r="K580" s="93"/>
      <c r="N580" s="93"/>
      <c r="R580" s="94"/>
      <c r="T580" s="95"/>
      <c r="AA580" s="96"/>
      <c r="AT580" s="93" t="s">
        <v>480</v>
      </c>
      <c r="AU580" s="93" t="s">
        <v>364</v>
      </c>
      <c r="AV580" s="93" t="s">
        <v>320</v>
      </c>
      <c r="AW580" s="93" t="s">
        <v>422</v>
      </c>
      <c r="AX580" s="93" t="s">
        <v>355</v>
      </c>
      <c r="AY580" s="93" t="s">
        <v>473</v>
      </c>
    </row>
    <row r="581" spans="2:51" s="5" customFormat="1" ht="15.75" customHeight="1">
      <c r="B581" s="97"/>
      <c r="E581" s="98"/>
      <c r="F581" s="160" t="s">
        <v>907</v>
      </c>
      <c r="G581" s="161"/>
      <c r="H581" s="161"/>
      <c r="I581" s="161"/>
      <c r="K581" s="99">
        <v>21.6</v>
      </c>
      <c r="N581" s="98"/>
      <c r="R581" s="100"/>
      <c r="T581" s="101"/>
      <c r="AA581" s="102"/>
      <c r="AT581" s="98" t="s">
        <v>480</v>
      </c>
      <c r="AU581" s="98" t="s">
        <v>364</v>
      </c>
      <c r="AV581" s="98" t="s">
        <v>364</v>
      </c>
      <c r="AW581" s="98" t="s">
        <v>422</v>
      </c>
      <c r="AX581" s="98" t="s">
        <v>355</v>
      </c>
      <c r="AY581" s="98" t="s">
        <v>473</v>
      </c>
    </row>
    <row r="582" spans="2:51" s="5" customFormat="1" ht="15.75" customHeight="1">
      <c r="B582" s="97"/>
      <c r="E582" s="98"/>
      <c r="F582" s="160" t="s">
        <v>908</v>
      </c>
      <c r="G582" s="161"/>
      <c r="H582" s="161"/>
      <c r="I582" s="161"/>
      <c r="K582" s="99">
        <v>3.2</v>
      </c>
      <c r="N582" s="98"/>
      <c r="R582" s="100"/>
      <c r="T582" s="101"/>
      <c r="AA582" s="102"/>
      <c r="AT582" s="98" t="s">
        <v>480</v>
      </c>
      <c r="AU582" s="98" t="s">
        <v>364</v>
      </c>
      <c r="AV582" s="98" t="s">
        <v>364</v>
      </c>
      <c r="AW582" s="98" t="s">
        <v>422</v>
      </c>
      <c r="AX582" s="98" t="s">
        <v>355</v>
      </c>
      <c r="AY582" s="98" t="s">
        <v>473</v>
      </c>
    </row>
    <row r="583" spans="2:51" s="5" customFormat="1" ht="15.75" customHeight="1">
      <c r="B583" s="97"/>
      <c r="E583" s="98"/>
      <c r="F583" s="160" t="s">
        <v>909</v>
      </c>
      <c r="G583" s="161"/>
      <c r="H583" s="161"/>
      <c r="I583" s="161"/>
      <c r="K583" s="99">
        <v>3</v>
      </c>
      <c r="N583" s="98"/>
      <c r="R583" s="100"/>
      <c r="T583" s="101"/>
      <c r="AA583" s="102"/>
      <c r="AT583" s="98" t="s">
        <v>480</v>
      </c>
      <c r="AU583" s="98" t="s">
        <v>364</v>
      </c>
      <c r="AV583" s="98" t="s">
        <v>364</v>
      </c>
      <c r="AW583" s="98" t="s">
        <v>422</v>
      </c>
      <c r="AX583" s="98" t="s">
        <v>355</v>
      </c>
      <c r="AY583" s="98" t="s">
        <v>473</v>
      </c>
    </row>
    <row r="584" spans="2:51" s="5" customFormat="1" ht="15.75" customHeight="1">
      <c r="B584" s="97"/>
      <c r="E584" s="98"/>
      <c r="F584" s="160" t="s">
        <v>910</v>
      </c>
      <c r="G584" s="161"/>
      <c r="H584" s="161"/>
      <c r="I584" s="161"/>
      <c r="K584" s="99">
        <v>9.9</v>
      </c>
      <c r="N584" s="98"/>
      <c r="R584" s="100"/>
      <c r="T584" s="101"/>
      <c r="AA584" s="102"/>
      <c r="AT584" s="98" t="s">
        <v>480</v>
      </c>
      <c r="AU584" s="98" t="s">
        <v>364</v>
      </c>
      <c r="AV584" s="98" t="s">
        <v>364</v>
      </c>
      <c r="AW584" s="98" t="s">
        <v>422</v>
      </c>
      <c r="AX584" s="98" t="s">
        <v>355</v>
      </c>
      <c r="AY584" s="98" t="s">
        <v>473</v>
      </c>
    </row>
    <row r="585" spans="2:51" s="5" customFormat="1" ht="15.75" customHeight="1">
      <c r="B585" s="92"/>
      <c r="E585" s="93"/>
      <c r="F585" s="171" t="s">
        <v>911</v>
      </c>
      <c r="G585" s="172"/>
      <c r="H585" s="172"/>
      <c r="I585" s="172"/>
      <c r="K585" s="93"/>
      <c r="N585" s="93"/>
      <c r="R585" s="94"/>
      <c r="T585" s="95"/>
      <c r="AA585" s="96"/>
      <c r="AT585" s="93" t="s">
        <v>480</v>
      </c>
      <c r="AU585" s="93" t="s">
        <v>364</v>
      </c>
      <c r="AV585" s="93" t="s">
        <v>320</v>
      </c>
      <c r="AW585" s="93" t="s">
        <v>422</v>
      </c>
      <c r="AX585" s="93" t="s">
        <v>355</v>
      </c>
      <c r="AY585" s="93" t="s">
        <v>473</v>
      </c>
    </row>
    <row r="586" spans="2:51" s="5" customFormat="1" ht="15.75" customHeight="1">
      <c r="B586" s="97"/>
      <c r="E586" s="98"/>
      <c r="F586" s="160" t="s">
        <v>907</v>
      </c>
      <c r="G586" s="161"/>
      <c r="H586" s="161"/>
      <c r="I586" s="161"/>
      <c r="K586" s="99">
        <v>21.6</v>
      </c>
      <c r="N586" s="98"/>
      <c r="R586" s="100"/>
      <c r="T586" s="101"/>
      <c r="AA586" s="102"/>
      <c r="AT586" s="98" t="s">
        <v>480</v>
      </c>
      <c r="AU586" s="98" t="s">
        <v>364</v>
      </c>
      <c r="AV586" s="98" t="s">
        <v>364</v>
      </c>
      <c r="AW586" s="98" t="s">
        <v>422</v>
      </c>
      <c r="AX586" s="98" t="s">
        <v>355</v>
      </c>
      <c r="AY586" s="98" t="s">
        <v>473</v>
      </c>
    </row>
    <row r="587" spans="2:51" s="5" customFormat="1" ht="15.75" customHeight="1">
      <c r="B587" s="97"/>
      <c r="E587" s="98"/>
      <c r="F587" s="160" t="s">
        <v>908</v>
      </c>
      <c r="G587" s="161"/>
      <c r="H587" s="161"/>
      <c r="I587" s="161"/>
      <c r="K587" s="99">
        <v>3.2</v>
      </c>
      <c r="N587" s="98"/>
      <c r="R587" s="100"/>
      <c r="T587" s="101"/>
      <c r="AA587" s="102"/>
      <c r="AT587" s="98" t="s">
        <v>480</v>
      </c>
      <c r="AU587" s="98" t="s">
        <v>364</v>
      </c>
      <c r="AV587" s="98" t="s">
        <v>364</v>
      </c>
      <c r="AW587" s="98" t="s">
        <v>422</v>
      </c>
      <c r="AX587" s="98" t="s">
        <v>355</v>
      </c>
      <c r="AY587" s="98" t="s">
        <v>473</v>
      </c>
    </row>
    <row r="588" spans="2:51" s="5" customFormat="1" ht="15.75" customHeight="1">
      <c r="B588" s="97"/>
      <c r="E588" s="98"/>
      <c r="F588" s="160" t="s">
        <v>909</v>
      </c>
      <c r="G588" s="161"/>
      <c r="H588" s="161"/>
      <c r="I588" s="161"/>
      <c r="K588" s="99">
        <v>3</v>
      </c>
      <c r="N588" s="98"/>
      <c r="R588" s="100"/>
      <c r="T588" s="101"/>
      <c r="AA588" s="102"/>
      <c r="AT588" s="98" t="s">
        <v>480</v>
      </c>
      <c r="AU588" s="98" t="s">
        <v>364</v>
      </c>
      <c r="AV588" s="98" t="s">
        <v>364</v>
      </c>
      <c r="AW588" s="98" t="s">
        <v>422</v>
      </c>
      <c r="AX588" s="98" t="s">
        <v>355</v>
      </c>
      <c r="AY588" s="98" t="s">
        <v>473</v>
      </c>
    </row>
    <row r="589" spans="2:51" s="5" customFormat="1" ht="15.75" customHeight="1">
      <c r="B589" s="97"/>
      <c r="E589" s="98"/>
      <c r="F589" s="160" t="s">
        <v>910</v>
      </c>
      <c r="G589" s="161"/>
      <c r="H589" s="161"/>
      <c r="I589" s="161"/>
      <c r="K589" s="99">
        <v>9.9</v>
      </c>
      <c r="N589" s="98"/>
      <c r="R589" s="100"/>
      <c r="T589" s="101"/>
      <c r="AA589" s="102"/>
      <c r="AT589" s="98" t="s">
        <v>480</v>
      </c>
      <c r="AU589" s="98" t="s">
        <v>364</v>
      </c>
      <c r="AV589" s="98" t="s">
        <v>364</v>
      </c>
      <c r="AW589" s="98" t="s">
        <v>422</v>
      </c>
      <c r="AX589" s="98" t="s">
        <v>355</v>
      </c>
      <c r="AY589" s="98" t="s">
        <v>473</v>
      </c>
    </row>
    <row r="590" spans="2:51" s="5" customFormat="1" ht="15.75" customHeight="1">
      <c r="B590" s="103"/>
      <c r="E590" s="104"/>
      <c r="F590" s="162" t="s">
        <v>482</v>
      </c>
      <c r="G590" s="163"/>
      <c r="H590" s="163"/>
      <c r="I590" s="163"/>
      <c r="K590" s="105">
        <v>560.02</v>
      </c>
      <c r="N590" s="104"/>
      <c r="R590" s="106"/>
      <c r="T590" s="107"/>
      <c r="AA590" s="108"/>
      <c r="AT590" s="104" t="s">
        <v>480</v>
      </c>
      <c r="AU590" s="104" t="s">
        <v>364</v>
      </c>
      <c r="AV590" s="104" t="s">
        <v>478</v>
      </c>
      <c r="AW590" s="104" t="s">
        <v>422</v>
      </c>
      <c r="AX590" s="104" t="s">
        <v>320</v>
      </c>
      <c r="AY590" s="104" t="s">
        <v>473</v>
      </c>
    </row>
    <row r="591" spans="2:64" s="5" customFormat="1" ht="15.75" customHeight="1">
      <c r="B591" s="16"/>
      <c r="C591" s="109" t="s">
        <v>912</v>
      </c>
      <c r="D591" s="109" t="s">
        <v>616</v>
      </c>
      <c r="E591" s="110" t="s">
        <v>913</v>
      </c>
      <c r="F591" s="176" t="s">
        <v>914</v>
      </c>
      <c r="G591" s="174"/>
      <c r="H591" s="174"/>
      <c r="I591" s="174"/>
      <c r="J591" s="111" t="s">
        <v>632</v>
      </c>
      <c r="K591" s="112">
        <v>75.726</v>
      </c>
      <c r="L591" s="173">
        <v>0</v>
      </c>
      <c r="M591" s="174"/>
      <c r="N591" s="175">
        <f>ROUND($L$591*$K$591,2)</f>
        <v>0</v>
      </c>
      <c r="O591" s="168"/>
      <c r="P591" s="168"/>
      <c r="Q591" s="168"/>
      <c r="R591" s="17"/>
      <c r="T591" s="89"/>
      <c r="U591" s="20" t="s">
        <v>340</v>
      </c>
      <c r="V591" s="90">
        <v>0</v>
      </c>
      <c r="W591" s="90">
        <f>$V$591*$K$591</f>
        <v>0</v>
      </c>
      <c r="X591" s="90">
        <v>3E-05</v>
      </c>
      <c r="Y591" s="90">
        <f>$X$591*$K$591</f>
        <v>0.00227178</v>
      </c>
      <c r="Z591" s="90">
        <v>0</v>
      </c>
      <c r="AA591" s="91">
        <f>$Z$591*$K$591</f>
        <v>0</v>
      </c>
      <c r="AR591" s="5" t="s">
        <v>509</v>
      </c>
      <c r="AT591" s="5" t="s">
        <v>616</v>
      </c>
      <c r="AU591" s="5" t="s">
        <v>364</v>
      </c>
      <c r="AY591" s="5" t="s">
        <v>473</v>
      </c>
      <c r="BE591" s="50">
        <f>IF($U$591="základní",$N$591,0)</f>
        <v>0</v>
      </c>
      <c r="BF591" s="50">
        <f>IF($U$591="snížená",$N$591,0)</f>
        <v>0</v>
      </c>
      <c r="BG591" s="50">
        <f>IF($U$591="zákl. přenesená",$N$591,0)</f>
        <v>0</v>
      </c>
      <c r="BH591" s="50">
        <f>IF($U$591="sníž. přenesená",$N$591,0)</f>
        <v>0</v>
      </c>
      <c r="BI591" s="50">
        <f>IF($U$591="nulová",$N$591,0)</f>
        <v>0</v>
      </c>
      <c r="BJ591" s="5" t="s">
        <v>364</v>
      </c>
      <c r="BK591" s="50">
        <f>ROUND($L$591*$K$591,2)</f>
        <v>0</v>
      </c>
      <c r="BL591" s="5" t="s">
        <v>478</v>
      </c>
    </row>
    <row r="592" spans="2:51" s="5" customFormat="1" ht="15.75" customHeight="1">
      <c r="B592" s="92"/>
      <c r="E592" s="93"/>
      <c r="F592" s="171" t="s">
        <v>569</v>
      </c>
      <c r="G592" s="172"/>
      <c r="H592" s="172"/>
      <c r="I592" s="172"/>
      <c r="K592" s="93"/>
      <c r="N592" s="93"/>
      <c r="R592" s="94"/>
      <c r="T592" s="95"/>
      <c r="AA592" s="96"/>
      <c r="AT592" s="93" t="s">
        <v>480</v>
      </c>
      <c r="AU592" s="93" t="s">
        <v>364</v>
      </c>
      <c r="AV592" s="93" t="s">
        <v>320</v>
      </c>
      <c r="AW592" s="93" t="s">
        <v>422</v>
      </c>
      <c r="AX592" s="93" t="s">
        <v>355</v>
      </c>
      <c r="AY592" s="93" t="s">
        <v>473</v>
      </c>
    </row>
    <row r="593" spans="2:51" s="5" customFormat="1" ht="15.75" customHeight="1">
      <c r="B593" s="92"/>
      <c r="E593" s="93"/>
      <c r="F593" s="171" t="s">
        <v>890</v>
      </c>
      <c r="G593" s="172"/>
      <c r="H593" s="172"/>
      <c r="I593" s="172"/>
      <c r="K593" s="93"/>
      <c r="N593" s="93"/>
      <c r="R593" s="94"/>
      <c r="T593" s="95"/>
      <c r="AA593" s="96"/>
      <c r="AT593" s="93" t="s">
        <v>480</v>
      </c>
      <c r="AU593" s="93" t="s">
        <v>364</v>
      </c>
      <c r="AV593" s="93" t="s">
        <v>320</v>
      </c>
      <c r="AW593" s="93" t="s">
        <v>422</v>
      </c>
      <c r="AX593" s="93" t="s">
        <v>355</v>
      </c>
      <c r="AY593" s="93" t="s">
        <v>473</v>
      </c>
    </row>
    <row r="594" spans="2:51" s="5" customFormat="1" ht="15.75" customHeight="1">
      <c r="B594" s="97"/>
      <c r="E594" s="98"/>
      <c r="F594" s="160" t="s">
        <v>891</v>
      </c>
      <c r="G594" s="161"/>
      <c r="H594" s="161"/>
      <c r="I594" s="161"/>
      <c r="K594" s="99">
        <v>72.12</v>
      </c>
      <c r="N594" s="98"/>
      <c r="R594" s="100"/>
      <c r="T594" s="101"/>
      <c r="AA594" s="102"/>
      <c r="AT594" s="98" t="s">
        <v>480</v>
      </c>
      <c r="AU594" s="98" t="s">
        <v>364</v>
      </c>
      <c r="AV594" s="98" t="s">
        <v>364</v>
      </c>
      <c r="AW594" s="98" t="s">
        <v>422</v>
      </c>
      <c r="AX594" s="98" t="s">
        <v>320</v>
      </c>
      <c r="AY594" s="98" t="s">
        <v>473</v>
      </c>
    </row>
    <row r="595" spans="2:64" s="5" customFormat="1" ht="15.75" customHeight="1">
      <c r="B595" s="16"/>
      <c r="C595" s="109" t="s">
        <v>915</v>
      </c>
      <c r="D595" s="109" t="s">
        <v>616</v>
      </c>
      <c r="E595" s="110" t="s">
        <v>916</v>
      </c>
      <c r="F595" s="176" t="s">
        <v>917</v>
      </c>
      <c r="G595" s="174"/>
      <c r="H595" s="174"/>
      <c r="I595" s="174"/>
      <c r="J595" s="111" t="s">
        <v>632</v>
      </c>
      <c r="K595" s="112">
        <v>288.75</v>
      </c>
      <c r="L595" s="173">
        <v>0</v>
      </c>
      <c r="M595" s="174"/>
      <c r="N595" s="175">
        <f>ROUND($L$595*$K$595,2)</f>
        <v>0</v>
      </c>
      <c r="O595" s="168"/>
      <c r="P595" s="168"/>
      <c r="Q595" s="168"/>
      <c r="R595" s="17"/>
      <c r="T595" s="89"/>
      <c r="U595" s="20" t="s">
        <v>340</v>
      </c>
      <c r="V595" s="90">
        <v>0</v>
      </c>
      <c r="W595" s="90">
        <f>$V$595*$K$595</f>
        <v>0</v>
      </c>
      <c r="X595" s="90">
        <v>3E-05</v>
      </c>
      <c r="Y595" s="90">
        <f>$X$595*$K$595</f>
        <v>0.0086625</v>
      </c>
      <c r="Z595" s="90">
        <v>0</v>
      </c>
      <c r="AA595" s="91">
        <f>$Z$595*$K$595</f>
        <v>0</v>
      </c>
      <c r="AR595" s="5" t="s">
        <v>509</v>
      </c>
      <c r="AT595" s="5" t="s">
        <v>616</v>
      </c>
      <c r="AU595" s="5" t="s">
        <v>364</v>
      </c>
      <c r="AY595" s="5" t="s">
        <v>473</v>
      </c>
      <c r="BE595" s="50">
        <f>IF($U$595="základní",$N$595,0)</f>
        <v>0</v>
      </c>
      <c r="BF595" s="50">
        <f>IF($U$595="snížená",$N$595,0)</f>
        <v>0</v>
      </c>
      <c r="BG595" s="50">
        <f>IF($U$595="zákl. přenesená",$N$595,0)</f>
        <v>0</v>
      </c>
      <c r="BH595" s="50">
        <f>IF($U$595="sníž. přenesená",$N$595,0)</f>
        <v>0</v>
      </c>
      <c r="BI595" s="50">
        <f>IF($U$595="nulová",$N$595,0)</f>
        <v>0</v>
      </c>
      <c r="BJ595" s="5" t="s">
        <v>364</v>
      </c>
      <c r="BK595" s="50">
        <f>ROUND($L$595*$K$595,2)</f>
        <v>0</v>
      </c>
      <c r="BL595" s="5" t="s">
        <v>478</v>
      </c>
    </row>
    <row r="596" spans="2:47" s="5" customFormat="1" ht="15.75" customHeight="1">
      <c r="B596" s="16"/>
      <c r="F596" s="177" t="s">
        <v>918</v>
      </c>
      <c r="G596" s="139"/>
      <c r="H596" s="139"/>
      <c r="I596" s="139"/>
      <c r="R596" s="17"/>
      <c r="T596" s="41"/>
      <c r="AA596" s="42"/>
      <c r="AT596" s="5" t="s">
        <v>620</v>
      </c>
      <c r="AU596" s="5" t="s">
        <v>364</v>
      </c>
    </row>
    <row r="597" spans="2:51" s="5" customFormat="1" ht="15.75" customHeight="1">
      <c r="B597" s="92"/>
      <c r="E597" s="93"/>
      <c r="F597" s="171" t="s">
        <v>892</v>
      </c>
      <c r="G597" s="172"/>
      <c r="H597" s="172"/>
      <c r="I597" s="172"/>
      <c r="K597" s="93"/>
      <c r="N597" s="93"/>
      <c r="R597" s="94"/>
      <c r="T597" s="95"/>
      <c r="AA597" s="96"/>
      <c r="AT597" s="93" t="s">
        <v>480</v>
      </c>
      <c r="AU597" s="93" t="s">
        <v>364</v>
      </c>
      <c r="AV597" s="93" t="s">
        <v>320</v>
      </c>
      <c r="AW597" s="93" t="s">
        <v>422</v>
      </c>
      <c r="AX597" s="93" t="s">
        <v>355</v>
      </c>
      <c r="AY597" s="93" t="s">
        <v>473</v>
      </c>
    </row>
    <row r="598" spans="2:51" s="5" customFormat="1" ht="15.75" customHeight="1">
      <c r="B598" s="97"/>
      <c r="E598" s="98"/>
      <c r="F598" s="160" t="s">
        <v>893</v>
      </c>
      <c r="G598" s="161"/>
      <c r="H598" s="161"/>
      <c r="I598" s="161"/>
      <c r="K598" s="99">
        <v>153.6</v>
      </c>
      <c r="N598" s="98"/>
      <c r="R598" s="100"/>
      <c r="T598" s="101"/>
      <c r="AA598" s="102"/>
      <c r="AT598" s="98" t="s">
        <v>480</v>
      </c>
      <c r="AU598" s="98" t="s">
        <v>364</v>
      </c>
      <c r="AV598" s="98" t="s">
        <v>364</v>
      </c>
      <c r="AW598" s="98" t="s">
        <v>422</v>
      </c>
      <c r="AX598" s="98" t="s">
        <v>355</v>
      </c>
      <c r="AY598" s="98" t="s">
        <v>473</v>
      </c>
    </row>
    <row r="599" spans="2:51" s="5" customFormat="1" ht="15.75" customHeight="1">
      <c r="B599" s="97"/>
      <c r="E599" s="98"/>
      <c r="F599" s="160" t="s">
        <v>894</v>
      </c>
      <c r="G599" s="161"/>
      <c r="H599" s="161"/>
      <c r="I599" s="161"/>
      <c r="K599" s="99">
        <v>12.4</v>
      </c>
      <c r="N599" s="98"/>
      <c r="R599" s="100"/>
      <c r="T599" s="101"/>
      <c r="AA599" s="102"/>
      <c r="AT599" s="98" t="s">
        <v>480</v>
      </c>
      <c r="AU599" s="98" t="s">
        <v>364</v>
      </c>
      <c r="AV599" s="98" t="s">
        <v>364</v>
      </c>
      <c r="AW599" s="98" t="s">
        <v>422</v>
      </c>
      <c r="AX599" s="98" t="s">
        <v>355</v>
      </c>
      <c r="AY599" s="98" t="s">
        <v>473</v>
      </c>
    </row>
    <row r="600" spans="2:51" s="5" customFormat="1" ht="15.75" customHeight="1">
      <c r="B600" s="97"/>
      <c r="E600" s="98"/>
      <c r="F600" s="160" t="s">
        <v>895</v>
      </c>
      <c r="G600" s="161"/>
      <c r="H600" s="161"/>
      <c r="I600" s="161"/>
      <c r="K600" s="99">
        <v>19.2</v>
      </c>
      <c r="N600" s="98"/>
      <c r="R600" s="100"/>
      <c r="T600" s="101"/>
      <c r="AA600" s="102"/>
      <c r="AT600" s="98" t="s">
        <v>480</v>
      </c>
      <c r="AU600" s="98" t="s">
        <v>364</v>
      </c>
      <c r="AV600" s="98" t="s">
        <v>364</v>
      </c>
      <c r="AW600" s="98" t="s">
        <v>422</v>
      </c>
      <c r="AX600" s="98" t="s">
        <v>355</v>
      </c>
      <c r="AY600" s="98" t="s">
        <v>473</v>
      </c>
    </row>
    <row r="601" spans="2:51" s="5" customFormat="1" ht="15.75" customHeight="1">
      <c r="B601" s="97"/>
      <c r="E601" s="98"/>
      <c r="F601" s="160" t="s">
        <v>896</v>
      </c>
      <c r="G601" s="161"/>
      <c r="H601" s="161"/>
      <c r="I601" s="161"/>
      <c r="K601" s="99">
        <v>27.2</v>
      </c>
      <c r="N601" s="98"/>
      <c r="R601" s="100"/>
      <c r="T601" s="101"/>
      <c r="AA601" s="102"/>
      <c r="AT601" s="98" t="s">
        <v>480</v>
      </c>
      <c r="AU601" s="98" t="s">
        <v>364</v>
      </c>
      <c r="AV601" s="98" t="s">
        <v>364</v>
      </c>
      <c r="AW601" s="98" t="s">
        <v>422</v>
      </c>
      <c r="AX601" s="98" t="s">
        <v>355</v>
      </c>
      <c r="AY601" s="98" t="s">
        <v>473</v>
      </c>
    </row>
    <row r="602" spans="2:51" s="5" customFormat="1" ht="15.75" customHeight="1">
      <c r="B602" s="97"/>
      <c r="E602" s="98"/>
      <c r="F602" s="160" t="s">
        <v>897</v>
      </c>
      <c r="G602" s="161"/>
      <c r="H602" s="161"/>
      <c r="I602" s="161"/>
      <c r="K602" s="99">
        <v>36.8</v>
      </c>
      <c r="N602" s="98"/>
      <c r="R602" s="100"/>
      <c r="T602" s="101"/>
      <c r="AA602" s="102"/>
      <c r="AT602" s="98" t="s">
        <v>480</v>
      </c>
      <c r="AU602" s="98" t="s">
        <v>364</v>
      </c>
      <c r="AV602" s="98" t="s">
        <v>364</v>
      </c>
      <c r="AW602" s="98" t="s">
        <v>422</v>
      </c>
      <c r="AX602" s="98" t="s">
        <v>355</v>
      </c>
      <c r="AY602" s="98" t="s">
        <v>473</v>
      </c>
    </row>
    <row r="603" spans="2:51" s="5" customFormat="1" ht="15.75" customHeight="1">
      <c r="B603" s="97"/>
      <c r="E603" s="98"/>
      <c r="F603" s="160" t="s">
        <v>898</v>
      </c>
      <c r="G603" s="161"/>
      <c r="H603" s="161"/>
      <c r="I603" s="161"/>
      <c r="K603" s="99">
        <v>25.8</v>
      </c>
      <c r="N603" s="98"/>
      <c r="R603" s="100"/>
      <c r="T603" s="101"/>
      <c r="AA603" s="102"/>
      <c r="AT603" s="98" t="s">
        <v>480</v>
      </c>
      <c r="AU603" s="98" t="s">
        <v>364</v>
      </c>
      <c r="AV603" s="98" t="s">
        <v>364</v>
      </c>
      <c r="AW603" s="98" t="s">
        <v>422</v>
      </c>
      <c r="AX603" s="98" t="s">
        <v>355</v>
      </c>
      <c r="AY603" s="98" t="s">
        <v>473</v>
      </c>
    </row>
    <row r="604" spans="2:51" s="5" customFormat="1" ht="15.75" customHeight="1">
      <c r="B604" s="103"/>
      <c r="E604" s="104"/>
      <c r="F604" s="162" t="s">
        <v>482</v>
      </c>
      <c r="G604" s="163"/>
      <c r="H604" s="163"/>
      <c r="I604" s="163"/>
      <c r="K604" s="105">
        <v>275</v>
      </c>
      <c r="N604" s="104"/>
      <c r="R604" s="106"/>
      <c r="T604" s="107"/>
      <c r="AA604" s="108"/>
      <c r="AT604" s="104" t="s">
        <v>480</v>
      </c>
      <c r="AU604" s="104" t="s">
        <v>364</v>
      </c>
      <c r="AV604" s="104" t="s">
        <v>478</v>
      </c>
      <c r="AW604" s="104" t="s">
        <v>422</v>
      </c>
      <c r="AX604" s="104" t="s">
        <v>320</v>
      </c>
      <c r="AY604" s="104" t="s">
        <v>473</v>
      </c>
    </row>
    <row r="605" spans="2:64" s="5" customFormat="1" ht="15.75" customHeight="1">
      <c r="B605" s="16"/>
      <c r="C605" s="109" t="s">
        <v>919</v>
      </c>
      <c r="D605" s="109" t="s">
        <v>616</v>
      </c>
      <c r="E605" s="110" t="s">
        <v>920</v>
      </c>
      <c r="F605" s="176" t="s">
        <v>921</v>
      </c>
      <c r="G605" s="174"/>
      <c r="H605" s="174"/>
      <c r="I605" s="174"/>
      <c r="J605" s="111" t="s">
        <v>632</v>
      </c>
      <c r="K605" s="112">
        <v>144.375</v>
      </c>
      <c r="L605" s="173">
        <v>0</v>
      </c>
      <c r="M605" s="174"/>
      <c r="N605" s="175">
        <f>ROUND($L$605*$K$605,2)</f>
        <v>0</v>
      </c>
      <c r="O605" s="168"/>
      <c r="P605" s="168"/>
      <c r="Q605" s="168"/>
      <c r="R605" s="17"/>
      <c r="T605" s="89"/>
      <c r="U605" s="20" t="s">
        <v>340</v>
      </c>
      <c r="V605" s="90">
        <v>0</v>
      </c>
      <c r="W605" s="90">
        <f>$V$605*$K$605</f>
        <v>0</v>
      </c>
      <c r="X605" s="90">
        <v>2E-05</v>
      </c>
      <c r="Y605" s="90">
        <f>$X$605*$K$605</f>
        <v>0.0028875000000000003</v>
      </c>
      <c r="Z605" s="90">
        <v>0</v>
      </c>
      <c r="AA605" s="91">
        <f>$Z$605*$K$605</f>
        <v>0</v>
      </c>
      <c r="AR605" s="5" t="s">
        <v>509</v>
      </c>
      <c r="AT605" s="5" t="s">
        <v>616</v>
      </c>
      <c r="AU605" s="5" t="s">
        <v>364</v>
      </c>
      <c r="AY605" s="5" t="s">
        <v>473</v>
      </c>
      <c r="BE605" s="50">
        <f>IF($U$605="základní",$N$605,0)</f>
        <v>0</v>
      </c>
      <c r="BF605" s="50">
        <f>IF($U$605="snížená",$N$605,0)</f>
        <v>0</v>
      </c>
      <c r="BG605" s="50">
        <f>IF($U$605="zákl. přenesená",$N$605,0)</f>
        <v>0</v>
      </c>
      <c r="BH605" s="50">
        <f>IF($U$605="sníž. přenesená",$N$605,0)</f>
        <v>0</v>
      </c>
      <c r="BI605" s="50">
        <f>IF($U$605="nulová",$N$605,0)</f>
        <v>0</v>
      </c>
      <c r="BJ605" s="5" t="s">
        <v>364</v>
      </c>
      <c r="BK605" s="50">
        <f>ROUND($L$605*$K$605,2)</f>
        <v>0</v>
      </c>
      <c r="BL605" s="5" t="s">
        <v>478</v>
      </c>
    </row>
    <row r="606" spans="2:51" s="5" customFormat="1" ht="15.75" customHeight="1">
      <c r="B606" s="92"/>
      <c r="E606" s="93"/>
      <c r="F606" s="171" t="s">
        <v>899</v>
      </c>
      <c r="G606" s="172"/>
      <c r="H606" s="172"/>
      <c r="I606" s="172"/>
      <c r="K606" s="93"/>
      <c r="N606" s="93"/>
      <c r="R606" s="94"/>
      <c r="T606" s="95"/>
      <c r="AA606" s="96"/>
      <c r="AT606" s="93" t="s">
        <v>480</v>
      </c>
      <c r="AU606" s="93" t="s">
        <v>364</v>
      </c>
      <c r="AV606" s="93" t="s">
        <v>320</v>
      </c>
      <c r="AW606" s="93" t="s">
        <v>422</v>
      </c>
      <c r="AX606" s="93" t="s">
        <v>355</v>
      </c>
      <c r="AY606" s="93" t="s">
        <v>473</v>
      </c>
    </row>
    <row r="607" spans="2:51" s="5" customFormat="1" ht="15.75" customHeight="1">
      <c r="B607" s="97"/>
      <c r="E607" s="98"/>
      <c r="F607" s="160" t="s">
        <v>900</v>
      </c>
      <c r="G607" s="161"/>
      <c r="H607" s="161"/>
      <c r="I607" s="161"/>
      <c r="K607" s="99">
        <v>76.8</v>
      </c>
      <c r="N607" s="98"/>
      <c r="R607" s="100"/>
      <c r="T607" s="101"/>
      <c r="AA607" s="102"/>
      <c r="AT607" s="98" t="s">
        <v>480</v>
      </c>
      <c r="AU607" s="98" t="s">
        <v>364</v>
      </c>
      <c r="AV607" s="98" t="s">
        <v>364</v>
      </c>
      <c r="AW607" s="98" t="s">
        <v>422</v>
      </c>
      <c r="AX607" s="98" t="s">
        <v>355</v>
      </c>
      <c r="AY607" s="98" t="s">
        <v>473</v>
      </c>
    </row>
    <row r="608" spans="2:51" s="5" customFormat="1" ht="15.75" customHeight="1">
      <c r="B608" s="97"/>
      <c r="E608" s="98"/>
      <c r="F608" s="160" t="s">
        <v>901</v>
      </c>
      <c r="G608" s="161"/>
      <c r="H608" s="161"/>
      <c r="I608" s="161"/>
      <c r="K608" s="99">
        <v>6.2</v>
      </c>
      <c r="N608" s="98"/>
      <c r="R608" s="100"/>
      <c r="T608" s="101"/>
      <c r="AA608" s="102"/>
      <c r="AT608" s="98" t="s">
        <v>480</v>
      </c>
      <c r="AU608" s="98" t="s">
        <v>364</v>
      </c>
      <c r="AV608" s="98" t="s">
        <v>364</v>
      </c>
      <c r="AW608" s="98" t="s">
        <v>422</v>
      </c>
      <c r="AX608" s="98" t="s">
        <v>355</v>
      </c>
      <c r="AY608" s="98" t="s">
        <v>473</v>
      </c>
    </row>
    <row r="609" spans="2:51" s="5" customFormat="1" ht="15.75" customHeight="1">
      <c r="B609" s="97"/>
      <c r="E609" s="98"/>
      <c r="F609" s="160" t="s">
        <v>902</v>
      </c>
      <c r="G609" s="161"/>
      <c r="H609" s="161"/>
      <c r="I609" s="161"/>
      <c r="K609" s="99">
        <v>9.6</v>
      </c>
      <c r="N609" s="98"/>
      <c r="R609" s="100"/>
      <c r="T609" s="101"/>
      <c r="AA609" s="102"/>
      <c r="AT609" s="98" t="s">
        <v>480</v>
      </c>
      <c r="AU609" s="98" t="s">
        <v>364</v>
      </c>
      <c r="AV609" s="98" t="s">
        <v>364</v>
      </c>
      <c r="AW609" s="98" t="s">
        <v>422</v>
      </c>
      <c r="AX609" s="98" t="s">
        <v>355</v>
      </c>
      <c r="AY609" s="98" t="s">
        <v>473</v>
      </c>
    </row>
    <row r="610" spans="2:51" s="5" customFormat="1" ht="15.75" customHeight="1">
      <c r="B610" s="97"/>
      <c r="E610" s="98"/>
      <c r="F610" s="160" t="s">
        <v>903</v>
      </c>
      <c r="G610" s="161"/>
      <c r="H610" s="161"/>
      <c r="I610" s="161"/>
      <c r="K610" s="99">
        <v>13.6</v>
      </c>
      <c r="N610" s="98"/>
      <c r="R610" s="100"/>
      <c r="T610" s="101"/>
      <c r="AA610" s="102"/>
      <c r="AT610" s="98" t="s">
        <v>480</v>
      </c>
      <c r="AU610" s="98" t="s">
        <v>364</v>
      </c>
      <c r="AV610" s="98" t="s">
        <v>364</v>
      </c>
      <c r="AW610" s="98" t="s">
        <v>422</v>
      </c>
      <c r="AX610" s="98" t="s">
        <v>355</v>
      </c>
      <c r="AY610" s="98" t="s">
        <v>473</v>
      </c>
    </row>
    <row r="611" spans="2:51" s="5" customFormat="1" ht="15.75" customHeight="1">
      <c r="B611" s="97"/>
      <c r="E611" s="98"/>
      <c r="F611" s="160" t="s">
        <v>904</v>
      </c>
      <c r="G611" s="161"/>
      <c r="H611" s="161"/>
      <c r="I611" s="161"/>
      <c r="K611" s="99">
        <v>18.4</v>
      </c>
      <c r="N611" s="98"/>
      <c r="R611" s="100"/>
      <c r="T611" s="101"/>
      <c r="AA611" s="102"/>
      <c r="AT611" s="98" t="s">
        <v>480</v>
      </c>
      <c r="AU611" s="98" t="s">
        <v>364</v>
      </c>
      <c r="AV611" s="98" t="s">
        <v>364</v>
      </c>
      <c r="AW611" s="98" t="s">
        <v>422</v>
      </c>
      <c r="AX611" s="98" t="s">
        <v>355</v>
      </c>
      <c r="AY611" s="98" t="s">
        <v>473</v>
      </c>
    </row>
    <row r="612" spans="2:51" s="5" customFormat="1" ht="15.75" customHeight="1">
      <c r="B612" s="97"/>
      <c r="E612" s="98"/>
      <c r="F612" s="160" t="s">
        <v>905</v>
      </c>
      <c r="G612" s="161"/>
      <c r="H612" s="161"/>
      <c r="I612" s="161"/>
      <c r="K612" s="99">
        <v>12.9</v>
      </c>
      <c r="N612" s="98"/>
      <c r="R612" s="100"/>
      <c r="T612" s="101"/>
      <c r="AA612" s="102"/>
      <c r="AT612" s="98" t="s">
        <v>480</v>
      </c>
      <c r="AU612" s="98" t="s">
        <v>364</v>
      </c>
      <c r="AV612" s="98" t="s">
        <v>364</v>
      </c>
      <c r="AW612" s="98" t="s">
        <v>422</v>
      </c>
      <c r="AX612" s="98" t="s">
        <v>355</v>
      </c>
      <c r="AY612" s="98" t="s">
        <v>473</v>
      </c>
    </row>
    <row r="613" spans="2:51" s="5" customFormat="1" ht="15.75" customHeight="1">
      <c r="B613" s="103"/>
      <c r="E613" s="104"/>
      <c r="F613" s="162" t="s">
        <v>482</v>
      </c>
      <c r="G613" s="163"/>
      <c r="H613" s="163"/>
      <c r="I613" s="163"/>
      <c r="K613" s="105">
        <v>137.5</v>
      </c>
      <c r="N613" s="104"/>
      <c r="R613" s="106"/>
      <c r="T613" s="107"/>
      <c r="AA613" s="108"/>
      <c r="AT613" s="104" t="s">
        <v>480</v>
      </c>
      <c r="AU613" s="104" t="s">
        <v>364</v>
      </c>
      <c r="AV613" s="104" t="s">
        <v>478</v>
      </c>
      <c r="AW613" s="104" t="s">
        <v>422</v>
      </c>
      <c r="AX613" s="104" t="s">
        <v>320</v>
      </c>
      <c r="AY613" s="104" t="s">
        <v>473</v>
      </c>
    </row>
    <row r="614" spans="2:64" s="5" customFormat="1" ht="27" customHeight="1">
      <c r="B614" s="16"/>
      <c r="C614" s="109" t="s">
        <v>922</v>
      </c>
      <c r="D614" s="109" t="s">
        <v>616</v>
      </c>
      <c r="E614" s="110" t="s">
        <v>923</v>
      </c>
      <c r="F614" s="176" t="s">
        <v>924</v>
      </c>
      <c r="G614" s="174"/>
      <c r="H614" s="174"/>
      <c r="I614" s="174"/>
      <c r="J614" s="111" t="s">
        <v>632</v>
      </c>
      <c r="K614" s="112">
        <v>39.585</v>
      </c>
      <c r="L614" s="173">
        <v>0</v>
      </c>
      <c r="M614" s="174"/>
      <c r="N614" s="175">
        <f>ROUND($L$614*$K$614,2)</f>
        <v>0</v>
      </c>
      <c r="O614" s="168"/>
      <c r="P614" s="168"/>
      <c r="Q614" s="168"/>
      <c r="R614" s="17"/>
      <c r="T614" s="89"/>
      <c r="U614" s="20" t="s">
        <v>340</v>
      </c>
      <c r="V614" s="90">
        <v>0</v>
      </c>
      <c r="W614" s="90">
        <f>$V$614*$K$614</f>
        <v>0</v>
      </c>
      <c r="X614" s="90">
        <v>0.0004</v>
      </c>
      <c r="Y614" s="90">
        <f>$X$614*$K$614</f>
        <v>0.015834</v>
      </c>
      <c r="Z614" s="90">
        <v>0</v>
      </c>
      <c r="AA614" s="91">
        <f>$Z$614*$K$614</f>
        <v>0</v>
      </c>
      <c r="AR614" s="5" t="s">
        <v>509</v>
      </c>
      <c r="AT614" s="5" t="s">
        <v>616</v>
      </c>
      <c r="AU614" s="5" t="s">
        <v>364</v>
      </c>
      <c r="AY614" s="5" t="s">
        <v>473</v>
      </c>
      <c r="BE614" s="50">
        <f>IF($U$614="základní",$N$614,0)</f>
        <v>0</v>
      </c>
      <c r="BF614" s="50">
        <f>IF($U$614="snížená",$N$614,0)</f>
        <v>0</v>
      </c>
      <c r="BG614" s="50">
        <f>IF($U$614="zákl. přenesená",$N$614,0)</f>
        <v>0</v>
      </c>
      <c r="BH614" s="50">
        <f>IF($U$614="sníž. přenesená",$N$614,0)</f>
        <v>0</v>
      </c>
      <c r="BI614" s="50">
        <f>IF($U$614="nulová",$N$614,0)</f>
        <v>0</v>
      </c>
      <c r="BJ614" s="5" t="s">
        <v>364</v>
      </c>
      <c r="BK614" s="50">
        <f>ROUND($L$614*$K$614,2)</f>
        <v>0</v>
      </c>
      <c r="BL614" s="5" t="s">
        <v>478</v>
      </c>
    </row>
    <row r="615" spans="2:51" s="5" customFormat="1" ht="15.75" customHeight="1">
      <c r="B615" s="92"/>
      <c r="E615" s="93"/>
      <c r="F615" s="171" t="s">
        <v>906</v>
      </c>
      <c r="G615" s="172"/>
      <c r="H615" s="172"/>
      <c r="I615" s="172"/>
      <c r="K615" s="93"/>
      <c r="N615" s="93"/>
      <c r="R615" s="94"/>
      <c r="T615" s="95"/>
      <c r="AA615" s="96"/>
      <c r="AT615" s="93" t="s">
        <v>480</v>
      </c>
      <c r="AU615" s="93" t="s">
        <v>364</v>
      </c>
      <c r="AV615" s="93" t="s">
        <v>320</v>
      </c>
      <c r="AW615" s="93" t="s">
        <v>422</v>
      </c>
      <c r="AX615" s="93" t="s">
        <v>355</v>
      </c>
      <c r="AY615" s="93" t="s">
        <v>473</v>
      </c>
    </row>
    <row r="616" spans="2:51" s="5" customFormat="1" ht="15.75" customHeight="1">
      <c r="B616" s="97"/>
      <c r="E616" s="98"/>
      <c r="F616" s="160" t="s">
        <v>907</v>
      </c>
      <c r="G616" s="161"/>
      <c r="H616" s="161"/>
      <c r="I616" s="161"/>
      <c r="K616" s="99">
        <v>21.6</v>
      </c>
      <c r="N616" s="98"/>
      <c r="R616" s="100"/>
      <c r="T616" s="101"/>
      <c r="AA616" s="102"/>
      <c r="AT616" s="98" t="s">
        <v>480</v>
      </c>
      <c r="AU616" s="98" t="s">
        <v>364</v>
      </c>
      <c r="AV616" s="98" t="s">
        <v>364</v>
      </c>
      <c r="AW616" s="98" t="s">
        <v>422</v>
      </c>
      <c r="AX616" s="98" t="s">
        <v>355</v>
      </c>
      <c r="AY616" s="98" t="s">
        <v>473</v>
      </c>
    </row>
    <row r="617" spans="2:51" s="5" customFormat="1" ht="15.75" customHeight="1">
      <c r="B617" s="97"/>
      <c r="E617" s="98"/>
      <c r="F617" s="160" t="s">
        <v>908</v>
      </c>
      <c r="G617" s="161"/>
      <c r="H617" s="161"/>
      <c r="I617" s="161"/>
      <c r="K617" s="99">
        <v>3.2</v>
      </c>
      <c r="N617" s="98"/>
      <c r="R617" s="100"/>
      <c r="T617" s="101"/>
      <c r="AA617" s="102"/>
      <c r="AT617" s="98" t="s">
        <v>480</v>
      </c>
      <c r="AU617" s="98" t="s">
        <v>364</v>
      </c>
      <c r="AV617" s="98" t="s">
        <v>364</v>
      </c>
      <c r="AW617" s="98" t="s">
        <v>422</v>
      </c>
      <c r="AX617" s="98" t="s">
        <v>355</v>
      </c>
      <c r="AY617" s="98" t="s">
        <v>473</v>
      </c>
    </row>
    <row r="618" spans="2:51" s="5" customFormat="1" ht="15.75" customHeight="1">
      <c r="B618" s="97"/>
      <c r="E618" s="98"/>
      <c r="F618" s="160" t="s">
        <v>909</v>
      </c>
      <c r="G618" s="161"/>
      <c r="H618" s="161"/>
      <c r="I618" s="161"/>
      <c r="K618" s="99">
        <v>3</v>
      </c>
      <c r="N618" s="98"/>
      <c r="R618" s="100"/>
      <c r="T618" s="101"/>
      <c r="AA618" s="102"/>
      <c r="AT618" s="98" t="s">
        <v>480</v>
      </c>
      <c r="AU618" s="98" t="s">
        <v>364</v>
      </c>
      <c r="AV618" s="98" t="s">
        <v>364</v>
      </c>
      <c r="AW618" s="98" t="s">
        <v>422</v>
      </c>
      <c r="AX618" s="98" t="s">
        <v>355</v>
      </c>
      <c r="AY618" s="98" t="s">
        <v>473</v>
      </c>
    </row>
    <row r="619" spans="2:51" s="5" customFormat="1" ht="15.75" customHeight="1">
      <c r="B619" s="97"/>
      <c r="E619" s="98"/>
      <c r="F619" s="160" t="s">
        <v>910</v>
      </c>
      <c r="G619" s="161"/>
      <c r="H619" s="161"/>
      <c r="I619" s="161"/>
      <c r="K619" s="99">
        <v>9.9</v>
      </c>
      <c r="N619" s="98"/>
      <c r="R619" s="100"/>
      <c r="T619" s="101"/>
      <c r="AA619" s="102"/>
      <c r="AT619" s="98" t="s">
        <v>480</v>
      </c>
      <c r="AU619" s="98" t="s">
        <v>364</v>
      </c>
      <c r="AV619" s="98" t="s">
        <v>364</v>
      </c>
      <c r="AW619" s="98" t="s">
        <v>422</v>
      </c>
      <c r="AX619" s="98" t="s">
        <v>355</v>
      </c>
      <c r="AY619" s="98" t="s">
        <v>473</v>
      </c>
    </row>
    <row r="620" spans="2:51" s="5" customFormat="1" ht="15.75" customHeight="1">
      <c r="B620" s="103"/>
      <c r="E620" s="104"/>
      <c r="F620" s="162" t="s">
        <v>482</v>
      </c>
      <c r="G620" s="163"/>
      <c r="H620" s="163"/>
      <c r="I620" s="163"/>
      <c r="K620" s="105">
        <v>37.7</v>
      </c>
      <c r="N620" s="104"/>
      <c r="R620" s="106"/>
      <c r="T620" s="107"/>
      <c r="AA620" s="108"/>
      <c r="AT620" s="104" t="s">
        <v>480</v>
      </c>
      <c r="AU620" s="104" t="s">
        <v>364</v>
      </c>
      <c r="AV620" s="104" t="s">
        <v>478</v>
      </c>
      <c r="AW620" s="104" t="s">
        <v>422</v>
      </c>
      <c r="AX620" s="104" t="s">
        <v>320</v>
      </c>
      <c r="AY620" s="104" t="s">
        <v>473</v>
      </c>
    </row>
    <row r="621" spans="2:64" s="5" customFormat="1" ht="27" customHeight="1">
      <c r="B621" s="16"/>
      <c r="C621" s="109" t="s">
        <v>925</v>
      </c>
      <c r="D621" s="109" t="s">
        <v>616</v>
      </c>
      <c r="E621" s="110" t="s">
        <v>926</v>
      </c>
      <c r="F621" s="176" t="s">
        <v>927</v>
      </c>
      <c r="G621" s="174"/>
      <c r="H621" s="174"/>
      <c r="I621" s="174"/>
      <c r="J621" s="111" t="s">
        <v>632</v>
      </c>
      <c r="K621" s="112">
        <v>39.585</v>
      </c>
      <c r="L621" s="173">
        <v>0</v>
      </c>
      <c r="M621" s="174"/>
      <c r="N621" s="175">
        <f>ROUND($L$621*$K$621,2)</f>
        <v>0</v>
      </c>
      <c r="O621" s="168"/>
      <c r="P621" s="168"/>
      <c r="Q621" s="168"/>
      <c r="R621" s="17"/>
      <c r="T621" s="89"/>
      <c r="U621" s="20" t="s">
        <v>340</v>
      </c>
      <c r="V621" s="90">
        <v>0</v>
      </c>
      <c r="W621" s="90">
        <f>$V$621*$K$621</f>
        <v>0</v>
      </c>
      <c r="X621" s="90">
        <v>0.0004</v>
      </c>
      <c r="Y621" s="90">
        <f>$X$621*$K$621</f>
        <v>0.015834</v>
      </c>
      <c r="Z621" s="90">
        <v>0</v>
      </c>
      <c r="AA621" s="91">
        <f>$Z$621*$K$621</f>
        <v>0</v>
      </c>
      <c r="AR621" s="5" t="s">
        <v>509</v>
      </c>
      <c r="AT621" s="5" t="s">
        <v>616</v>
      </c>
      <c r="AU621" s="5" t="s">
        <v>364</v>
      </c>
      <c r="AY621" s="5" t="s">
        <v>473</v>
      </c>
      <c r="BE621" s="50">
        <f>IF($U$621="základní",$N$621,0)</f>
        <v>0</v>
      </c>
      <c r="BF621" s="50">
        <f>IF($U$621="snížená",$N$621,0)</f>
        <v>0</v>
      </c>
      <c r="BG621" s="50">
        <f>IF($U$621="zákl. přenesená",$N$621,0)</f>
        <v>0</v>
      </c>
      <c r="BH621" s="50">
        <f>IF($U$621="sníž. přenesená",$N$621,0)</f>
        <v>0</v>
      </c>
      <c r="BI621" s="50">
        <f>IF($U$621="nulová",$N$621,0)</f>
        <v>0</v>
      </c>
      <c r="BJ621" s="5" t="s">
        <v>364</v>
      </c>
      <c r="BK621" s="50">
        <f>ROUND($L$621*$K$621,2)</f>
        <v>0</v>
      </c>
      <c r="BL621" s="5" t="s">
        <v>478</v>
      </c>
    </row>
    <row r="622" spans="2:51" s="5" customFormat="1" ht="15.75" customHeight="1">
      <c r="B622" s="92"/>
      <c r="E622" s="93"/>
      <c r="F622" s="171" t="s">
        <v>911</v>
      </c>
      <c r="G622" s="172"/>
      <c r="H622" s="172"/>
      <c r="I622" s="172"/>
      <c r="K622" s="93"/>
      <c r="N622" s="93"/>
      <c r="R622" s="94"/>
      <c r="T622" s="95"/>
      <c r="AA622" s="96"/>
      <c r="AT622" s="93" t="s">
        <v>480</v>
      </c>
      <c r="AU622" s="93" t="s">
        <v>364</v>
      </c>
      <c r="AV622" s="93" t="s">
        <v>320</v>
      </c>
      <c r="AW622" s="93" t="s">
        <v>422</v>
      </c>
      <c r="AX622" s="93" t="s">
        <v>355</v>
      </c>
      <c r="AY622" s="93" t="s">
        <v>473</v>
      </c>
    </row>
    <row r="623" spans="2:51" s="5" customFormat="1" ht="15.75" customHeight="1">
      <c r="B623" s="97"/>
      <c r="E623" s="98"/>
      <c r="F623" s="160" t="s">
        <v>907</v>
      </c>
      <c r="G623" s="161"/>
      <c r="H623" s="161"/>
      <c r="I623" s="161"/>
      <c r="K623" s="99">
        <v>21.6</v>
      </c>
      <c r="N623" s="98"/>
      <c r="R623" s="100"/>
      <c r="T623" s="101"/>
      <c r="AA623" s="102"/>
      <c r="AT623" s="98" t="s">
        <v>480</v>
      </c>
      <c r="AU623" s="98" t="s">
        <v>364</v>
      </c>
      <c r="AV623" s="98" t="s">
        <v>364</v>
      </c>
      <c r="AW623" s="98" t="s">
        <v>422</v>
      </c>
      <c r="AX623" s="98" t="s">
        <v>355</v>
      </c>
      <c r="AY623" s="98" t="s">
        <v>473</v>
      </c>
    </row>
    <row r="624" spans="2:51" s="5" customFormat="1" ht="15.75" customHeight="1">
      <c r="B624" s="97"/>
      <c r="E624" s="98"/>
      <c r="F624" s="160" t="s">
        <v>908</v>
      </c>
      <c r="G624" s="161"/>
      <c r="H624" s="161"/>
      <c r="I624" s="161"/>
      <c r="K624" s="99">
        <v>3.2</v>
      </c>
      <c r="N624" s="98"/>
      <c r="R624" s="100"/>
      <c r="T624" s="101"/>
      <c r="AA624" s="102"/>
      <c r="AT624" s="98" t="s">
        <v>480</v>
      </c>
      <c r="AU624" s="98" t="s">
        <v>364</v>
      </c>
      <c r="AV624" s="98" t="s">
        <v>364</v>
      </c>
      <c r="AW624" s="98" t="s">
        <v>422</v>
      </c>
      <c r="AX624" s="98" t="s">
        <v>355</v>
      </c>
      <c r="AY624" s="98" t="s">
        <v>473</v>
      </c>
    </row>
    <row r="625" spans="2:51" s="5" customFormat="1" ht="15.75" customHeight="1">
      <c r="B625" s="97"/>
      <c r="E625" s="98"/>
      <c r="F625" s="160" t="s">
        <v>909</v>
      </c>
      <c r="G625" s="161"/>
      <c r="H625" s="161"/>
      <c r="I625" s="161"/>
      <c r="K625" s="99">
        <v>3</v>
      </c>
      <c r="N625" s="98"/>
      <c r="R625" s="100"/>
      <c r="T625" s="101"/>
      <c r="AA625" s="102"/>
      <c r="AT625" s="98" t="s">
        <v>480</v>
      </c>
      <c r="AU625" s="98" t="s">
        <v>364</v>
      </c>
      <c r="AV625" s="98" t="s">
        <v>364</v>
      </c>
      <c r="AW625" s="98" t="s">
        <v>422</v>
      </c>
      <c r="AX625" s="98" t="s">
        <v>355</v>
      </c>
      <c r="AY625" s="98" t="s">
        <v>473</v>
      </c>
    </row>
    <row r="626" spans="2:51" s="5" customFormat="1" ht="15.75" customHeight="1">
      <c r="B626" s="97"/>
      <c r="E626" s="98"/>
      <c r="F626" s="160" t="s">
        <v>910</v>
      </c>
      <c r="G626" s="161"/>
      <c r="H626" s="161"/>
      <c r="I626" s="161"/>
      <c r="K626" s="99">
        <v>9.9</v>
      </c>
      <c r="N626" s="98"/>
      <c r="R626" s="100"/>
      <c r="T626" s="101"/>
      <c r="AA626" s="102"/>
      <c r="AT626" s="98" t="s">
        <v>480</v>
      </c>
      <c r="AU626" s="98" t="s">
        <v>364</v>
      </c>
      <c r="AV626" s="98" t="s">
        <v>364</v>
      </c>
      <c r="AW626" s="98" t="s">
        <v>422</v>
      </c>
      <c r="AX626" s="98" t="s">
        <v>355</v>
      </c>
      <c r="AY626" s="98" t="s">
        <v>473</v>
      </c>
    </row>
    <row r="627" spans="2:51" s="5" customFormat="1" ht="15.75" customHeight="1">
      <c r="B627" s="103"/>
      <c r="E627" s="104"/>
      <c r="F627" s="162" t="s">
        <v>482</v>
      </c>
      <c r="G627" s="163"/>
      <c r="H627" s="163"/>
      <c r="I627" s="163"/>
      <c r="K627" s="105">
        <v>37.7</v>
      </c>
      <c r="N627" s="104"/>
      <c r="R627" s="106"/>
      <c r="T627" s="107"/>
      <c r="AA627" s="108"/>
      <c r="AT627" s="104" t="s">
        <v>480</v>
      </c>
      <c r="AU627" s="104" t="s">
        <v>364</v>
      </c>
      <c r="AV627" s="104" t="s">
        <v>478</v>
      </c>
      <c r="AW627" s="104" t="s">
        <v>422</v>
      </c>
      <c r="AX627" s="104" t="s">
        <v>320</v>
      </c>
      <c r="AY627" s="104" t="s">
        <v>473</v>
      </c>
    </row>
    <row r="628" spans="2:64" s="5" customFormat="1" ht="27" customHeight="1">
      <c r="B628" s="16"/>
      <c r="C628" s="85" t="s">
        <v>928</v>
      </c>
      <c r="D628" s="85" t="s">
        <v>474</v>
      </c>
      <c r="E628" s="86" t="s">
        <v>929</v>
      </c>
      <c r="F628" s="167" t="s">
        <v>930</v>
      </c>
      <c r="G628" s="168"/>
      <c r="H628" s="168"/>
      <c r="I628" s="168"/>
      <c r="J628" s="87" t="s">
        <v>528</v>
      </c>
      <c r="K628" s="88">
        <v>22.947</v>
      </c>
      <c r="L628" s="169">
        <v>0</v>
      </c>
      <c r="M628" s="168"/>
      <c r="N628" s="170">
        <f>ROUND($L$628*$K$628,2)</f>
        <v>0</v>
      </c>
      <c r="O628" s="168"/>
      <c r="P628" s="168"/>
      <c r="Q628" s="168"/>
      <c r="R628" s="17"/>
      <c r="T628" s="89"/>
      <c r="U628" s="20" t="s">
        <v>340</v>
      </c>
      <c r="V628" s="90">
        <v>0.294</v>
      </c>
      <c r="W628" s="90">
        <f>$V$628*$K$628</f>
        <v>6.746417999999999</v>
      </c>
      <c r="X628" s="90">
        <v>0.00368</v>
      </c>
      <c r="Y628" s="90">
        <f>$X$628*$K$628</f>
        <v>0.08444496</v>
      </c>
      <c r="Z628" s="90">
        <v>0</v>
      </c>
      <c r="AA628" s="91">
        <f>$Z$628*$K$628</f>
        <v>0</v>
      </c>
      <c r="AR628" s="5" t="s">
        <v>478</v>
      </c>
      <c r="AT628" s="5" t="s">
        <v>474</v>
      </c>
      <c r="AU628" s="5" t="s">
        <v>364</v>
      </c>
      <c r="AY628" s="5" t="s">
        <v>473</v>
      </c>
      <c r="BE628" s="50">
        <f>IF($U$628="základní",$N$628,0)</f>
        <v>0</v>
      </c>
      <c r="BF628" s="50">
        <f>IF($U$628="snížená",$N$628,0)</f>
        <v>0</v>
      </c>
      <c r="BG628" s="50">
        <f>IF($U$628="zákl. přenesená",$N$628,0)</f>
        <v>0</v>
      </c>
      <c r="BH628" s="50">
        <f>IF($U$628="sníž. přenesená",$N$628,0)</f>
        <v>0</v>
      </c>
      <c r="BI628" s="50">
        <f>IF($U$628="nulová",$N$628,0)</f>
        <v>0</v>
      </c>
      <c r="BJ628" s="5" t="s">
        <v>364</v>
      </c>
      <c r="BK628" s="50">
        <f>ROUND($L$628*$K$628,2)</f>
        <v>0</v>
      </c>
      <c r="BL628" s="5" t="s">
        <v>478</v>
      </c>
    </row>
    <row r="629" spans="2:51" s="5" customFormat="1" ht="15.75" customHeight="1">
      <c r="B629" s="92"/>
      <c r="E629" s="93"/>
      <c r="F629" s="171" t="s">
        <v>931</v>
      </c>
      <c r="G629" s="172"/>
      <c r="H629" s="172"/>
      <c r="I629" s="172"/>
      <c r="K629" s="93"/>
      <c r="N629" s="93"/>
      <c r="R629" s="94"/>
      <c r="T629" s="95"/>
      <c r="AA629" s="96"/>
      <c r="AT629" s="93" t="s">
        <v>480</v>
      </c>
      <c r="AU629" s="93" t="s">
        <v>364</v>
      </c>
      <c r="AV629" s="93" t="s">
        <v>320</v>
      </c>
      <c r="AW629" s="93" t="s">
        <v>422</v>
      </c>
      <c r="AX629" s="93" t="s">
        <v>355</v>
      </c>
      <c r="AY629" s="93" t="s">
        <v>473</v>
      </c>
    </row>
    <row r="630" spans="2:51" s="5" customFormat="1" ht="15.75" customHeight="1">
      <c r="B630" s="92"/>
      <c r="E630" s="93"/>
      <c r="F630" s="171" t="s">
        <v>932</v>
      </c>
      <c r="G630" s="172"/>
      <c r="H630" s="172"/>
      <c r="I630" s="172"/>
      <c r="K630" s="93"/>
      <c r="N630" s="93"/>
      <c r="R630" s="94"/>
      <c r="T630" s="95"/>
      <c r="AA630" s="96"/>
      <c r="AT630" s="93" t="s">
        <v>480</v>
      </c>
      <c r="AU630" s="93" t="s">
        <v>364</v>
      </c>
      <c r="AV630" s="93" t="s">
        <v>320</v>
      </c>
      <c r="AW630" s="93" t="s">
        <v>422</v>
      </c>
      <c r="AX630" s="93" t="s">
        <v>355</v>
      </c>
      <c r="AY630" s="93" t="s">
        <v>473</v>
      </c>
    </row>
    <row r="631" spans="2:51" s="5" customFormat="1" ht="15.75" customHeight="1">
      <c r="B631" s="92"/>
      <c r="E631" s="93"/>
      <c r="F631" s="171" t="s">
        <v>837</v>
      </c>
      <c r="G631" s="172"/>
      <c r="H631" s="172"/>
      <c r="I631" s="172"/>
      <c r="K631" s="93"/>
      <c r="N631" s="93"/>
      <c r="R631" s="94"/>
      <c r="T631" s="95"/>
      <c r="AA631" s="96"/>
      <c r="AT631" s="93" t="s">
        <v>480</v>
      </c>
      <c r="AU631" s="93" t="s">
        <v>364</v>
      </c>
      <c r="AV631" s="93" t="s">
        <v>320</v>
      </c>
      <c r="AW631" s="93" t="s">
        <v>422</v>
      </c>
      <c r="AX631" s="93" t="s">
        <v>355</v>
      </c>
      <c r="AY631" s="93" t="s">
        <v>473</v>
      </c>
    </row>
    <row r="632" spans="2:51" s="5" customFormat="1" ht="15.75" customHeight="1">
      <c r="B632" s="97"/>
      <c r="E632" s="98"/>
      <c r="F632" s="160" t="s">
        <v>933</v>
      </c>
      <c r="G632" s="161"/>
      <c r="H632" s="161"/>
      <c r="I632" s="161"/>
      <c r="K632" s="99">
        <v>0.88</v>
      </c>
      <c r="N632" s="98"/>
      <c r="R632" s="100"/>
      <c r="T632" s="101"/>
      <c r="AA632" s="102"/>
      <c r="AT632" s="98" t="s">
        <v>480</v>
      </c>
      <c r="AU632" s="98" t="s">
        <v>364</v>
      </c>
      <c r="AV632" s="98" t="s">
        <v>364</v>
      </c>
      <c r="AW632" s="98" t="s">
        <v>422</v>
      </c>
      <c r="AX632" s="98" t="s">
        <v>355</v>
      </c>
      <c r="AY632" s="98" t="s">
        <v>473</v>
      </c>
    </row>
    <row r="633" spans="2:51" s="5" customFormat="1" ht="15.75" customHeight="1">
      <c r="B633" s="97"/>
      <c r="E633" s="98"/>
      <c r="F633" s="160" t="s">
        <v>934</v>
      </c>
      <c r="G633" s="161"/>
      <c r="H633" s="161"/>
      <c r="I633" s="161"/>
      <c r="K633" s="99">
        <v>0.308</v>
      </c>
      <c r="N633" s="98"/>
      <c r="R633" s="100"/>
      <c r="T633" s="101"/>
      <c r="AA633" s="102"/>
      <c r="AT633" s="98" t="s">
        <v>480</v>
      </c>
      <c r="AU633" s="98" t="s">
        <v>364</v>
      </c>
      <c r="AV633" s="98" t="s">
        <v>364</v>
      </c>
      <c r="AW633" s="98" t="s">
        <v>422</v>
      </c>
      <c r="AX633" s="98" t="s">
        <v>355</v>
      </c>
      <c r="AY633" s="98" t="s">
        <v>473</v>
      </c>
    </row>
    <row r="634" spans="2:51" s="5" customFormat="1" ht="15.75" customHeight="1">
      <c r="B634" s="97"/>
      <c r="E634" s="98"/>
      <c r="F634" s="160" t="s">
        <v>935</v>
      </c>
      <c r="G634" s="161"/>
      <c r="H634" s="161"/>
      <c r="I634" s="161"/>
      <c r="K634" s="99">
        <v>4.496</v>
      </c>
      <c r="N634" s="98"/>
      <c r="R634" s="100"/>
      <c r="T634" s="101"/>
      <c r="AA634" s="102"/>
      <c r="AT634" s="98" t="s">
        <v>480</v>
      </c>
      <c r="AU634" s="98" t="s">
        <v>364</v>
      </c>
      <c r="AV634" s="98" t="s">
        <v>364</v>
      </c>
      <c r="AW634" s="98" t="s">
        <v>422</v>
      </c>
      <c r="AX634" s="98" t="s">
        <v>355</v>
      </c>
      <c r="AY634" s="98" t="s">
        <v>473</v>
      </c>
    </row>
    <row r="635" spans="2:51" s="5" customFormat="1" ht="15.75" customHeight="1">
      <c r="B635" s="92"/>
      <c r="E635" s="93"/>
      <c r="F635" s="171" t="s">
        <v>841</v>
      </c>
      <c r="G635" s="172"/>
      <c r="H635" s="172"/>
      <c r="I635" s="172"/>
      <c r="K635" s="93"/>
      <c r="N635" s="93"/>
      <c r="R635" s="94"/>
      <c r="T635" s="95"/>
      <c r="AA635" s="96"/>
      <c r="AT635" s="93" t="s">
        <v>480</v>
      </c>
      <c r="AU635" s="93" t="s">
        <v>364</v>
      </c>
      <c r="AV635" s="93" t="s">
        <v>320</v>
      </c>
      <c r="AW635" s="93" t="s">
        <v>422</v>
      </c>
      <c r="AX635" s="93" t="s">
        <v>355</v>
      </c>
      <c r="AY635" s="93" t="s">
        <v>473</v>
      </c>
    </row>
    <row r="636" spans="2:51" s="5" customFormat="1" ht="15.75" customHeight="1">
      <c r="B636" s="97"/>
      <c r="E636" s="98"/>
      <c r="F636" s="160" t="s">
        <v>933</v>
      </c>
      <c r="G636" s="161"/>
      <c r="H636" s="161"/>
      <c r="I636" s="161"/>
      <c r="K636" s="99">
        <v>0.88</v>
      </c>
      <c r="N636" s="98"/>
      <c r="R636" s="100"/>
      <c r="T636" s="101"/>
      <c r="AA636" s="102"/>
      <c r="AT636" s="98" t="s">
        <v>480</v>
      </c>
      <c r="AU636" s="98" t="s">
        <v>364</v>
      </c>
      <c r="AV636" s="98" t="s">
        <v>364</v>
      </c>
      <c r="AW636" s="98" t="s">
        <v>422</v>
      </c>
      <c r="AX636" s="98" t="s">
        <v>355</v>
      </c>
      <c r="AY636" s="98" t="s">
        <v>473</v>
      </c>
    </row>
    <row r="637" spans="2:51" s="5" customFormat="1" ht="15.75" customHeight="1">
      <c r="B637" s="97"/>
      <c r="E637" s="98"/>
      <c r="F637" s="160" t="s">
        <v>934</v>
      </c>
      <c r="G637" s="161"/>
      <c r="H637" s="161"/>
      <c r="I637" s="161"/>
      <c r="K637" s="99">
        <v>0.308</v>
      </c>
      <c r="N637" s="98"/>
      <c r="R637" s="100"/>
      <c r="T637" s="101"/>
      <c r="AA637" s="102"/>
      <c r="AT637" s="98" t="s">
        <v>480</v>
      </c>
      <c r="AU637" s="98" t="s">
        <v>364</v>
      </c>
      <c r="AV637" s="98" t="s">
        <v>364</v>
      </c>
      <c r="AW637" s="98" t="s">
        <v>422</v>
      </c>
      <c r="AX637" s="98" t="s">
        <v>355</v>
      </c>
      <c r="AY637" s="98" t="s">
        <v>473</v>
      </c>
    </row>
    <row r="638" spans="2:51" s="5" customFormat="1" ht="15.75" customHeight="1">
      <c r="B638" s="97"/>
      <c r="E638" s="98"/>
      <c r="F638" s="160" t="s">
        <v>935</v>
      </c>
      <c r="G638" s="161"/>
      <c r="H638" s="161"/>
      <c r="I638" s="161"/>
      <c r="K638" s="99">
        <v>4.496</v>
      </c>
      <c r="N638" s="98"/>
      <c r="R638" s="100"/>
      <c r="T638" s="101"/>
      <c r="AA638" s="102"/>
      <c r="AT638" s="98" t="s">
        <v>480</v>
      </c>
      <c r="AU638" s="98" t="s">
        <v>364</v>
      </c>
      <c r="AV638" s="98" t="s">
        <v>364</v>
      </c>
      <c r="AW638" s="98" t="s">
        <v>422</v>
      </c>
      <c r="AX638" s="98" t="s">
        <v>355</v>
      </c>
      <c r="AY638" s="98" t="s">
        <v>473</v>
      </c>
    </row>
    <row r="639" spans="2:51" s="5" customFormat="1" ht="15.75" customHeight="1">
      <c r="B639" s="92"/>
      <c r="E639" s="93"/>
      <c r="F639" s="171" t="s">
        <v>842</v>
      </c>
      <c r="G639" s="172"/>
      <c r="H639" s="172"/>
      <c r="I639" s="172"/>
      <c r="K639" s="93"/>
      <c r="N639" s="93"/>
      <c r="R639" s="94"/>
      <c r="T639" s="95"/>
      <c r="AA639" s="96"/>
      <c r="AT639" s="93" t="s">
        <v>480</v>
      </c>
      <c r="AU639" s="93" t="s">
        <v>364</v>
      </c>
      <c r="AV639" s="93" t="s">
        <v>320</v>
      </c>
      <c r="AW639" s="93" t="s">
        <v>422</v>
      </c>
      <c r="AX639" s="93" t="s">
        <v>355</v>
      </c>
      <c r="AY639" s="93" t="s">
        <v>473</v>
      </c>
    </row>
    <row r="640" spans="2:51" s="5" customFormat="1" ht="15.75" customHeight="1">
      <c r="B640" s="97"/>
      <c r="E640" s="98"/>
      <c r="F640" s="160" t="s">
        <v>936</v>
      </c>
      <c r="G640" s="161"/>
      <c r="H640" s="161"/>
      <c r="I640" s="161"/>
      <c r="K640" s="99">
        <v>2.275</v>
      </c>
      <c r="N640" s="98"/>
      <c r="R640" s="100"/>
      <c r="T640" s="101"/>
      <c r="AA640" s="102"/>
      <c r="AT640" s="98" t="s">
        <v>480</v>
      </c>
      <c r="AU640" s="98" t="s">
        <v>364</v>
      </c>
      <c r="AV640" s="98" t="s">
        <v>364</v>
      </c>
      <c r="AW640" s="98" t="s">
        <v>422</v>
      </c>
      <c r="AX640" s="98" t="s">
        <v>355</v>
      </c>
      <c r="AY640" s="98" t="s">
        <v>473</v>
      </c>
    </row>
    <row r="641" spans="2:51" s="5" customFormat="1" ht="15.75" customHeight="1">
      <c r="B641" s="97"/>
      <c r="E641" s="98"/>
      <c r="F641" s="160" t="s">
        <v>937</v>
      </c>
      <c r="G641" s="161"/>
      <c r="H641" s="161"/>
      <c r="I641" s="161"/>
      <c r="K641" s="99">
        <v>0.8</v>
      </c>
      <c r="N641" s="98"/>
      <c r="R641" s="100"/>
      <c r="T641" s="101"/>
      <c r="AA641" s="102"/>
      <c r="AT641" s="98" t="s">
        <v>480</v>
      </c>
      <c r="AU641" s="98" t="s">
        <v>364</v>
      </c>
      <c r="AV641" s="98" t="s">
        <v>364</v>
      </c>
      <c r="AW641" s="98" t="s">
        <v>422</v>
      </c>
      <c r="AX641" s="98" t="s">
        <v>355</v>
      </c>
      <c r="AY641" s="98" t="s">
        <v>473</v>
      </c>
    </row>
    <row r="642" spans="2:51" s="5" customFormat="1" ht="15.75" customHeight="1">
      <c r="B642" s="97"/>
      <c r="E642" s="98"/>
      <c r="F642" s="160" t="s">
        <v>938</v>
      </c>
      <c r="G642" s="161"/>
      <c r="H642" s="161"/>
      <c r="I642" s="161"/>
      <c r="K642" s="99">
        <v>3.644</v>
      </c>
      <c r="N642" s="98"/>
      <c r="R642" s="100"/>
      <c r="T642" s="101"/>
      <c r="AA642" s="102"/>
      <c r="AT642" s="98" t="s">
        <v>480</v>
      </c>
      <c r="AU642" s="98" t="s">
        <v>364</v>
      </c>
      <c r="AV642" s="98" t="s">
        <v>364</v>
      </c>
      <c r="AW642" s="98" t="s">
        <v>422</v>
      </c>
      <c r="AX642" s="98" t="s">
        <v>355</v>
      </c>
      <c r="AY642" s="98" t="s">
        <v>473</v>
      </c>
    </row>
    <row r="643" spans="2:51" s="5" customFormat="1" ht="15.75" customHeight="1">
      <c r="B643" s="92"/>
      <c r="E643" s="93"/>
      <c r="F643" s="171" t="s">
        <v>848</v>
      </c>
      <c r="G643" s="172"/>
      <c r="H643" s="172"/>
      <c r="I643" s="172"/>
      <c r="K643" s="93"/>
      <c r="N643" s="93"/>
      <c r="R643" s="94"/>
      <c r="T643" s="95"/>
      <c r="AA643" s="96"/>
      <c r="AT643" s="93" t="s">
        <v>480</v>
      </c>
      <c r="AU643" s="93" t="s">
        <v>364</v>
      </c>
      <c r="AV643" s="93" t="s">
        <v>320</v>
      </c>
      <c r="AW643" s="93" t="s">
        <v>422</v>
      </c>
      <c r="AX643" s="93" t="s">
        <v>355</v>
      </c>
      <c r="AY643" s="93" t="s">
        <v>473</v>
      </c>
    </row>
    <row r="644" spans="2:51" s="5" customFormat="1" ht="15.75" customHeight="1">
      <c r="B644" s="97"/>
      <c r="E644" s="98"/>
      <c r="F644" s="160" t="s">
        <v>939</v>
      </c>
      <c r="G644" s="161"/>
      <c r="H644" s="161"/>
      <c r="I644" s="161"/>
      <c r="K644" s="99">
        <v>3.054</v>
      </c>
      <c r="N644" s="98"/>
      <c r="R644" s="100"/>
      <c r="T644" s="101"/>
      <c r="AA644" s="102"/>
      <c r="AT644" s="98" t="s">
        <v>480</v>
      </c>
      <c r="AU644" s="98" t="s">
        <v>364</v>
      </c>
      <c r="AV644" s="98" t="s">
        <v>364</v>
      </c>
      <c r="AW644" s="98" t="s">
        <v>422</v>
      </c>
      <c r="AX644" s="98" t="s">
        <v>355</v>
      </c>
      <c r="AY644" s="98" t="s">
        <v>473</v>
      </c>
    </row>
    <row r="645" spans="2:51" s="5" customFormat="1" ht="15.75" customHeight="1">
      <c r="B645" s="97"/>
      <c r="E645" s="98"/>
      <c r="F645" s="160" t="s">
        <v>940</v>
      </c>
      <c r="G645" s="161"/>
      <c r="H645" s="161"/>
      <c r="I645" s="161"/>
      <c r="K645" s="99">
        <v>1.806</v>
      </c>
      <c r="N645" s="98"/>
      <c r="R645" s="100"/>
      <c r="T645" s="101"/>
      <c r="AA645" s="102"/>
      <c r="AT645" s="98" t="s">
        <v>480</v>
      </c>
      <c r="AU645" s="98" t="s">
        <v>364</v>
      </c>
      <c r="AV645" s="98" t="s">
        <v>364</v>
      </c>
      <c r="AW645" s="98" t="s">
        <v>422</v>
      </c>
      <c r="AX645" s="98" t="s">
        <v>355</v>
      </c>
      <c r="AY645" s="98" t="s">
        <v>473</v>
      </c>
    </row>
    <row r="646" spans="2:51" s="5" customFormat="1" ht="15.75" customHeight="1">
      <c r="B646" s="103"/>
      <c r="E646" s="104" t="s">
        <v>398</v>
      </c>
      <c r="F646" s="162" t="s">
        <v>482</v>
      </c>
      <c r="G646" s="163"/>
      <c r="H646" s="163"/>
      <c r="I646" s="163"/>
      <c r="K646" s="105">
        <v>22.947</v>
      </c>
      <c r="N646" s="104"/>
      <c r="R646" s="106"/>
      <c r="T646" s="107"/>
      <c r="AA646" s="108"/>
      <c r="AT646" s="104" t="s">
        <v>480</v>
      </c>
      <c r="AU646" s="104" t="s">
        <v>364</v>
      </c>
      <c r="AV646" s="104" t="s">
        <v>478</v>
      </c>
      <c r="AW646" s="104" t="s">
        <v>422</v>
      </c>
      <c r="AX646" s="104" t="s">
        <v>320</v>
      </c>
      <c r="AY646" s="104" t="s">
        <v>473</v>
      </c>
    </row>
    <row r="647" spans="2:64" s="5" customFormat="1" ht="27" customHeight="1">
      <c r="B647" s="16"/>
      <c r="C647" s="85" t="s">
        <v>941</v>
      </c>
      <c r="D647" s="85" t="s">
        <v>474</v>
      </c>
      <c r="E647" s="86" t="s">
        <v>942</v>
      </c>
      <c r="F647" s="167" t="s">
        <v>943</v>
      </c>
      <c r="G647" s="168"/>
      <c r="H647" s="168"/>
      <c r="I647" s="168"/>
      <c r="J647" s="87" t="s">
        <v>528</v>
      </c>
      <c r="K647" s="88">
        <v>245.591</v>
      </c>
      <c r="L647" s="169">
        <v>0</v>
      </c>
      <c r="M647" s="168"/>
      <c r="N647" s="170">
        <f>ROUND($L$647*$K$647,2)</f>
        <v>0</v>
      </c>
      <c r="O647" s="168"/>
      <c r="P647" s="168"/>
      <c r="Q647" s="168"/>
      <c r="R647" s="17"/>
      <c r="T647" s="89"/>
      <c r="U647" s="20" t="s">
        <v>340</v>
      </c>
      <c r="V647" s="90">
        <v>0.245</v>
      </c>
      <c r="W647" s="90">
        <f>$V$647*$K$647</f>
        <v>60.169795</v>
      </c>
      <c r="X647" s="90">
        <v>0.00348</v>
      </c>
      <c r="Y647" s="90">
        <f>$X$647*$K$647</f>
        <v>0.8546566800000001</v>
      </c>
      <c r="Z647" s="90">
        <v>0</v>
      </c>
      <c r="AA647" s="91">
        <f>$Z$647*$K$647</f>
        <v>0</v>
      </c>
      <c r="AR647" s="5" t="s">
        <v>478</v>
      </c>
      <c r="AT647" s="5" t="s">
        <v>474</v>
      </c>
      <c r="AU647" s="5" t="s">
        <v>364</v>
      </c>
      <c r="AY647" s="5" t="s">
        <v>473</v>
      </c>
      <c r="BE647" s="50">
        <f>IF($U$647="základní",$N$647,0)</f>
        <v>0</v>
      </c>
      <c r="BF647" s="50">
        <f>IF($U$647="snížená",$N$647,0)</f>
        <v>0</v>
      </c>
      <c r="BG647" s="50">
        <f>IF($U$647="zákl. přenesená",$N$647,0)</f>
        <v>0</v>
      </c>
      <c r="BH647" s="50">
        <f>IF($U$647="sníž. přenesená",$N$647,0)</f>
        <v>0</v>
      </c>
      <c r="BI647" s="50">
        <f>IF($U$647="nulová",$N$647,0)</f>
        <v>0</v>
      </c>
      <c r="BJ647" s="5" t="s">
        <v>364</v>
      </c>
      <c r="BK647" s="50">
        <f>ROUND($L$647*$K$647,2)</f>
        <v>0</v>
      </c>
      <c r="BL647" s="5" t="s">
        <v>478</v>
      </c>
    </row>
    <row r="648" spans="2:51" s="5" customFormat="1" ht="15.75" customHeight="1">
      <c r="B648" s="92"/>
      <c r="E648" s="93"/>
      <c r="F648" s="171" t="s">
        <v>835</v>
      </c>
      <c r="G648" s="172"/>
      <c r="H648" s="172"/>
      <c r="I648" s="172"/>
      <c r="K648" s="93"/>
      <c r="N648" s="93"/>
      <c r="R648" s="94"/>
      <c r="T648" s="95"/>
      <c r="AA648" s="96"/>
      <c r="AT648" s="93" t="s">
        <v>480</v>
      </c>
      <c r="AU648" s="93" t="s">
        <v>364</v>
      </c>
      <c r="AV648" s="93" t="s">
        <v>320</v>
      </c>
      <c r="AW648" s="93" t="s">
        <v>422</v>
      </c>
      <c r="AX648" s="93" t="s">
        <v>355</v>
      </c>
      <c r="AY648" s="93" t="s">
        <v>473</v>
      </c>
    </row>
    <row r="649" spans="2:51" s="5" customFormat="1" ht="15.75" customHeight="1">
      <c r="B649" s="92"/>
      <c r="E649" s="93"/>
      <c r="F649" s="171" t="s">
        <v>836</v>
      </c>
      <c r="G649" s="172"/>
      <c r="H649" s="172"/>
      <c r="I649" s="172"/>
      <c r="K649" s="93"/>
      <c r="N649" s="93"/>
      <c r="R649" s="94"/>
      <c r="T649" s="95"/>
      <c r="AA649" s="96"/>
      <c r="AT649" s="93" t="s">
        <v>480</v>
      </c>
      <c r="AU649" s="93" t="s">
        <v>364</v>
      </c>
      <c r="AV649" s="93" t="s">
        <v>320</v>
      </c>
      <c r="AW649" s="93" t="s">
        <v>422</v>
      </c>
      <c r="AX649" s="93" t="s">
        <v>355</v>
      </c>
      <c r="AY649" s="93" t="s">
        <v>473</v>
      </c>
    </row>
    <row r="650" spans="2:51" s="5" customFormat="1" ht="15.75" customHeight="1">
      <c r="B650" s="92"/>
      <c r="E650" s="93"/>
      <c r="F650" s="171" t="s">
        <v>837</v>
      </c>
      <c r="G650" s="172"/>
      <c r="H650" s="172"/>
      <c r="I650" s="172"/>
      <c r="K650" s="93"/>
      <c r="N650" s="93"/>
      <c r="R650" s="94"/>
      <c r="T650" s="95"/>
      <c r="AA650" s="96"/>
      <c r="AT650" s="93" t="s">
        <v>480</v>
      </c>
      <c r="AU650" s="93" t="s">
        <v>364</v>
      </c>
      <c r="AV650" s="93" t="s">
        <v>320</v>
      </c>
      <c r="AW650" s="93" t="s">
        <v>422</v>
      </c>
      <c r="AX650" s="93" t="s">
        <v>355</v>
      </c>
      <c r="AY650" s="93" t="s">
        <v>473</v>
      </c>
    </row>
    <row r="651" spans="2:51" s="5" customFormat="1" ht="15.75" customHeight="1">
      <c r="B651" s="97"/>
      <c r="E651" s="98"/>
      <c r="F651" s="160" t="s">
        <v>944</v>
      </c>
      <c r="G651" s="161"/>
      <c r="H651" s="161"/>
      <c r="I651" s="161"/>
      <c r="K651" s="99">
        <v>40.834</v>
      </c>
      <c r="N651" s="98"/>
      <c r="R651" s="100"/>
      <c r="T651" s="101"/>
      <c r="AA651" s="102"/>
      <c r="AT651" s="98" t="s">
        <v>480</v>
      </c>
      <c r="AU651" s="98" t="s">
        <v>364</v>
      </c>
      <c r="AV651" s="98" t="s">
        <v>364</v>
      </c>
      <c r="AW651" s="98" t="s">
        <v>422</v>
      </c>
      <c r="AX651" s="98" t="s">
        <v>355</v>
      </c>
      <c r="AY651" s="98" t="s">
        <v>473</v>
      </c>
    </row>
    <row r="652" spans="2:51" s="5" customFormat="1" ht="15.75" customHeight="1">
      <c r="B652" s="97"/>
      <c r="E652" s="98"/>
      <c r="F652" s="160" t="s">
        <v>839</v>
      </c>
      <c r="G652" s="161"/>
      <c r="H652" s="161"/>
      <c r="I652" s="161"/>
      <c r="K652" s="99">
        <v>-5.888</v>
      </c>
      <c r="N652" s="98"/>
      <c r="R652" s="100"/>
      <c r="T652" s="101"/>
      <c r="AA652" s="102"/>
      <c r="AT652" s="98" t="s">
        <v>480</v>
      </c>
      <c r="AU652" s="98" t="s">
        <v>364</v>
      </c>
      <c r="AV652" s="98" t="s">
        <v>364</v>
      </c>
      <c r="AW652" s="98" t="s">
        <v>422</v>
      </c>
      <c r="AX652" s="98" t="s">
        <v>355</v>
      </c>
      <c r="AY652" s="98" t="s">
        <v>473</v>
      </c>
    </row>
    <row r="653" spans="2:51" s="5" customFormat="1" ht="15.75" customHeight="1">
      <c r="B653" s="97"/>
      <c r="E653" s="98"/>
      <c r="F653" s="160" t="s">
        <v>867</v>
      </c>
      <c r="G653" s="161"/>
      <c r="H653" s="161"/>
      <c r="I653" s="161"/>
      <c r="K653" s="99">
        <v>23.184</v>
      </c>
      <c r="N653" s="98"/>
      <c r="R653" s="100"/>
      <c r="T653" s="101"/>
      <c r="AA653" s="102"/>
      <c r="AT653" s="98" t="s">
        <v>480</v>
      </c>
      <c r="AU653" s="98" t="s">
        <v>364</v>
      </c>
      <c r="AV653" s="98" t="s">
        <v>364</v>
      </c>
      <c r="AW653" s="98" t="s">
        <v>422</v>
      </c>
      <c r="AX653" s="98" t="s">
        <v>355</v>
      </c>
      <c r="AY653" s="98" t="s">
        <v>473</v>
      </c>
    </row>
    <row r="654" spans="2:51" s="5" customFormat="1" ht="15.75" customHeight="1">
      <c r="B654" s="92"/>
      <c r="E654" s="93"/>
      <c r="F654" s="171" t="s">
        <v>841</v>
      </c>
      <c r="G654" s="172"/>
      <c r="H654" s="172"/>
      <c r="I654" s="172"/>
      <c r="K654" s="93"/>
      <c r="N654" s="93"/>
      <c r="R654" s="94"/>
      <c r="T654" s="95"/>
      <c r="AA654" s="96"/>
      <c r="AT654" s="93" t="s">
        <v>480</v>
      </c>
      <c r="AU654" s="93" t="s">
        <v>364</v>
      </c>
      <c r="AV654" s="93" t="s">
        <v>320</v>
      </c>
      <c r="AW654" s="93" t="s">
        <v>422</v>
      </c>
      <c r="AX654" s="93" t="s">
        <v>355</v>
      </c>
      <c r="AY654" s="93" t="s">
        <v>473</v>
      </c>
    </row>
    <row r="655" spans="2:51" s="5" customFormat="1" ht="15.75" customHeight="1">
      <c r="B655" s="97"/>
      <c r="E655" s="98"/>
      <c r="F655" s="160" t="s">
        <v>944</v>
      </c>
      <c r="G655" s="161"/>
      <c r="H655" s="161"/>
      <c r="I655" s="161"/>
      <c r="K655" s="99">
        <v>40.834</v>
      </c>
      <c r="N655" s="98"/>
      <c r="R655" s="100"/>
      <c r="T655" s="101"/>
      <c r="AA655" s="102"/>
      <c r="AT655" s="98" t="s">
        <v>480</v>
      </c>
      <c r="AU655" s="98" t="s">
        <v>364</v>
      </c>
      <c r="AV655" s="98" t="s">
        <v>364</v>
      </c>
      <c r="AW655" s="98" t="s">
        <v>422</v>
      </c>
      <c r="AX655" s="98" t="s">
        <v>355</v>
      </c>
      <c r="AY655" s="98" t="s">
        <v>473</v>
      </c>
    </row>
    <row r="656" spans="2:51" s="5" customFormat="1" ht="15.75" customHeight="1">
      <c r="B656" s="97"/>
      <c r="E656" s="98"/>
      <c r="F656" s="160" t="s">
        <v>839</v>
      </c>
      <c r="G656" s="161"/>
      <c r="H656" s="161"/>
      <c r="I656" s="161"/>
      <c r="K656" s="99">
        <v>-5.888</v>
      </c>
      <c r="N656" s="98"/>
      <c r="R656" s="100"/>
      <c r="T656" s="101"/>
      <c r="AA656" s="102"/>
      <c r="AT656" s="98" t="s">
        <v>480</v>
      </c>
      <c r="AU656" s="98" t="s">
        <v>364</v>
      </c>
      <c r="AV656" s="98" t="s">
        <v>364</v>
      </c>
      <c r="AW656" s="98" t="s">
        <v>422</v>
      </c>
      <c r="AX656" s="98" t="s">
        <v>355</v>
      </c>
      <c r="AY656" s="98" t="s">
        <v>473</v>
      </c>
    </row>
    <row r="657" spans="2:51" s="5" customFormat="1" ht="15.75" customHeight="1">
      <c r="B657" s="97"/>
      <c r="E657" s="98"/>
      <c r="F657" s="160" t="s">
        <v>867</v>
      </c>
      <c r="G657" s="161"/>
      <c r="H657" s="161"/>
      <c r="I657" s="161"/>
      <c r="K657" s="99">
        <v>23.184</v>
      </c>
      <c r="N657" s="98"/>
      <c r="R657" s="100"/>
      <c r="T657" s="101"/>
      <c r="AA657" s="102"/>
      <c r="AT657" s="98" t="s">
        <v>480</v>
      </c>
      <c r="AU657" s="98" t="s">
        <v>364</v>
      </c>
      <c r="AV657" s="98" t="s">
        <v>364</v>
      </c>
      <c r="AW657" s="98" t="s">
        <v>422</v>
      </c>
      <c r="AX657" s="98" t="s">
        <v>355</v>
      </c>
      <c r="AY657" s="98" t="s">
        <v>473</v>
      </c>
    </row>
    <row r="658" spans="2:51" s="5" customFormat="1" ht="15.75" customHeight="1">
      <c r="B658" s="92"/>
      <c r="E658" s="93"/>
      <c r="F658" s="171" t="s">
        <v>842</v>
      </c>
      <c r="G658" s="172"/>
      <c r="H658" s="172"/>
      <c r="I658" s="172"/>
      <c r="K658" s="93"/>
      <c r="N658" s="93"/>
      <c r="R658" s="94"/>
      <c r="T658" s="95"/>
      <c r="AA658" s="96"/>
      <c r="AT658" s="93" t="s">
        <v>480</v>
      </c>
      <c r="AU658" s="93" t="s">
        <v>364</v>
      </c>
      <c r="AV658" s="93" t="s">
        <v>320</v>
      </c>
      <c r="AW658" s="93" t="s">
        <v>422</v>
      </c>
      <c r="AX658" s="93" t="s">
        <v>355</v>
      </c>
      <c r="AY658" s="93" t="s">
        <v>473</v>
      </c>
    </row>
    <row r="659" spans="2:51" s="5" customFormat="1" ht="15.75" customHeight="1">
      <c r="B659" s="97"/>
      <c r="E659" s="98"/>
      <c r="F659" s="160" t="s">
        <v>843</v>
      </c>
      <c r="G659" s="161"/>
      <c r="H659" s="161"/>
      <c r="I659" s="161"/>
      <c r="K659" s="99">
        <v>73.109</v>
      </c>
      <c r="N659" s="98"/>
      <c r="R659" s="100"/>
      <c r="T659" s="101"/>
      <c r="AA659" s="102"/>
      <c r="AT659" s="98" t="s">
        <v>480</v>
      </c>
      <c r="AU659" s="98" t="s">
        <v>364</v>
      </c>
      <c r="AV659" s="98" t="s">
        <v>364</v>
      </c>
      <c r="AW659" s="98" t="s">
        <v>422</v>
      </c>
      <c r="AX659" s="98" t="s">
        <v>355</v>
      </c>
      <c r="AY659" s="98" t="s">
        <v>473</v>
      </c>
    </row>
    <row r="660" spans="2:51" s="5" customFormat="1" ht="15.75" customHeight="1">
      <c r="B660" s="97"/>
      <c r="E660" s="98"/>
      <c r="F660" s="160" t="s">
        <v>844</v>
      </c>
      <c r="G660" s="161"/>
      <c r="H660" s="161"/>
      <c r="I660" s="161"/>
      <c r="K660" s="99">
        <v>-26.58</v>
      </c>
      <c r="N660" s="98"/>
      <c r="R660" s="100"/>
      <c r="T660" s="101"/>
      <c r="AA660" s="102"/>
      <c r="AT660" s="98" t="s">
        <v>480</v>
      </c>
      <c r="AU660" s="98" t="s">
        <v>364</v>
      </c>
      <c r="AV660" s="98" t="s">
        <v>364</v>
      </c>
      <c r="AW660" s="98" t="s">
        <v>422</v>
      </c>
      <c r="AX660" s="98" t="s">
        <v>355</v>
      </c>
      <c r="AY660" s="98" t="s">
        <v>473</v>
      </c>
    </row>
    <row r="661" spans="2:51" s="5" customFormat="1" ht="15.75" customHeight="1">
      <c r="B661" s="97"/>
      <c r="E661" s="98"/>
      <c r="F661" s="160" t="s">
        <v>845</v>
      </c>
      <c r="G661" s="161"/>
      <c r="H661" s="161"/>
      <c r="I661" s="161"/>
      <c r="K661" s="99">
        <v>-6.93</v>
      </c>
      <c r="N661" s="98"/>
      <c r="R661" s="100"/>
      <c r="T661" s="101"/>
      <c r="AA661" s="102"/>
      <c r="AT661" s="98" t="s">
        <v>480</v>
      </c>
      <c r="AU661" s="98" t="s">
        <v>364</v>
      </c>
      <c r="AV661" s="98" t="s">
        <v>364</v>
      </c>
      <c r="AW661" s="98" t="s">
        <v>422</v>
      </c>
      <c r="AX661" s="98" t="s">
        <v>355</v>
      </c>
      <c r="AY661" s="98" t="s">
        <v>473</v>
      </c>
    </row>
    <row r="662" spans="2:51" s="5" customFormat="1" ht="15.75" customHeight="1">
      <c r="B662" s="97"/>
      <c r="E662" s="98"/>
      <c r="F662" s="160" t="s">
        <v>846</v>
      </c>
      <c r="G662" s="161"/>
      <c r="H662" s="161"/>
      <c r="I662" s="161"/>
      <c r="K662" s="99">
        <v>13.95</v>
      </c>
      <c r="N662" s="98"/>
      <c r="R662" s="100"/>
      <c r="T662" s="101"/>
      <c r="AA662" s="102"/>
      <c r="AT662" s="98" t="s">
        <v>480</v>
      </c>
      <c r="AU662" s="98" t="s">
        <v>364</v>
      </c>
      <c r="AV662" s="98" t="s">
        <v>364</v>
      </c>
      <c r="AW662" s="98" t="s">
        <v>422</v>
      </c>
      <c r="AX662" s="98" t="s">
        <v>355</v>
      </c>
      <c r="AY662" s="98" t="s">
        <v>473</v>
      </c>
    </row>
    <row r="663" spans="2:51" s="5" customFormat="1" ht="15.75" customHeight="1">
      <c r="B663" s="97"/>
      <c r="E663" s="98"/>
      <c r="F663" s="160" t="s">
        <v>847</v>
      </c>
      <c r="G663" s="161"/>
      <c r="H663" s="161"/>
      <c r="I663" s="161"/>
      <c r="K663" s="99">
        <v>-10.731</v>
      </c>
      <c r="N663" s="98"/>
      <c r="R663" s="100"/>
      <c r="T663" s="101"/>
      <c r="AA663" s="102"/>
      <c r="AT663" s="98" t="s">
        <v>480</v>
      </c>
      <c r="AU663" s="98" t="s">
        <v>364</v>
      </c>
      <c r="AV663" s="98" t="s">
        <v>364</v>
      </c>
      <c r="AW663" s="98" t="s">
        <v>422</v>
      </c>
      <c r="AX663" s="98" t="s">
        <v>355</v>
      </c>
      <c r="AY663" s="98" t="s">
        <v>473</v>
      </c>
    </row>
    <row r="664" spans="2:51" s="5" customFormat="1" ht="15.75" customHeight="1">
      <c r="B664" s="92"/>
      <c r="E664" s="93"/>
      <c r="F664" s="171" t="s">
        <v>848</v>
      </c>
      <c r="G664" s="172"/>
      <c r="H664" s="172"/>
      <c r="I664" s="172"/>
      <c r="K664" s="93"/>
      <c r="N664" s="93"/>
      <c r="R664" s="94"/>
      <c r="T664" s="95"/>
      <c r="AA664" s="96"/>
      <c r="AT664" s="93" t="s">
        <v>480</v>
      </c>
      <c r="AU664" s="93" t="s">
        <v>364</v>
      </c>
      <c r="AV664" s="93" t="s">
        <v>320</v>
      </c>
      <c r="AW664" s="93" t="s">
        <v>422</v>
      </c>
      <c r="AX664" s="93" t="s">
        <v>355</v>
      </c>
      <c r="AY664" s="93" t="s">
        <v>473</v>
      </c>
    </row>
    <row r="665" spans="2:51" s="5" customFormat="1" ht="15.75" customHeight="1">
      <c r="B665" s="97"/>
      <c r="E665" s="98"/>
      <c r="F665" s="160" t="s">
        <v>843</v>
      </c>
      <c r="G665" s="161"/>
      <c r="H665" s="161"/>
      <c r="I665" s="161"/>
      <c r="K665" s="99">
        <v>73.109</v>
      </c>
      <c r="N665" s="98"/>
      <c r="R665" s="100"/>
      <c r="T665" s="101"/>
      <c r="AA665" s="102"/>
      <c r="AT665" s="98" t="s">
        <v>480</v>
      </c>
      <c r="AU665" s="98" t="s">
        <v>364</v>
      </c>
      <c r="AV665" s="98" t="s">
        <v>364</v>
      </c>
      <c r="AW665" s="98" t="s">
        <v>422</v>
      </c>
      <c r="AX665" s="98" t="s">
        <v>355</v>
      </c>
      <c r="AY665" s="98" t="s">
        <v>473</v>
      </c>
    </row>
    <row r="666" spans="2:51" s="5" customFormat="1" ht="15.75" customHeight="1">
      <c r="B666" s="97"/>
      <c r="E666" s="98"/>
      <c r="F666" s="160" t="s">
        <v>849</v>
      </c>
      <c r="G666" s="161"/>
      <c r="H666" s="161"/>
      <c r="I666" s="161"/>
      <c r="K666" s="99">
        <v>-25.08</v>
      </c>
      <c r="N666" s="98"/>
      <c r="R666" s="100"/>
      <c r="T666" s="101"/>
      <c r="AA666" s="102"/>
      <c r="AT666" s="98" t="s">
        <v>480</v>
      </c>
      <c r="AU666" s="98" t="s">
        <v>364</v>
      </c>
      <c r="AV666" s="98" t="s">
        <v>364</v>
      </c>
      <c r="AW666" s="98" t="s">
        <v>422</v>
      </c>
      <c r="AX666" s="98" t="s">
        <v>355</v>
      </c>
      <c r="AY666" s="98" t="s">
        <v>473</v>
      </c>
    </row>
    <row r="667" spans="2:51" s="5" customFormat="1" ht="15.75" customHeight="1">
      <c r="B667" s="97"/>
      <c r="E667" s="98"/>
      <c r="F667" s="160" t="s">
        <v>850</v>
      </c>
      <c r="G667" s="161"/>
      <c r="H667" s="161"/>
      <c r="I667" s="161"/>
      <c r="K667" s="99">
        <v>-4.41</v>
      </c>
      <c r="N667" s="98"/>
      <c r="R667" s="100"/>
      <c r="T667" s="101"/>
      <c r="AA667" s="102"/>
      <c r="AT667" s="98" t="s">
        <v>480</v>
      </c>
      <c r="AU667" s="98" t="s">
        <v>364</v>
      </c>
      <c r="AV667" s="98" t="s">
        <v>364</v>
      </c>
      <c r="AW667" s="98" t="s">
        <v>422</v>
      </c>
      <c r="AX667" s="98" t="s">
        <v>355</v>
      </c>
      <c r="AY667" s="98" t="s">
        <v>473</v>
      </c>
    </row>
    <row r="668" spans="2:51" s="5" customFormat="1" ht="15.75" customHeight="1">
      <c r="B668" s="97"/>
      <c r="E668" s="98"/>
      <c r="F668" s="160" t="s">
        <v>846</v>
      </c>
      <c r="G668" s="161"/>
      <c r="H668" s="161"/>
      <c r="I668" s="161"/>
      <c r="K668" s="99">
        <v>13.95</v>
      </c>
      <c r="N668" s="98"/>
      <c r="R668" s="100"/>
      <c r="T668" s="101"/>
      <c r="AA668" s="102"/>
      <c r="AT668" s="98" t="s">
        <v>480</v>
      </c>
      <c r="AU668" s="98" t="s">
        <v>364</v>
      </c>
      <c r="AV668" s="98" t="s">
        <v>364</v>
      </c>
      <c r="AW668" s="98" t="s">
        <v>422</v>
      </c>
      <c r="AX668" s="98" t="s">
        <v>355</v>
      </c>
      <c r="AY668" s="98" t="s">
        <v>473</v>
      </c>
    </row>
    <row r="669" spans="2:51" s="5" customFormat="1" ht="15.75" customHeight="1">
      <c r="B669" s="97"/>
      <c r="E669" s="98"/>
      <c r="F669" s="160" t="s">
        <v>851</v>
      </c>
      <c r="G669" s="161"/>
      <c r="H669" s="161"/>
      <c r="I669" s="161"/>
      <c r="K669" s="99">
        <v>-4.95</v>
      </c>
      <c r="N669" s="98"/>
      <c r="R669" s="100"/>
      <c r="T669" s="101"/>
      <c r="AA669" s="102"/>
      <c r="AT669" s="98" t="s">
        <v>480</v>
      </c>
      <c r="AU669" s="98" t="s">
        <v>364</v>
      </c>
      <c r="AV669" s="98" t="s">
        <v>364</v>
      </c>
      <c r="AW669" s="98" t="s">
        <v>422</v>
      </c>
      <c r="AX669" s="98" t="s">
        <v>355</v>
      </c>
      <c r="AY669" s="98" t="s">
        <v>473</v>
      </c>
    </row>
    <row r="670" spans="2:51" s="5" customFormat="1" ht="15.75" customHeight="1">
      <c r="B670" s="97"/>
      <c r="E670" s="98"/>
      <c r="F670" s="160" t="s">
        <v>852</v>
      </c>
      <c r="G670" s="161"/>
      <c r="H670" s="161"/>
      <c r="I670" s="161"/>
      <c r="K670" s="99">
        <v>-1.7</v>
      </c>
      <c r="N670" s="98"/>
      <c r="R670" s="100"/>
      <c r="T670" s="101"/>
      <c r="AA670" s="102"/>
      <c r="AT670" s="98" t="s">
        <v>480</v>
      </c>
      <c r="AU670" s="98" t="s">
        <v>364</v>
      </c>
      <c r="AV670" s="98" t="s">
        <v>364</v>
      </c>
      <c r="AW670" s="98" t="s">
        <v>422</v>
      </c>
      <c r="AX670" s="98" t="s">
        <v>355</v>
      </c>
      <c r="AY670" s="98" t="s">
        <v>473</v>
      </c>
    </row>
    <row r="671" spans="2:51" s="5" customFormat="1" ht="15.75" customHeight="1">
      <c r="B671" s="113"/>
      <c r="E671" s="114"/>
      <c r="F671" s="180" t="s">
        <v>853</v>
      </c>
      <c r="G671" s="181"/>
      <c r="H671" s="181"/>
      <c r="I671" s="181"/>
      <c r="K671" s="115">
        <v>209.997</v>
      </c>
      <c r="N671" s="114"/>
      <c r="R671" s="116"/>
      <c r="T671" s="117"/>
      <c r="AA671" s="118"/>
      <c r="AT671" s="114" t="s">
        <v>480</v>
      </c>
      <c r="AU671" s="114" t="s">
        <v>364</v>
      </c>
      <c r="AV671" s="114" t="s">
        <v>486</v>
      </c>
      <c r="AW671" s="114" t="s">
        <v>422</v>
      </c>
      <c r="AX671" s="114" t="s">
        <v>355</v>
      </c>
      <c r="AY671" s="114" t="s">
        <v>473</v>
      </c>
    </row>
    <row r="672" spans="2:51" s="5" customFormat="1" ht="15.75" customHeight="1">
      <c r="B672" s="92"/>
      <c r="E672" s="93"/>
      <c r="F672" s="171" t="s">
        <v>854</v>
      </c>
      <c r="G672" s="172"/>
      <c r="H672" s="172"/>
      <c r="I672" s="172"/>
      <c r="K672" s="93"/>
      <c r="N672" s="93"/>
      <c r="R672" s="94"/>
      <c r="T672" s="95"/>
      <c r="AA672" s="96"/>
      <c r="AT672" s="93" t="s">
        <v>480</v>
      </c>
      <c r="AU672" s="93" t="s">
        <v>364</v>
      </c>
      <c r="AV672" s="93" t="s">
        <v>320</v>
      </c>
      <c r="AW672" s="93" t="s">
        <v>422</v>
      </c>
      <c r="AX672" s="93" t="s">
        <v>355</v>
      </c>
      <c r="AY672" s="93" t="s">
        <v>473</v>
      </c>
    </row>
    <row r="673" spans="2:51" s="5" customFormat="1" ht="15.75" customHeight="1">
      <c r="B673" s="92"/>
      <c r="E673" s="93"/>
      <c r="F673" s="171" t="s">
        <v>842</v>
      </c>
      <c r="G673" s="172"/>
      <c r="H673" s="172"/>
      <c r="I673" s="172"/>
      <c r="K673" s="93"/>
      <c r="N673" s="93"/>
      <c r="R673" s="94"/>
      <c r="T673" s="95"/>
      <c r="AA673" s="96"/>
      <c r="AT673" s="93" t="s">
        <v>480</v>
      </c>
      <c r="AU673" s="93" t="s">
        <v>364</v>
      </c>
      <c r="AV673" s="93" t="s">
        <v>320</v>
      </c>
      <c r="AW673" s="93" t="s">
        <v>422</v>
      </c>
      <c r="AX673" s="93" t="s">
        <v>355</v>
      </c>
      <c r="AY673" s="93" t="s">
        <v>473</v>
      </c>
    </row>
    <row r="674" spans="2:51" s="5" customFormat="1" ht="15.75" customHeight="1">
      <c r="B674" s="97"/>
      <c r="E674" s="98"/>
      <c r="F674" s="160" t="s">
        <v>855</v>
      </c>
      <c r="G674" s="161"/>
      <c r="H674" s="161"/>
      <c r="I674" s="161"/>
      <c r="K674" s="99">
        <v>6.93</v>
      </c>
      <c r="N674" s="98"/>
      <c r="R674" s="100"/>
      <c r="T674" s="101"/>
      <c r="AA674" s="102"/>
      <c r="AT674" s="98" t="s">
        <v>480</v>
      </c>
      <c r="AU674" s="98" t="s">
        <v>364</v>
      </c>
      <c r="AV674" s="98" t="s">
        <v>364</v>
      </c>
      <c r="AW674" s="98" t="s">
        <v>422</v>
      </c>
      <c r="AX674" s="98" t="s">
        <v>355</v>
      </c>
      <c r="AY674" s="98" t="s">
        <v>473</v>
      </c>
    </row>
    <row r="675" spans="2:51" s="5" customFormat="1" ht="15.75" customHeight="1">
      <c r="B675" s="97"/>
      <c r="E675" s="98"/>
      <c r="F675" s="160" t="s">
        <v>856</v>
      </c>
      <c r="G675" s="161"/>
      <c r="H675" s="161"/>
      <c r="I675" s="161"/>
      <c r="K675" s="99">
        <v>3.171</v>
      </c>
      <c r="N675" s="98"/>
      <c r="R675" s="100"/>
      <c r="T675" s="101"/>
      <c r="AA675" s="102"/>
      <c r="AT675" s="98" t="s">
        <v>480</v>
      </c>
      <c r="AU675" s="98" t="s">
        <v>364</v>
      </c>
      <c r="AV675" s="98" t="s">
        <v>364</v>
      </c>
      <c r="AW675" s="98" t="s">
        <v>422</v>
      </c>
      <c r="AX675" s="98" t="s">
        <v>355</v>
      </c>
      <c r="AY675" s="98" t="s">
        <v>473</v>
      </c>
    </row>
    <row r="676" spans="2:51" s="5" customFormat="1" ht="15.75" customHeight="1">
      <c r="B676" s="92"/>
      <c r="E676" s="93"/>
      <c r="F676" s="171" t="s">
        <v>848</v>
      </c>
      <c r="G676" s="172"/>
      <c r="H676" s="172"/>
      <c r="I676" s="172"/>
      <c r="K676" s="93"/>
      <c r="N676" s="93"/>
      <c r="R676" s="94"/>
      <c r="T676" s="95"/>
      <c r="AA676" s="96"/>
      <c r="AT676" s="93" t="s">
        <v>480</v>
      </c>
      <c r="AU676" s="93" t="s">
        <v>364</v>
      </c>
      <c r="AV676" s="93" t="s">
        <v>320</v>
      </c>
      <c r="AW676" s="93" t="s">
        <v>422</v>
      </c>
      <c r="AX676" s="93" t="s">
        <v>355</v>
      </c>
      <c r="AY676" s="93" t="s">
        <v>473</v>
      </c>
    </row>
    <row r="677" spans="2:51" s="5" customFormat="1" ht="15.75" customHeight="1">
      <c r="B677" s="97"/>
      <c r="E677" s="98"/>
      <c r="F677" s="160" t="s">
        <v>857</v>
      </c>
      <c r="G677" s="161"/>
      <c r="H677" s="161"/>
      <c r="I677" s="161"/>
      <c r="K677" s="99">
        <v>6.11</v>
      </c>
      <c r="N677" s="98"/>
      <c r="R677" s="100"/>
      <c r="T677" s="101"/>
      <c r="AA677" s="102"/>
      <c r="AT677" s="98" t="s">
        <v>480</v>
      </c>
      <c r="AU677" s="98" t="s">
        <v>364</v>
      </c>
      <c r="AV677" s="98" t="s">
        <v>364</v>
      </c>
      <c r="AW677" s="98" t="s">
        <v>422</v>
      </c>
      <c r="AX677" s="98" t="s">
        <v>355</v>
      </c>
      <c r="AY677" s="98" t="s">
        <v>473</v>
      </c>
    </row>
    <row r="678" spans="2:51" s="5" customFormat="1" ht="15.75" customHeight="1">
      <c r="B678" s="113"/>
      <c r="E678" s="114"/>
      <c r="F678" s="180" t="s">
        <v>853</v>
      </c>
      <c r="G678" s="181"/>
      <c r="H678" s="181"/>
      <c r="I678" s="181"/>
      <c r="K678" s="115">
        <v>16.211</v>
      </c>
      <c r="N678" s="114"/>
      <c r="R678" s="116"/>
      <c r="T678" s="117"/>
      <c r="AA678" s="118"/>
      <c r="AT678" s="114" t="s">
        <v>480</v>
      </c>
      <c r="AU678" s="114" t="s">
        <v>364</v>
      </c>
      <c r="AV678" s="114" t="s">
        <v>486</v>
      </c>
      <c r="AW678" s="114" t="s">
        <v>422</v>
      </c>
      <c r="AX678" s="114" t="s">
        <v>355</v>
      </c>
      <c r="AY678" s="114" t="s">
        <v>473</v>
      </c>
    </row>
    <row r="679" spans="2:51" s="5" customFormat="1" ht="15.75" customHeight="1">
      <c r="B679" s="92"/>
      <c r="E679" s="93"/>
      <c r="F679" s="171" t="s">
        <v>835</v>
      </c>
      <c r="G679" s="172"/>
      <c r="H679" s="172"/>
      <c r="I679" s="172"/>
      <c r="K679" s="93"/>
      <c r="N679" s="93"/>
      <c r="R679" s="94"/>
      <c r="T679" s="95"/>
      <c r="AA679" s="96"/>
      <c r="AT679" s="93" t="s">
        <v>480</v>
      </c>
      <c r="AU679" s="93" t="s">
        <v>364</v>
      </c>
      <c r="AV679" s="93" t="s">
        <v>320</v>
      </c>
      <c r="AW679" s="93" t="s">
        <v>422</v>
      </c>
      <c r="AX679" s="93" t="s">
        <v>355</v>
      </c>
      <c r="AY679" s="93" t="s">
        <v>473</v>
      </c>
    </row>
    <row r="680" spans="2:51" s="5" customFormat="1" ht="15.75" customHeight="1">
      <c r="B680" s="92"/>
      <c r="E680" s="93"/>
      <c r="F680" s="171" t="s">
        <v>858</v>
      </c>
      <c r="G680" s="172"/>
      <c r="H680" s="172"/>
      <c r="I680" s="172"/>
      <c r="K680" s="93"/>
      <c r="N680" s="93"/>
      <c r="R680" s="94"/>
      <c r="T680" s="95"/>
      <c r="AA680" s="96"/>
      <c r="AT680" s="93" t="s">
        <v>480</v>
      </c>
      <c r="AU680" s="93" t="s">
        <v>364</v>
      </c>
      <c r="AV680" s="93" t="s">
        <v>320</v>
      </c>
      <c r="AW680" s="93" t="s">
        <v>422</v>
      </c>
      <c r="AX680" s="93" t="s">
        <v>355</v>
      </c>
      <c r="AY680" s="93" t="s">
        <v>473</v>
      </c>
    </row>
    <row r="681" spans="2:51" s="5" customFormat="1" ht="15.75" customHeight="1">
      <c r="B681" s="92"/>
      <c r="E681" s="93"/>
      <c r="F681" s="171" t="s">
        <v>842</v>
      </c>
      <c r="G681" s="172"/>
      <c r="H681" s="172"/>
      <c r="I681" s="172"/>
      <c r="K681" s="93"/>
      <c r="N681" s="93"/>
      <c r="R681" s="94"/>
      <c r="T681" s="95"/>
      <c r="AA681" s="96"/>
      <c r="AT681" s="93" t="s">
        <v>480</v>
      </c>
      <c r="AU681" s="93" t="s">
        <v>364</v>
      </c>
      <c r="AV681" s="93" t="s">
        <v>320</v>
      </c>
      <c r="AW681" s="93" t="s">
        <v>422</v>
      </c>
      <c r="AX681" s="93" t="s">
        <v>355</v>
      </c>
      <c r="AY681" s="93" t="s">
        <v>473</v>
      </c>
    </row>
    <row r="682" spans="2:51" s="5" customFormat="1" ht="15.75" customHeight="1">
      <c r="B682" s="97"/>
      <c r="E682" s="98"/>
      <c r="F682" s="160" t="s">
        <v>859</v>
      </c>
      <c r="G682" s="161"/>
      <c r="H682" s="161"/>
      <c r="I682" s="161"/>
      <c r="K682" s="99">
        <v>10.92</v>
      </c>
      <c r="N682" s="98"/>
      <c r="R682" s="100"/>
      <c r="T682" s="101"/>
      <c r="AA682" s="102"/>
      <c r="AT682" s="98" t="s">
        <v>480</v>
      </c>
      <c r="AU682" s="98" t="s">
        <v>364</v>
      </c>
      <c r="AV682" s="98" t="s">
        <v>364</v>
      </c>
      <c r="AW682" s="98" t="s">
        <v>422</v>
      </c>
      <c r="AX682" s="98" t="s">
        <v>355</v>
      </c>
      <c r="AY682" s="98" t="s">
        <v>473</v>
      </c>
    </row>
    <row r="683" spans="2:51" s="5" customFormat="1" ht="15.75" customHeight="1">
      <c r="B683" s="92"/>
      <c r="E683" s="93"/>
      <c r="F683" s="171" t="s">
        <v>848</v>
      </c>
      <c r="G683" s="172"/>
      <c r="H683" s="172"/>
      <c r="I683" s="172"/>
      <c r="K683" s="93"/>
      <c r="N683" s="93"/>
      <c r="R683" s="94"/>
      <c r="T683" s="95"/>
      <c r="AA683" s="96"/>
      <c r="AT683" s="93" t="s">
        <v>480</v>
      </c>
      <c r="AU683" s="93" t="s">
        <v>364</v>
      </c>
      <c r="AV683" s="93" t="s">
        <v>320</v>
      </c>
      <c r="AW683" s="93" t="s">
        <v>422</v>
      </c>
      <c r="AX683" s="93" t="s">
        <v>355</v>
      </c>
      <c r="AY683" s="93" t="s">
        <v>473</v>
      </c>
    </row>
    <row r="684" spans="2:51" s="5" customFormat="1" ht="15.75" customHeight="1">
      <c r="B684" s="97"/>
      <c r="E684" s="98"/>
      <c r="F684" s="160" t="s">
        <v>860</v>
      </c>
      <c r="G684" s="161"/>
      <c r="H684" s="161"/>
      <c r="I684" s="161"/>
      <c r="K684" s="99">
        <v>8.463</v>
      </c>
      <c r="N684" s="98"/>
      <c r="R684" s="100"/>
      <c r="T684" s="101"/>
      <c r="AA684" s="102"/>
      <c r="AT684" s="98" t="s">
        <v>480</v>
      </c>
      <c r="AU684" s="98" t="s">
        <v>364</v>
      </c>
      <c r="AV684" s="98" t="s">
        <v>364</v>
      </c>
      <c r="AW684" s="98" t="s">
        <v>422</v>
      </c>
      <c r="AX684" s="98" t="s">
        <v>355</v>
      </c>
      <c r="AY684" s="98" t="s">
        <v>473</v>
      </c>
    </row>
    <row r="685" spans="2:51" s="5" customFormat="1" ht="15.75" customHeight="1">
      <c r="B685" s="97"/>
      <c r="E685" s="98"/>
      <c r="F685" s="160"/>
      <c r="G685" s="161"/>
      <c r="H685" s="161"/>
      <c r="I685" s="161"/>
      <c r="K685" s="99">
        <v>0</v>
      </c>
      <c r="N685" s="98"/>
      <c r="R685" s="100"/>
      <c r="T685" s="101"/>
      <c r="AA685" s="102"/>
      <c r="AT685" s="98" t="s">
        <v>480</v>
      </c>
      <c r="AU685" s="98" t="s">
        <v>364</v>
      </c>
      <c r="AV685" s="98" t="s">
        <v>364</v>
      </c>
      <c r="AW685" s="98" t="s">
        <v>422</v>
      </c>
      <c r="AX685" s="98" t="s">
        <v>355</v>
      </c>
      <c r="AY685" s="98" t="s">
        <v>473</v>
      </c>
    </row>
    <row r="686" spans="2:51" s="5" customFormat="1" ht="15.75" customHeight="1">
      <c r="B686" s="103"/>
      <c r="E686" s="104"/>
      <c r="F686" s="162" t="s">
        <v>482</v>
      </c>
      <c r="G686" s="163"/>
      <c r="H686" s="163"/>
      <c r="I686" s="163"/>
      <c r="K686" s="105">
        <v>245.591</v>
      </c>
      <c r="N686" s="104"/>
      <c r="R686" s="106"/>
      <c r="T686" s="107"/>
      <c r="AA686" s="108"/>
      <c r="AT686" s="104" t="s">
        <v>480</v>
      </c>
      <c r="AU686" s="104" t="s">
        <v>364</v>
      </c>
      <c r="AV686" s="104" t="s">
        <v>478</v>
      </c>
      <c r="AW686" s="104" t="s">
        <v>422</v>
      </c>
      <c r="AX686" s="104" t="s">
        <v>320</v>
      </c>
      <c r="AY686" s="104" t="s">
        <v>473</v>
      </c>
    </row>
    <row r="687" spans="2:64" s="5" customFormat="1" ht="15.75" customHeight="1">
      <c r="B687" s="16"/>
      <c r="C687" s="85" t="s">
        <v>945</v>
      </c>
      <c r="D687" s="85" t="s">
        <v>474</v>
      </c>
      <c r="E687" s="86" t="s">
        <v>946</v>
      </c>
      <c r="F687" s="167" t="s">
        <v>947</v>
      </c>
      <c r="G687" s="168"/>
      <c r="H687" s="168"/>
      <c r="I687" s="168"/>
      <c r="J687" s="87" t="s">
        <v>528</v>
      </c>
      <c r="K687" s="88">
        <v>268.538</v>
      </c>
      <c r="L687" s="169">
        <v>0</v>
      </c>
      <c r="M687" s="168"/>
      <c r="N687" s="170">
        <f>ROUND($L$687*$K$687,2)</f>
        <v>0</v>
      </c>
      <c r="O687" s="168"/>
      <c r="P687" s="168"/>
      <c r="Q687" s="168"/>
      <c r="R687" s="17"/>
      <c r="T687" s="89"/>
      <c r="U687" s="20" t="s">
        <v>340</v>
      </c>
      <c r="V687" s="90">
        <v>0.245</v>
      </c>
      <c r="W687" s="90">
        <f>$V$687*$K$687</f>
        <v>65.79181</v>
      </c>
      <c r="X687" s="90">
        <v>0.00348</v>
      </c>
      <c r="Y687" s="90">
        <f>$X$687*$K$687</f>
        <v>0.93451224</v>
      </c>
      <c r="Z687" s="90">
        <v>0</v>
      </c>
      <c r="AA687" s="91">
        <f>$Z$687*$K$687</f>
        <v>0</v>
      </c>
      <c r="AR687" s="5" t="s">
        <v>478</v>
      </c>
      <c r="AT687" s="5" t="s">
        <v>474</v>
      </c>
      <c r="AU687" s="5" t="s">
        <v>364</v>
      </c>
      <c r="AY687" s="5" t="s">
        <v>473</v>
      </c>
      <c r="BE687" s="50">
        <f>IF($U$687="základní",$N$687,0)</f>
        <v>0</v>
      </c>
      <c r="BF687" s="50">
        <f>IF($U$687="snížená",$N$687,0)</f>
        <v>0</v>
      </c>
      <c r="BG687" s="50">
        <f>IF($U$687="zákl. přenesená",$N$687,0)</f>
        <v>0</v>
      </c>
      <c r="BH687" s="50">
        <f>IF($U$687="sníž. přenesená",$N$687,0)</f>
        <v>0</v>
      </c>
      <c r="BI687" s="50">
        <f>IF($U$687="nulová",$N$687,0)</f>
        <v>0</v>
      </c>
      <c r="BJ687" s="5" t="s">
        <v>364</v>
      </c>
      <c r="BK687" s="50">
        <f>ROUND($L$687*$K$687,2)</f>
        <v>0</v>
      </c>
      <c r="BL687" s="5" t="s">
        <v>478</v>
      </c>
    </row>
    <row r="688" spans="2:51" s="5" customFormat="1" ht="15.75" customHeight="1">
      <c r="B688" s="92"/>
      <c r="E688" s="93"/>
      <c r="F688" s="171" t="s">
        <v>835</v>
      </c>
      <c r="G688" s="172"/>
      <c r="H688" s="172"/>
      <c r="I688" s="172"/>
      <c r="K688" s="93"/>
      <c r="N688" s="93"/>
      <c r="R688" s="94"/>
      <c r="T688" s="95"/>
      <c r="AA688" s="96"/>
      <c r="AT688" s="93" t="s">
        <v>480</v>
      </c>
      <c r="AU688" s="93" t="s">
        <v>364</v>
      </c>
      <c r="AV688" s="93" t="s">
        <v>320</v>
      </c>
      <c r="AW688" s="93" t="s">
        <v>422</v>
      </c>
      <c r="AX688" s="93" t="s">
        <v>355</v>
      </c>
      <c r="AY688" s="93" t="s">
        <v>473</v>
      </c>
    </row>
    <row r="689" spans="2:51" s="5" customFormat="1" ht="15.75" customHeight="1">
      <c r="B689" s="92"/>
      <c r="E689" s="93"/>
      <c r="F689" s="171" t="s">
        <v>836</v>
      </c>
      <c r="G689" s="172"/>
      <c r="H689" s="172"/>
      <c r="I689" s="172"/>
      <c r="K689" s="93"/>
      <c r="N689" s="93"/>
      <c r="R689" s="94"/>
      <c r="T689" s="95"/>
      <c r="AA689" s="96"/>
      <c r="AT689" s="93" t="s">
        <v>480</v>
      </c>
      <c r="AU689" s="93" t="s">
        <v>364</v>
      </c>
      <c r="AV689" s="93" t="s">
        <v>320</v>
      </c>
      <c r="AW689" s="93" t="s">
        <v>422</v>
      </c>
      <c r="AX689" s="93" t="s">
        <v>355</v>
      </c>
      <c r="AY689" s="93" t="s">
        <v>473</v>
      </c>
    </row>
    <row r="690" spans="2:51" s="5" customFormat="1" ht="15.75" customHeight="1">
      <c r="B690" s="92"/>
      <c r="E690" s="93"/>
      <c r="F690" s="171" t="s">
        <v>837</v>
      </c>
      <c r="G690" s="172"/>
      <c r="H690" s="172"/>
      <c r="I690" s="172"/>
      <c r="K690" s="93"/>
      <c r="N690" s="93"/>
      <c r="R690" s="94"/>
      <c r="T690" s="95"/>
      <c r="AA690" s="96"/>
      <c r="AT690" s="93" t="s">
        <v>480</v>
      </c>
      <c r="AU690" s="93" t="s">
        <v>364</v>
      </c>
      <c r="AV690" s="93" t="s">
        <v>320</v>
      </c>
      <c r="AW690" s="93" t="s">
        <v>422</v>
      </c>
      <c r="AX690" s="93" t="s">
        <v>355</v>
      </c>
      <c r="AY690" s="93" t="s">
        <v>473</v>
      </c>
    </row>
    <row r="691" spans="2:51" s="5" customFormat="1" ht="15.75" customHeight="1">
      <c r="B691" s="97"/>
      <c r="E691" s="98"/>
      <c r="F691" s="160" t="s">
        <v>944</v>
      </c>
      <c r="G691" s="161"/>
      <c r="H691" s="161"/>
      <c r="I691" s="161"/>
      <c r="K691" s="99">
        <v>40.834</v>
      </c>
      <c r="N691" s="98"/>
      <c r="R691" s="100"/>
      <c r="T691" s="101"/>
      <c r="AA691" s="102"/>
      <c r="AT691" s="98" t="s">
        <v>480</v>
      </c>
      <c r="AU691" s="98" t="s">
        <v>364</v>
      </c>
      <c r="AV691" s="98" t="s">
        <v>364</v>
      </c>
      <c r="AW691" s="98" t="s">
        <v>422</v>
      </c>
      <c r="AX691" s="98" t="s">
        <v>355</v>
      </c>
      <c r="AY691" s="98" t="s">
        <v>473</v>
      </c>
    </row>
    <row r="692" spans="2:51" s="5" customFormat="1" ht="15.75" customHeight="1">
      <c r="B692" s="97"/>
      <c r="E692" s="98"/>
      <c r="F692" s="160" t="s">
        <v>839</v>
      </c>
      <c r="G692" s="161"/>
      <c r="H692" s="161"/>
      <c r="I692" s="161"/>
      <c r="K692" s="99">
        <v>-5.888</v>
      </c>
      <c r="N692" s="98"/>
      <c r="R692" s="100"/>
      <c r="T692" s="101"/>
      <c r="AA692" s="102"/>
      <c r="AT692" s="98" t="s">
        <v>480</v>
      </c>
      <c r="AU692" s="98" t="s">
        <v>364</v>
      </c>
      <c r="AV692" s="98" t="s">
        <v>364</v>
      </c>
      <c r="AW692" s="98" t="s">
        <v>422</v>
      </c>
      <c r="AX692" s="98" t="s">
        <v>355</v>
      </c>
      <c r="AY692" s="98" t="s">
        <v>473</v>
      </c>
    </row>
    <row r="693" spans="2:51" s="5" customFormat="1" ht="15.75" customHeight="1">
      <c r="B693" s="97"/>
      <c r="E693" s="98"/>
      <c r="F693" s="160" t="s">
        <v>867</v>
      </c>
      <c r="G693" s="161"/>
      <c r="H693" s="161"/>
      <c r="I693" s="161"/>
      <c r="K693" s="99">
        <v>23.184</v>
      </c>
      <c r="N693" s="98"/>
      <c r="R693" s="100"/>
      <c r="T693" s="101"/>
      <c r="AA693" s="102"/>
      <c r="AT693" s="98" t="s">
        <v>480</v>
      </c>
      <c r="AU693" s="98" t="s">
        <v>364</v>
      </c>
      <c r="AV693" s="98" t="s">
        <v>364</v>
      </c>
      <c r="AW693" s="98" t="s">
        <v>422</v>
      </c>
      <c r="AX693" s="98" t="s">
        <v>355</v>
      </c>
      <c r="AY693" s="98" t="s">
        <v>473</v>
      </c>
    </row>
    <row r="694" spans="2:51" s="5" customFormat="1" ht="15.75" customHeight="1">
      <c r="B694" s="92"/>
      <c r="E694" s="93"/>
      <c r="F694" s="171" t="s">
        <v>841</v>
      </c>
      <c r="G694" s="172"/>
      <c r="H694" s="172"/>
      <c r="I694" s="172"/>
      <c r="K694" s="93"/>
      <c r="N694" s="93"/>
      <c r="R694" s="94"/>
      <c r="T694" s="95"/>
      <c r="AA694" s="96"/>
      <c r="AT694" s="93" t="s">
        <v>480</v>
      </c>
      <c r="AU694" s="93" t="s">
        <v>364</v>
      </c>
      <c r="AV694" s="93" t="s">
        <v>320</v>
      </c>
      <c r="AW694" s="93" t="s">
        <v>422</v>
      </c>
      <c r="AX694" s="93" t="s">
        <v>355</v>
      </c>
      <c r="AY694" s="93" t="s">
        <v>473</v>
      </c>
    </row>
    <row r="695" spans="2:51" s="5" customFormat="1" ht="15.75" customHeight="1">
      <c r="B695" s="97"/>
      <c r="E695" s="98"/>
      <c r="F695" s="160" t="s">
        <v>944</v>
      </c>
      <c r="G695" s="161"/>
      <c r="H695" s="161"/>
      <c r="I695" s="161"/>
      <c r="K695" s="99">
        <v>40.834</v>
      </c>
      <c r="N695" s="98"/>
      <c r="R695" s="100"/>
      <c r="T695" s="101"/>
      <c r="AA695" s="102"/>
      <c r="AT695" s="98" t="s">
        <v>480</v>
      </c>
      <c r="AU695" s="98" t="s">
        <v>364</v>
      </c>
      <c r="AV695" s="98" t="s">
        <v>364</v>
      </c>
      <c r="AW695" s="98" t="s">
        <v>422</v>
      </c>
      <c r="AX695" s="98" t="s">
        <v>355</v>
      </c>
      <c r="AY695" s="98" t="s">
        <v>473</v>
      </c>
    </row>
    <row r="696" spans="2:51" s="5" customFormat="1" ht="15.75" customHeight="1">
      <c r="B696" s="97"/>
      <c r="E696" s="98"/>
      <c r="F696" s="160" t="s">
        <v>839</v>
      </c>
      <c r="G696" s="161"/>
      <c r="H696" s="161"/>
      <c r="I696" s="161"/>
      <c r="K696" s="99">
        <v>-5.888</v>
      </c>
      <c r="N696" s="98"/>
      <c r="R696" s="100"/>
      <c r="T696" s="101"/>
      <c r="AA696" s="102"/>
      <c r="AT696" s="98" t="s">
        <v>480</v>
      </c>
      <c r="AU696" s="98" t="s">
        <v>364</v>
      </c>
      <c r="AV696" s="98" t="s">
        <v>364</v>
      </c>
      <c r="AW696" s="98" t="s">
        <v>422</v>
      </c>
      <c r="AX696" s="98" t="s">
        <v>355</v>
      </c>
      <c r="AY696" s="98" t="s">
        <v>473</v>
      </c>
    </row>
    <row r="697" spans="2:51" s="5" customFormat="1" ht="15.75" customHeight="1">
      <c r="B697" s="97"/>
      <c r="E697" s="98"/>
      <c r="F697" s="160" t="s">
        <v>867</v>
      </c>
      <c r="G697" s="161"/>
      <c r="H697" s="161"/>
      <c r="I697" s="161"/>
      <c r="K697" s="99">
        <v>23.184</v>
      </c>
      <c r="N697" s="98"/>
      <c r="R697" s="100"/>
      <c r="T697" s="101"/>
      <c r="AA697" s="102"/>
      <c r="AT697" s="98" t="s">
        <v>480</v>
      </c>
      <c r="AU697" s="98" t="s">
        <v>364</v>
      </c>
      <c r="AV697" s="98" t="s">
        <v>364</v>
      </c>
      <c r="AW697" s="98" t="s">
        <v>422</v>
      </c>
      <c r="AX697" s="98" t="s">
        <v>355</v>
      </c>
      <c r="AY697" s="98" t="s">
        <v>473</v>
      </c>
    </row>
    <row r="698" spans="2:51" s="5" customFormat="1" ht="15.75" customHeight="1">
      <c r="B698" s="92"/>
      <c r="E698" s="93"/>
      <c r="F698" s="171" t="s">
        <v>842</v>
      </c>
      <c r="G698" s="172"/>
      <c r="H698" s="172"/>
      <c r="I698" s="172"/>
      <c r="K698" s="93"/>
      <c r="N698" s="93"/>
      <c r="R698" s="94"/>
      <c r="T698" s="95"/>
      <c r="AA698" s="96"/>
      <c r="AT698" s="93" t="s">
        <v>480</v>
      </c>
      <c r="AU698" s="93" t="s">
        <v>364</v>
      </c>
      <c r="AV698" s="93" t="s">
        <v>320</v>
      </c>
      <c r="AW698" s="93" t="s">
        <v>422</v>
      </c>
      <c r="AX698" s="93" t="s">
        <v>355</v>
      </c>
      <c r="AY698" s="93" t="s">
        <v>473</v>
      </c>
    </row>
    <row r="699" spans="2:51" s="5" customFormat="1" ht="15.75" customHeight="1">
      <c r="B699" s="97"/>
      <c r="E699" s="98"/>
      <c r="F699" s="160" t="s">
        <v>843</v>
      </c>
      <c r="G699" s="161"/>
      <c r="H699" s="161"/>
      <c r="I699" s="161"/>
      <c r="K699" s="99">
        <v>73.109</v>
      </c>
      <c r="N699" s="98"/>
      <c r="R699" s="100"/>
      <c r="T699" s="101"/>
      <c r="AA699" s="102"/>
      <c r="AT699" s="98" t="s">
        <v>480</v>
      </c>
      <c r="AU699" s="98" t="s">
        <v>364</v>
      </c>
      <c r="AV699" s="98" t="s">
        <v>364</v>
      </c>
      <c r="AW699" s="98" t="s">
        <v>422</v>
      </c>
      <c r="AX699" s="98" t="s">
        <v>355</v>
      </c>
      <c r="AY699" s="98" t="s">
        <v>473</v>
      </c>
    </row>
    <row r="700" spans="2:51" s="5" customFormat="1" ht="15.75" customHeight="1">
      <c r="B700" s="97"/>
      <c r="E700" s="98"/>
      <c r="F700" s="160" t="s">
        <v>844</v>
      </c>
      <c r="G700" s="161"/>
      <c r="H700" s="161"/>
      <c r="I700" s="161"/>
      <c r="K700" s="99">
        <v>-26.58</v>
      </c>
      <c r="N700" s="98"/>
      <c r="R700" s="100"/>
      <c r="T700" s="101"/>
      <c r="AA700" s="102"/>
      <c r="AT700" s="98" t="s">
        <v>480</v>
      </c>
      <c r="AU700" s="98" t="s">
        <v>364</v>
      </c>
      <c r="AV700" s="98" t="s">
        <v>364</v>
      </c>
      <c r="AW700" s="98" t="s">
        <v>422</v>
      </c>
      <c r="AX700" s="98" t="s">
        <v>355</v>
      </c>
      <c r="AY700" s="98" t="s">
        <v>473</v>
      </c>
    </row>
    <row r="701" spans="2:51" s="5" customFormat="1" ht="15.75" customHeight="1">
      <c r="B701" s="97"/>
      <c r="E701" s="98"/>
      <c r="F701" s="160" t="s">
        <v>845</v>
      </c>
      <c r="G701" s="161"/>
      <c r="H701" s="161"/>
      <c r="I701" s="161"/>
      <c r="K701" s="99">
        <v>-6.93</v>
      </c>
      <c r="N701" s="98"/>
      <c r="R701" s="100"/>
      <c r="T701" s="101"/>
      <c r="AA701" s="102"/>
      <c r="AT701" s="98" t="s">
        <v>480</v>
      </c>
      <c r="AU701" s="98" t="s">
        <v>364</v>
      </c>
      <c r="AV701" s="98" t="s">
        <v>364</v>
      </c>
      <c r="AW701" s="98" t="s">
        <v>422</v>
      </c>
      <c r="AX701" s="98" t="s">
        <v>355</v>
      </c>
      <c r="AY701" s="98" t="s">
        <v>473</v>
      </c>
    </row>
    <row r="702" spans="2:51" s="5" customFormat="1" ht="15.75" customHeight="1">
      <c r="B702" s="97"/>
      <c r="E702" s="98"/>
      <c r="F702" s="160" t="s">
        <v>846</v>
      </c>
      <c r="G702" s="161"/>
      <c r="H702" s="161"/>
      <c r="I702" s="161"/>
      <c r="K702" s="99">
        <v>13.95</v>
      </c>
      <c r="N702" s="98"/>
      <c r="R702" s="100"/>
      <c r="T702" s="101"/>
      <c r="AA702" s="102"/>
      <c r="AT702" s="98" t="s">
        <v>480</v>
      </c>
      <c r="AU702" s="98" t="s">
        <v>364</v>
      </c>
      <c r="AV702" s="98" t="s">
        <v>364</v>
      </c>
      <c r="AW702" s="98" t="s">
        <v>422</v>
      </c>
      <c r="AX702" s="98" t="s">
        <v>355</v>
      </c>
      <c r="AY702" s="98" t="s">
        <v>473</v>
      </c>
    </row>
    <row r="703" spans="2:51" s="5" customFormat="1" ht="15.75" customHeight="1">
      <c r="B703" s="97"/>
      <c r="E703" s="98"/>
      <c r="F703" s="160" t="s">
        <v>847</v>
      </c>
      <c r="G703" s="161"/>
      <c r="H703" s="161"/>
      <c r="I703" s="161"/>
      <c r="K703" s="99">
        <v>-10.731</v>
      </c>
      <c r="N703" s="98"/>
      <c r="R703" s="100"/>
      <c r="T703" s="101"/>
      <c r="AA703" s="102"/>
      <c r="AT703" s="98" t="s">
        <v>480</v>
      </c>
      <c r="AU703" s="98" t="s">
        <v>364</v>
      </c>
      <c r="AV703" s="98" t="s">
        <v>364</v>
      </c>
      <c r="AW703" s="98" t="s">
        <v>422</v>
      </c>
      <c r="AX703" s="98" t="s">
        <v>355</v>
      </c>
      <c r="AY703" s="98" t="s">
        <v>473</v>
      </c>
    </row>
    <row r="704" spans="2:51" s="5" customFormat="1" ht="15.75" customHeight="1">
      <c r="B704" s="92"/>
      <c r="E704" s="93"/>
      <c r="F704" s="171" t="s">
        <v>848</v>
      </c>
      <c r="G704" s="172"/>
      <c r="H704" s="172"/>
      <c r="I704" s="172"/>
      <c r="K704" s="93"/>
      <c r="N704" s="93"/>
      <c r="R704" s="94"/>
      <c r="T704" s="95"/>
      <c r="AA704" s="96"/>
      <c r="AT704" s="93" t="s">
        <v>480</v>
      </c>
      <c r="AU704" s="93" t="s">
        <v>364</v>
      </c>
      <c r="AV704" s="93" t="s">
        <v>320</v>
      </c>
      <c r="AW704" s="93" t="s">
        <v>422</v>
      </c>
      <c r="AX704" s="93" t="s">
        <v>355</v>
      </c>
      <c r="AY704" s="93" t="s">
        <v>473</v>
      </c>
    </row>
    <row r="705" spans="2:51" s="5" customFormat="1" ht="15.75" customHeight="1">
      <c r="B705" s="97"/>
      <c r="E705" s="98"/>
      <c r="F705" s="160" t="s">
        <v>843</v>
      </c>
      <c r="G705" s="161"/>
      <c r="H705" s="161"/>
      <c r="I705" s="161"/>
      <c r="K705" s="99">
        <v>73.109</v>
      </c>
      <c r="N705" s="98"/>
      <c r="R705" s="100"/>
      <c r="T705" s="101"/>
      <c r="AA705" s="102"/>
      <c r="AT705" s="98" t="s">
        <v>480</v>
      </c>
      <c r="AU705" s="98" t="s">
        <v>364</v>
      </c>
      <c r="AV705" s="98" t="s">
        <v>364</v>
      </c>
      <c r="AW705" s="98" t="s">
        <v>422</v>
      </c>
      <c r="AX705" s="98" t="s">
        <v>355</v>
      </c>
      <c r="AY705" s="98" t="s">
        <v>473</v>
      </c>
    </row>
    <row r="706" spans="2:51" s="5" customFormat="1" ht="15.75" customHeight="1">
      <c r="B706" s="97"/>
      <c r="E706" s="98"/>
      <c r="F706" s="160" t="s">
        <v>849</v>
      </c>
      <c r="G706" s="161"/>
      <c r="H706" s="161"/>
      <c r="I706" s="161"/>
      <c r="K706" s="99">
        <v>-25.08</v>
      </c>
      <c r="N706" s="98"/>
      <c r="R706" s="100"/>
      <c r="T706" s="101"/>
      <c r="AA706" s="102"/>
      <c r="AT706" s="98" t="s">
        <v>480</v>
      </c>
      <c r="AU706" s="98" t="s">
        <v>364</v>
      </c>
      <c r="AV706" s="98" t="s">
        <v>364</v>
      </c>
      <c r="AW706" s="98" t="s">
        <v>422</v>
      </c>
      <c r="AX706" s="98" t="s">
        <v>355</v>
      </c>
      <c r="AY706" s="98" t="s">
        <v>473</v>
      </c>
    </row>
    <row r="707" spans="2:51" s="5" customFormat="1" ht="15.75" customHeight="1">
      <c r="B707" s="97"/>
      <c r="E707" s="98"/>
      <c r="F707" s="160" t="s">
        <v>850</v>
      </c>
      <c r="G707" s="161"/>
      <c r="H707" s="161"/>
      <c r="I707" s="161"/>
      <c r="K707" s="99">
        <v>-4.41</v>
      </c>
      <c r="N707" s="98"/>
      <c r="R707" s="100"/>
      <c r="T707" s="101"/>
      <c r="AA707" s="102"/>
      <c r="AT707" s="98" t="s">
        <v>480</v>
      </c>
      <c r="AU707" s="98" t="s">
        <v>364</v>
      </c>
      <c r="AV707" s="98" t="s">
        <v>364</v>
      </c>
      <c r="AW707" s="98" t="s">
        <v>422</v>
      </c>
      <c r="AX707" s="98" t="s">
        <v>355</v>
      </c>
      <c r="AY707" s="98" t="s">
        <v>473</v>
      </c>
    </row>
    <row r="708" spans="2:51" s="5" customFormat="1" ht="15.75" customHeight="1">
      <c r="B708" s="97"/>
      <c r="E708" s="98"/>
      <c r="F708" s="160" t="s">
        <v>846</v>
      </c>
      <c r="G708" s="161"/>
      <c r="H708" s="161"/>
      <c r="I708" s="161"/>
      <c r="K708" s="99">
        <v>13.95</v>
      </c>
      <c r="N708" s="98"/>
      <c r="R708" s="100"/>
      <c r="T708" s="101"/>
      <c r="AA708" s="102"/>
      <c r="AT708" s="98" t="s">
        <v>480</v>
      </c>
      <c r="AU708" s="98" t="s">
        <v>364</v>
      </c>
      <c r="AV708" s="98" t="s">
        <v>364</v>
      </c>
      <c r="AW708" s="98" t="s">
        <v>422</v>
      </c>
      <c r="AX708" s="98" t="s">
        <v>355</v>
      </c>
      <c r="AY708" s="98" t="s">
        <v>473</v>
      </c>
    </row>
    <row r="709" spans="2:51" s="5" customFormat="1" ht="15.75" customHeight="1">
      <c r="B709" s="97"/>
      <c r="E709" s="98"/>
      <c r="F709" s="160" t="s">
        <v>851</v>
      </c>
      <c r="G709" s="161"/>
      <c r="H709" s="161"/>
      <c r="I709" s="161"/>
      <c r="K709" s="99">
        <v>-4.95</v>
      </c>
      <c r="N709" s="98"/>
      <c r="R709" s="100"/>
      <c r="T709" s="101"/>
      <c r="AA709" s="102"/>
      <c r="AT709" s="98" t="s">
        <v>480</v>
      </c>
      <c r="AU709" s="98" t="s">
        <v>364</v>
      </c>
      <c r="AV709" s="98" t="s">
        <v>364</v>
      </c>
      <c r="AW709" s="98" t="s">
        <v>422</v>
      </c>
      <c r="AX709" s="98" t="s">
        <v>355</v>
      </c>
      <c r="AY709" s="98" t="s">
        <v>473</v>
      </c>
    </row>
    <row r="710" spans="2:51" s="5" customFormat="1" ht="15.75" customHeight="1">
      <c r="B710" s="97"/>
      <c r="E710" s="98"/>
      <c r="F710" s="160" t="s">
        <v>852</v>
      </c>
      <c r="G710" s="161"/>
      <c r="H710" s="161"/>
      <c r="I710" s="161"/>
      <c r="K710" s="99">
        <v>-1.7</v>
      </c>
      <c r="N710" s="98"/>
      <c r="R710" s="100"/>
      <c r="T710" s="101"/>
      <c r="AA710" s="102"/>
      <c r="AT710" s="98" t="s">
        <v>480</v>
      </c>
      <c r="AU710" s="98" t="s">
        <v>364</v>
      </c>
      <c r="AV710" s="98" t="s">
        <v>364</v>
      </c>
      <c r="AW710" s="98" t="s">
        <v>422</v>
      </c>
      <c r="AX710" s="98" t="s">
        <v>355</v>
      </c>
      <c r="AY710" s="98" t="s">
        <v>473</v>
      </c>
    </row>
    <row r="711" spans="2:51" s="5" customFormat="1" ht="15.75" customHeight="1">
      <c r="B711" s="113"/>
      <c r="E711" s="114"/>
      <c r="F711" s="180" t="s">
        <v>853</v>
      </c>
      <c r="G711" s="181"/>
      <c r="H711" s="181"/>
      <c r="I711" s="181"/>
      <c r="K711" s="115">
        <v>209.997</v>
      </c>
      <c r="N711" s="114"/>
      <c r="R711" s="116"/>
      <c r="T711" s="117"/>
      <c r="AA711" s="118"/>
      <c r="AT711" s="114" t="s">
        <v>480</v>
      </c>
      <c r="AU711" s="114" t="s">
        <v>364</v>
      </c>
      <c r="AV711" s="114" t="s">
        <v>486</v>
      </c>
      <c r="AW711" s="114" t="s">
        <v>422</v>
      </c>
      <c r="AX711" s="114" t="s">
        <v>355</v>
      </c>
      <c r="AY711" s="114" t="s">
        <v>473</v>
      </c>
    </row>
    <row r="712" spans="2:51" s="5" customFormat="1" ht="15.75" customHeight="1">
      <c r="B712" s="92"/>
      <c r="E712" s="93"/>
      <c r="F712" s="171" t="s">
        <v>854</v>
      </c>
      <c r="G712" s="172"/>
      <c r="H712" s="172"/>
      <c r="I712" s="172"/>
      <c r="K712" s="93"/>
      <c r="N712" s="93"/>
      <c r="R712" s="94"/>
      <c r="T712" s="95"/>
      <c r="AA712" s="96"/>
      <c r="AT712" s="93" t="s">
        <v>480</v>
      </c>
      <c r="AU712" s="93" t="s">
        <v>364</v>
      </c>
      <c r="AV712" s="93" t="s">
        <v>320</v>
      </c>
      <c r="AW712" s="93" t="s">
        <v>422</v>
      </c>
      <c r="AX712" s="93" t="s">
        <v>355</v>
      </c>
      <c r="AY712" s="93" t="s">
        <v>473</v>
      </c>
    </row>
    <row r="713" spans="2:51" s="5" customFormat="1" ht="15.75" customHeight="1">
      <c r="B713" s="92"/>
      <c r="E713" s="93"/>
      <c r="F713" s="171" t="s">
        <v>842</v>
      </c>
      <c r="G713" s="172"/>
      <c r="H713" s="172"/>
      <c r="I713" s="172"/>
      <c r="K713" s="93"/>
      <c r="N713" s="93"/>
      <c r="R713" s="94"/>
      <c r="T713" s="95"/>
      <c r="AA713" s="96"/>
      <c r="AT713" s="93" t="s">
        <v>480</v>
      </c>
      <c r="AU713" s="93" t="s">
        <v>364</v>
      </c>
      <c r="AV713" s="93" t="s">
        <v>320</v>
      </c>
      <c r="AW713" s="93" t="s">
        <v>422</v>
      </c>
      <c r="AX713" s="93" t="s">
        <v>355</v>
      </c>
      <c r="AY713" s="93" t="s">
        <v>473</v>
      </c>
    </row>
    <row r="714" spans="2:51" s="5" customFormat="1" ht="15.75" customHeight="1">
      <c r="B714" s="97"/>
      <c r="E714" s="98"/>
      <c r="F714" s="160" t="s">
        <v>855</v>
      </c>
      <c r="G714" s="161"/>
      <c r="H714" s="161"/>
      <c r="I714" s="161"/>
      <c r="K714" s="99">
        <v>6.93</v>
      </c>
      <c r="N714" s="98"/>
      <c r="R714" s="100"/>
      <c r="T714" s="101"/>
      <c r="AA714" s="102"/>
      <c r="AT714" s="98" t="s">
        <v>480</v>
      </c>
      <c r="AU714" s="98" t="s">
        <v>364</v>
      </c>
      <c r="AV714" s="98" t="s">
        <v>364</v>
      </c>
      <c r="AW714" s="98" t="s">
        <v>422</v>
      </c>
      <c r="AX714" s="98" t="s">
        <v>355</v>
      </c>
      <c r="AY714" s="98" t="s">
        <v>473</v>
      </c>
    </row>
    <row r="715" spans="2:51" s="5" customFormat="1" ht="15.75" customHeight="1">
      <c r="B715" s="97"/>
      <c r="E715" s="98"/>
      <c r="F715" s="160" t="s">
        <v>856</v>
      </c>
      <c r="G715" s="161"/>
      <c r="H715" s="161"/>
      <c r="I715" s="161"/>
      <c r="K715" s="99">
        <v>3.171</v>
      </c>
      <c r="N715" s="98"/>
      <c r="R715" s="100"/>
      <c r="T715" s="101"/>
      <c r="AA715" s="102"/>
      <c r="AT715" s="98" t="s">
        <v>480</v>
      </c>
      <c r="AU715" s="98" t="s">
        <v>364</v>
      </c>
      <c r="AV715" s="98" t="s">
        <v>364</v>
      </c>
      <c r="AW715" s="98" t="s">
        <v>422</v>
      </c>
      <c r="AX715" s="98" t="s">
        <v>355</v>
      </c>
      <c r="AY715" s="98" t="s">
        <v>473</v>
      </c>
    </row>
    <row r="716" spans="2:51" s="5" customFormat="1" ht="15.75" customHeight="1">
      <c r="B716" s="92"/>
      <c r="E716" s="93"/>
      <c r="F716" s="171" t="s">
        <v>848</v>
      </c>
      <c r="G716" s="172"/>
      <c r="H716" s="172"/>
      <c r="I716" s="172"/>
      <c r="K716" s="93"/>
      <c r="N716" s="93"/>
      <c r="R716" s="94"/>
      <c r="T716" s="95"/>
      <c r="AA716" s="96"/>
      <c r="AT716" s="93" t="s">
        <v>480</v>
      </c>
      <c r="AU716" s="93" t="s">
        <v>364</v>
      </c>
      <c r="AV716" s="93" t="s">
        <v>320</v>
      </c>
      <c r="AW716" s="93" t="s">
        <v>422</v>
      </c>
      <c r="AX716" s="93" t="s">
        <v>355</v>
      </c>
      <c r="AY716" s="93" t="s">
        <v>473</v>
      </c>
    </row>
    <row r="717" spans="2:51" s="5" customFormat="1" ht="15.75" customHeight="1">
      <c r="B717" s="97"/>
      <c r="E717" s="98"/>
      <c r="F717" s="160" t="s">
        <v>857</v>
      </c>
      <c r="G717" s="161"/>
      <c r="H717" s="161"/>
      <c r="I717" s="161"/>
      <c r="K717" s="99">
        <v>6.11</v>
      </c>
      <c r="N717" s="98"/>
      <c r="R717" s="100"/>
      <c r="T717" s="101"/>
      <c r="AA717" s="102"/>
      <c r="AT717" s="98" t="s">
        <v>480</v>
      </c>
      <c r="AU717" s="98" t="s">
        <v>364</v>
      </c>
      <c r="AV717" s="98" t="s">
        <v>364</v>
      </c>
      <c r="AW717" s="98" t="s">
        <v>422</v>
      </c>
      <c r="AX717" s="98" t="s">
        <v>355</v>
      </c>
      <c r="AY717" s="98" t="s">
        <v>473</v>
      </c>
    </row>
    <row r="718" spans="2:51" s="5" customFormat="1" ht="15.75" customHeight="1">
      <c r="B718" s="113"/>
      <c r="E718" s="114"/>
      <c r="F718" s="180" t="s">
        <v>853</v>
      </c>
      <c r="G718" s="181"/>
      <c r="H718" s="181"/>
      <c r="I718" s="181"/>
      <c r="K718" s="115">
        <v>16.211</v>
      </c>
      <c r="N718" s="114"/>
      <c r="R718" s="116"/>
      <c r="T718" s="117"/>
      <c r="AA718" s="118"/>
      <c r="AT718" s="114" t="s">
        <v>480</v>
      </c>
      <c r="AU718" s="114" t="s">
        <v>364</v>
      </c>
      <c r="AV718" s="114" t="s">
        <v>486</v>
      </c>
      <c r="AW718" s="114" t="s">
        <v>422</v>
      </c>
      <c r="AX718" s="114" t="s">
        <v>355</v>
      </c>
      <c r="AY718" s="114" t="s">
        <v>473</v>
      </c>
    </row>
    <row r="719" spans="2:51" s="5" customFormat="1" ht="15.75" customHeight="1">
      <c r="B719" s="92"/>
      <c r="E719" s="93"/>
      <c r="F719" s="171" t="s">
        <v>835</v>
      </c>
      <c r="G719" s="172"/>
      <c r="H719" s="172"/>
      <c r="I719" s="172"/>
      <c r="K719" s="93"/>
      <c r="N719" s="93"/>
      <c r="R719" s="94"/>
      <c r="T719" s="95"/>
      <c r="AA719" s="96"/>
      <c r="AT719" s="93" t="s">
        <v>480</v>
      </c>
      <c r="AU719" s="93" t="s">
        <v>364</v>
      </c>
      <c r="AV719" s="93" t="s">
        <v>320</v>
      </c>
      <c r="AW719" s="93" t="s">
        <v>422</v>
      </c>
      <c r="AX719" s="93" t="s">
        <v>355</v>
      </c>
      <c r="AY719" s="93" t="s">
        <v>473</v>
      </c>
    </row>
    <row r="720" spans="2:51" s="5" customFormat="1" ht="15.75" customHeight="1">
      <c r="B720" s="92"/>
      <c r="E720" s="93"/>
      <c r="F720" s="171" t="s">
        <v>858</v>
      </c>
      <c r="G720" s="172"/>
      <c r="H720" s="172"/>
      <c r="I720" s="172"/>
      <c r="K720" s="93"/>
      <c r="N720" s="93"/>
      <c r="R720" s="94"/>
      <c r="T720" s="95"/>
      <c r="AA720" s="96"/>
      <c r="AT720" s="93" t="s">
        <v>480</v>
      </c>
      <c r="AU720" s="93" t="s">
        <v>364</v>
      </c>
      <c r="AV720" s="93" t="s">
        <v>320</v>
      </c>
      <c r="AW720" s="93" t="s">
        <v>422</v>
      </c>
      <c r="AX720" s="93" t="s">
        <v>355</v>
      </c>
      <c r="AY720" s="93" t="s">
        <v>473</v>
      </c>
    </row>
    <row r="721" spans="2:51" s="5" customFormat="1" ht="15.75" customHeight="1">
      <c r="B721" s="92"/>
      <c r="E721" s="93"/>
      <c r="F721" s="171" t="s">
        <v>842</v>
      </c>
      <c r="G721" s="172"/>
      <c r="H721" s="172"/>
      <c r="I721" s="172"/>
      <c r="K721" s="93"/>
      <c r="N721" s="93"/>
      <c r="R721" s="94"/>
      <c r="T721" s="95"/>
      <c r="AA721" s="96"/>
      <c r="AT721" s="93" t="s">
        <v>480</v>
      </c>
      <c r="AU721" s="93" t="s">
        <v>364</v>
      </c>
      <c r="AV721" s="93" t="s">
        <v>320</v>
      </c>
      <c r="AW721" s="93" t="s">
        <v>422</v>
      </c>
      <c r="AX721" s="93" t="s">
        <v>355</v>
      </c>
      <c r="AY721" s="93" t="s">
        <v>473</v>
      </c>
    </row>
    <row r="722" spans="2:51" s="5" customFormat="1" ht="15.75" customHeight="1">
      <c r="B722" s="97"/>
      <c r="E722" s="98"/>
      <c r="F722" s="160" t="s">
        <v>859</v>
      </c>
      <c r="G722" s="161"/>
      <c r="H722" s="161"/>
      <c r="I722" s="161"/>
      <c r="K722" s="99">
        <v>10.92</v>
      </c>
      <c r="N722" s="98"/>
      <c r="R722" s="100"/>
      <c r="T722" s="101"/>
      <c r="AA722" s="102"/>
      <c r="AT722" s="98" t="s">
        <v>480</v>
      </c>
      <c r="AU722" s="98" t="s">
        <v>364</v>
      </c>
      <c r="AV722" s="98" t="s">
        <v>364</v>
      </c>
      <c r="AW722" s="98" t="s">
        <v>422</v>
      </c>
      <c r="AX722" s="98" t="s">
        <v>355</v>
      </c>
      <c r="AY722" s="98" t="s">
        <v>473</v>
      </c>
    </row>
    <row r="723" spans="2:51" s="5" customFormat="1" ht="15.75" customHeight="1">
      <c r="B723" s="92"/>
      <c r="E723" s="93"/>
      <c r="F723" s="171" t="s">
        <v>848</v>
      </c>
      <c r="G723" s="172"/>
      <c r="H723" s="172"/>
      <c r="I723" s="172"/>
      <c r="K723" s="93"/>
      <c r="N723" s="93"/>
      <c r="R723" s="94"/>
      <c r="T723" s="95"/>
      <c r="AA723" s="96"/>
      <c r="AT723" s="93" t="s">
        <v>480</v>
      </c>
      <c r="AU723" s="93" t="s">
        <v>364</v>
      </c>
      <c r="AV723" s="93" t="s">
        <v>320</v>
      </c>
      <c r="AW723" s="93" t="s">
        <v>422</v>
      </c>
      <c r="AX723" s="93" t="s">
        <v>355</v>
      </c>
      <c r="AY723" s="93" t="s">
        <v>473</v>
      </c>
    </row>
    <row r="724" spans="2:51" s="5" customFormat="1" ht="15.75" customHeight="1">
      <c r="B724" s="97"/>
      <c r="E724" s="98"/>
      <c r="F724" s="160" t="s">
        <v>860</v>
      </c>
      <c r="G724" s="161"/>
      <c r="H724" s="161"/>
      <c r="I724" s="161"/>
      <c r="K724" s="99">
        <v>8.463</v>
      </c>
      <c r="N724" s="98"/>
      <c r="R724" s="100"/>
      <c r="T724" s="101"/>
      <c r="AA724" s="102"/>
      <c r="AT724" s="98" t="s">
        <v>480</v>
      </c>
      <c r="AU724" s="98" t="s">
        <v>364</v>
      </c>
      <c r="AV724" s="98" t="s">
        <v>364</v>
      </c>
      <c r="AW724" s="98" t="s">
        <v>422</v>
      </c>
      <c r="AX724" s="98" t="s">
        <v>355</v>
      </c>
      <c r="AY724" s="98" t="s">
        <v>473</v>
      </c>
    </row>
    <row r="725" spans="2:51" s="5" customFormat="1" ht="15.75" customHeight="1">
      <c r="B725" s="92"/>
      <c r="E725" s="93"/>
      <c r="F725" s="171" t="s">
        <v>931</v>
      </c>
      <c r="G725" s="172"/>
      <c r="H725" s="172"/>
      <c r="I725" s="172"/>
      <c r="K725" s="93"/>
      <c r="N725" s="93"/>
      <c r="R725" s="94"/>
      <c r="T725" s="95"/>
      <c r="AA725" s="96"/>
      <c r="AT725" s="93" t="s">
        <v>480</v>
      </c>
      <c r="AU725" s="93" t="s">
        <v>364</v>
      </c>
      <c r="AV725" s="93" t="s">
        <v>320</v>
      </c>
      <c r="AW725" s="93" t="s">
        <v>422</v>
      </c>
      <c r="AX725" s="93" t="s">
        <v>355</v>
      </c>
      <c r="AY725" s="93" t="s">
        <v>473</v>
      </c>
    </row>
    <row r="726" spans="2:51" s="5" customFormat="1" ht="15.75" customHeight="1">
      <c r="B726" s="92"/>
      <c r="E726" s="93"/>
      <c r="F726" s="171" t="s">
        <v>932</v>
      </c>
      <c r="G726" s="172"/>
      <c r="H726" s="172"/>
      <c r="I726" s="172"/>
      <c r="K726" s="93"/>
      <c r="N726" s="93"/>
      <c r="R726" s="94"/>
      <c r="T726" s="95"/>
      <c r="AA726" s="96"/>
      <c r="AT726" s="93" t="s">
        <v>480</v>
      </c>
      <c r="AU726" s="93" t="s">
        <v>364</v>
      </c>
      <c r="AV726" s="93" t="s">
        <v>320</v>
      </c>
      <c r="AW726" s="93" t="s">
        <v>422</v>
      </c>
      <c r="AX726" s="93" t="s">
        <v>355</v>
      </c>
      <c r="AY726" s="93" t="s">
        <v>473</v>
      </c>
    </row>
    <row r="727" spans="2:51" s="5" customFormat="1" ht="15.75" customHeight="1">
      <c r="B727" s="92"/>
      <c r="E727" s="93"/>
      <c r="F727" s="171" t="s">
        <v>837</v>
      </c>
      <c r="G727" s="172"/>
      <c r="H727" s="172"/>
      <c r="I727" s="172"/>
      <c r="K727" s="93"/>
      <c r="N727" s="93"/>
      <c r="R727" s="94"/>
      <c r="T727" s="95"/>
      <c r="AA727" s="96"/>
      <c r="AT727" s="93" t="s">
        <v>480</v>
      </c>
      <c r="AU727" s="93" t="s">
        <v>364</v>
      </c>
      <c r="AV727" s="93" t="s">
        <v>320</v>
      </c>
      <c r="AW727" s="93" t="s">
        <v>422</v>
      </c>
      <c r="AX727" s="93" t="s">
        <v>355</v>
      </c>
      <c r="AY727" s="93" t="s">
        <v>473</v>
      </c>
    </row>
    <row r="728" spans="2:51" s="5" customFormat="1" ht="15.75" customHeight="1">
      <c r="B728" s="97"/>
      <c r="E728" s="98"/>
      <c r="F728" s="160" t="s">
        <v>933</v>
      </c>
      <c r="G728" s="161"/>
      <c r="H728" s="161"/>
      <c r="I728" s="161"/>
      <c r="K728" s="99">
        <v>0.88</v>
      </c>
      <c r="N728" s="98"/>
      <c r="R728" s="100"/>
      <c r="T728" s="101"/>
      <c r="AA728" s="102"/>
      <c r="AT728" s="98" t="s">
        <v>480</v>
      </c>
      <c r="AU728" s="98" t="s">
        <v>364</v>
      </c>
      <c r="AV728" s="98" t="s">
        <v>364</v>
      </c>
      <c r="AW728" s="98" t="s">
        <v>422</v>
      </c>
      <c r="AX728" s="98" t="s">
        <v>355</v>
      </c>
      <c r="AY728" s="98" t="s">
        <v>473</v>
      </c>
    </row>
    <row r="729" spans="2:51" s="5" customFormat="1" ht="15.75" customHeight="1">
      <c r="B729" s="97"/>
      <c r="E729" s="98"/>
      <c r="F729" s="160" t="s">
        <v>934</v>
      </c>
      <c r="G729" s="161"/>
      <c r="H729" s="161"/>
      <c r="I729" s="161"/>
      <c r="K729" s="99">
        <v>0.308</v>
      </c>
      <c r="N729" s="98"/>
      <c r="R729" s="100"/>
      <c r="T729" s="101"/>
      <c r="AA729" s="102"/>
      <c r="AT729" s="98" t="s">
        <v>480</v>
      </c>
      <c r="AU729" s="98" t="s">
        <v>364</v>
      </c>
      <c r="AV729" s="98" t="s">
        <v>364</v>
      </c>
      <c r="AW729" s="98" t="s">
        <v>422</v>
      </c>
      <c r="AX729" s="98" t="s">
        <v>355</v>
      </c>
      <c r="AY729" s="98" t="s">
        <v>473</v>
      </c>
    </row>
    <row r="730" spans="2:51" s="5" customFormat="1" ht="15.75" customHeight="1">
      <c r="B730" s="97"/>
      <c r="E730" s="98"/>
      <c r="F730" s="160" t="s">
        <v>935</v>
      </c>
      <c r="G730" s="161"/>
      <c r="H730" s="161"/>
      <c r="I730" s="161"/>
      <c r="K730" s="99">
        <v>4.496</v>
      </c>
      <c r="N730" s="98"/>
      <c r="R730" s="100"/>
      <c r="T730" s="101"/>
      <c r="AA730" s="102"/>
      <c r="AT730" s="98" t="s">
        <v>480</v>
      </c>
      <c r="AU730" s="98" t="s">
        <v>364</v>
      </c>
      <c r="AV730" s="98" t="s">
        <v>364</v>
      </c>
      <c r="AW730" s="98" t="s">
        <v>422</v>
      </c>
      <c r="AX730" s="98" t="s">
        <v>355</v>
      </c>
      <c r="AY730" s="98" t="s">
        <v>473</v>
      </c>
    </row>
    <row r="731" spans="2:51" s="5" customFormat="1" ht="15.75" customHeight="1">
      <c r="B731" s="92"/>
      <c r="E731" s="93"/>
      <c r="F731" s="171" t="s">
        <v>841</v>
      </c>
      <c r="G731" s="172"/>
      <c r="H731" s="172"/>
      <c r="I731" s="172"/>
      <c r="K731" s="93"/>
      <c r="N731" s="93"/>
      <c r="R731" s="94"/>
      <c r="T731" s="95"/>
      <c r="AA731" s="96"/>
      <c r="AT731" s="93" t="s">
        <v>480</v>
      </c>
      <c r="AU731" s="93" t="s">
        <v>364</v>
      </c>
      <c r="AV731" s="93" t="s">
        <v>320</v>
      </c>
      <c r="AW731" s="93" t="s">
        <v>422</v>
      </c>
      <c r="AX731" s="93" t="s">
        <v>355</v>
      </c>
      <c r="AY731" s="93" t="s">
        <v>473</v>
      </c>
    </row>
    <row r="732" spans="2:51" s="5" customFormat="1" ht="15.75" customHeight="1">
      <c r="B732" s="97"/>
      <c r="E732" s="98"/>
      <c r="F732" s="160" t="s">
        <v>933</v>
      </c>
      <c r="G732" s="161"/>
      <c r="H732" s="161"/>
      <c r="I732" s="161"/>
      <c r="K732" s="99">
        <v>0.88</v>
      </c>
      <c r="N732" s="98"/>
      <c r="R732" s="100"/>
      <c r="T732" s="101"/>
      <c r="AA732" s="102"/>
      <c r="AT732" s="98" t="s">
        <v>480</v>
      </c>
      <c r="AU732" s="98" t="s">
        <v>364</v>
      </c>
      <c r="AV732" s="98" t="s">
        <v>364</v>
      </c>
      <c r="AW732" s="98" t="s">
        <v>422</v>
      </c>
      <c r="AX732" s="98" t="s">
        <v>355</v>
      </c>
      <c r="AY732" s="98" t="s">
        <v>473</v>
      </c>
    </row>
    <row r="733" spans="2:51" s="5" customFormat="1" ht="15.75" customHeight="1">
      <c r="B733" s="97"/>
      <c r="E733" s="98"/>
      <c r="F733" s="160" t="s">
        <v>934</v>
      </c>
      <c r="G733" s="161"/>
      <c r="H733" s="161"/>
      <c r="I733" s="161"/>
      <c r="K733" s="99">
        <v>0.308</v>
      </c>
      <c r="N733" s="98"/>
      <c r="R733" s="100"/>
      <c r="T733" s="101"/>
      <c r="AA733" s="102"/>
      <c r="AT733" s="98" t="s">
        <v>480</v>
      </c>
      <c r="AU733" s="98" t="s">
        <v>364</v>
      </c>
      <c r="AV733" s="98" t="s">
        <v>364</v>
      </c>
      <c r="AW733" s="98" t="s">
        <v>422</v>
      </c>
      <c r="AX733" s="98" t="s">
        <v>355</v>
      </c>
      <c r="AY733" s="98" t="s">
        <v>473</v>
      </c>
    </row>
    <row r="734" spans="2:51" s="5" customFormat="1" ht="15.75" customHeight="1">
      <c r="B734" s="97"/>
      <c r="E734" s="98"/>
      <c r="F734" s="160" t="s">
        <v>935</v>
      </c>
      <c r="G734" s="161"/>
      <c r="H734" s="161"/>
      <c r="I734" s="161"/>
      <c r="K734" s="99">
        <v>4.496</v>
      </c>
      <c r="N734" s="98"/>
      <c r="R734" s="100"/>
      <c r="T734" s="101"/>
      <c r="AA734" s="102"/>
      <c r="AT734" s="98" t="s">
        <v>480</v>
      </c>
      <c r="AU734" s="98" t="s">
        <v>364</v>
      </c>
      <c r="AV734" s="98" t="s">
        <v>364</v>
      </c>
      <c r="AW734" s="98" t="s">
        <v>422</v>
      </c>
      <c r="AX734" s="98" t="s">
        <v>355</v>
      </c>
      <c r="AY734" s="98" t="s">
        <v>473</v>
      </c>
    </row>
    <row r="735" spans="2:51" s="5" customFormat="1" ht="15.75" customHeight="1">
      <c r="B735" s="92"/>
      <c r="E735" s="93"/>
      <c r="F735" s="171" t="s">
        <v>842</v>
      </c>
      <c r="G735" s="172"/>
      <c r="H735" s="172"/>
      <c r="I735" s="172"/>
      <c r="K735" s="93"/>
      <c r="N735" s="93"/>
      <c r="R735" s="94"/>
      <c r="T735" s="95"/>
      <c r="AA735" s="96"/>
      <c r="AT735" s="93" t="s">
        <v>480</v>
      </c>
      <c r="AU735" s="93" t="s">
        <v>364</v>
      </c>
      <c r="AV735" s="93" t="s">
        <v>320</v>
      </c>
      <c r="AW735" s="93" t="s">
        <v>422</v>
      </c>
      <c r="AX735" s="93" t="s">
        <v>355</v>
      </c>
      <c r="AY735" s="93" t="s">
        <v>473</v>
      </c>
    </row>
    <row r="736" spans="2:51" s="5" customFormat="1" ht="15.75" customHeight="1">
      <c r="B736" s="97"/>
      <c r="E736" s="98"/>
      <c r="F736" s="160" t="s">
        <v>936</v>
      </c>
      <c r="G736" s="161"/>
      <c r="H736" s="161"/>
      <c r="I736" s="161"/>
      <c r="K736" s="99">
        <v>2.275</v>
      </c>
      <c r="N736" s="98"/>
      <c r="R736" s="100"/>
      <c r="T736" s="101"/>
      <c r="AA736" s="102"/>
      <c r="AT736" s="98" t="s">
        <v>480</v>
      </c>
      <c r="AU736" s="98" t="s">
        <v>364</v>
      </c>
      <c r="AV736" s="98" t="s">
        <v>364</v>
      </c>
      <c r="AW736" s="98" t="s">
        <v>422</v>
      </c>
      <c r="AX736" s="98" t="s">
        <v>355</v>
      </c>
      <c r="AY736" s="98" t="s">
        <v>473</v>
      </c>
    </row>
    <row r="737" spans="2:51" s="5" customFormat="1" ht="15.75" customHeight="1">
      <c r="B737" s="97"/>
      <c r="E737" s="98"/>
      <c r="F737" s="160" t="s">
        <v>937</v>
      </c>
      <c r="G737" s="161"/>
      <c r="H737" s="161"/>
      <c r="I737" s="161"/>
      <c r="K737" s="99">
        <v>0.8</v>
      </c>
      <c r="N737" s="98"/>
      <c r="R737" s="100"/>
      <c r="T737" s="101"/>
      <c r="AA737" s="102"/>
      <c r="AT737" s="98" t="s">
        <v>480</v>
      </c>
      <c r="AU737" s="98" t="s">
        <v>364</v>
      </c>
      <c r="AV737" s="98" t="s">
        <v>364</v>
      </c>
      <c r="AW737" s="98" t="s">
        <v>422</v>
      </c>
      <c r="AX737" s="98" t="s">
        <v>355</v>
      </c>
      <c r="AY737" s="98" t="s">
        <v>473</v>
      </c>
    </row>
    <row r="738" spans="2:51" s="5" customFormat="1" ht="15.75" customHeight="1">
      <c r="B738" s="97"/>
      <c r="E738" s="98"/>
      <c r="F738" s="160" t="s">
        <v>938</v>
      </c>
      <c r="G738" s="161"/>
      <c r="H738" s="161"/>
      <c r="I738" s="161"/>
      <c r="K738" s="99">
        <v>3.644</v>
      </c>
      <c r="N738" s="98"/>
      <c r="R738" s="100"/>
      <c r="T738" s="101"/>
      <c r="AA738" s="102"/>
      <c r="AT738" s="98" t="s">
        <v>480</v>
      </c>
      <c r="AU738" s="98" t="s">
        <v>364</v>
      </c>
      <c r="AV738" s="98" t="s">
        <v>364</v>
      </c>
      <c r="AW738" s="98" t="s">
        <v>422</v>
      </c>
      <c r="AX738" s="98" t="s">
        <v>355</v>
      </c>
      <c r="AY738" s="98" t="s">
        <v>473</v>
      </c>
    </row>
    <row r="739" spans="2:51" s="5" customFormat="1" ht="15.75" customHeight="1">
      <c r="B739" s="92"/>
      <c r="E739" s="93"/>
      <c r="F739" s="171" t="s">
        <v>848</v>
      </c>
      <c r="G739" s="172"/>
      <c r="H739" s="172"/>
      <c r="I739" s="172"/>
      <c r="K739" s="93"/>
      <c r="N739" s="93"/>
      <c r="R739" s="94"/>
      <c r="T739" s="95"/>
      <c r="AA739" s="96"/>
      <c r="AT739" s="93" t="s">
        <v>480</v>
      </c>
      <c r="AU739" s="93" t="s">
        <v>364</v>
      </c>
      <c r="AV739" s="93" t="s">
        <v>320</v>
      </c>
      <c r="AW739" s="93" t="s">
        <v>422</v>
      </c>
      <c r="AX739" s="93" t="s">
        <v>355</v>
      </c>
      <c r="AY739" s="93" t="s">
        <v>473</v>
      </c>
    </row>
    <row r="740" spans="2:51" s="5" customFormat="1" ht="15.75" customHeight="1">
      <c r="B740" s="97"/>
      <c r="E740" s="98"/>
      <c r="F740" s="160" t="s">
        <v>939</v>
      </c>
      <c r="G740" s="161"/>
      <c r="H740" s="161"/>
      <c r="I740" s="161"/>
      <c r="K740" s="99">
        <v>3.054</v>
      </c>
      <c r="N740" s="98"/>
      <c r="R740" s="100"/>
      <c r="T740" s="101"/>
      <c r="AA740" s="102"/>
      <c r="AT740" s="98" t="s">
        <v>480</v>
      </c>
      <c r="AU740" s="98" t="s">
        <v>364</v>
      </c>
      <c r="AV740" s="98" t="s">
        <v>364</v>
      </c>
      <c r="AW740" s="98" t="s">
        <v>422</v>
      </c>
      <c r="AX740" s="98" t="s">
        <v>355</v>
      </c>
      <c r="AY740" s="98" t="s">
        <v>473</v>
      </c>
    </row>
    <row r="741" spans="2:51" s="5" customFormat="1" ht="15.75" customHeight="1">
      <c r="B741" s="97"/>
      <c r="E741" s="98"/>
      <c r="F741" s="160" t="s">
        <v>940</v>
      </c>
      <c r="G741" s="161"/>
      <c r="H741" s="161"/>
      <c r="I741" s="161"/>
      <c r="K741" s="99">
        <v>1.806</v>
      </c>
      <c r="N741" s="98"/>
      <c r="R741" s="100"/>
      <c r="T741" s="101"/>
      <c r="AA741" s="102"/>
      <c r="AT741" s="98" t="s">
        <v>480</v>
      </c>
      <c r="AU741" s="98" t="s">
        <v>364</v>
      </c>
      <c r="AV741" s="98" t="s">
        <v>364</v>
      </c>
      <c r="AW741" s="98" t="s">
        <v>422</v>
      </c>
      <c r="AX741" s="98" t="s">
        <v>355</v>
      </c>
      <c r="AY741" s="98" t="s">
        <v>473</v>
      </c>
    </row>
    <row r="742" spans="2:51" s="5" customFormat="1" ht="15.75" customHeight="1">
      <c r="B742" s="103"/>
      <c r="E742" s="104"/>
      <c r="F742" s="162" t="s">
        <v>482</v>
      </c>
      <c r="G742" s="163"/>
      <c r="H742" s="163"/>
      <c r="I742" s="163"/>
      <c r="K742" s="105">
        <v>268.538</v>
      </c>
      <c r="N742" s="104"/>
      <c r="R742" s="106"/>
      <c r="T742" s="107"/>
      <c r="AA742" s="108"/>
      <c r="AT742" s="104" t="s">
        <v>480</v>
      </c>
      <c r="AU742" s="104" t="s">
        <v>364</v>
      </c>
      <c r="AV742" s="104" t="s">
        <v>478</v>
      </c>
      <c r="AW742" s="104" t="s">
        <v>422</v>
      </c>
      <c r="AX742" s="104" t="s">
        <v>320</v>
      </c>
      <c r="AY742" s="104" t="s">
        <v>473</v>
      </c>
    </row>
    <row r="743" spans="2:64" s="5" customFormat="1" ht="27" customHeight="1">
      <c r="B743" s="16"/>
      <c r="C743" s="85" t="s">
        <v>948</v>
      </c>
      <c r="D743" s="85" t="s">
        <v>474</v>
      </c>
      <c r="E743" s="86" t="s">
        <v>949</v>
      </c>
      <c r="F743" s="167" t="s">
        <v>950</v>
      </c>
      <c r="G743" s="168"/>
      <c r="H743" s="168"/>
      <c r="I743" s="168"/>
      <c r="J743" s="87" t="s">
        <v>477</v>
      </c>
      <c r="K743" s="88">
        <v>15.961</v>
      </c>
      <c r="L743" s="169">
        <v>0</v>
      </c>
      <c r="M743" s="168"/>
      <c r="N743" s="170">
        <f>ROUND($L$743*$K$743,2)</f>
        <v>0</v>
      </c>
      <c r="O743" s="168"/>
      <c r="P743" s="168"/>
      <c r="Q743" s="168"/>
      <c r="R743" s="17"/>
      <c r="T743" s="89"/>
      <c r="U743" s="20" t="s">
        <v>340</v>
      </c>
      <c r="V743" s="90">
        <v>3.213</v>
      </c>
      <c r="W743" s="90">
        <f>$V$743*$K$743</f>
        <v>51.282693</v>
      </c>
      <c r="X743" s="90">
        <v>2.25634</v>
      </c>
      <c r="Y743" s="90">
        <f>$X$743*$K$743</f>
        <v>36.013442739999995</v>
      </c>
      <c r="Z743" s="90">
        <v>0</v>
      </c>
      <c r="AA743" s="91">
        <f>$Z$743*$K$743</f>
        <v>0</v>
      </c>
      <c r="AR743" s="5" t="s">
        <v>478</v>
      </c>
      <c r="AT743" s="5" t="s">
        <v>474</v>
      </c>
      <c r="AU743" s="5" t="s">
        <v>364</v>
      </c>
      <c r="AY743" s="5" t="s">
        <v>473</v>
      </c>
      <c r="BE743" s="50">
        <f>IF($U$743="základní",$N$743,0)</f>
        <v>0</v>
      </c>
      <c r="BF743" s="50">
        <f>IF($U$743="snížená",$N$743,0)</f>
        <v>0</v>
      </c>
      <c r="BG743" s="50">
        <f>IF($U$743="zákl. přenesená",$N$743,0)</f>
        <v>0</v>
      </c>
      <c r="BH743" s="50">
        <f>IF($U$743="sníž. přenesená",$N$743,0)</f>
        <v>0</v>
      </c>
      <c r="BI743" s="50">
        <f>IF($U$743="nulová",$N$743,0)</f>
        <v>0</v>
      </c>
      <c r="BJ743" s="5" t="s">
        <v>364</v>
      </c>
      <c r="BK743" s="50">
        <f>ROUND($L$743*$K$743,2)</f>
        <v>0</v>
      </c>
      <c r="BL743" s="5" t="s">
        <v>478</v>
      </c>
    </row>
    <row r="744" spans="2:51" s="5" customFormat="1" ht="15.75" customHeight="1">
      <c r="B744" s="92"/>
      <c r="E744" s="93"/>
      <c r="F744" s="171" t="s">
        <v>951</v>
      </c>
      <c r="G744" s="172"/>
      <c r="H744" s="172"/>
      <c r="I744" s="172"/>
      <c r="K744" s="93"/>
      <c r="N744" s="93"/>
      <c r="R744" s="94"/>
      <c r="T744" s="95"/>
      <c r="AA744" s="96"/>
      <c r="AT744" s="93" t="s">
        <v>480</v>
      </c>
      <c r="AU744" s="93" t="s">
        <v>364</v>
      </c>
      <c r="AV744" s="93" t="s">
        <v>320</v>
      </c>
      <c r="AW744" s="93" t="s">
        <v>422</v>
      </c>
      <c r="AX744" s="93" t="s">
        <v>355</v>
      </c>
      <c r="AY744" s="93" t="s">
        <v>473</v>
      </c>
    </row>
    <row r="745" spans="2:51" s="5" customFormat="1" ht="15.75" customHeight="1">
      <c r="B745" s="97"/>
      <c r="E745" s="98"/>
      <c r="F745" s="160" t="s">
        <v>952</v>
      </c>
      <c r="G745" s="161"/>
      <c r="H745" s="161"/>
      <c r="I745" s="161"/>
      <c r="K745" s="99">
        <v>9.67</v>
      </c>
      <c r="N745" s="98"/>
      <c r="R745" s="100"/>
      <c r="T745" s="101"/>
      <c r="AA745" s="102"/>
      <c r="AT745" s="98" t="s">
        <v>480</v>
      </c>
      <c r="AU745" s="98" t="s">
        <v>364</v>
      </c>
      <c r="AV745" s="98" t="s">
        <v>364</v>
      </c>
      <c r="AW745" s="98" t="s">
        <v>422</v>
      </c>
      <c r="AX745" s="98" t="s">
        <v>355</v>
      </c>
      <c r="AY745" s="98" t="s">
        <v>473</v>
      </c>
    </row>
    <row r="746" spans="2:51" s="5" customFormat="1" ht="15.75" customHeight="1">
      <c r="B746" s="97"/>
      <c r="E746" s="98"/>
      <c r="F746" s="160" t="s">
        <v>953</v>
      </c>
      <c r="G746" s="161"/>
      <c r="H746" s="161"/>
      <c r="I746" s="161"/>
      <c r="K746" s="99">
        <v>3.81</v>
      </c>
      <c r="N746" s="98"/>
      <c r="R746" s="100"/>
      <c r="T746" s="101"/>
      <c r="AA746" s="102"/>
      <c r="AT746" s="98" t="s">
        <v>480</v>
      </c>
      <c r="AU746" s="98" t="s">
        <v>364</v>
      </c>
      <c r="AV746" s="98" t="s">
        <v>364</v>
      </c>
      <c r="AW746" s="98" t="s">
        <v>422</v>
      </c>
      <c r="AX746" s="98" t="s">
        <v>355</v>
      </c>
      <c r="AY746" s="98" t="s">
        <v>473</v>
      </c>
    </row>
    <row r="747" spans="2:51" s="5" customFormat="1" ht="15.75" customHeight="1">
      <c r="B747" s="97"/>
      <c r="E747" s="98"/>
      <c r="F747" s="160" t="s">
        <v>954</v>
      </c>
      <c r="G747" s="161"/>
      <c r="H747" s="161"/>
      <c r="I747" s="161"/>
      <c r="K747" s="99">
        <v>2.481</v>
      </c>
      <c r="N747" s="98"/>
      <c r="R747" s="100"/>
      <c r="T747" s="101"/>
      <c r="AA747" s="102"/>
      <c r="AT747" s="98" t="s">
        <v>480</v>
      </c>
      <c r="AU747" s="98" t="s">
        <v>364</v>
      </c>
      <c r="AV747" s="98" t="s">
        <v>364</v>
      </c>
      <c r="AW747" s="98" t="s">
        <v>422</v>
      </c>
      <c r="AX747" s="98" t="s">
        <v>355</v>
      </c>
      <c r="AY747" s="98" t="s">
        <v>473</v>
      </c>
    </row>
    <row r="748" spans="2:51" s="5" customFormat="1" ht="15.75" customHeight="1">
      <c r="B748" s="103"/>
      <c r="E748" s="104"/>
      <c r="F748" s="162" t="s">
        <v>482</v>
      </c>
      <c r="G748" s="163"/>
      <c r="H748" s="163"/>
      <c r="I748" s="163"/>
      <c r="K748" s="105">
        <v>15.961</v>
      </c>
      <c r="N748" s="104"/>
      <c r="R748" s="106"/>
      <c r="T748" s="107"/>
      <c r="AA748" s="108"/>
      <c r="AT748" s="104" t="s">
        <v>480</v>
      </c>
      <c r="AU748" s="104" t="s">
        <v>364</v>
      </c>
      <c r="AV748" s="104" t="s">
        <v>478</v>
      </c>
      <c r="AW748" s="104" t="s">
        <v>422</v>
      </c>
      <c r="AX748" s="104" t="s">
        <v>320</v>
      </c>
      <c r="AY748" s="104" t="s">
        <v>473</v>
      </c>
    </row>
    <row r="749" spans="2:64" s="5" customFormat="1" ht="27" customHeight="1">
      <c r="B749" s="16"/>
      <c r="C749" s="85" t="s">
        <v>955</v>
      </c>
      <c r="D749" s="85" t="s">
        <v>474</v>
      </c>
      <c r="E749" s="86" t="s">
        <v>956</v>
      </c>
      <c r="F749" s="167" t="s">
        <v>957</v>
      </c>
      <c r="G749" s="168"/>
      <c r="H749" s="168"/>
      <c r="I749" s="168"/>
      <c r="J749" s="87" t="s">
        <v>477</v>
      </c>
      <c r="K749" s="88">
        <v>1.128</v>
      </c>
      <c r="L749" s="169">
        <v>0</v>
      </c>
      <c r="M749" s="168"/>
      <c r="N749" s="170">
        <f>ROUND($L$749*$K$749,2)</f>
        <v>0</v>
      </c>
      <c r="O749" s="168"/>
      <c r="P749" s="168"/>
      <c r="Q749" s="168"/>
      <c r="R749" s="17"/>
      <c r="T749" s="89"/>
      <c r="U749" s="20" t="s">
        <v>340</v>
      </c>
      <c r="V749" s="90">
        <v>2.58</v>
      </c>
      <c r="W749" s="90">
        <f>$V$749*$K$749</f>
        <v>2.91024</v>
      </c>
      <c r="X749" s="90">
        <v>2.25634</v>
      </c>
      <c r="Y749" s="90">
        <f>$X$749*$K$749</f>
        <v>2.5451515199999997</v>
      </c>
      <c r="Z749" s="90">
        <v>0</v>
      </c>
      <c r="AA749" s="91">
        <f>$Z$749*$K$749</f>
        <v>0</v>
      </c>
      <c r="AR749" s="5" t="s">
        <v>478</v>
      </c>
      <c r="AT749" s="5" t="s">
        <v>474</v>
      </c>
      <c r="AU749" s="5" t="s">
        <v>364</v>
      </c>
      <c r="AY749" s="5" t="s">
        <v>473</v>
      </c>
      <c r="BE749" s="50">
        <f>IF($U$749="základní",$N$749,0)</f>
        <v>0</v>
      </c>
      <c r="BF749" s="50">
        <f>IF($U$749="snížená",$N$749,0)</f>
        <v>0</v>
      </c>
      <c r="BG749" s="50">
        <f>IF($U$749="zákl. přenesená",$N$749,0)</f>
        <v>0</v>
      </c>
      <c r="BH749" s="50">
        <f>IF($U$749="sníž. přenesená",$N$749,0)</f>
        <v>0</v>
      </c>
      <c r="BI749" s="50">
        <f>IF($U$749="nulová",$N$749,0)</f>
        <v>0</v>
      </c>
      <c r="BJ749" s="5" t="s">
        <v>364</v>
      </c>
      <c r="BK749" s="50">
        <f>ROUND($L$749*$K$749,2)</f>
        <v>0</v>
      </c>
      <c r="BL749" s="5" t="s">
        <v>478</v>
      </c>
    </row>
    <row r="750" spans="2:51" s="5" customFormat="1" ht="15.75" customHeight="1">
      <c r="B750" s="92"/>
      <c r="E750" s="93"/>
      <c r="F750" s="171" t="s">
        <v>563</v>
      </c>
      <c r="G750" s="172"/>
      <c r="H750" s="172"/>
      <c r="I750" s="172"/>
      <c r="K750" s="93"/>
      <c r="N750" s="93"/>
      <c r="R750" s="94"/>
      <c r="T750" s="95"/>
      <c r="AA750" s="96"/>
      <c r="AT750" s="93" t="s">
        <v>480</v>
      </c>
      <c r="AU750" s="93" t="s">
        <v>364</v>
      </c>
      <c r="AV750" s="93" t="s">
        <v>320</v>
      </c>
      <c r="AW750" s="93" t="s">
        <v>422</v>
      </c>
      <c r="AX750" s="93" t="s">
        <v>355</v>
      </c>
      <c r="AY750" s="93" t="s">
        <v>473</v>
      </c>
    </row>
    <row r="751" spans="2:51" s="5" customFormat="1" ht="15.75" customHeight="1">
      <c r="B751" s="92"/>
      <c r="E751" s="93"/>
      <c r="F751" s="171" t="s">
        <v>761</v>
      </c>
      <c r="G751" s="172"/>
      <c r="H751" s="172"/>
      <c r="I751" s="172"/>
      <c r="K751" s="93"/>
      <c r="N751" s="93"/>
      <c r="R751" s="94"/>
      <c r="T751" s="95"/>
      <c r="AA751" s="96"/>
      <c r="AT751" s="93" t="s">
        <v>480</v>
      </c>
      <c r="AU751" s="93" t="s">
        <v>364</v>
      </c>
      <c r="AV751" s="93" t="s">
        <v>320</v>
      </c>
      <c r="AW751" s="93" t="s">
        <v>422</v>
      </c>
      <c r="AX751" s="93" t="s">
        <v>355</v>
      </c>
      <c r="AY751" s="93" t="s">
        <v>473</v>
      </c>
    </row>
    <row r="752" spans="2:51" s="5" customFormat="1" ht="15.75" customHeight="1">
      <c r="B752" s="97"/>
      <c r="E752" s="98"/>
      <c r="F752" s="160" t="s">
        <v>958</v>
      </c>
      <c r="G752" s="161"/>
      <c r="H752" s="161"/>
      <c r="I752" s="161"/>
      <c r="K752" s="99">
        <v>1.128</v>
      </c>
      <c r="N752" s="98"/>
      <c r="R752" s="100"/>
      <c r="T752" s="101"/>
      <c r="AA752" s="102"/>
      <c r="AT752" s="98" t="s">
        <v>480</v>
      </c>
      <c r="AU752" s="98" t="s">
        <v>364</v>
      </c>
      <c r="AV752" s="98" t="s">
        <v>364</v>
      </c>
      <c r="AW752" s="98" t="s">
        <v>422</v>
      </c>
      <c r="AX752" s="98" t="s">
        <v>320</v>
      </c>
      <c r="AY752" s="98" t="s">
        <v>473</v>
      </c>
    </row>
    <row r="753" spans="2:64" s="5" customFormat="1" ht="27" customHeight="1">
      <c r="B753" s="16"/>
      <c r="C753" s="85" t="s">
        <v>959</v>
      </c>
      <c r="D753" s="85" t="s">
        <v>474</v>
      </c>
      <c r="E753" s="86" t="s">
        <v>960</v>
      </c>
      <c r="F753" s="167" t="s">
        <v>961</v>
      </c>
      <c r="G753" s="168"/>
      <c r="H753" s="168"/>
      <c r="I753" s="168"/>
      <c r="J753" s="87" t="s">
        <v>477</v>
      </c>
      <c r="K753" s="88">
        <v>45.927</v>
      </c>
      <c r="L753" s="169">
        <v>0</v>
      </c>
      <c r="M753" s="168"/>
      <c r="N753" s="170">
        <f>ROUND($L$753*$K$753,2)</f>
        <v>0</v>
      </c>
      <c r="O753" s="168"/>
      <c r="P753" s="168"/>
      <c r="Q753" s="168"/>
      <c r="R753" s="17"/>
      <c r="T753" s="89"/>
      <c r="U753" s="20" t="s">
        <v>340</v>
      </c>
      <c r="V753" s="90">
        <v>2.58</v>
      </c>
      <c r="W753" s="90">
        <f>$V$753*$K$753</f>
        <v>118.49166</v>
      </c>
      <c r="X753" s="90">
        <v>2.45329</v>
      </c>
      <c r="Y753" s="90">
        <f>$X$753*$K$753</f>
        <v>112.67224983</v>
      </c>
      <c r="Z753" s="90">
        <v>0</v>
      </c>
      <c r="AA753" s="91">
        <f>$Z$753*$K$753</f>
        <v>0</v>
      </c>
      <c r="AR753" s="5" t="s">
        <v>478</v>
      </c>
      <c r="AT753" s="5" t="s">
        <v>474</v>
      </c>
      <c r="AU753" s="5" t="s">
        <v>364</v>
      </c>
      <c r="AY753" s="5" t="s">
        <v>473</v>
      </c>
      <c r="BE753" s="50">
        <f>IF($U$753="základní",$N$753,0)</f>
        <v>0</v>
      </c>
      <c r="BF753" s="50">
        <f>IF($U$753="snížená",$N$753,0)</f>
        <v>0</v>
      </c>
      <c r="BG753" s="50">
        <f>IF($U$753="zákl. přenesená",$N$753,0)</f>
        <v>0</v>
      </c>
      <c r="BH753" s="50">
        <f>IF($U$753="sníž. přenesená",$N$753,0)</f>
        <v>0</v>
      </c>
      <c r="BI753" s="50">
        <f>IF($U$753="nulová",$N$753,0)</f>
        <v>0</v>
      </c>
      <c r="BJ753" s="5" t="s">
        <v>364</v>
      </c>
      <c r="BK753" s="50">
        <f>ROUND($L$753*$K$753,2)</f>
        <v>0</v>
      </c>
      <c r="BL753" s="5" t="s">
        <v>478</v>
      </c>
    </row>
    <row r="754" spans="2:51" s="5" customFormat="1" ht="15.75" customHeight="1">
      <c r="B754" s="92"/>
      <c r="E754" s="93"/>
      <c r="F754" s="171" t="s">
        <v>479</v>
      </c>
      <c r="G754" s="172"/>
      <c r="H754" s="172"/>
      <c r="I754" s="172"/>
      <c r="K754" s="93"/>
      <c r="N754" s="93"/>
      <c r="R754" s="94"/>
      <c r="T754" s="95"/>
      <c r="AA754" s="96"/>
      <c r="AT754" s="93" t="s">
        <v>480</v>
      </c>
      <c r="AU754" s="93" t="s">
        <v>364</v>
      </c>
      <c r="AV754" s="93" t="s">
        <v>320</v>
      </c>
      <c r="AW754" s="93" t="s">
        <v>422</v>
      </c>
      <c r="AX754" s="93" t="s">
        <v>355</v>
      </c>
      <c r="AY754" s="93" t="s">
        <v>473</v>
      </c>
    </row>
    <row r="755" spans="2:51" s="5" customFormat="1" ht="15.75" customHeight="1">
      <c r="B755" s="97"/>
      <c r="E755" s="98"/>
      <c r="F755" s="160" t="s">
        <v>962</v>
      </c>
      <c r="G755" s="161"/>
      <c r="H755" s="161"/>
      <c r="I755" s="161"/>
      <c r="K755" s="99">
        <v>45.927</v>
      </c>
      <c r="N755" s="98"/>
      <c r="R755" s="100"/>
      <c r="T755" s="101"/>
      <c r="AA755" s="102"/>
      <c r="AT755" s="98" t="s">
        <v>480</v>
      </c>
      <c r="AU755" s="98" t="s">
        <v>364</v>
      </c>
      <c r="AV755" s="98" t="s">
        <v>364</v>
      </c>
      <c r="AW755" s="98" t="s">
        <v>422</v>
      </c>
      <c r="AX755" s="98" t="s">
        <v>355</v>
      </c>
      <c r="AY755" s="98" t="s">
        <v>473</v>
      </c>
    </row>
    <row r="756" spans="2:51" s="5" customFormat="1" ht="15.75" customHeight="1">
      <c r="B756" s="103"/>
      <c r="E756" s="104"/>
      <c r="F756" s="162" t="s">
        <v>482</v>
      </c>
      <c r="G756" s="163"/>
      <c r="H756" s="163"/>
      <c r="I756" s="163"/>
      <c r="K756" s="105">
        <v>45.927</v>
      </c>
      <c r="N756" s="104"/>
      <c r="R756" s="106"/>
      <c r="T756" s="107"/>
      <c r="AA756" s="108"/>
      <c r="AT756" s="104" t="s">
        <v>480</v>
      </c>
      <c r="AU756" s="104" t="s">
        <v>364</v>
      </c>
      <c r="AV756" s="104" t="s">
        <v>478</v>
      </c>
      <c r="AW756" s="104" t="s">
        <v>422</v>
      </c>
      <c r="AX756" s="104" t="s">
        <v>320</v>
      </c>
      <c r="AY756" s="104" t="s">
        <v>473</v>
      </c>
    </row>
    <row r="757" spans="2:64" s="5" customFormat="1" ht="27" customHeight="1">
      <c r="B757" s="16"/>
      <c r="C757" s="85" t="s">
        <v>963</v>
      </c>
      <c r="D757" s="85" t="s">
        <v>474</v>
      </c>
      <c r="E757" s="86" t="s">
        <v>964</v>
      </c>
      <c r="F757" s="167" t="s">
        <v>965</v>
      </c>
      <c r="G757" s="168"/>
      <c r="H757" s="168"/>
      <c r="I757" s="168"/>
      <c r="J757" s="87" t="s">
        <v>477</v>
      </c>
      <c r="K757" s="88">
        <v>2.08</v>
      </c>
      <c r="L757" s="169">
        <v>0</v>
      </c>
      <c r="M757" s="168"/>
      <c r="N757" s="170">
        <f>ROUND($L$757*$K$757,2)</f>
        <v>0</v>
      </c>
      <c r="O757" s="168"/>
      <c r="P757" s="168"/>
      <c r="Q757" s="168"/>
      <c r="R757" s="17"/>
      <c r="T757" s="89"/>
      <c r="U757" s="20" t="s">
        <v>340</v>
      </c>
      <c r="V757" s="90">
        <v>2.317</v>
      </c>
      <c r="W757" s="90">
        <f>$V$757*$K$757</f>
        <v>4.8193600000000005</v>
      </c>
      <c r="X757" s="90">
        <v>2.45329</v>
      </c>
      <c r="Y757" s="90">
        <f>$X$757*$K$757</f>
        <v>5.1028432</v>
      </c>
      <c r="Z757" s="90">
        <v>0</v>
      </c>
      <c r="AA757" s="91">
        <f>$Z$757*$K$757</f>
        <v>0</v>
      </c>
      <c r="AR757" s="5" t="s">
        <v>478</v>
      </c>
      <c r="AT757" s="5" t="s">
        <v>474</v>
      </c>
      <c r="AU757" s="5" t="s">
        <v>364</v>
      </c>
      <c r="AY757" s="5" t="s">
        <v>473</v>
      </c>
      <c r="BE757" s="50">
        <f>IF($U$757="základní",$N$757,0)</f>
        <v>0</v>
      </c>
      <c r="BF757" s="50">
        <f>IF($U$757="snížená",$N$757,0)</f>
        <v>0</v>
      </c>
      <c r="BG757" s="50">
        <f>IF($U$757="zákl. přenesená",$N$757,0)</f>
        <v>0</v>
      </c>
      <c r="BH757" s="50">
        <f>IF($U$757="sníž. přenesená",$N$757,0)</f>
        <v>0</v>
      </c>
      <c r="BI757" s="50">
        <f>IF($U$757="nulová",$N$757,0)</f>
        <v>0</v>
      </c>
      <c r="BJ757" s="5" t="s">
        <v>364</v>
      </c>
      <c r="BK757" s="50">
        <f>ROUND($L$757*$K$757,2)</f>
        <v>0</v>
      </c>
      <c r="BL757" s="5" t="s">
        <v>478</v>
      </c>
    </row>
    <row r="758" spans="2:51" s="5" customFormat="1" ht="15.75" customHeight="1">
      <c r="B758" s="92"/>
      <c r="E758" s="93"/>
      <c r="F758" s="171" t="s">
        <v>492</v>
      </c>
      <c r="G758" s="172"/>
      <c r="H758" s="172"/>
      <c r="I758" s="172"/>
      <c r="K758" s="93"/>
      <c r="N758" s="93"/>
      <c r="R758" s="94"/>
      <c r="T758" s="95"/>
      <c r="AA758" s="96"/>
      <c r="AT758" s="93" t="s">
        <v>480</v>
      </c>
      <c r="AU758" s="93" t="s">
        <v>364</v>
      </c>
      <c r="AV758" s="93" t="s">
        <v>320</v>
      </c>
      <c r="AW758" s="93" t="s">
        <v>422</v>
      </c>
      <c r="AX758" s="93" t="s">
        <v>355</v>
      </c>
      <c r="AY758" s="93" t="s">
        <v>473</v>
      </c>
    </row>
    <row r="759" spans="2:51" s="5" customFormat="1" ht="15.75" customHeight="1">
      <c r="B759" s="97"/>
      <c r="E759" s="98"/>
      <c r="F759" s="160" t="s">
        <v>966</v>
      </c>
      <c r="G759" s="161"/>
      <c r="H759" s="161"/>
      <c r="I759" s="161"/>
      <c r="K759" s="99">
        <v>2.08</v>
      </c>
      <c r="N759" s="98"/>
      <c r="R759" s="100"/>
      <c r="T759" s="101"/>
      <c r="AA759" s="102"/>
      <c r="AT759" s="98" t="s">
        <v>480</v>
      </c>
      <c r="AU759" s="98" t="s">
        <v>364</v>
      </c>
      <c r="AV759" s="98" t="s">
        <v>364</v>
      </c>
      <c r="AW759" s="98" t="s">
        <v>422</v>
      </c>
      <c r="AX759" s="98" t="s">
        <v>320</v>
      </c>
      <c r="AY759" s="98" t="s">
        <v>473</v>
      </c>
    </row>
    <row r="760" spans="2:64" s="5" customFormat="1" ht="27" customHeight="1">
      <c r="B760" s="16"/>
      <c r="C760" s="85" t="s">
        <v>967</v>
      </c>
      <c r="D760" s="85" t="s">
        <v>474</v>
      </c>
      <c r="E760" s="86" t="s">
        <v>968</v>
      </c>
      <c r="F760" s="167" t="s">
        <v>969</v>
      </c>
      <c r="G760" s="168"/>
      <c r="H760" s="168"/>
      <c r="I760" s="168"/>
      <c r="J760" s="87" t="s">
        <v>477</v>
      </c>
      <c r="K760" s="88">
        <v>47.055</v>
      </c>
      <c r="L760" s="169">
        <v>0</v>
      </c>
      <c r="M760" s="168"/>
      <c r="N760" s="170">
        <f>ROUND($L$760*$K$760,2)</f>
        <v>0</v>
      </c>
      <c r="O760" s="168"/>
      <c r="P760" s="168"/>
      <c r="Q760" s="168"/>
      <c r="R760" s="17"/>
      <c r="T760" s="89"/>
      <c r="U760" s="20" t="s">
        <v>340</v>
      </c>
      <c r="V760" s="90">
        <v>1.35</v>
      </c>
      <c r="W760" s="90">
        <f>$V$760*$K$760</f>
        <v>63.52425</v>
      </c>
      <c r="X760" s="90">
        <v>0</v>
      </c>
      <c r="Y760" s="90">
        <f>$X$760*$K$760</f>
        <v>0</v>
      </c>
      <c r="Z760" s="90">
        <v>0</v>
      </c>
      <c r="AA760" s="91">
        <f>$Z$760*$K$760</f>
        <v>0</v>
      </c>
      <c r="AR760" s="5" t="s">
        <v>478</v>
      </c>
      <c r="AT760" s="5" t="s">
        <v>474</v>
      </c>
      <c r="AU760" s="5" t="s">
        <v>364</v>
      </c>
      <c r="AY760" s="5" t="s">
        <v>473</v>
      </c>
      <c r="BE760" s="50">
        <f>IF($U$760="základní",$N$760,0)</f>
        <v>0</v>
      </c>
      <c r="BF760" s="50">
        <f>IF($U$760="snížená",$N$760,0)</f>
        <v>0</v>
      </c>
      <c r="BG760" s="50">
        <f>IF($U$760="zákl. přenesená",$N$760,0)</f>
        <v>0</v>
      </c>
      <c r="BH760" s="50">
        <f>IF($U$760="sníž. přenesená",$N$760,0)</f>
        <v>0</v>
      </c>
      <c r="BI760" s="50">
        <f>IF($U$760="nulová",$N$760,0)</f>
        <v>0</v>
      </c>
      <c r="BJ760" s="5" t="s">
        <v>364</v>
      </c>
      <c r="BK760" s="50">
        <f>ROUND($L$760*$K$760,2)</f>
        <v>0</v>
      </c>
      <c r="BL760" s="5" t="s">
        <v>478</v>
      </c>
    </row>
    <row r="761" spans="2:51" s="5" customFormat="1" ht="15.75" customHeight="1">
      <c r="B761" s="97"/>
      <c r="E761" s="98"/>
      <c r="F761" s="160" t="s">
        <v>958</v>
      </c>
      <c r="G761" s="161"/>
      <c r="H761" s="161"/>
      <c r="I761" s="161"/>
      <c r="K761" s="99">
        <v>1.128</v>
      </c>
      <c r="N761" s="98"/>
      <c r="R761" s="100"/>
      <c r="T761" s="101"/>
      <c r="AA761" s="102"/>
      <c r="AT761" s="98" t="s">
        <v>480</v>
      </c>
      <c r="AU761" s="98" t="s">
        <v>364</v>
      </c>
      <c r="AV761" s="98" t="s">
        <v>364</v>
      </c>
      <c r="AW761" s="98" t="s">
        <v>422</v>
      </c>
      <c r="AX761" s="98" t="s">
        <v>355</v>
      </c>
      <c r="AY761" s="98" t="s">
        <v>473</v>
      </c>
    </row>
    <row r="762" spans="2:51" s="5" customFormat="1" ht="15.75" customHeight="1">
      <c r="B762" s="92"/>
      <c r="E762" s="93"/>
      <c r="F762" s="171" t="s">
        <v>479</v>
      </c>
      <c r="G762" s="172"/>
      <c r="H762" s="172"/>
      <c r="I762" s="172"/>
      <c r="K762" s="93"/>
      <c r="N762" s="93"/>
      <c r="R762" s="94"/>
      <c r="T762" s="95"/>
      <c r="AA762" s="96"/>
      <c r="AT762" s="93" t="s">
        <v>480</v>
      </c>
      <c r="AU762" s="93" t="s">
        <v>364</v>
      </c>
      <c r="AV762" s="93" t="s">
        <v>320</v>
      </c>
      <c r="AW762" s="93" t="s">
        <v>422</v>
      </c>
      <c r="AX762" s="93" t="s">
        <v>355</v>
      </c>
      <c r="AY762" s="93" t="s">
        <v>473</v>
      </c>
    </row>
    <row r="763" spans="2:51" s="5" customFormat="1" ht="15.75" customHeight="1">
      <c r="B763" s="97"/>
      <c r="E763" s="98"/>
      <c r="F763" s="160" t="s">
        <v>962</v>
      </c>
      <c r="G763" s="161"/>
      <c r="H763" s="161"/>
      <c r="I763" s="161"/>
      <c r="K763" s="99">
        <v>45.927</v>
      </c>
      <c r="N763" s="98"/>
      <c r="R763" s="100"/>
      <c r="T763" s="101"/>
      <c r="AA763" s="102"/>
      <c r="AT763" s="98" t="s">
        <v>480</v>
      </c>
      <c r="AU763" s="98" t="s">
        <v>364</v>
      </c>
      <c r="AV763" s="98" t="s">
        <v>364</v>
      </c>
      <c r="AW763" s="98" t="s">
        <v>422</v>
      </c>
      <c r="AX763" s="98" t="s">
        <v>355</v>
      </c>
      <c r="AY763" s="98" t="s">
        <v>473</v>
      </c>
    </row>
    <row r="764" spans="2:51" s="5" customFormat="1" ht="15.75" customHeight="1">
      <c r="B764" s="103"/>
      <c r="E764" s="104"/>
      <c r="F764" s="162" t="s">
        <v>482</v>
      </c>
      <c r="G764" s="163"/>
      <c r="H764" s="163"/>
      <c r="I764" s="163"/>
      <c r="K764" s="105">
        <v>47.055</v>
      </c>
      <c r="N764" s="104"/>
      <c r="R764" s="106"/>
      <c r="T764" s="107"/>
      <c r="AA764" s="108"/>
      <c r="AT764" s="104" t="s">
        <v>480</v>
      </c>
      <c r="AU764" s="104" t="s">
        <v>364</v>
      </c>
      <c r="AV764" s="104" t="s">
        <v>478</v>
      </c>
      <c r="AW764" s="104" t="s">
        <v>422</v>
      </c>
      <c r="AX764" s="104" t="s">
        <v>320</v>
      </c>
      <c r="AY764" s="104" t="s">
        <v>473</v>
      </c>
    </row>
    <row r="765" spans="2:64" s="5" customFormat="1" ht="27" customHeight="1">
      <c r="B765" s="16"/>
      <c r="C765" s="85" t="s">
        <v>970</v>
      </c>
      <c r="D765" s="85" t="s">
        <v>474</v>
      </c>
      <c r="E765" s="86" t="s">
        <v>971</v>
      </c>
      <c r="F765" s="167" t="s">
        <v>972</v>
      </c>
      <c r="G765" s="168"/>
      <c r="H765" s="168"/>
      <c r="I765" s="168"/>
      <c r="J765" s="87" t="s">
        <v>477</v>
      </c>
      <c r="K765" s="88">
        <v>2.08</v>
      </c>
      <c r="L765" s="169">
        <v>0</v>
      </c>
      <c r="M765" s="168"/>
      <c r="N765" s="170">
        <f>ROUND($L$765*$K$765,2)</f>
        <v>0</v>
      </c>
      <c r="O765" s="168"/>
      <c r="P765" s="168"/>
      <c r="Q765" s="168"/>
      <c r="R765" s="17"/>
      <c r="T765" s="89"/>
      <c r="U765" s="20" t="s">
        <v>340</v>
      </c>
      <c r="V765" s="90">
        <v>0.675</v>
      </c>
      <c r="W765" s="90">
        <f>$V$765*$K$765</f>
        <v>1.4040000000000001</v>
      </c>
      <c r="X765" s="90">
        <v>0.01</v>
      </c>
      <c r="Y765" s="90">
        <f>$X$765*$K$765</f>
        <v>0.020800000000000003</v>
      </c>
      <c r="Z765" s="90">
        <v>0</v>
      </c>
      <c r="AA765" s="91">
        <f>$Z$765*$K$765</f>
        <v>0</v>
      </c>
      <c r="AR765" s="5" t="s">
        <v>478</v>
      </c>
      <c r="AT765" s="5" t="s">
        <v>474</v>
      </c>
      <c r="AU765" s="5" t="s">
        <v>364</v>
      </c>
      <c r="AY765" s="5" t="s">
        <v>473</v>
      </c>
      <c r="BE765" s="50">
        <f>IF($U$765="základní",$N$765,0)</f>
        <v>0</v>
      </c>
      <c r="BF765" s="50">
        <f>IF($U$765="snížená",$N$765,0)</f>
        <v>0</v>
      </c>
      <c r="BG765" s="50">
        <f>IF($U$765="zákl. přenesená",$N$765,0)</f>
        <v>0</v>
      </c>
      <c r="BH765" s="50">
        <f>IF($U$765="sníž. přenesená",$N$765,0)</f>
        <v>0</v>
      </c>
      <c r="BI765" s="50">
        <f>IF($U$765="nulová",$N$765,0)</f>
        <v>0</v>
      </c>
      <c r="BJ765" s="5" t="s">
        <v>364</v>
      </c>
      <c r="BK765" s="50">
        <f>ROUND($L$765*$K$765,2)</f>
        <v>0</v>
      </c>
      <c r="BL765" s="5" t="s">
        <v>478</v>
      </c>
    </row>
    <row r="766" spans="2:64" s="5" customFormat="1" ht="27" customHeight="1">
      <c r="B766" s="16"/>
      <c r="C766" s="85" t="s">
        <v>973</v>
      </c>
      <c r="D766" s="85" t="s">
        <v>474</v>
      </c>
      <c r="E766" s="86" t="s">
        <v>974</v>
      </c>
      <c r="F766" s="167" t="s">
        <v>975</v>
      </c>
      <c r="G766" s="168"/>
      <c r="H766" s="168"/>
      <c r="I766" s="168"/>
      <c r="J766" s="87" t="s">
        <v>477</v>
      </c>
      <c r="K766" s="88">
        <v>47.055</v>
      </c>
      <c r="L766" s="169">
        <v>0</v>
      </c>
      <c r="M766" s="168"/>
      <c r="N766" s="170">
        <f>ROUND($L$766*$K$766,2)</f>
        <v>0</v>
      </c>
      <c r="O766" s="168"/>
      <c r="P766" s="168"/>
      <c r="Q766" s="168"/>
      <c r="R766" s="17"/>
      <c r="T766" s="89"/>
      <c r="U766" s="20" t="s">
        <v>340</v>
      </c>
      <c r="V766" s="90">
        <v>0.41</v>
      </c>
      <c r="W766" s="90">
        <f>$V$766*$K$766</f>
        <v>19.29255</v>
      </c>
      <c r="X766" s="90">
        <v>0</v>
      </c>
      <c r="Y766" s="90">
        <f>$X$766*$K$766</f>
        <v>0</v>
      </c>
      <c r="Z766" s="90">
        <v>0</v>
      </c>
      <c r="AA766" s="91">
        <f>$Z$766*$K$766</f>
        <v>0</v>
      </c>
      <c r="AR766" s="5" t="s">
        <v>478</v>
      </c>
      <c r="AT766" s="5" t="s">
        <v>474</v>
      </c>
      <c r="AU766" s="5" t="s">
        <v>364</v>
      </c>
      <c r="AY766" s="5" t="s">
        <v>473</v>
      </c>
      <c r="BE766" s="50">
        <f>IF($U$766="základní",$N$766,0)</f>
        <v>0</v>
      </c>
      <c r="BF766" s="50">
        <f>IF($U$766="snížená",$N$766,0)</f>
        <v>0</v>
      </c>
      <c r="BG766" s="50">
        <f>IF($U$766="zákl. přenesená",$N$766,0)</f>
        <v>0</v>
      </c>
      <c r="BH766" s="50">
        <f>IF($U$766="sníž. přenesená",$N$766,0)</f>
        <v>0</v>
      </c>
      <c r="BI766" s="50">
        <f>IF($U$766="nulová",$N$766,0)</f>
        <v>0</v>
      </c>
      <c r="BJ766" s="5" t="s">
        <v>364</v>
      </c>
      <c r="BK766" s="50">
        <f>ROUND($L$766*$K$766,2)</f>
        <v>0</v>
      </c>
      <c r="BL766" s="5" t="s">
        <v>478</v>
      </c>
    </row>
    <row r="767" spans="2:51" s="5" customFormat="1" ht="15.75" customHeight="1">
      <c r="B767" s="97"/>
      <c r="E767" s="98"/>
      <c r="F767" s="160" t="s">
        <v>958</v>
      </c>
      <c r="G767" s="161"/>
      <c r="H767" s="161"/>
      <c r="I767" s="161"/>
      <c r="K767" s="99">
        <v>1.128</v>
      </c>
      <c r="N767" s="98"/>
      <c r="R767" s="100"/>
      <c r="T767" s="101"/>
      <c r="AA767" s="102"/>
      <c r="AT767" s="98" t="s">
        <v>480</v>
      </c>
      <c r="AU767" s="98" t="s">
        <v>364</v>
      </c>
      <c r="AV767" s="98" t="s">
        <v>364</v>
      </c>
      <c r="AW767" s="98" t="s">
        <v>422</v>
      </c>
      <c r="AX767" s="98" t="s">
        <v>355</v>
      </c>
      <c r="AY767" s="98" t="s">
        <v>473</v>
      </c>
    </row>
    <row r="768" spans="2:51" s="5" customFormat="1" ht="15.75" customHeight="1">
      <c r="B768" s="92"/>
      <c r="E768" s="93"/>
      <c r="F768" s="171" t="s">
        <v>479</v>
      </c>
      <c r="G768" s="172"/>
      <c r="H768" s="172"/>
      <c r="I768" s="172"/>
      <c r="K768" s="93"/>
      <c r="N768" s="93"/>
      <c r="R768" s="94"/>
      <c r="T768" s="95"/>
      <c r="AA768" s="96"/>
      <c r="AT768" s="93" t="s">
        <v>480</v>
      </c>
      <c r="AU768" s="93" t="s">
        <v>364</v>
      </c>
      <c r="AV768" s="93" t="s">
        <v>320</v>
      </c>
      <c r="AW768" s="93" t="s">
        <v>422</v>
      </c>
      <c r="AX768" s="93" t="s">
        <v>355</v>
      </c>
      <c r="AY768" s="93" t="s">
        <v>473</v>
      </c>
    </row>
    <row r="769" spans="2:51" s="5" customFormat="1" ht="15.75" customHeight="1">
      <c r="B769" s="97"/>
      <c r="E769" s="98"/>
      <c r="F769" s="160" t="s">
        <v>962</v>
      </c>
      <c r="G769" s="161"/>
      <c r="H769" s="161"/>
      <c r="I769" s="161"/>
      <c r="K769" s="99">
        <v>45.927</v>
      </c>
      <c r="N769" s="98"/>
      <c r="R769" s="100"/>
      <c r="T769" s="101"/>
      <c r="AA769" s="102"/>
      <c r="AT769" s="98" t="s">
        <v>480</v>
      </c>
      <c r="AU769" s="98" t="s">
        <v>364</v>
      </c>
      <c r="AV769" s="98" t="s">
        <v>364</v>
      </c>
      <c r="AW769" s="98" t="s">
        <v>422</v>
      </c>
      <c r="AX769" s="98" t="s">
        <v>355</v>
      </c>
      <c r="AY769" s="98" t="s">
        <v>473</v>
      </c>
    </row>
    <row r="770" spans="2:51" s="5" customFormat="1" ht="15.75" customHeight="1">
      <c r="B770" s="103"/>
      <c r="E770" s="104"/>
      <c r="F770" s="162" t="s">
        <v>482</v>
      </c>
      <c r="G770" s="163"/>
      <c r="H770" s="163"/>
      <c r="I770" s="163"/>
      <c r="K770" s="105">
        <v>47.055</v>
      </c>
      <c r="N770" s="104"/>
      <c r="R770" s="106"/>
      <c r="T770" s="107"/>
      <c r="AA770" s="108"/>
      <c r="AT770" s="104" t="s">
        <v>480</v>
      </c>
      <c r="AU770" s="104" t="s">
        <v>364</v>
      </c>
      <c r="AV770" s="104" t="s">
        <v>478</v>
      </c>
      <c r="AW770" s="104" t="s">
        <v>422</v>
      </c>
      <c r="AX770" s="104" t="s">
        <v>320</v>
      </c>
      <c r="AY770" s="104" t="s">
        <v>473</v>
      </c>
    </row>
    <row r="771" spans="2:64" s="5" customFormat="1" ht="27" customHeight="1">
      <c r="B771" s="16"/>
      <c r="C771" s="85" t="s">
        <v>976</v>
      </c>
      <c r="D771" s="85" t="s">
        <v>474</v>
      </c>
      <c r="E771" s="86" t="s">
        <v>977</v>
      </c>
      <c r="F771" s="167" t="s">
        <v>978</v>
      </c>
      <c r="G771" s="168"/>
      <c r="H771" s="168"/>
      <c r="I771" s="168"/>
      <c r="J771" s="87" t="s">
        <v>477</v>
      </c>
      <c r="K771" s="88">
        <v>2.08</v>
      </c>
      <c r="L771" s="169">
        <v>0</v>
      </c>
      <c r="M771" s="168"/>
      <c r="N771" s="170">
        <f>ROUND($L$771*$K$771,2)</f>
        <v>0</v>
      </c>
      <c r="O771" s="168"/>
      <c r="P771" s="168"/>
      <c r="Q771" s="168"/>
      <c r="R771" s="17"/>
      <c r="T771" s="89"/>
      <c r="U771" s="20" t="s">
        <v>340</v>
      </c>
      <c r="V771" s="90">
        <v>0.205</v>
      </c>
      <c r="W771" s="90">
        <f>$V$771*$K$771</f>
        <v>0.4264</v>
      </c>
      <c r="X771" s="90">
        <v>0</v>
      </c>
      <c r="Y771" s="90">
        <f>$X$771*$K$771</f>
        <v>0</v>
      </c>
      <c r="Z771" s="90">
        <v>0</v>
      </c>
      <c r="AA771" s="91">
        <f>$Z$771*$K$771</f>
        <v>0</v>
      </c>
      <c r="AR771" s="5" t="s">
        <v>478</v>
      </c>
      <c r="AT771" s="5" t="s">
        <v>474</v>
      </c>
      <c r="AU771" s="5" t="s">
        <v>364</v>
      </c>
      <c r="AY771" s="5" t="s">
        <v>473</v>
      </c>
      <c r="BE771" s="50">
        <f>IF($U$771="základní",$N$771,0)</f>
        <v>0</v>
      </c>
      <c r="BF771" s="50">
        <f>IF($U$771="snížená",$N$771,0)</f>
        <v>0</v>
      </c>
      <c r="BG771" s="50">
        <f>IF($U$771="zákl. přenesená",$N$771,0)</f>
        <v>0</v>
      </c>
      <c r="BH771" s="50">
        <f>IF($U$771="sníž. přenesená",$N$771,0)</f>
        <v>0</v>
      </c>
      <c r="BI771" s="50">
        <f>IF($U$771="nulová",$N$771,0)</f>
        <v>0</v>
      </c>
      <c r="BJ771" s="5" t="s">
        <v>364</v>
      </c>
      <c r="BK771" s="50">
        <f>ROUND($L$771*$K$771,2)</f>
        <v>0</v>
      </c>
      <c r="BL771" s="5" t="s">
        <v>478</v>
      </c>
    </row>
    <row r="772" spans="2:64" s="5" customFormat="1" ht="15.75" customHeight="1">
      <c r="B772" s="16"/>
      <c r="C772" s="85" t="s">
        <v>979</v>
      </c>
      <c r="D772" s="85" t="s">
        <v>474</v>
      </c>
      <c r="E772" s="86" t="s">
        <v>980</v>
      </c>
      <c r="F772" s="167" t="s">
        <v>981</v>
      </c>
      <c r="G772" s="168"/>
      <c r="H772" s="168"/>
      <c r="I772" s="168"/>
      <c r="J772" s="87" t="s">
        <v>528</v>
      </c>
      <c r="K772" s="88">
        <v>2.88</v>
      </c>
      <c r="L772" s="169">
        <v>0</v>
      </c>
      <c r="M772" s="168"/>
      <c r="N772" s="170">
        <f>ROUND($L$772*$K$772,2)</f>
        <v>0</v>
      </c>
      <c r="O772" s="168"/>
      <c r="P772" s="168"/>
      <c r="Q772" s="168"/>
      <c r="R772" s="17"/>
      <c r="T772" s="89"/>
      <c r="U772" s="20" t="s">
        <v>340</v>
      </c>
      <c r="V772" s="90">
        <v>0.396</v>
      </c>
      <c r="W772" s="90">
        <f>$V$772*$K$772</f>
        <v>1.14048</v>
      </c>
      <c r="X772" s="90">
        <v>0.01352</v>
      </c>
      <c r="Y772" s="90">
        <f>$X$772*$K$772</f>
        <v>0.0389376</v>
      </c>
      <c r="Z772" s="90">
        <v>0</v>
      </c>
      <c r="AA772" s="91">
        <f>$Z$772*$K$772</f>
        <v>0</v>
      </c>
      <c r="AR772" s="5" t="s">
        <v>478</v>
      </c>
      <c r="AT772" s="5" t="s">
        <v>474</v>
      </c>
      <c r="AU772" s="5" t="s">
        <v>364</v>
      </c>
      <c r="AY772" s="5" t="s">
        <v>473</v>
      </c>
      <c r="BE772" s="50">
        <f>IF($U$772="základní",$N$772,0)</f>
        <v>0</v>
      </c>
      <c r="BF772" s="50">
        <f>IF($U$772="snížená",$N$772,0)</f>
        <v>0</v>
      </c>
      <c r="BG772" s="50">
        <f>IF($U$772="zákl. přenesená",$N$772,0)</f>
        <v>0</v>
      </c>
      <c r="BH772" s="50">
        <f>IF($U$772="sníž. přenesená",$N$772,0)</f>
        <v>0</v>
      </c>
      <c r="BI772" s="50">
        <f>IF($U$772="nulová",$N$772,0)</f>
        <v>0</v>
      </c>
      <c r="BJ772" s="5" t="s">
        <v>364</v>
      </c>
      <c r="BK772" s="50">
        <f>ROUND($L$772*$K$772,2)</f>
        <v>0</v>
      </c>
      <c r="BL772" s="5" t="s">
        <v>478</v>
      </c>
    </row>
    <row r="773" spans="2:51" s="5" customFormat="1" ht="15.75" customHeight="1">
      <c r="B773" s="92"/>
      <c r="E773" s="93"/>
      <c r="F773" s="171" t="s">
        <v>492</v>
      </c>
      <c r="G773" s="172"/>
      <c r="H773" s="172"/>
      <c r="I773" s="172"/>
      <c r="K773" s="93"/>
      <c r="N773" s="93"/>
      <c r="R773" s="94"/>
      <c r="T773" s="95"/>
      <c r="AA773" s="96"/>
      <c r="AT773" s="93" t="s">
        <v>480</v>
      </c>
      <c r="AU773" s="93" t="s">
        <v>364</v>
      </c>
      <c r="AV773" s="93" t="s">
        <v>320</v>
      </c>
      <c r="AW773" s="93" t="s">
        <v>422</v>
      </c>
      <c r="AX773" s="93" t="s">
        <v>355</v>
      </c>
      <c r="AY773" s="93" t="s">
        <v>473</v>
      </c>
    </row>
    <row r="774" spans="2:51" s="5" customFormat="1" ht="15.75" customHeight="1">
      <c r="B774" s="97"/>
      <c r="E774" s="98"/>
      <c r="F774" s="160" t="s">
        <v>982</v>
      </c>
      <c r="G774" s="161"/>
      <c r="H774" s="161"/>
      <c r="I774" s="161"/>
      <c r="K774" s="99">
        <v>2.88</v>
      </c>
      <c r="N774" s="98"/>
      <c r="R774" s="100"/>
      <c r="T774" s="101"/>
      <c r="AA774" s="102"/>
      <c r="AT774" s="98" t="s">
        <v>480</v>
      </c>
      <c r="AU774" s="98" t="s">
        <v>364</v>
      </c>
      <c r="AV774" s="98" t="s">
        <v>364</v>
      </c>
      <c r="AW774" s="98" t="s">
        <v>422</v>
      </c>
      <c r="AX774" s="98" t="s">
        <v>320</v>
      </c>
      <c r="AY774" s="98" t="s">
        <v>473</v>
      </c>
    </row>
    <row r="775" spans="2:64" s="5" customFormat="1" ht="15.75" customHeight="1">
      <c r="B775" s="16"/>
      <c r="C775" s="85" t="s">
        <v>983</v>
      </c>
      <c r="D775" s="85" t="s">
        <v>474</v>
      </c>
      <c r="E775" s="86" t="s">
        <v>984</v>
      </c>
      <c r="F775" s="167" t="s">
        <v>985</v>
      </c>
      <c r="G775" s="168"/>
      <c r="H775" s="168"/>
      <c r="I775" s="168"/>
      <c r="J775" s="87" t="s">
        <v>528</v>
      </c>
      <c r="K775" s="88">
        <v>2.88</v>
      </c>
      <c r="L775" s="169">
        <v>0</v>
      </c>
      <c r="M775" s="168"/>
      <c r="N775" s="170">
        <f>ROUND($L$775*$K$775,2)</f>
        <v>0</v>
      </c>
      <c r="O775" s="168"/>
      <c r="P775" s="168"/>
      <c r="Q775" s="168"/>
      <c r="R775" s="17"/>
      <c r="T775" s="89"/>
      <c r="U775" s="20" t="s">
        <v>340</v>
      </c>
      <c r="V775" s="90">
        <v>0.24</v>
      </c>
      <c r="W775" s="90">
        <f>$V$775*$K$775</f>
        <v>0.6911999999999999</v>
      </c>
      <c r="X775" s="90">
        <v>0</v>
      </c>
      <c r="Y775" s="90">
        <f>$X$775*$K$775</f>
        <v>0</v>
      </c>
      <c r="Z775" s="90">
        <v>0</v>
      </c>
      <c r="AA775" s="91">
        <f>$Z$775*$K$775</f>
        <v>0</v>
      </c>
      <c r="AR775" s="5" t="s">
        <v>478</v>
      </c>
      <c r="AT775" s="5" t="s">
        <v>474</v>
      </c>
      <c r="AU775" s="5" t="s">
        <v>364</v>
      </c>
      <c r="AY775" s="5" t="s">
        <v>473</v>
      </c>
      <c r="BE775" s="50">
        <f>IF($U$775="základní",$N$775,0)</f>
        <v>0</v>
      </c>
      <c r="BF775" s="50">
        <f>IF($U$775="snížená",$N$775,0)</f>
        <v>0</v>
      </c>
      <c r="BG775" s="50">
        <f>IF($U$775="zákl. přenesená",$N$775,0)</f>
        <v>0</v>
      </c>
      <c r="BH775" s="50">
        <f>IF($U$775="sníž. přenesená",$N$775,0)</f>
        <v>0</v>
      </c>
      <c r="BI775" s="50">
        <f>IF($U$775="nulová",$N$775,0)</f>
        <v>0</v>
      </c>
      <c r="BJ775" s="5" t="s">
        <v>364</v>
      </c>
      <c r="BK775" s="50">
        <f>ROUND($L$775*$K$775,2)</f>
        <v>0</v>
      </c>
      <c r="BL775" s="5" t="s">
        <v>478</v>
      </c>
    </row>
    <row r="776" spans="2:64" s="5" customFormat="1" ht="15.75" customHeight="1">
      <c r="B776" s="16"/>
      <c r="C776" s="85" t="s">
        <v>986</v>
      </c>
      <c r="D776" s="85" t="s">
        <v>474</v>
      </c>
      <c r="E776" s="86" t="s">
        <v>987</v>
      </c>
      <c r="F776" s="167" t="s">
        <v>988</v>
      </c>
      <c r="G776" s="168"/>
      <c r="H776" s="168"/>
      <c r="I776" s="168"/>
      <c r="J776" s="87" t="s">
        <v>528</v>
      </c>
      <c r="K776" s="88">
        <v>2</v>
      </c>
      <c r="L776" s="169">
        <v>0</v>
      </c>
      <c r="M776" s="168"/>
      <c r="N776" s="170">
        <f>ROUND($L$776*$K$776,2)</f>
        <v>0</v>
      </c>
      <c r="O776" s="168"/>
      <c r="P776" s="168"/>
      <c r="Q776" s="168"/>
      <c r="R776" s="17"/>
      <c r="T776" s="89"/>
      <c r="U776" s="20" t="s">
        <v>340</v>
      </c>
      <c r="V776" s="90">
        <v>0.638</v>
      </c>
      <c r="W776" s="90">
        <f>$V$776*$K$776</f>
        <v>1.276</v>
      </c>
      <c r="X776" s="90">
        <v>0.01463</v>
      </c>
      <c r="Y776" s="90">
        <f>$X$776*$K$776</f>
        <v>0.02926</v>
      </c>
      <c r="Z776" s="90">
        <v>0</v>
      </c>
      <c r="AA776" s="91">
        <f>$Z$776*$K$776</f>
        <v>0</v>
      </c>
      <c r="AR776" s="5" t="s">
        <v>478</v>
      </c>
      <c r="AT776" s="5" t="s">
        <v>474</v>
      </c>
      <c r="AU776" s="5" t="s">
        <v>364</v>
      </c>
      <c r="AY776" s="5" t="s">
        <v>473</v>
      </c>
      <c r="BE776" s="50">
        <f>IF($U$776="základní",$N$776,0)</f>
        <v>0</v>
      </c>
      <c r="BF776" s="50">
        <f>IF($U$776="snížená",$N$776,0)</f>
        <v>0</v>
      </c>
      <c r="BG776" s="50">
        <f>IF($U$776="zákl. přenesená",$N$776,0)</f>
        <v>0</v>
      </c>
      <c r="BH776" s="50">
        <f>IF($U$776="sníž. přenesená",$N$776,0)</f>
        <v>0</v>
      </c>
      <c r="BI776" s="50">
        <f>IF($U$776="nulová",$N$776,0)</f>
        <v>0</v>
      </c>
      <c r="BJ776" s="5" t="s">
        <v>364</v>
      </c>
      <c r="BK776" s="50">
        <f>ROUND($L$776*$K$776,2)</f>
        <v>0</v>
      </c>
      <c r="BL776" s="5" t="s">
        <v>478</v>
      </c>
    </row>
    <row r="777" spans="2:51" s="5" customFormat="1" ht="15.75" customHeight="1">
      <c r="B777" s="92"/>
      <c r="E777" s="93"/>
      <c r="F777" s="171" t="s">
        <v>540</v>
      </c>
      <c r="G777" s="172"/>
      <c r="H777" s="172"/>
      <c r="I777" s="172"/>
      <c r="K777" s="93"/>
      <c r="N777" s="93"/>
      <c r="R777" s="94"/>
      <c r="T777" s="95"/>
      <c r="AA777" s="96"/>
      <c r="AT777" s="93" t="s">
        <v>480</v>
      </c>
      <c r="AU777" s="93" t="s">
        <v>364</v>
      </c>
      <c r="AV777" s="93" t="s">
        <v>320</v>
      </c>
      <c r="AW777" s="93" t="s">
        <v>422</v>
      </c>
      <c r="AX777" s="93" t="s">
        <v>355</v>
      </c>
      <c r="AY777" s="93" t="s">
        <v>473</v>
      </c>
    </row>
    <row r="778" spans="2:51" s="5" customFormat="1" ht="15.75" customHeight="1">
      <c r="B778" s="97"/>
      <c r="E778" s="98"/>
      <c r="F778" s="160" t="s">
        <v>364</v>
      </c>
      <c r="G778" s="161"/>
      <c r="H778" s="161"/>
      <c r="I778" s="161"/>
      <c r="K778" s="99">
        <v>2</v>
      </c>
      <c r="N778" s="98"/>
      <c r="R778" s="100"/>
      <c r="T778" s="101"/>
      <c r="AA778" s="102"/>
      <c r="AT778" s="98" t="s">
        <v>480</v>
      </c>
      <c r="AU778" s="98" t="s">
        <v>364</v>
      </c>
      <c r="AV778" s="98" t="s">
        <v>364</v>
      </c>
      <c r="AW778" s="98" t="s">
        <v>422</v>
      </c>
      <c r="AX778" s="98" t="s">
        <v>320</v>
      </c>
      <c r="AY778" s="98" t="s">
        <v>473</v>
      </c>
    </row>
    <row r="779" spans="2:64" s="5" customFormat="1" ht="27" customHeight="1">
      <c r="B779" s="16"/>
      <c r="C779" s="85" t="s">
        <v>989</v>
      </c>
      <c r="D779" s="85" t="s">
        <v>474</v>
      </c>
      <c r="E779" s="86" t="s">
        <v>990</v>
      </c>
      <c r="F779" s="167" t="s">
        <v>991</v>
      </c>
      <c r="G779" s="168"/>
      <c r="H779" s="168"/>
      <c r="I779" s="168"/>
      <c r="J779" s="87" t="s">
        <v>528</v>
      </c>
      <c r="K779" s="88">
        <v>2</v>
      </c>
      <c r="L779" s="169">
        <v>0</v>
      </c>
      <c r="M779" s="168"/>
      <c r="N779" s="170">
        <f>ROUND($L$779*$K$779,2)</f>
        <v>0</v>
      </c>
      <c r="O779" s="168"/>
      <c r="P779" s="168"/>
      <c r="Q779" s="168"/>
      <c r="R779" s="17"/>
      <c r="T779" s="89"/>
      <c r="U779" s="20" t="s">
        <v>340</v>
      </c>
      <c r="V779" s="90">
        <v>0.295</v>
      </c>
      <c r="W779" s="90">
        <f>$V$779*$K$779</f>
        <v>0.59</v>
      </c>
      <c r="X779" s="90">
        <v>0</v>
      </c>
      <c r="Y779" s="90">
        <f>$X$779*$K$779</f>
        <v>0</v>
      </c>
      <c r="Z779" s="90">
        <v>0</v>
      </c>
      <c r="AA779" s="91">
        <f>$Z$779*$K$779</f>
        <v>0</v>
      </c>
      <c r="AR779" s="5" t="s">
        <v>478</v>
      </c>
      <c r="AT779" s="5" t="s">
        <v>474</v>
      </c>
      <c r="AU779" s="5" t="s">
        <v>364</v>
      </c>
      <c r="AY779" s="5" t="s">
        <v>473</v>
      </c>
      <c r="BE779" s="50">
        <f>IF($U$779="základní",$N$779,0)</f>
        <v>0</v>
      </c>
      <c r="BF779" s="50">
        <f>IF($U$779="snížená",$N$779,0)</f>
        <v>0</v>
      </c>
      <c r="BG779" s="50">
        <f>IF($U$779="zákl. přenesená",$N$779,0)</f>
        <v>0</v>
      </c>
      <c r="BH779" s="50">
        <f>IF($U$779="sníž. přenesená",$N$779,0)</f>
        <v>0</v>
      </c>
      <c r="BI779" s="50">
        <f>IF($U$779="nulová",$N$779,0)</f>
        <v>0</v>
      </c>
      <c r="BJ779" s="5" t="s">
        <v>364</v>
      </c>
      <c r="BK779" s="50">
        <f>ROUND($L$779*$K$779,2)</f>
        <v>0</v>
      </c>
      <c r="BL779" s="5" t="s">
        <v>478</v>
      </c>
    </row>
    <row r="780" spans="2:64" s="5" customFormat="1" ht="15.75" customHeight="1">
      <c r="B780" s="16"/>
      <c r="C780" s="85" t="s">
        <v>992</v>
      </c>
      <c r="D780" s="85" t="s">
        <v>474</v>
      </c>
      <c r="E780" s="86" t="s">
        <v>993</v>
      </c>
      <c r="F780" s="167" t="s">
        <v>994</v>
      </c>
      <c r="G780" s="168"/>
      <c r="H780" s="168"/>
      <c r="I780" s="168"/>
      <c r="J780" s="87" t="s">
        <v>544</v>
      </c>
      <c r="K780" s="88">
        <v>1.961</v>
      </c>
      <c r="L780" s="169">
        <v>0</v>
      </c>
      <c r="M780" s="168"/>
      <c r="N780" s="170">
        <f>ROUND($L$780*$K$780,2)</f>
        <v>0</v>
      </c>
      <c r="O780" s="168"/>
      <c r="P780" s="168"/>
      <c r="Q780" s="168"/>
      <c r="R780" s="17"/>
      <c r="T780" s="89"/>
      <c r="U780" s="20" t="s">
        <v>340</v>
      </c>
      <c r="V780" s="90">
        <v>15.231</v>
      </c>
      <c r="W780" s="90">
        <f>$V$780*$K$780</f>
        <v>29.867991</v>
      </c>
      <c r="X780" s="90">
        <v>1.05306</v>
      </c>
      <c r="Y780" s="90">
        <f>$X$780*$K$780</f>
        <v>2.0650506600000003</v>
      </c>
      <c r="Z780" s="90">
        <v>0</v>
      </c>
      <c r="AA780" s="91">
        <f>$Z$780*$K$780</f>
        <v>0</v>
      </c>
      <c r="AR780" s="5" t="s">
        <v>478</v>
      </c>
      <c r="AT780" s="5" t="s">
        <v>474</v>
      </c>
      <c r="AU780" s="5" t="s">
        <v>364</v>
      </c>
      <c r="AY780" s="5" t="s">
        <v>473</v>
      </c>
      <c r="BE780" s="50">
        <f>IF($U$780="základní",$N$780,0)</f>
        <v>0</v>
      </c>
      <c r="BF780" s="50">
        <f>IF($U$780="snížená",$N$780,0)</f>
        <v>0</v>
      </c>
      <c r="BG780" s="50">
        <f>IF($U$780="zákl. přenesená",$N$780,0)</f>
        <v>0</v>
      </c>
      <c r="BH780" s="50">
        <f>IF($U$780="sníž. přenesená",$N$780,0)</f>
        <v>0</v>
      </c>
      <c r="BI780" s="50">
        <f>IF($U$780="nulová",$N$780,0)</f>
        <v>0</v>
      </c>
      <c r="BJ780" s="5" t="s">
        <v>364</v>
      </c>
      <c r="BK780" s="50">
        <f>ROUND($L$780*$K$780,2)</f>
        <v>0</v>
      </c>
      <c r="BL780" s="5" t="s">
        <v>478</v>
      </c>
    </row>
    <row r="781" spans="2:51" s="5" customFormat="1" ht="15.75" customHeight="1">
      <c r="B781" s="97"/>
      <c r="E781" s="98"/>
      <c r="F781" s="160" t="s">
        <v>995</v>
      </c>
      <c r="G781" s="161"/>
      <c r="H781" s="161"/>
      <c r="I781" s="161"/>
      <c r="K781" s="99">
        <v>0.047</v>
      </c>
      <c r="N781" s="98"/>
      <c r="R781" s="100"/>
      <c r="T781" s="101"/>
      <c r="AA781" s="102"/>
      <c r="AT781" s="98" t="s">
        <v>480</v>
      </c>
      <c r="AU781" s="98" t="s">
        <v>364</v>
      </c>
      <c r="AV781" s="98" t="s">
        <v>364</v>
      </c>
      <c r="AW781" s="98" t="s">
        <v>422</v>
      </c>
      <c r="AX781" s="98" t="s">
        <v>355</v>
      </c>
      <c r="AY781" s="98" t="s">
        <v>473</v>
      </c>
    </row>
    <row r="782" spans="2:51" s="5" customFormat="1" ht="15.75" customHeight="1">
      <c r="B782" s="92"/>
      <c r="E782" s="93"/>
      <c r="F782" s="171" t="s">
        <v>479</v>
      </c>
      <c r="G782" s="172"/>
      <c r="H782" s="172"/>
      <c r="I782" s="172"/>
      <c r="K782" s="93"/>
      <c r="N782" s="93"/>
      <c r="R782" s="94"/>
      <c r="T782" s="95"/>
      <c r="AA782" s="96"/>
      <c r="AT782" s="93" t="s">
        <v>480</v>
      </c>
      <c r="AU782" s="93" t="s">
        <v>364</v>
      </c>
      <c r="AV782" s="93" t="s">
        <v>320</v>
      </c>
      <c r="AW782" s="93" t="s">
        <v>422</v>
      </c>
      <c r="AX782" s="93" t="s">
        <v>355</v>
      </c>
      <c r="AY782" s="93" t="s">
        <v>473</v>
      </c>
    </row>
    <row r="783" spans="2:51" s="5" customFormat="1" ht="15.75" customHeight="1">
      <c r="B783" s="97"/>
      <c r="E783" s="98"/>
      <c r="F783" s="160" t="s">
        <v>996</v>
      </c>
      <c r="G783" s="161"/>
      <c r="H783" s="161"/>
      <c r="I783" s="161"/>
      <c r="K783" s="99">
        <v>1.914</v>
      </c>
      <c r="N783" s="98"/>
      <c r="R783" s="100"/>
      <c r="T783" s="101"/>
      <c r="AA783" s="102"/>
      <c r="AT783" s="98" t="s">
        <v>480</v>
      </c>
      <c r="AU783" s="98" t="s">
        <v>364</v>
      </c>
      <c r="AV783" s="98" t="s">
        <v>364</v>
      </c>
      <c r="AW783" s="98" t="s">
        <v>422</v>
      </c>
      <c r="AX783" s="98" t="s">
        <v>355</v>
      </c>
      <c r="AY783" s="98" t="s">
        <v>473</v>
      </c>
    </row>
    <row r="784" spans="2:51" s="5" customFormat="1" ht="15.75" customHeight="1">
      <c r="B784" s="103"/>
      <c r="E784" s="104"/>
      <c r="F784" s="162" t="s">
        <v>482</v>
      </c>
      <c r="G784" s="163"/>
      <c r="H784" s="163"/>
      <c r="I784" s="163"/>
      <c r="K784" s="105">
        <v>1.961</v>
      </c>
      <c r="N784" s="104"/>
      <c r="R784" s="106"/>
      <c r="T784" s="107"/>
      <c r="AA784" s="108"/>
      <c r="AT784" s="104" t="s">
        <v>480</v>
      </c>
      <c r="AU784" s="104" t="s">
        <v>364</v>
      </c>
      <c r="AV784" s="104" t="s">
        <v>478</v>
      </c>
      <c r="AW784" s="104" t="s">
        <v>422</v>
      </c>
      <c r="AX784" s="104" t="s">
        <v>320</v>
      </c>
      <c r="AY784" s="104" t="s">
        <v>473</v>
      </c>
    </row>
    <row r="785" spans="2:64" s="5" customFormat="1" ht="15.75" customHeight="1">
      <c r="B785" s="16"/>
      <c r="C785" s="85" t="s">
        <v>997</v>
      </c>
      <c r="D785" s="85" t="s">
        <v>474</v>
      </c>
      <c r="E785" s="86" t="s">
        <v>993</v>
      </c>
      <c r="F785" s="167" t="s">
        <v>994</v>
      </c>
      <c r="G785" s="168"/>
      <c r="H785" s="168"/>
      <c r="I785" s="168"/>
      <c r="J785" s="87" t="s">
        <v>544</v>
      </c>
      <c r="K785" s="88">
        <v>0.114</v>
      </c>
      <c r="L785" s="169">
        <v>0</v>
      </c>
      <c r="M785" s="168"/>
      <c r="N785" s="170">
        <f>ROUND($L$785*$K$785,2)</f>
        <v>0</v>
      </c>
      <c r="O785" s="168"/>
      <c r="P785" s="168"/>
      <c r="Q785" s="168"/>
      <c r="R785" s="17"/>
      <c r="T785" s="89"/>
      <c r="U785" s="20" t="s">
        <v>340</v>
      </c>
      <c r="V785" s="90">
        <v>15.231</v>
      </c>
      <c r="W785" s="90">
        <f>$V$785*$K$785</f>
        <v>1.736334</v>
      </c>
      <c r="X785" s="90">
        <v>1.05306</v>
      </c>
      <c r="Y785" s="90">
        <f>$X$785*$K$785</f>
        <v>0.12004884000000002</v>
      </c>
      <c r="Z785" s="90">
        <v>0</v>
      </c>
      <c r="AA785" s="91">
        <f>$Z$785*$K$785</f>
        <v>0</v>
      </c>
      <c r="AR785" s="5" t="s">
        <v>478</v>
      </c>
      <c r="AT785" s="5" t="s">
        <v>474</v>
      </c>
      <c r="AU785" s="5" t="s">
        <v>364</v>
      </c>
      <c r="AY785" s="5" t="s">
        <v>473</v>
      </c>
      <c r="BE785" s="50">
        <f>IF($U$785="základní",$N$785,0)</f>
        <v>0</v>
      </c>
      <c r="BF785" s="50">
        <f>IF($U$785="snížená",$N$785,0)</f>
        <v>0</v>
      </c>
      <c r="BG785" s="50">
        <f>IF($U$785="zákl. přenesená",$N$785,0)</f>
        <v>0</v>
      </c>
      <c r="BH785" s="50">
        <f>IF($U$785="sníž. přenesená",$N$785,0)</f>
        <v>0</v>
      </c>
      <c r="BI785" s="50">
        <f>IF($U$785="nulová",$N$785,0)</f>
        <v>0</v>
      </c>
      <c r="BJ785" s="5" t="s">
        <v>364</v>
      </c>
      <c r="BK785" s="50">
        <f>ROUND($L$785*$K$785,2)</f>
        <v>0</v>
      </c>
      <c r="BL785" s="5" t="s">
        <v>478</v>
      </c>
    </row>
    <row r="786" spans="2:51" s="5" customFormat="1" ht="15.75" customHeight="1">
      <c r="B786" s="92"/>
      <c r="E786" s="93"/>
      <c r="F786" s="171" t="s">
        <v>492</v>
      </c>
      <c r="G786" s="172"/>
      <c r="H786" s="172"/>
      <c r="I786" s="172"/>
      <c r="K786" s="93"/>
      <c r="N786" s="93"/>
      <c r="R786" s="94"/>
      <c r="T786" s="95"/>
      <c r="AA786" s="96"/>
      <c r="AT786" s="93" t="s">
        <v>480</v>
      </c>
      <c r="AU786" s="93" t="s">
        <v>364</v>
      </c>
      <c r="AV786" s="93" t="s">
        <v>320</v>
      </c>
      <c r="AW786" s="93" t="s">
        <v>422</v>
      </c>
      <c r="AX786" s="93" t="s">
        <v>355</v>
      </c>
      <c r="AY786" s="93" t="s">
        <v>473</v>
      </c>
    </row>
    <row r="787" spans="2:51" s="5" customFormat="1" ht="15.75" customHeight="1">
      <c r="B787" s="97"/>
      <c r="E787" s="98"/>
      <c r="F787" s="160" t="s">
        <v>998</v>
      </c>
      <c r="G787" s="161"/>
      <c r="H787" s="161"/>
      <c r="I787" s="161"/>
      <c r="K787" s="99">
        <v>0.114</v>
      </c>
      <c r="N787" s="98"/>
      <c r="R787" s="100"/>
      <c r="T787" s="101"/>
      <c r="AA787" s="102"/>
      <c r="AT787" s="98" t="s">
        <v>480</v>
      </c>
      <c r="AU787" s="98" t="s">
        <v>364</v>
      </c>
      <c r="AV787" s="98" t="s">
        <v>364</v>
      </c>
      <c r="AW787" s="98" t="s">
        <v>422</v>
      </c>
      <c r="AX787" s="98" t="s">
        <v>320</v>
      </c>
      <c r="AY787" s="98" t="s">
        <v>473</v>
      </c>
    </row>
    <row r="788" spans="2:64" s="5" customFormat="1" ht="15.75" customHeight="1">
      <c r="B788" s="16"/>
      <c r="C788" s="85" t="s">
        <v>999</v>
      </c>
      <c r="D788" s="85" t="s">
        <v>474</v>
      </c>
      <c r="E788" s="86" t="s">
        <v>1000</v>
      </c>
      <c r="F788" s="167" t="s">
        <v>1001</v>
      </c>
      <c r="G788" s="168"/>
      <c r="H788" s="168"/>
      <c r="I788" s="168"/>
      <c r="J788" s="87" t="s">
        <v>528</v>
      </c>
      <c r="K788" s="88">
        <v>320.01</v>
      </c>
      <c r="L788" s="169">
        <v>0</v>
      </c>
      <c r="M788" s="168"/>
      <c r="N788" s="170">
        <f>ROUND($L$788*$K$788,2)</f>
        <v>0</v>
      </c>
      <c r="O788" s="168"/>
      <c r="P788" s="168"/>
      <c r="Q788" s="168"/>
      <c r="R788" s="17"/>
      <c r="T788" s="89"/>
      <c r="U788" s="20" t="s">
        <v>340</v>
      </c>
      <c r="V788" s="90">
        <v>0.305</v>
      </c>
      <c r="W788" s="90">
        <f>$V$788*$K$788</f>
        <v>97.60305</v>
      </c>
      <c r="X788" s="90">
        <v>0.102</v>
      </c>
      <c r="Y788" s="90">
        <f>$X$788*$K$788</f>
        <v>32.64102</v>
      </c>
      <c r="Z788" s="90">
        <v>0</v>
      </c>
      <c r="AA788" s="91">
        <f>$Z$788*$K$788</f>
        <v>0</v>
      </c>
      <c r="AR788" s="5" t="s">
        <v>478</v>
      </c>
      <c r="AT788" s="5" t="s">
        <v>474</v>
      </c>
      <c r="AU788" s="5" t="s">
        <v>364</v>
      </c>
      <c r="AY788" s="5" t="s">
        <v>473</v>
      </c>
      <c r="BE788" s="50">
        <f>IF($U$788="základní",$N$788,0)</f>
        <v>0</v>
      </c>
      <c r="BF788" s="50">
        <f>IF($U$788="snížená",$N$788,0)</f>
        <v>0</v>
      </c>
      <c r="BG788" s="50">
        <f>IF($U$788="zákl. přenesená",$N$788,0)</f>
        <v>0</v>
      </c>
      <c r="BH788" s="50">
        <f>IF($U$788="sníž. přenesená",$N$788,0)</f>
        <v>0</v>
      </c>
      <c r="BI788" s="50">
        <f>IF($U$788="nulová",$N$788,0)</f>
        <v>0</v>
      </c>
      <c r="BJ788" s="5" t="s">
        <v>364</v>
      </c>
      <c r="BK788" s="50">
        <f>ROUND($L$788*$K$788,2)</f>
        <v>0</v>
      </c>
      <c r="BL788" s="5" t="s">
        <v>478</v>
      </c>
    </row>
    <row r="789" spans="2:51" s="5" customFormat="1" ht="15.75" customHeight="1">
      <c r="B789" s="97"/>
      <c r="E789" s="98"/>
      <c r="F789" s="160" t="s">
        <v>1002</v>
      </c>
      <c r="G789" s="161"/>
      <c r="H789" s="161"/>
      <c r="I789" s="161"/>
      <c r="K789" s="99">
        <v>320.01</v>
      </c>
      <c r="N789" s="98"/>
      <c r="R789" s="100"/>
      <c r="T789" s="101"/>
      <c r="AA789" s="102"/>
      <c r="AT789" s="98" t="s">
        <v>480</v>
      </c>
      <c r="AU789" s="98" t="s">
        <v>364</v>
      </c>
      <c r="AV789" s="98" t="s">
        <v>364</v>
      </c>
      <c r="AW789" s="98" t="s">
        <v>422</v>
      </c>
      <c r="AX789" s="98" t="s">
        <v>320</v>
      </c>
      <c r="AY789" s="98" t="s">
        <v>473</v>
      </c>
    </row>
    <row r="790" spans="2:64" s="5" customFormat="1" ht="27" customHeight="1">
      <c r="B790" s="16"/>
      <c r="C790" s="85" t="s">
        <v>325</v>
      </c>
      <c r="D790" s="85" t="s">
        <v>474</v>
      </c>
      <c r="E790" s="86" t="s">
        <v>1003</v>
      </c>
      <c r="F790" s="167" t="s">
        <v>1004</v>
      </c>
      <c r="G790" s="168"/>
      <c r="H790" s="168"/>
      <c r="I790" s="168"/>
      <c r="J790" s="87" t="s">
        <v>477</v>
      </c>
      <c r="K790" s="88">
        <v>38.692</v>
      </c>
      <c r="L790" s="169">
        <v>0</v>
      </c>
      <c r="M790" s="168"/>
      <c r="N790" s="170">
        <f>ROUND($L$790*$K$790,2)</f>
        <v>0</v>
      </c>
      <c r="O790" s="168"/>
      <c r="P790" s="168"/>
      <c r="Q790" s="168"/>
      <c r="R790" s="17"/>
      <c r="T790" s="89"/>
      <c r="U790" s="20" t="s">
        <v>340</v>
      </c>
      <c r="V790" s="90">
        <v>1.836</v>
      </c>
      <c r="W790" s="90">
        <f>$V$790*$K$790</f>
        <v>71.038512</v>
      </c>
      <c r="X790" s="90">
        <v>1.837</v>
      </c>
      <c r="Y790" s="90">
        <f>$X$790*$K$790</f>
        <v>71.077204</v>
      </c>
      <c r="Z790" s="90">
        <v>0</v>
      </c>
      <c r="AA790" s="91">
        <f>$Z$790*$K$790</f>
        <v>0</v>
      </c>
      <c r="AR790" s="5" t="s">
        <v>478</v>
      </c>
      <c r="AT790" s="5" t="s">
        <v>474</v>
      </c>
      <c r="AU790" s="5" t="s">
        <v>364</v>
      </c>
      <c r="AY790" s="5" t="s">
        <v>473</v>
      </c>
      <c r="BE790" s="50">
        <f>IF($U$790="základní",$N$790,0)</f>
        <v>0</v>
      </c>
      <c r="BF790" s="50">
        <f>IF($U$790="snížená",$N$790,0)</f>
        <v>0</v>
      </c>
      <c r="BG790" s="50">
        <f>IF($U$790="zákl. přenesená",$N$790,0)</f>
        <v>0</v>
      </c>
      <c r="BH790" s="50">
        <f>IF($U$790="sníž. přenesená",$N$790,0)</f>
        <v>0</v>
      </c>
      <c r="BI790" s="50">
        <f>IF($U$790="nulová",$N$790,0)</f>
        <v>0</v>
      </c>
      <c r="BJ790" s="5" t="s">
        <v>364</v>
      </c>
      <c r="BK790" s="50">
        <f>ROUND($L$790*$K$790,2)</f>
        <v>0</v>
      </c>
      <c r="BL790" s="5" t="s">
        <v>478</v>
      </c>
    </row>
    <row r="791" spans="2:51" s="5" customFormat="1" ht="15.75" customHeight="1">
      <c r="B791" s="92"/>
      <c r="E791" s="93"/>
      <c r="F791" s="171" t="s">
        <v>951</v>
      </c>
      <c r="G791" s="172"/>
      <c r="H791" s="172"/>
      <c r="I791" s="172"/>
      <c r="K791" s="93"/>
      <c r="N791" s="93"/>
      <c r="R791" s="94"/>
      <c r="T791" s="95"/>
      <c r="AA791" s="96"/>
      <c r="AT791" s="93" t="s">
        <v>480</v>
      </c>
      <c r="AU791" s="93" t="s">
        <v>364</v>
      </c>
      <c r="AV791" s="93" t="s">
        <v>320</v>
      </c>
      <c r="AW791" s="93" t="s">
        <v>422</v>
      </c>
      <c r="AX791" s="93" t="s">
        <v>355</v>
      </c>
      <c r="AY791" s="93" t="s">
        <v>473</v>
      </c>
    </row>
    <row r="792" spans="2:51" s="5" customFormat="1" ht="15.75" customHeight="1">
      <c r="B792" s="97"/>
      <c r="E792" s="98"/>
      <c r="F792" s="160" t="s">
        <v>1005</v>
      </c>
      <c r="G792" s="161"/>
      <c r="H792" s="161"/>
      <c r="I792" s="161"/>
      <c r="K792" s="99">
        <v>19.341</v>
      </c>
      <c r="N792" s="98"/>
      <c r="R792" s="100"/>
      <c r="T792" s="101"/>
      <c r="AA792" s="102"/>
      <c r="AT792" s="98" t="s">
        <v>480</v>
      </c>
      <c r="AU792" s="98" t="s">
        <v>364</v>
      </c>
      <c r="AV792" s="98" t="s">
        <v>364</v>
      </c>
      <c r="AW792" s="98" t="s">
        <v>422</v>
      </c>
      <c r="AX792" s="98" t="s">
        <v>355</v>
      </c>
      <c r="AY792" s="98" t="s">
        <v>473</v>
      </c>
    </row>
    <row r="793" spans="2:51" s="5" customFormat="1" ht="15.75" customHeight="1">
      <c r="B793" s="97"/>
      <c r="E793" s="98"/>
      <c r="F793" s="160" t="s">
        <v>1006</v>
      </c>
      <c r="G793" s="161"/>
      <c r="H793" s="161"/>
      <c r="I793" s="161"/>
      <c r="K793" s="99">
        <v>7.619</v>
      </c>
      <c r="N793" s="98"/>
      <c r="R793" s="100"/>
      <c r="T793" s="101"/>
      <c r="AA793" s="102"/>
      <c r="AT793" s="98" t="s">
        <v>480</v>
      </c>
      <c r="AU793" s="98" t="s">
        <v>364</v>
      </c>
      <c r="AV793" s="98" t="s">
        <v>364</v>
      </c>
      <c r="AW793" s="98" t="s">
        <v>422</v>
      </c>
      <c r="AX793" s="98" t="s">
        <v>355</v>
      </c>
      <c r="AY793" s="98" t="s">
        <v>473</v>
      </c>
    </row>
    <row r="794" spans="2:51" s="5" customFormat="1" ht="15.75" customHeight="1">
      <c r="B794" s="97"/>
      <c r="E794" s="98"/>
      <c r="F794" s="160" t="s">
        <v>1007</v>
      </c>
      <c r="G794" s="161"/>
      <c r="H794" s="161"/>
      <c r="I794" s="161"/>
      <c r="K794" s="99">
        <v>4.962</v>
      </c>
      <c r="N794" s="98"/>
      <c r="R794" s="100"/>
      <c r="T794" s="101"/>
      <c r="AA794" s="102"/>
      <c r="AT794" s="98" t="s">
        <v>480</v>
      </c>
      <c r="AU794" s="98" t="s">
        <v>364</v>
      </c>
      <c r="AV794" s="98" t="s">
        <v>364</v>
      </c>
      <c r="AW794" s="98" t="s">
        <v>422</v>
      </c>
      <c r="AX794" s="98" t="s">
        <v>355</v>
      </c>
      <c r="AY794" s="98" t="s">
        <v>473</v>
      </c>
    </row>
    <row r="795" spans="2:51" s="5" customFormat="1" ht="15.75" customHeight="1">
      <c r="B795" s="97"/>
      <c r="E795" s="98"/>
      <c r="F795" s="160"/>
      <c r="G795" s="161"/>
      <c r="H795" s="161"/>
      <c r="I795" s="161"/>
      <c r="K795" s="99">
        <v>0</v>
      </c>
      <c r="N795" s="98"/>
      <c r="R795" s="100"/>
      <c r="T795" s="101"/>
      <c r="AA795" s="102"/>
      <c r="AT795" s="98" t="s">
        <v>480</v>
      </c>
      <c r="AU795" s="98" t="s">
        <v>364</v>
      </c>
      <c r="AV795" s="98" t="s">
        <v>364</v>
      </c>
      <c r="AW795" s="98" t="s">
        <v>422</v>
      </c>
      <c r="AX795" s="98" t="s">
        <v>355</v>
      </c>
      <c r="AY795" s="98" t="s">
        <v>473</v>
      </c>
    </row>
    <row r="796" spans="2:51" s="5" customFormat="1" ht="15.75" customHeight="1">
      <c r="B796" s="97"/>
      <c r="E796" s="98"/>
      <c r="F796" s="160" t="s">
        <v>1008</v>
      </c>
      <c r="G796" s="161"/>
      <c r="H796" s="161"/>
      <c r="I796" s="161"/>
      <c r="K796" s="99">
        <v>4.058</v>
      </c>
      <c r="N796" s="98"/>
      <c r="R796" s="100"/>
      <c r="T796" s="101"/>
      <c r="AA796" s="102"/>
      <c r="AT796" s="98" t="s">
        <v>480</v>
      </c>
      <c r="AU796" s="98" t="s">
        <v>364</v>
      </c>
      <c r="AV796" s="98" t="s">
        <v>364</v>
      </c>
      <c r="AW796" s="98" t="s">
        <v>422</v>
      </c>
      <c r="AX796" s="98" t="s">
        <v>355</v>
      </c>
      <c r="AY796" s="98" t="s">
        <v>473</v>
      </c>
    </row>
    <row r="797" spans="2:51" s="5" customFormat="1" ht="15.75" customHeight="1">
      <c r="B797" s="97"/>
      <c r="E797" s="98"/>
      <c r="F797" s="160" t="s">
        <v>1009</v>
      </c>
      <c r="G797" s="161"/>
      <c r="H797" s="161"/>
      <c r="I797" s="161"/>
      <c r="K797" s="99">
        <v>1.738</v>
      </c>
      <c r="N797" s="98"/>
      <c r="R797" s="100"/>
      <c r="T797" s="101"/>
      <c r="AA797" s="102"/>
      <c r="AT797" s="98" t="s">
        <v>480</v>
      </c>
      <c r="AU797" s="98" t="s">
        <v>364</v>
      </c>
      <c r="AV797" s="98" t="s">
        <v>364</v>
      </c>
      <c r="AW797" s="98" t="s">
        <v>422</v>
      </c>
      <c r="AX797" s="98" t="s">
        <v>355</v>
      </c>
      <c r="AY797" s="98" t="s">
        <v>473</v>
      </c>
    </row>
    <row r="798" spans="2:51" s="5" customFormat="1" ht="15.75" customHeight="1">
      <c r="B798" s="97"/>
      <c r="E798" s="98"/>
      <c r="F798" s="160" t="s">
        <v>1010</v>
      </c>
      <c r="G798" s="161"/>
      <c r="H798" s="161"/>
      <c r="I798" s="161"/>
      <c r="K798" s="99">
        <v>0.974</v>
      </c>
      <c r="N798" s="98"/>
      <c r="R798" s="100"/>
      <c r="T798" s="101"/>
      <c r="AA798" s="102"/>
      <c r="AT798" s="98" t="s">
        <v>480</v>
      </c>
      <c r="AU798" s="98" t="s">
        <v>364</v>
      </c>
      <c r="AV798" s="98" t="s">
        <v>364</v>
      </c>
      <c r="AW798" s="98" t="s">
        <v>422</v>
      </c>
      <c r="AX798" s="98" t="s">
        <v>355</v>
      </c>
      <c r="AY798" s="98" t="s">
        <v>473</v>
      </c>
    </row>
    <row r="799" spans="2:51" s="5" customFormat="1" ht="15.75" customHeight="1">
      <c r="B799" s="103"/>
      <c r="E799" s="104"/>
      <c r="F799" s="162" t="s">
        <v>482</v>
      </c>
      <c r="G799" s="163"/>
      <c r="H799" s="163"/>
      <c r="I799" s="163"/>
      <c r="K799" s="105">
        <v>38.692</v>
      </c>
      <c r="N799" s="104"/>
      <c r="R799" s="106"/>
      <c r="T799" s="107"/>
      <c r="AA799" s="108"/>
      <c r="AT799" s="104" t="s">
        <v>480</v>
      </c>
      <c r="AU799" s="104" t="s">
        <v>364</v>
      </c>
      <c r="AV799" s="104" t="s">
        <v>478</v>
      </c>
      <c r="AW799" s="104" t="s">
        <v>422</v>
      </c>
      <c r="AX799" s="104" t="s">
        <v>320</v>
      </c>
      <c r="AY799" s="104" t="s">
        <v>473</v>
      </c>
    </row>
    <row r="800" spans="2:64" s="5" customFormat="1" ht="27" customHeight="1">
      <c r="B800" s="16"/>
      <c r="C800" s="85" t="s">
        <v>1011</v>
      </c>
      <c r="D800" s="85" t="s">
        <v>474</v>
      </c>
      <c r="E800" s="86" t="s">
        <v>1012</v>
      </c>
      <c r="F800" s="167" t="s">
        <v>1013</v>
      </c>
      <c r="G800" s="168"/>
      <c r="H800" s="168"/>
      <c r="I800" s="168"/>
      <c r="J800" s="87" t="s">
        <v>528</v>
      </c>
      <c r="K800" s="88">
        <v>47.475</v>
      </c>
      <c r="L800" s="169">
        <v>0</v>
      </c>
      <c r="M800" s="168"/>
      <c r="N800" s="170">
        <f>ROUND($L$800*$K$800,2)</f>
        <v>0</v>
      </c>
      <c r="O800" s="168"/>
      <c r="P800" s="168"/>
      <c r="Q800" s="168"/>
      <c r="R800" s="17"/>
      <c r="T800" s="89"/>
      <c r="U800" s="20" t="s">
        <v>340</v>
      </c>
      <c r="V800" s="90">
        <v>0.508</v>
      </c>
      <c r="W800" s="90">
        <f>$V$800*$K$800</f>
        <v>24.1173</v>
      </c>
      <c r="X800" s="90">
        <v>0.28362</v>
      </c>
      <c r="Y800" s="90">
        <f>$X$800*$K$800</f>
        <v>13.4648595</v>
      </c>
      <c r="Z800" s="90">
        <v>0</v>
      </c>
      <c r="AA800" s="91">
        <f>$Z$800*$K$800</f>
        <v>0</v>
      </c>
      <c r="AR800" s="5" t="s">
        <v>478</v>
      </c>
      <c r="AT800" s="5" t="s">
        <v>474</v>
      </c>
      <c r="AU800" s="5" t="s">
        <v>364</v>
      </c>
      <c r="AY800" s="5" t="s">
        <v>473</v>
      </c>
      <c r="BE800" s="50">
        <f>IF($U$800="základní",$N$800,0)</f>
        <v>0</v>
      </c>
      <c r="BF800" s="50">
        <f>IF($U$800="snížená",$N$800,0)</f>
        <v>0</v>
      </c>
      <c r="BG800" s="50">
        <f>IF($U$800="zákl. přenesená",$N$800,0)</f>
        <v>0</v>
      </c>
      <c r="BH800" s="50">
        <f>IF($U$800="sníž. přenesená",$N$800,0)</f>
        <v>0</v>
      </c>
      <c r="BI800" s="50">
        <f>IF($U$800="nulová",$N$800,0)</f>
        <v>0</v>
      </c>
      <c r="BJ800" s="5" t="s">
        <v>364</v>
      </c>
      <c r="BK800" s="50">
        <f>ROUND($L$800*$K$800,2)</f>
        <v>0</v>
      </c>
      <c r="BL800" s="5" t="s">
        <v>478</v>
      </c>
    </row>
    <row r="801" spans="2:51" s="5" customFormat="1" ht="15.75" customHeight="1">
      <c r="B801" s="92"/>
      <c r="E801" s="93"/>
      <c r="F801" s="171" t="s">
        <v>563</v>
      </c>
      <c r="G801" s="172"/>
      <c r="H801" s="172"/>
      <c r="I801" s="172"/>
      <c r="K801" s="93"/>
      <c r="N801" s="93"/>
      <c r="R801" s="94"/>
      <c r="T801" s="95"/>
      <c r="AA801" s="96"/>
      <c r="AT801" s="93" t="s">
        <v>480</v>
      </c>
      <c r="AU801" s="93" t="s">
        <v>364</v>
      </c>
      <c r="AV801" s="93" t="s">
        <v>320</v>
      </c>
      <c r="AW801" s="93" t="s">
        <v>422</v>
      </c>
      <c r="AX801" s="93" t="s">
        <v>355</v>
      </c>
      <c r="AY801" s="93" t="s">
        <v>473</v>
      </c>
    </row>
    <row r="802" spans="2:51" s="5" customFormat="1" ht="15.75" customHeight="1">
      <c r="B802" s="97"/>
      <c r="E802" s="98"/>
      <c r="F802" s="160" t="s">
        <v>1014</v>
      </c>
      <c r="G802" s="161"/>
      <c r="H802" s="161"/>
      <c r="I802" s="161"/>
      <c r="K802" s="99">
        <v>27.78</v>
      </c>
      <c r="N802" s="98"/>
      <c r="R802" s="100"/>
      <c r="T802" s="101"/>
      <c r="AA802" s="102"/>
      <c r="AT802" s="98" t="s">
        <v>480</v>
      </c>
      <c r="AU802" s="98" t="s">
        <v>364</v>
      </c>
      <c r="AV802" s="98" t="s">
        <v>364</v>
      </c>
      <c r="AW802" s="98" t="s">
        <v>422</v>
      </c>
      <c r="AX802" s="98" t="s">
        <v>355</v>
      </c>
      <c r="AY802" s="98" t="s">
        <v>473</v>
      </c>
    </row>
    <row r="803" spans="2:51" s="5" customFormat="1" ht="15.75" customHeight="1">
      <c r="B803" s="97"/>
      <c r="E803" s="98"/>
      <c r="F803" s="160" t="s">
        <v>1015</v>
      </c>
      <c r="G803" s="161"/>
      <c r="H803" s="161"/>
      <c r="I803" s="161"/>
      <c r="K803" s="99">
        <v>15.49</v>
      </c>
      <c r="N803" s="98"/>
      <c r="R803" s="100"/>
      <c r="T803" s="101"/>
      <c r="AA803" s="102"/>
      <c r="AT803" s="98" t="s">
        <v>480</v>
      </c>
      <c r="AU803" s="98" t="s">
        <v>364</v>
      </c>
      <c r="AV803" s="98" t="s">
        <v>364</v>
      </c>
      <c r="AW803" s="98" t="s">
        <v>422</v>
      </c>
      <c r="AX803" s="98" t="s">
        <v>355</v>
      </c>
      <c r="AY803" s="98" t="s">
        <v>473</v>
      </c>
    </row>
    <row r="804" spans="2:51" s="5" customFormat="1" ht="15.75" customHeight="1">
      <c r="B804" s="97"/>
      <c r="E804" s="98"/>
      <c r="F804" s="160" t="s">
        <v>1016</v>
      </c>
      <c r="G804" s="161"/>
      <c r="H804" s="161"/>
      <c r="I804" s="161"/>
      <c r="K804" s="99">
        <v>1.65</v>
      </c>
      <c r="N804" s="98"/>
      <c r="R804" s="100"/>
      <c r="T804" s="101"/>
      <c r="AA804" s="102"/>
      <c r="AT804" s="98" t="s">
        <v>480</v>
      </c>
      <c r="AU804" s="98" t="s">
        <v>364</v>
      </c>
      <c r="AV804" s="98" t="s">
        <v>364</v>
      </c>
      <c r="AW804" s="98" t="s">
        <v>422</v>
      </c>
      <c r="AX804" s="98" t="s">
        <v>355</v>
      </c>
      <c r="AY804" s="98" t="s">
        <v>473</v>
      </c>
    </row>
    <row r="805" spans="2:51" s="5" customFormat="1" ht="15.75" customHeight="1">
      <c r="B805" s="97"/>
      <c r="E805" s="98"/>
      <c r="F805" s="160" t="s">
        <v>1017</v>
      </c>
      <c r="G805" s="161"/>
      <c r="H805" s="161"/>
      <c r="I805" s="161"/>
      <c r="K805" s="99">
        <v>2.555</v>
      </c>
      <c r="N805" s="98"/>
      <c r="R805" s="100"/>
      <c r="T805" s="101"/>
      <c r="AA805" s="102"/>
      <c r="AT805" s="98" t="s">
        <v>480</v>
      </c>
      <c r="AU805" s="98" t="s">
        <v>364</v>
      </c>
      <c r="AV805" s="98" t="s">
        <v>364</v>
      </c>
      <c r="AW805" s="98" t="s">
        <v>422</v>
      </c>
      <c r="AX805" s="98" t="s">
        <v>355</v>
      </c>
      <c r="AY805" s="98" t="s">
        <v>473</v>
      </c>
    </row>
    <row r="806" spans="2:51" s="5" customFormat="1" ht="15.75" customHeight="1">
      <c r="B806" s="103"/>
      <c r="E806" s="104" t="s">
        <v>407</v>
      </c>
      <c r="F806" s="162" t="s">
        <v>482</v>
      </c>
      <c r="G806" s="163"/>
      <c r="H806" s="163"/>
      <c r="I806" s="163"/>
      <c r="K806" s="105">
        <v>47.475</v>
      </c>
      <c r="N806" s="104"/>
      <c r="R806" s="106"/>
      <c r="T806" s="107"/>
      <c r="AA806" s="108"/>
      <c r="AT806" s="104" t="s">
        <v>480</v>
      </c>
      <c r="AU806" s="104" t="s">
        <v>364</v>
      </c>
      <c r="AV806" s="104" t="s">
        <v>478</v>
      </c>
      <c r="AW806" s="104" t="s">
        <v>422</v>
      </c>
      <c r="AX806" s="104" t="s">
        <v>320</v>
      </c>
      <c r="AY806" s="104" t="s">
        <v>473</v>
      </c>
    </row>
    <row r="807" spans="2:64" s="5" customFormat="1" ht="39" customHeight="1">
      <c r="B807" s="16"/>
      <c r="C807" s="85" t="s">
        <v>1018</v>
      </c>
      <c r="D807" s="85" t="s">
        <v>474</v>
      </c>
      <c r="E807" s="86" t="s">
        <v>1019</v>
      </c>
      <c r="F807" s="167" t="s">
        <v>1020</v>
      </c>
      <c r="G807" s="168"/>
      <c r="H807" s="168"/>
      <c r="I807" s="168"/>
      <c r="J807" s="87" t="s">
        <v>539</v>
      </c>
      <c r="K807" s="88">
        <v>2</v>
      </c>
      <c r="L807" s="169">
        <v>0</v>
      </c>
      <c r="M807" s="168"/>
      <c r="N807" s="170">
        <f>ROUND($L$807*$K$807,2)</f>
        <v>0</v>
      </c>
      <c r="O807" s="168"/>
      <c r="P807" s="168"/>
      <c r="Q807" s="168"/>
      <c r="R807" s="17"/>
      <c r="T807" s="89"/>
      <c r="U807" s="20" t="s">
        <v>340</v>
      </c>
      <c r="V807" s="90">
        <v>3.381</v>
      </c>
      <c r="W807" s="90">
        <f>$V$807*$K$807</f>
        <v>6.762</v>
      </c>
      <c r="X807" s="90">
        <v>0.05362</v>
      </c>
      <c r="Y807" s="90">
        <f>$X$807*$K$807</f>
        <v>0.10724</v>
      </c>
      <c r="Z807" s="90">
        <v>0</v>
      </c>
      <c r="AA807" s="91">
        <f>$Z$807*$K$807</f>
        <v>0</v>
      </c>
      <c r="AR807" s="5" t="s">
        <v>478</v>
      </c>
      <c r="AT807" s="5" t="s">
        <v>474</v>
      </c>
      <c r="AU807" s="5" t="s">
        <v>364</v>
      </c>
      <c r="AY807" s="5" t="s">
        <v>473</v>
      </c>
      <c r="BE807" s="50">
        <f>IF($U$807="základní",$N$807,0)</f>
        <v>0</v>
      </c>
      <c r="BF807" s="50">
        <f>IF($U$807="snížená",$N$807,0)</f>
        <v>0</v>
      </c>
      <c r="BG807" s="50">
        <f>IF($U$807="zákl. přenesená",$N$807,0)</f>
        <v>0</v>
      </c>
      <c r="BH807" s="50">
        <f>IF($U$807="sníž. přenesená",$N$807,0)</f>
        <v>0</v>
      </c>
      <c r="BI807" s="50">
        <f>IF($U$807="nulová",$N$807,0)</f>
        <v>0</v>
      </c>
      <c r="BJ807" s="5" t="s">
        <v>364</v>
      </c>
      <c r="BK807" s="50">
        <f>ROUND($L$807*$K$807,2)</f>
        <v>0</v>
      </c>
      <c r="BL807" s="5" t="s">
        <v>478</v>
      </c>
    </row>
    <row r="808" spans="2:64" s="5" customFormat="1" ht="15.75" customHeight="1">
      <c r="B808" s="16"/>
      <c r="C808" s="109" t="s">
        <v>1021</v>
      </c>
      <c r="D808" s="109" t="s">
        <v>616</v>
      </c>
      <c r="E808" s="110" t="s">
        <v>1022</v>
      </c>
      <c r="F808" s="176" t="s">
        <v>1023</v>
      </c>
      <c r="G808" s="174"/>
      <c r="H808" s="174"/>
      <c r="I808" s="174"/>
      <c r="J808" s="111" t="s">
        <v>539</v>
      </c>
      <c r="K808" s="112">
        <v>2</v>
      </c>
      <c r="L808" s="173">
        <v>0</v>
      </c>
      <c r="M808" s="174"/>
      <c r="N808" s="175">
        <f>ROUND($L$808*$K$808,2)</f>
        <v>0</v>
      </c>
      <c r="O808" s="168"/>
      <c r="P808" s="168"/>
      <c r="Q808" s="168"/>
      <c r="R808" s="17"/>
      <c r="T808" s="89"/>
      <c r="U808" s="20" t="s">
        <v>340</v>
      </c>
      <c r="V808" s="90">
        <v>0</v>
      </c>
      <c r="W808" s="90">
        <f>$V$808*$K$808</f>
        <v>0</v>
      </c>
      <c r="X808" s="90">
        <v>0.0425</v>
      </c>
      <c r="Y808" s="90">
        <f>$X$808*$K$808</f>
        <v>0.085</v>
      </c>
      <c r="Z808" s="90">
        <v>0</v>
      </c>
      <c r="AA808" s="91">
        <f>$Z$808*$K$808</f>
        <v>0</v>
      </c>
      <c r="AR808" s="5" t="s">
        <v>509</v>
      </c>
      <c r="AT808" s="5" t="s">
        <v>616</v>
      </c>
      <c r="AU808" s="5" t="s">
        <v>364</v>
      </c>
      <c r="AY808" s="5" t="s">
        <v>473</v>
      </c>
      <c r="BE808" s="50">
        <f>IF($U$808="základní",$N$808,0)</f>
        <v>0</v>
      </c>
      <c r="BF808" s="50">
        <f>IF($U$808="snížená",$N$808,0)</f>
        <v>0</v>
      </c>
      <c r="BG808" s="50">
        <f>IF($U$808="zákl. přenesená",$N$808,0)</f>
        <v>0</v>
      </c>
      <c r="BH808" s="50">
        <f>IF($U$808="sníž. přenesená",$N$808,0)</f>
        <v>0</v>
      </c>
      <c r="BI808" s="50">
        <f>IF($U$808="nulová",$N$808,0)</f>
        <v>0</v>
      </c>
      <c r="BJ808" s="5" t="s">
        <v>364</v>
      </c>
      <c r="BK808" s="50">
        <f>ROUND($L$808*$K$808,2)</f>
        <v>0</v>
      </c>
      <c r="BL808" s="5" t="s">
        <v>478</v>
      </c>
    </row>
    <row r="809" spans="2:64" s="5" customFormat="1" ht="39" customHeight="1">
      <c r="B809" s="16"/>
      <c r="C809" s="85" t="s">
        <v>1024</v>
      </c>
      <c r="D809" s="85" t="s">
        <v>474</v>
      </c>
      <c r="E809" s="86" t="s">
        <v>1025</v>
      </c>
      <c r="F809" s="167" t="s">
        <v>1026</v>
      </c>
      <c r="G809" s="168"/>
      <c r="H809" s="168"/>
      <c r="I809" s="168"/>
      <c r="J809" s="87" t="s">
        <v>539</v>
      </c>
      <c r="K809" s="88">
        <v>14</v>
      </c>
      <c r="L809" s="169">
        <v>0</v>
      </c>
      <c r="M809" s="168"/>
      <c r="N809" s="170">
        <f>ROUND($L$809*$K$809,2)</f>
        <v>0</v>
      </c>
      <c r="O809" s="168"/>
      <c r="P809" s="168"/>
      <c r="Q809" s="168"/>
      <c r="R809" s="17"/>
      <c r="T809" s="89"/>
      <c r="U809" s="20" t="s">
        <v>340</v>
      </c>
      <c r="V809" s="90">
        <v>4.114</v>
      </c>
      <c r="W809" s="90">
        <f>$V$809*$K$809</f>
        <v>57.596</v>
      </c>
      <c r="X809" s="90">
        <v>0.05362</v>
      </c>
      <c r="Y809" s="90">
        <f>$X$809*$K$809</f>
        <v>0.75068</v>
      </c>
      <c r="Z809" s="90">
        <v>0</v>
      </c>
      <c r="AA809" s="91">
        <f>$Z$809*$K$809</f>
        <v>0</v>
      </c>
      <c r="AR809" s="5" t="s">
        <v>478</v>
      </c>
      <c r="AT809" s="5" t="s">
        <v>474</v>
      </c>
      <c r="AU809" s="5" t="s">
        <v>364</v>
      </c>
      <c r="AY809" s="5" t="s">
        <v>473</v>
      </c>
      <c r="BE809" s="50">
        <f>IF($U$809="základní",$N$809,0)</f>
        <v>0</v>
      </c>
      <c r="BF809" s="50">
        <f>IF($U$809="snížená",$N$809,0)</f>
        <v>0</v>
      </c>
      <c r="BG809" s="50">
        <f>IF($U$809="zákl. přenesená",$N$809,0)</f>
        <v>0</v>
      </c>
      <c r="BH809" s="50">
        <f>IF($U$809="sníž. přenesená",$N$809,0)</f>
        <v>0</v>
      </c>
      <c r="BI809" s="50">
        <f>IF($U$809="nulová",$N$809,0)</f>
        <v>0</v>
      </c>
      <c r="BJ809" s="5" t="s">
        <v>364</v>
      </c>
      <c r="BK809" s="50">
        <f>ROUND($L$809*$K$809,2)</f>
        <v>0</v>
      </c>
      <c r="BL809" s="5" t="s">
        <v>478</v>
      </c>
    </row>
    <row r="810" spans="2:51" s="5" customFormat="1" ht="15.75" customHeight="1">
      <c r="B810" s="97"/>
      <c r="E810" s="98"/>
      <c r="F810" s="160" t="s">
        <v>1027</v>
      </c>
      <c r="G810" s="161"/>
      <c r="H810" s="161"/>
      <c r="I810" s="161"/>
      <c r="K810" s="99">
        <v>14</v>
      </c>
      <c r="N810" s="98"/>
      <c r="R810" s="100"/>
      <c r="T810" s="101"/>
      <c r="AA810" s="102"/>
      <c r="AT810" s="98" t="s">
        <v>480</v>
      </c>
      <c r="AU810" s="98" t="s">
        <v>364</v>
      </c>
      <c r="AV810" s="98" t="s">
        <v>364</v>
      </c>
      <c r="AW810" s="98" t="s">
        <v>422</v>
      </c>
      <c r="AX810" s="98" t="s">
        <v>320</v>
      </c>
      <c r="AY810" s="98" t="s">
        <v>473</v>
      </c>
    </row>
    <row r="811" spans="2:64" s="5" customFormat="1" ht="15.75" customHeight="1">
      <c r="B811" s="16"/>
      <c r="C811" s="109" t="s">
        <v>1028</v>
      </c>
      <c r="D811" s="109" t="s">
        <v>616</v>
      </c>
      <c r="E811" s="110" t="s">
        <v>1029</v>
      </c>
      <c r="F811" s="176" t="s">
        <v>1030</v>
      </c>
      <c r="G811" s="174"/>
      <c r="H811" s="174"/>
      <c r="I811" s="174"/>
      <c r="J811" s="111" t="s">
        <v>539</v>
      </c>
      <c r="K811" s="112">
        <v>10</v>
      </c>
      <c r="L811" s="173">
        <v>0</v>
      </c>
      <c r="M811" s="174"/>
      <c r="N811" s="175">
        <f>ROUND($L$811*$K$811,2)</f>
        <v>0</v>
      </c>
      <c r="O811" s="168"/>
      <c r="P811" s="168"/>
      <c r="Q811" s="168"/>
      <c r="R811" s="17"/>
      <c r="T811" s="89"/>
      <c r="U811" s="20" t="s">
        <v>340</v>
      </c>
      <c r="V811" s="90">
        <v>0</v>
      </c>
      <c r="W811" s="90">
        <f>$V$811*$K$811</f>
        <v>0</v>
      </c>
      <c r="X811" s="90">
        <v>0.045</v>
      </c>
      <c r="Y811" s="90">
        <f>$X$811*$K$811</f>
        <v>0.44999999999999996</v>
      </c>
      <c r="Z811" s="90">
        <v>0</v>
      </c>
      <c r="AA811" s="91">
        <f>$Z$811*$K$811</f>
        <v>0</v>
      </c>
      <c r="AR811" s="5" t="s">
        <v>509</v>
      </c>
      <c r="AT811" s="5" t="s">
        <v>616</v>
      </c>
      <c r="AU811" s="5" t="s">
        <v>364</v>
      </c>
      <c r="AY811" s="5" t="s">
        <v>473</v>
      </c>
      <c r="BE811" s="50">
        <f>IF($U$811="základní",$N$811,0)</f>
        <v>0</v>
      </c>
      <c r="BF811" s="50">
        <f>IF($U$811="snížená",$N$811,0)</f>
        <v>0</v>
      </c>
      <c r="BG811" s="50">
        <f>IF($U$811="zákl. přenesená",$N$811,0)</f>
        <v>0</v>
      </c>
      <c r="BH811" s="50">
        <f>IF($U$811="sníž. přenesená",$N$811,0)</f>
        <v>0</v>
      </c>
      <c r="BI811" s="50">
        <f>IF($U$811="nulová",$N$811,0)</f>
        <v>0</v>
      </c>
      <c r="BJ811" s="5" t="s">
        <v>364</v>
      </c>
      <c r="BK811" s="50">
        <f>ROUND($L$811*$K$811,2)</f>
        <v>0</v>
      </c>
      <c r="BL811" s="5" t="s">
        <v>478</v>
      </c>
    </row>
    <row r="812" spans="2:51" s="5" customFormat="1" ht="15.75" customHeight="1">
      <c r="B812" s="97"/>
      <c r="E812" s="98"/>
      <c r="F812" s="160" t="s">
        <v>1031</v>
      </c>
      <c r="G812" s="161"/>
      <c r="H812" s="161"/>
      <c r="I812" s="161"/>
      <c r="K812" s="99">
        <v>10</v>
      </c>
      <c r="N812" s="98"/>
      <c r="R812" s="100"/>
      <c r="T812" s="101"/>
      <c r="AA812" s="102"/>
      <c r="AT812" s="98" t="s">
        <v>480</v>
      </c>
      <c r="AU812" s="98" t="s">
        <v>364</v>
      </c>
      <c r="AV812" s="98" t="s">
        <v>364</v>
      </c>
      <c r="AW812" s="98" t="s">
        <v>422</v>
      </c>
      <c r="AX812" s="98" t="s">
        <v>320</v>
      </c>
      <c r="AY812" s="98" t="s">
        <v>473</v>
      </c>
    </row>
    <row r="813" spans="2:64" s="5" customFormat="1" ht="15.75" customHeight="1">
      <c r="B813" s="16"/>
      <c r="C813" s="109" t="s">
        <v>1032</v>
      </c>
      <c r="D813" s="109" t="s">
        <v>616</v>
      </c>
      <c r="E813" s="110" t="s">
        <v>1033</v>
      </c>
      <c r="F813" s="176" t="s">
        <v>1034</v>
      </c>
      <c r="G813" s="174"/>
      <c r="H813" s="174"/>
      <c r="I813" s="174"/>
      <c r="J813" s="111" t="s">
        <v>539</v>
      </c>
      <c r="K813" s="112">
        <v>4</v>
      </c>
      <c r="L813" s="173">
        <v>0</v>
      </c>
      <c r="M813" s="174"/>
      <c r="N813" s="175">
        <f>ROUND($L$813*$K$813,2)</f>
        <v>0</v>
      </c>
      <c r="O813" s="168"/>
      <c r="P813" s="168"/>
      <c r="Q813" s="168"/>
      <c r="R813" s="17"/>
      <c r="T813" s="89"/>
      <c r="U813" s="20" t="s">
        <v>340</v>
      </c>
      <c r="V813" s="90">
        <v>0</v>
      </c>
      <c r="W813" s="90">
        <f>$V$813*$K$813</f>
        <v>0</v>
      </c>
      <c r="X813" s="90">
        <v>0.053</v>
      </c>
      <c r="Y813" s="90">
        <f>$X$813*$K$813</f>
        <v>0.212</v>
      </c>
      <c r="Z813" s="90">
        <v>0</v>
      </c>
      <c r="AA813" s="91">
        <f>$Z$813*$K$813</f>
        <v>0</v>
      </c>
      <c r="AR813" s="5" t="s">
        <v>509</v>
      </c>
      <c r="AT813" s="5" t="s">
        <v>616</v>
      </c>
      <c r="AU813" s="5" t="s">
        <v>364</v>
      </c>
      <c r="AY813" s="5" t="s">
        <v>473</v>
      </c>
      <c r="BE813" s="50">
        <f>IF($U$813="základní",$N$813,0)</f>
        <v>0</v>
      </c>
      <c r="BF813" s="50">
        <f>IF($U$813="snížená",$N$813,0)</f>
        <v>0</v>
      </c>
      <c r="BG813" s="50">
        <f>IF($U$813="zákl. přenesená",$N$813,0)</f>
        <v>0</v>
      </c>
      <c r="BH813" s="50">
        <f>IF($U$813="sníž. přenesená",$N$813,0)</f>
        <v>0</v>
      </c>
      <c r="BI813" s="50">
        <f>IF($U$813="nulová",$N$813,0)</f>
        <v>0</v>
      </c>
      <c r="BJ813" s="5" t="s">
        <v>364</v>
      </c>
      <c r="BK813" s="50">
        <f>ROUND($L$813*$K$813,2)</f>
        <v>0</v>
      </c>
      <c r="BL813" s="5" t="s">
        <v>478</v>
      </c>
    </row>
    <row r="814" spans="2:51" s="5" customFormat="1" ht="15.75" customHeight="1">
      <c r="B814" s="97"/>
      <c r="E814" s="98"/>
      <c r="F814" s="160" t="s">
        <v>1035</v>
      </c>
      <c r="G814" s="161"/>
      <c r="H814" s="161"/>
      <c r="I814" s="161"/>
      <c r="K814" s="99">
        <v>4</v>
      </c>
      <c r="N814" s="98"/>
      <c r="R814" s="100"/>
      <c r="T814" s="101"/>
      <c r="AA814" s="102"/>
      <c r="AT814" s="98" t="s">
        <v>480</v>
      </c>
      <c r="AU814" s="98" t="s">
        <v>364</v>
      </c>
      <c r="AV814" s="98" t="s">
        <v>364</v>
      </c>
      <c r="AW814" s="98" t="s">
        <v>422</v>
      </c>
      <c r="AX814" s="98" t="s">
        <v>320</v>
      </c>
      <c r="AY814" s="98" t="s">
        <v>473</v>
      </c>
    </row>
    <row r="815" spans="2:63" s="75" customFormat="1" ht="30.75" customHeight="1">
      <c r="B815" s="76"/>
      <c r="D815" s="84" t="s">
        <v>430</v>
      </c>
      <c r="N815" s="178">
        <f>$BK$815</f>
        <v>0</v>
      </c>
      <c r="O815" s="179"/>
      <c r="P815" s="179"/>
      <c r="Q815" s="179"/>
      <c r="R815" s="79"/>
      <c r="T815" s="80"/>
      <c r="W815" s="81">
        <f>SUM($W$816:$W$821)</f>
        <v>48.483136</v>
      </c>
      <c r="Y815" s="81">
        <f>SUM($Y$816:$Y$821)</f>
        <v>0.16400800000000001</v>
      </c>
      <c r="AA815" s="82">
        <f>SUM($AA$816:$AA$821)</f>
        <v>0</v>
      </c>
      <c r="AR815" s="78" t="s">
        <v>320</v>
      </c>
      <c r="AT815" s="78" t="s">
        <v>354</v>
      </c>
      <c r="AU815" s="78" t="s">
        <v>320</v>
      </c>
      <c r="AY815" s="78" t="s">
        <v>473</v>
      </c>
      <c r="BK815" s="83">
        <f>SUM($BK$816:$BK$821)</f>
        <v>0</v>
      </c>
    </row>
    <row r="816" spans="2:64" s="5" customFormat="1" ht="27" customHeight="1">
      <c r="B816" s="16"/>
      <c r="C816" s="85" t="s">
        <v>1036</v>
      </c>
      <c r="D816" s="85" t="s">
        <v>474</v>
      </c>
      <c r="E816" s="86" t="s">
        <v>1037</v>
      </c>
      <c r="F816" s="167" t="s">
        <v>1038</v>
      </c>
      <c r="G816" s="168"/>
      <c r="H816" s="168"/>
      <c r="I816" s="168"/>
      <c r="J816" s="87" t="s">
        <v>477</v>
      </c>
      <c r="K816" s="88">
        <v>7.904</v>
      </c>
      <c r="L816" s="169">
        <v>0</v>
      </c>
      <c r="M816" s="168"/>
      <c r="N816" s="170">
        <f>ROUND($L$816*$K$816,2)</f>
        <v>0</v>
      </c>
      <c r="O816" s="168"/>
      <c r="P816" s="168"/>
      <c r="Q816" s="168"/>
      <c r="R816" s="17"/>
      <c r="T816" s="89"/>
      <c r="U816" s="20" t="s">
        <v>340</v>
      </c>
      <c r="V816" s="90">
        <v>1.319</v>
      </c>
      <c r="W816" s="90">
        <f>$V$816*$K$816</f>
        <v>10.425376</v>
      </c>
      <c r="X816" s="90">
        <v>0</v>
      </c>
      <c r="Y816" s="90">
        <f>$X$816*$K$816</f>
        <v>0</v>
      </c>
      <c r="Z816" s="90">
        <v>0</v>
      </c>
      <c r="AA816" s="91">
        <f>$Z$816*$K$816</f>
        <v>0</v>
      </c>
      <c r="AR816" s="5" t="s">
        <v>478</v>
      </c>
      <c r="AT816" s="5" t="s">
        <v>474</v>
      </c>
      <c r="AU816" s="5" t="s">
        <v>364</v>
      </c>
      <c r="AY816" s="5" t="s">
        <v>473</v>
      </c>
      <c r="BE816" s="50">
        <f>IF($U$816="základní",$N$816,0)</f>
        <v>0</v>
      </c>
      <c r="BF816" s="50">
        <f>IF($U$816="snížená",$N$816,0)</f>
        <v>0</v>
      </c>
      <c r="BG816" s="50">
        <f>IF($U$816="zákl. přenesená",$N$816,0)</f>
        <v>0</v>
      </c>
      <c r="BH816" s="50">
        <f>IF($U$816="sníž. přenesená",$N$816,0)</f>
        <v>0</v>
      </c>
      <c r="BI816" s="50">
        <f>IF($U$816="nulová",$N$816,0)</f>
        <v>0</v>
      </c>
      <c r="BJ816" s="5" t="s">
        <v>364</v>
      </c>
      <c r="BK816" s="50">
        <f>ROUND($L$816*$K$816,2)</f>
        <v>0</v>
      </c>
      <c r="BL816" s="5" t="s">
        <v>478</v>
      </c>
    </row>
    <row r="817" spans="2:51" s="5" customFormat="1" ht="15.75" customHeight="1">
      <c r="B817" s="92"/>
      <c r="E817" s="93"/>
      <c r="F817" s="171" t="s">
        <v>492</v>
      </c>
      <c r="G817" s="172"/>
      <c r="H817" s="172"/>
      <c r="I817" s="172"/>
      <c r="K817" s="93"/>
      <c r="N817" s="93"/>
      <c r="R817" s="94"/>
      <c r="T817" s="95"/>
      <c r="AA817" s="96"/>
      <c r="AT817" s="93" t="s">
        <v>480</v>
      </c>
      <c r="AU817" s="93" t="s">
        <v>364</v>
      </c>
      <c r="AV817" s="93" t="s">
        <v>320</v>
      </c>
      <c r="AW817" s="93" t="s">
        <v>422</v>
      </c>
      <c r="AX817" s="93" t="s">
        <v>355</v>
      </c>
      <c r="AY817" s="93" t="s">
        <v>473</v>
      </c>
    </row>
    <row r="818" spans="2:51" s="5" customFormat="1" ht="15.75" customHeight="1">
      <c r="B818" s="97"/>
      <c r="E818" s="98"/>
      <c r="F818" s="160" t="s">
        <v>1039</v>
      </c>
      <c r="G818" s="161"/>
      <c r="H818" s="161"/>
      <c r="I818" s="161"/>
      <c r="K818" s="99">
        <v>7.904</v>
      </c>
      <c r="N818" s="98"/>
      <c r="R818" s="100"/>
      <c r="T818" s="101"/>
      <c r="AA818" s="102"/>
      <c r="AT818" s="98" t="s">
        <v>480</v>
      </c>
      <c r="AU818" s="98" t="s">
        <v>364</v>
      </c>
      <c r="AV818" s="98" t="s">
        <v>364</v>
      </c>
      <c r="AW818" s="98" t="s">
        <v>422</v>
      </c>
      <c r="AX818" s="98" t="s">
        <v>320</v>
      </c>
      <c r="AY818" s="98" t="s">
        <v>473</v>
      </c>
    </row>
    <row r="819" spans="2:64" s="5" customFormat="1" ht="27" customHeight="1">
      <c r="B819" s="16"/>
      <c r="C819" s="85" t="s">
        <v>1040</v>
      </c>
      <c r="D819" s="85" t="s">
        <v>474</v>
      </c>
      <c r="E819" s="86" t="s">
        <v>1041</v>
      </c>
      <c r="F819" s="167" t="s">
        <v>1042</v>
      </c>
      <c r="G819" s="168"/>
      <c r="H819" s="168"/>
      <c r="I819" s="168"/>
      <c r="J819" s="87" t="s">
        <v>528</v>
      </c>
      <c r="K819" s="88">
        <v>39.52</v>
      </c>
      <c r="L819" s="169">
        <v>0</v>
      </c>
      <c r="M819" s="168"/>
      <c r="N819" s="170">
        <f>ROUND($L$819*$K$819,2)</f>
        <v>0</v>
      </c>
      <c r="O819" s="168"/>
      <c r="P819" s="168"/>
      <c r="Q819" s="168"/>
      <c r="R819" s="17"/>
      <c r="T819" s="89"/>
      <c r="U819" s="20" t="s">
        <v>340</v>
      </c>
      <c r="V819" s="90">
        <v>0.963</v>
      </c>
      <c r="W819" s="90">
        <f>$V$819*$K$819</f>
        <v>38.05776</v>
      </c>
      <c r="X819" s="90">
        <v>0.00415</v>
      </c>
      <c r="Y819" s="90">
        <f>$X$819*$K$819</f>
        <v>0.16400800000000001</v>
      </c>
      <c r="Z819" s="90">
        <v>0</v>
      </c>
      <c r="AA819" s="91">
        <f>$Z$819*$K$819</f>
        <v>0</v>
      </c>
      <c r="AR819" s="5" t="s">
        <v>478</v>
      </c>
      <c r="AT819" s="5" t="s">
        <v>474</v>
      </c>
      <c r="AU819" s="5" t="s">
        <v>364</v>
      </c>
      <c r="AY819" s="5" t="s">
        <v>473</v>
      </c>
      <c r="BE819" s="50">
        <f>IF($U$819="základní",$N$819,0)</f>
        <v>0</v>
      </c>
      <c r="BF819" s="50">
        <f>IF($U$819="snížená",$N$819,0)</f>
        <v>0</v>
      </c>
      <c r="BG819" s="50">
        <f>IF($U$819="zákl. přenesená",$N$819,0)</f>
        <v>0</v>
      </c>
      <c r="BH819" s="50">
        <f>IF($U$819="sníž. přenesená",$N$819,0)</f>
        <v>0</v>
      </c>
      <c r="BI819" s="50">
        <f>IF($U$819="nulová",$N$819,0)</f>
        <v>0</v>
      </c>
      <c r="BJ819" s="5" t="s">
        <v>364</v>
      </c>
      <c r="BK819" s="50">
        <f>ROUND($L$819*$K$819,2)</f>
        <v>0</v>
      </c>
      <c r="BL819" s="5" t="s">
        <v>478</v>
      </c>
    </row>
    <row r="820" spans="2:51" s="5" customFormat="1" ht="15.75" customHeight="1">
      <c r="B820" s="92"/>
      <c r="E820" s="93"/>
      <c r="F820" s="171" t="s">
        <v>492</v>
      </c>
      <c r="G820" s="172"/>
      <c r="H820" s="172"/>
      <c r="I820" s="172"/>
      <c r="K820" s="93"/>
      <c r="N820" s="93"/>
      <c r="R820" s="94"/>
      <c r="T820" s="95"/>
      <c r="AA820" s="96"/>
      <c r="AT820" s="93" t="s">
        <v>480</v>
      </c>
      <c r="AU820" s="93" t="s">
        <v>364</v>
      </c>
      <c r="AV820" s="93" t="s">
        <v>320</v>
      </c>
      <c r="AW820" s="93" t="s">
        <v>422</v>
      </c>
      <c r="AX820" s="93" t="s">
        <v>355</v>
      </c>
      <c r="AY820" s="93" t="s">
        <v>473</v>
      </c>
    </row>
    <row r="821" spans="2:51" s="5" customFormat="1" ht="15.75" customHeight="1">
      <c r="B821" s="97"/>
      <c r="E821" s="98"/>
      <c r="F821" s="160" t="s">
        <v>1043</v>
      </c>
      <c r="G821" s="161"/>
      <c r="H821" s="161"/>
      <c r="I821" s="161"/>
      <c r="K821" s="99">
        <v>39.52</v>
      </c>
      <c r="N821" s="98"/>
      <c r="R821" s="100"/>
      <c r="T821" s="101"/>
      <c r="AA821" s="102"/>
      <c r="AT821" s="98" t="s">
        <v>480</v>
      </c>
      <c r="AU821" s="98" t="s">
        <v>364</v>
      </c>
      <c r="AV821" s="98" t="s">
        <v>364</v>
      </c>
      <c r="AW821" s="98" t="s">
        <v>422</v>
      </c>
      <c r="AX821" s="98" t="s">
        <v>320</v>
      </c>
      <c r="AY821" s="98" t="s">
        <v>473</v>
      </c>
    </row>
    <row r="822" spans="2:63" s="75" customFormat="1" ht="30.75" customHeight="1">
      <c r="B822" s="76"/>
      <c r="D822" s="84" t="s">
        <v>431</v>
      </c>
      <c r="N822" s="178">
        <f>$BK$822</f>
        <v>0</v>
      </c>
      <c r="O822" s="179"/>
      <c r="P822" s="179"/>
      <c r="Q822" s="179"/>
      <c r="R822" s="79"/>
      <c r="T822" s="80"/>
      <c r="W822" s="81">
        <f>$W$823+SUM($W$824:$W$845)</f>
        <v>387.16978599999993</v>
      </c>
      <c r="Y822" s="81">
        <f>$Y$823+SUM($Y$824:$Y$845)</f>
        <v>11.44396108</v>
      </c>
      <c r="AA822" s="82">
        <f>$AA$823+SUM($AA$824:$AA$845)</f>
        <v>0</v>
      </c>
      <c r="AR822" s="78" t="s">
        <v>320</v>
      </c>
      <c r="AT822" s="78" t="s">
        <v>354</v>
      </c>
      <c r="AU822" s="78" t="s">
        <v>320</v>
      </c>
      <c r="AY822" s="78" t="s">
        <v>473</v>
      </c>
      <c r="BK822" s="83">
        <f>$BK$823+SUM($BK$824:$BK$845)</f>
        <v>0</v>
      </c>
    </row>
    <row r="823" spans="2:64" s="5" customFormat="1" ht="27" customHeight="1">
      <c r="B823" s="16"/>
      <c r="C823" s="85" t="s">
        <v>1044</v>
      </c>
      <c r="D823" s="85" t="s">
        <v>474</v>
      </c>
      <c r="E823" s="86" t="s">
        <v>1045</v>
      </c>
      <c r="F823" s="167" t="s">
        <v>1046</v>
      </c>
      <c r="G823" s="168"/>
      <c r="H823" s="168"/>
      <c r="I823" s="168"/>
      <c r="J823" s="87" t="s">
        <v>632</v>
      </c>
      <c r="K823" s="88">
        <v>94.05</v>
      </c>
      <c r="L823" s="169">
        <v>0</v>
      </c>
      <c r="M823" s="168"/>
      <c r="N823" s="170">
        <f>ROUND($L$823*$K$823,2)</f>
        <v>0</v>
      </c>
      <c r="O823" s="168"/>
      <c r="P823" s="168"/>
      <c r="Q823" s="168"/>
      <c r="R823" s="17"/>
      <c r="T823" s="89"/>
      <c r="U823" s="20" t="s">
        <v>340</v>
      </c>
      <c r="V823" s="90">
        <v>0.14</v>
      </c>
      <c r="W823" s="90">
        <f>$V$823*$K$823</f>
        <v>13.167000000000002</v>
      </c>
      <c r="X823" s="90">
        <v>0.10095</v>
      </c>
      <c r="Y823" s="90">
        <f>$X$823*$K$823</f>
        <v>9.4943475</v>
      </c>
      <c r="Z823" s="90">
        <v>0</v>
      </c>
      <c r="AA823" s="91">
        <f>$Z$823*$K$823</f>
        <v>0</v>
      </c>
      <c r="AR823" s="5" t="s">
        <v>478</v>
      </c>
      <c r="AT823" s="5" t="s">
        <v>474</v>
      </c>
      <c r="AU823" s="5" t="s">
        <v>364</v>
      </c>
      <c r="AY823" s="5" t="s">
        <v>473</v>
      </c>
      <c r="BE823" s="50">
        <f>IF($U$823="základní",$N$823,0)</f>
        <v>0</v>
      </c>
      <c r="BF823" s="50">
        <f>IF($U$823="snížená",$N$823,0)</f>
        <v>0</v>
      </c>
      <c r="BG823" s="50">
        <f>IF($U$823="zákl. přenesená",$N$823,0)</f>
        <v>0</v>
      </c>
      <c r="BH823" s="50">
        <f>IF($U$823="sníž. přenesená",$N$823,0)</f>
        <v>0</v>
      </c>
      <c r="BI823" s="50">
        <f>IF($U$823="nulová",$N$823,0)</f>
        <v>0</v>
      </c>
      <c r="BJ823" s="5" t="s">
        <v>364</v>
      </c>
      <c r="BK823" s="50">
        <f>ROUND($L$823*$K$823,2)</f>
        <v>0</v>
      </c>
      <c r="BL823" s="5" t="s">
        <v>478</v>
      </c>
    </row>
    <row r="824" spans="2:51" s="5" customFormat="1" ht="15.75" customHeight="1">
      <c r="B824" s="92"/>
      <c r="E824" s="93"/>
      <c r="F824" s="171" t="s">
        <v>563</v>
      </c>
      <c r="G824" s="172"/>
      <c r="H824" s="172"/>
      <c r="I824" s="172"/>
      <c r="K824" s="93"/>
      <c r="N824" s="93"/>
      <c r="R824" s="94"/>
      <c r="T824" s="95"/>
      <c r="AA824" s="96"/>
      <c r="AT824" s="93" t="s">
        <v>480</v>
      </c>
      <c r="AU824" s="93" t="s">
        <v>364</v>
      </c>
      <c r="AV824" s="93" t="s">
        <v>320</v>
      </c>
      <c r="AW824" s="93" t="s">
        <v>422</v>
      </c>
      <c r="AX824" s="93" t="s">
        <v>355</v>
      </c>
      <c r="AY824" s="93" t="s">
        <v>473</v>
      </c>
    </row>
    <row r="825" spans="2:51" s="5" customFormat="1" ht="15.75" customHeight="1">
      <c r="B825" s="97"/>
      <c r="E825" s="98"/>
      <c r="F825" s="160" t="s">
        <v>1047</v>
      </c>
      <c r="G825" s="161"/>
      <c r="H825" s="161"/>
      <c r="I825" s="161"/>
      <c r="K825" s="99">
        <v>94.05</v>
      </c>
      <c r="N825" s="98"/>
      <c r="R825" s="100"/>
      <c r="T825" s="101"/>
      <c r="AA825" s="102"/>
      <c r="AT825" s="98" t="s">
        <v>480</v>
      </c>
      <c r="AU825" s="98" t="s">
        <v>364</v>
      </c>
      <c r="AV825" s="98" t="s">
        <v>364</v>
      </c>
      <c r="AW825" s="98" t="s">
        <v>422</v>
      </c>
      <c r="AX825" s="98" t="s">
        <v>320</v>
      </c>
      <c r="AY825" s="98" t="s">
        <v>473</v>
      </c>
    </row>
    <row r="826" spans="2:64" s="5" customFormat="1" ht="27" customHeight="1">
      <c r="B826" s="16"/>
      <c r="C826" s="109" t="s">
        <v>1048</v>
      </c>
      <c r="D826" s="109" t="s">
        <v>616</v>
      </c>
      <c r="E826" s="110" t="s">
        <v>1049</v>
      </c>
      <c r="F826" s="176" t="s">
        <v>1050</v>
      </c>
      <c r="G826" s="174"/>
      <c r="H826" s="174"/>
      <c r="I826" s="174"/>
      <c r="J826" s="111" t="s">
        <v>539</v>
      </c>
      <c r="K826" s="112">
        <v>189.981</v>
      </c>
      <c r="L826" s="173">
        <v>0</v>
      </c>
      <c r="M826" s="174"/>
      <c r="N826" s="175">
        <f>ROUND($L$826*$K$826,2)</f>
        <v>0</v>
      </c>
      <c r="O826" s="168"/>
      <c r="P826" s="168"/>
      <c r="Q826" s="168"/>
      <c r="R826" s="17"/>
      <c r="T826" s="89"/>
      <c r="U826" s="20" t="s">
        <v>340</v>
      </c>
      <c r="V826" s="90">
        <v>0</v>
      </c>
      <c r="W826" s="90">
        <f>$V$826*$K$826</f>
        <v>0</v>
      </c>
      <c r="X826" s="90">
        <v>0.01</v>
      </c>
      <c r="Y826" s="90">
        <f>$X$826*$K$826</f>
        <v>1.89981</v>
      </c>
      <c r="Z826" s="90">
        <v>0</v>
      </c>
      <c r="AA826" s="91">
        <f>$Z$826*$K$826</f>
        <v>0</v>
      </c>
      <c r="AR826" s="5" t="s">
        <v>509</v>
      </c>
      <c r="AT826" s="5" t="s">
        <v>616</v>
      </c>
      <c r="AU826" s="5" t="s">
        <v>364</v>
      </c>
      <c r="AY826" s="5" t="s">
        <v>473</v>
      </c>
      <c r="BE826" s="50">
        <f>IF($U$826="základní",$N$826,0)</f>
        <v>0</v>
      </c>
      <c r="BF826" s="50">
        <f>IF($U$826="snížená",$N$826,0)</f>
        <v>0</v>
      </c>
      <c r="BG826" s="50">
        <f>IF($U$826="zákl. přenesená",$N$826,0)</f>
        <v>0</v>
      </c>
      <c r="BH826" s="50">
        <f>IF($U$826="sníž. přenesená",$N$826,0)</f>
        <v>0</v>
      </c>
      <c r="BI826" s="50">
        <f>IF($U$826="nulová",$N$826,0)</f>
        <v>0</v>
      </c>
      <c r="BJ826" s="5" t="s">
        <v>364</v>
      </c>
      <c r="BK826" s="50">
        <f>ROUND($L$826*$K$826,2)</f>
        <v>0</v>
      </c>
      <c r="BL826" s="5" t="s">
        <v>478</v>
      </c>
    </row>
    <row r="827" spans="2:51" s="5" customFormat="1" ht="15.75" customHeight="1">
      <c r="B827" s="97"/>
      <c r="E827" s="98"/>
      <c r="F827" s="160" t="s">
        <v>1051</v>
      </c>
      <c r="G827" s="161"/>
      <c r="H827" s="161"/>
      <c r="I827" s="161"/>
      <c r="K827" s="99">
        <v>189.981</v>
      </c>
      <c r="N827" s="98"/>
      <c r="R827" s="100"/>
      <c r="T827" s="101"/>
      <c r="AA827" s="102"/>
      <c r="AT827" s="98" t="s">
        <v>480</v>
      </c>
      <c r="AU827" s="98" t="s">
        <v>364</v>
      </c>
      <c r="AV827" s="98" t="s">
        <v>364</v>
      </c>
      <c r="AW827" s="98" t="s">
        <v>422</v>
      </c>
      <c r="AX827" s="98" t="s">
        <v>320</v>
      </c>
      <c r="AY827" s="98" t="s">
        <v>473</v>
      </c>
    </row>
    <row r="828" spans="2:64" s="5" customFormat="1" ht="27" customHeight="1">
      <c r="B828" s="16"/>
      <c r="C828" s="85" t="s">
        <v>1052</v>
      </c>
      <c r="D828" s="85" t="s">
        <v>474</v>
      </c>
      <c r="E828" s="86" t="s">
        <v>1053</v>
      </c>
      <c r="F828" s="167" t="s">
        <v>1054</v>
      </c>
      <c r="G828" s="168"/>
      <c r="H828" s="168"/>
      <c r="I828" s="168"/>
      <c r="J828" s="87" t="s">
        <v>528</v>
      </c>
      <c r="K828" s="88">
        <v>25.022</v>
      </c>
      <c r="L828" s="169">
        <v>0</v>
      </c>
      <c r="M828" s="168"/>
      <c r="N828" s="170">
        <f>ROUND($L$828*$K$828,2)</f>
        <v>0</v>
      </c>
      <c r="O828" s="168"/>
      <c r="P828" s="168"/>
      <c r="Q828" s="168"/>
      <c r="R828" s="17"/>
      <c r="T828" s="89"/>
      <c r="U828" s="20" t="s">
        <v>340</v>
      </c>
      <c r="V828" s="90">
        <v>0.08</v>
      </c>
      <c r="W828" s="90">
        <f>$V$828*$K$828</f>
        <v>2.00176</v>
      </c>
      <c r="X828" s="90">
        <v>0.00047</v>
      </c>
      <c r="Y828" s="90">
        <f>$X$828*$K$828</f>
        <v>0.01176034</v>
      </c>
      <c r="Z828" s="90">
        <v>0</v>
      </c>
      <c r="AA828" s="91">
        <f>$Z$828*$K$828</f>
        <v>0</v>
      </c>
      <c r="AR828" s="5" t="s">
        <v>478</v>
      </c>
      <c r="AT828" s="5" t="s">
        <v>474</v>
      </c>
      <c r="AU828" s="5" t="s">
        <v>364</v>
      </c>
      <c r="AY828" s="5" t="s">
        <v>473</v>
      </c>
      <c r="BE828" s="50">
        <f>IF($U$828="základní",$N$828,0)</f>
        <v>0</v>
      </c>
      <c r="BF828" s="50">
        <f>IF($U$828="snížená",$N$828,0)</f>
        <v>0</v>
      </c>
      <c r="BG828" s="50">
        <f>IF($U$828="zákl. přenesená",$N$828,0)</f>
        <v>0</v>
      </c>
      <c r="BH828" s="50">
        <f>IF($U$828="sníž. přenesená",$N$828,0)</f>
        <v>0</v>
      </c>
      <c r="BI828" s="50">
        <f>IF($U$828="nulová",$N$828,0)</f>
        <v>0</v>
      </c>
      <c r="BJ828" s="5" t="s">
        <v>364</v>
      </c>
      <c r="BK828" s="50">
        <f>ROUND($L$828*$K$828,2)</f>
        <v>0</v>
      </c>
      <c r="BL828" s="5" t="s">
        <v>478</v>
      </c>
    </row>
    <row r="829" spans="2:51" s="5" customFormat="1" ht="15.75" customHeight="1">
      <c r="B829" s="92"/>
      <c r="E829" s="93"/>
      <c r="F829" s="171" t="s">
        <v>563</v>
      </c>
      <c r="G829" s="172"/>
      <c r="H829" s="172"/>
      <c r="I829" s="172"/>
      <c r="K829" s="93"/>
      <c r="N829" s="93"/>
      <c r="R829" s="94"/>
      <c r="T829" s="95"/>
      <c r="AA829" s="96"/>
      <c r="AT829" s="93" t="s">
        <v>480</v>
      </c>
      <c r="AU829" s="93" t="s">
        <v>364</v>
      </c>
      <c r="AV829" s="93" t="s">
        <v>320</v>
      </c>
      <c r="AW829" s="93" t="s">
        <v>422</v>
      </c>
      <c r="AX829" s="93" t="s">
        <v>355</v>
      </c>
      <c r="AY829" s="93" t="s">
        <v>473</v>
      </c>
    </row>
    <row r="830" spans="2:51" s="5" customFormat="1" ht="15.75" customHeight="1">
      <c r="B830" s="92"/>
      <c r="E830" s="93"/>
      <c r="F830" s="171" t="s">
        <v>1055</v>
      </c>
      <c r="G830" s="172"/>
      <c r="H830" s="172"/>
      <c r="I830" s="172"/>
      <c r="K830" s="93"/>
      <c r="N830" s="93"/>
      <c r="R830" s="94"/>
      <c r="T830" s="95"/>
      <c r="AA830" s="96"/>
      <c r="AT830" s="93" t="s">
        <v>480</v>
      </c>
      <c r="AU830" s="93" t="s">
        <v>364</v>
      </c>
      <c r="AV830" s="93" t="s">
        <v>320</v>
      </c>
      <c r="AW830" s="93" t="s">
        <v>422</v>
      </c>
      <c r="AX830" s="93" t="s">
        <v>355</v>
      </c>
      <c r="AY830" s="93" t="s">
        <v>473</v>
      </c>
    </row>
    <row r="831" spans="2:51" s="5" customFormat="1" ht="15.75" customHeight="1">
      <c r="B831" s="97"/>
      <c r="E831" s="98"/>
      <c r="F831" s="160" t="s">
        <v>404</v>
      </c>
      <c r="G831" s="161"/>
      <c r="H831" s="161"/>
      <c r="I831" s="161"/>
      <c r="K831" s="99">
        <v>25.022</v>
      </c>
      <c r="N831" s="98"/>
      <c r="R831" s="100"/>
      <c r="T831" s="101"/>
      <c r="AA831" s="102"/>
      <c r="AT831" s="98" t="s">
        <v>480</v>
      </c>
      <c r="AU831" s="98" t="s">
        <v>364</v>
      </c>
      <c r="AV831" s="98" t="s">
        <v>364</v>
      </c>
      <c r="AW831" s="98" t="s">
        <v>422</v>
      </c>
      <c r="AX831" s="98" t="s">
        <v>320</v>
      </c>
      <c r="AY831" s="98" t="s">
        <v>473</v>
      </c>
    </row>
    <row r="832" spans="2:64" s="5" customFormat="1" ht="39" customHeight="1">
      <c r="B832" s="16"/>
      <c r="C832" s="85" t="s">
        <v>1056</v>
      </c>
      <c r="D832" s="85" t="s">
        <v>474</v>
      </c>
      <c r="E832" s="86" t="s">
        <v>1057</v>
      </c>
      <c r="F832" s="167" t="s">
        <v>1058</v>
      </c>
      <c r="G832" s="168"/>
      <c r="H832" s="168"/>
      <c r="I832" s="168"/>
      <c r="J832" s="87" t="s">
        <v>528</v>
      </c>
      <c r="K832" s="88">
        <v>120.204</v>
      </c>
      <c r="L832" s="169">
        <v>0</v>
      </c>
      <c r="M832" s="168"/>
      <c r="N832" s="170">
        <f>ROUND($L$832*$K$832,2)</f>
        <v>0</v>
      </c>
      <c r="O832" s="168"/>
      <c r="P832" s="168"/>
      <c r="Q832" s="168"/>
      <c r="R832" s="17"/>
      <c r="T832" s="89"/>
      <c r="U832" s="20" t="s">
        <v>340</v>
      </c>
      <c r="V832" s="90">
        <v>0.126</v>
      </c>
      <c r="W832" s="90">
        <f>$V$832*$K$832</f>
        <v>15.145703999999999</v>
      </c>
      <c r="X832" s="90">
        <v>0.00021</v>
      </c>
      <c r="Y832" s="90">
        <f>$X$832*$K$832</f>
        <v>0.02524284</v>
      </c>
      <c r="Z832" s="90">
        <v>0</v>
      </c>
      <c r="AA832" s="91">
        <f>$Z$832*$K$832</f>
        <v>0</v>
      </c>
      <c r="AR832" s="5" t="s">
        <v>478</v>
      </c>
      <c r="AT832" s="5" t="s">
        <v>474</v>
      </c>
      <c r="AU832" s="5" t="s">
        <v>364</v>
      </c>
      <c r="AY832" s="5" t="s">
        <v>473</v>
      </c>
      <c r="BE832" s="50">
        <f>IF($U$832="základní",$N$832,0)</f>
        <v>0</v>
      </c>
      <c r="BF832" s="50">
        <f>IF($U$832="snížená",$N$832,0)</f>
        <v>0</v>
      </c>
      <c r="BG832" s="50">
        <f>IF($U$832="zákl. přenesená",$N$832,0)</f>
        <v>0</v>
      </c>
      <c r="BH832" s="50">
        <f>IF($U$832="sníž. přenesená",$N$832,0)</f>
        <v>0</v>
      </c>
      <c r="BI832" s="50">
        <f>IF($U$832="nulová",$N$832,0)</f>
        <v>0</v>
      </c>
      <c r="BJ832" s="5" t="s">
        <v>364</v>
      </c>
      <c r="BK832" s="50">
        <f>ROUND($L$832*$K$832,2)</f>
        <v>0</v>
      </c>
      <c r="BL832" s="5" t="s">
        <v>478</v>
      </c>
    </row>
    <row r="833" spans="2:51" s="5" customFormat="1" ht="15.75" customHeight="1">
      <c r="B833" s="92"/>
      <c r="E833" s="93"/>
      <c r="F833" s="171" t="s">
        <v>569</v>
      </c>
      <c r="G833" s="172"/>
      <c r="H833" s="172"/>
      <c r="I833" s="172"/>
      <c r="K833" s="93"/>
      <c r="N833" s="93"/>
      <c r="R833" s="94"/>
      <c r="T833" s="95"/>
      <c r="AA833" s="96"/>
      <c r="AT833" s="93" t="s">
        <v>480</v>
      </c>
      <c r="AU833" s="93" t="s">
        <v>364</v>
      </c>
      <c r="AV833" s="93" t="s">
        <v>320</v>
      </c>
      <c r="AW833" s="93" t="s">
        <v>422</v>
      </c>
      <c r="AX833" s="93" t="s">
        <v>355</v>
      </c>
      <c r="AY833" s="93" t="s">
        <v>473</v>
      </c>
    </row>
    <row r="834" spans="2:51" s="5" customFormat="1" ht="15.75" customHeight="1">
      <c r="B834" s="92"/>
      <c r="E834" s="93"/>
      <c r="F834" s="171" t="s">
        <v>842</v>
      </c>
      <c r="G834" s="172"/>
      <c r="H834" s="172"/>
      <c r="I834" s="172"/>
      <c r="K834" s="93"/>
      <c r="N834" s="93"/>
      <c r="R834" s="94"/>
      <c r="T834" s="95"/>
      <c r="AA834" s="96"/>
      <c r="AT834" s="93" t="s">
        <v>480</v>
      </c>
      <c r="AU834" s="93" t="s">
        <v>364</v>
      </c>
      <c r="AV834" s="93" t="s">
        <v>320</v>
      </c>
      <c r="AW834" s="93" t="s">
        <v>422</v>
      </c>
      <c r="AX834" s="93" t="s">
        <v>355</v>
      </c>
      <c r="AY834" s="93" t="s">
        <v>473</v>
      </c>
    </row>
    <row r="835" spans="2:51" s="5" customFormat="1" ht="15.75" customHeight="1">
      <c r="B835" s="97"/>
      <c r="E835" s="98"/>
      <c r="F835" s="160" t="s">
        <v>1059</v>
      </c>
      <c r="G835" s="161"/>
      <c r="H835" s="161"/>
      <c r="I835" s="161"/>
      <c r="K835" s="99">
        <v>17.4</v>
      </c>
      <c r="N835" s="98"/>
      <c r="R835" s="100"/>
      <c r="T835" s="101"/>
      <c r="AA835" s="102"/>
      <c r="AT835" s="98" t="s">
        <v>480</v>
      </c>
      <c r="AU835" s="98" t="s">
        <v>364</v>
      </c>
      <c r="AV835" s="98" t="s">
        <v>364</v>
      </c>
      <c r="AW835" s="98" t="s">
        <v>422</v>
      </c>
      <c r="AX835" s="98" t="s">
        <v>355</v>
      </c>
      <c r="AY835" s="98" t="s">
        <v>473</v>
      </c>
    </row>
    <row r="836" spans="2:51" s="5" customFormat="1" ht="15.75" customHeight="1">
      <c r="B836" s="92"/>
      <c r="E836" s="93"/>
      <c r="F836" s="171" t="s">
        <v>841</v>
      </c>
      <c r="G836" s="172"/>
      <c r="H836" s="172"/>
      <c r="I836" s="172"/>
      <c r="K836" s="93"/>
      <c r="N836" s="93"/>
      <c r="R836" s="94"/>
      <c r="T836" s="95"/>
      <c r="AA836" s="96"/>
      <c r="AT836" s="93" t="s">
        <v>480</v>
      </c>
      <c r="AU836" s="93" t="s">
        <v>364</v>
      </c>
      <c r="AV836" s="93" t="s">
        <v>320</v>
      </c>
      <c r="AW836" s="93" t="s">
        <v>422</v>
      </c>
      <c r="AX836" s="93" t="s">
        <v>355</v>
      </c>
      <c r="AY836" s="93" t="s">
        <v>473</v>
      </c>
    </row>
    <row r="837" spans="2:51" s="5" customFormat="1" ht="15.75" customHeight="1">
      <c r="B837" s="97"/>
      <c r="E837" s="98"/>
      <c r="F837" s="160" t="s">
        <v>1059</v>
      </c>
      <c r="G837" s="161"/>
      <c r="H837" s="161"/>
      <c r="I837" s="161"/>
      <c r="K837" s="99">
        <v>17.4</v>
      </c>
      <c r="N837" s="98"/>
      <c r="R837" s="100"/>
      <c r="T837" s="101"/>
      <c r="AA837" s="102"/>
      <c r="AT837" s="98" t="s">
        <v>480</v>
      </c>
      <c r="AU837" s="98" t="s">
        <v>364</v>
      </c>
      <c r="AV837" s="98" t="s">
        <v>364</v>
      </c>
      <c r="AW837" s="98" t="s">
        <v>422</v>
      </c>
      <c r="AX837" s="98" t="s">
        <v>355</v>
      </c>
      <c r="AY837" s="98" t="s">
        <v>473</v>
      </c>
    </row>
    <row r="838" spans="2:51" s="5" customFormat="1" ht="15.75" customHeight="1">
      <c r="B838" s="92"/>
      <c r="E838" s="93"/>
      <c r="F838" s="171" t="s">
        <v>842</v>
      </c>
      <c r="G838" s="172"/>
      <c r="H838" s="172"/>
      <c r="I838" s="172"/>
      <c r="K838" s="93"/>
      <c r="N838" s="93"/>
      <c r="R838" s="94"/>
      <c r="T838" s="95"/>
      <c r="AA838" s="96"/>
      <c r="AT838" s="93" t="s">
        <v>480</v>
      </c>
      <c r="AU838" s="93" t="s">
        <v>364</v>
      </c>
      <c r="AV838" s="93" t="s">
        <v>320</v>
      </c>
      <c r="AW838" s="93" t="s">
        <v>422</v>
      </c>
      <c r="AX838" s="93" t="s">
        <v>355</v>
      </c>
      <c r="AY838" s="93" t="s">
        <v>473</v>
      </c>
    </row>
    <row r="839" spans="2:51" s="5" customFormat="1" ht="15.75" customHeight="1">
      <c r="B839" s="97"/>
      <c r="E839" s="98"/>
      <c r="F839" s="160" t="s">
        <v>1060</v>
      </c>
      <c r="G839" s="161"/>
      <c r="H839" s="161"/>
      <c r="I839" s="161"/>
      <c r="K839" s="99">
        <v>42.552</v>
      </c>
      <c r="N839" s="98"/>
      <c r="R839" s="100"/>
      <c r="T839" s="101"/>
      <c r="AA839" s="102"/>
      <c r="AT839" s="98" t="s">
        <v>480</v>
      </c>
      <c r="AU839" s="98" t="s">
        <v>364</v>
      </c>
      <c r="AV839" s="98" t="s">
        <v>364</v>
      </c>
      <c r="AW839" s="98" t="s">
        <v>422</v>
      </c>
      <c r="AX839" s="98" t="s">
        <v>355</v>
      </c>
      <c r="AY839" s="98" t="s">
        <v>473</v>
      </c>
    </row>
    <row r="840" spans="2:51" s="5" customFormat="1" ht="15.75" customHeight="1">
      <c r="B840" s="92"/>
      <c r="E840" s="93"/>
      <c r="F840" s="171" t="s">
        <v>848</v>
      </c>
      <c r="G840" s="172"/>
      <c r="H840" s="172"/>
      <c r="I840" s="172"/>
      <c r="K840" s="93"/>
      <c r="N840" s="93"/>
      <c r="R840" s="94"/>
      <c r="T840" s="95"/>
      <c r="AA840" s="96"/>
      <c r="AT840" s="93" t="s">
        <v>480</v>
      </c>
      <c r="AU840" s="93" t="s">
        <v>364</v>
      </c>
      <c r="AV840" s="93" t="s">
        <v>320</v>
      </c>
      <c r="AW840" s="93" t="s">
        <v>422</v>
      </c>
      <c r="AX840" s="93" t="s">
        <v>355</v>
      </c>
      <c r="AY840" s="93" t="s">
        <v>473</v>
      </c>
    </row>
    <row r="841" spans="2:51" s="5" customFormat="1" ht="15.75" customHeight="1">
      <c r="B841" s="97"/>
      <c r="E841" s="98"/>
      <c r="F841" s="160" t="s">
        <v>1061</v>
      </c>
      <c r="G841" s="161"/>
      <c r="H841" s="161"/>
      <c r="I841" s="161"/>
      <c r="K841" s="99">
        <v>42.852</v>
      </c>
      <c r="N841" s="98"/>
      <c r="R841" s="100"/>
      <c r="T841" s="101"/>
      <c r="AA841" s="102"/>
      <c r="AT841" s="98" t="s">
        <v>480</v>
      </c>
      <c r="AU841" s="98" t="s">
        <v>364</v>
      </c>
      <c r="AV841" s="98" t="s">
        <v>364</v>
      </c>
      <c r="AW841" s="98" t="s">
        <v>422</v>
      </c>
      <c r="AX841" s="98" t="s">
        <v>355</v>
      </c>
      <c r="AY841" s="98" t="s">
        <v>473</v>
      </c>
    </row>
    <row r="842" spans="2:51" s="5" customFormat="1" ht="15.75" customHeight="1">
      <c r="B842" s="103"/>
      <c r="E842" s="104"/>
      <c r="F842" s="162" t="s">
        <v>482</v>
      </c>
      <c r="G842" s="163"/>
      <c r="H842" s="163"/>
      <c r="I842" s="163"/>
      <c r="K842" s="105">
        <v>120.204</v>
      </c>
      <c r="N842" s="104"/>
      <c r="R842" s="106"/>
      <c r="T842" s="107"/>
      <c r="AA842" s="108"/>
      <c r="AT842" s="104" t="s">
        <v>480</v>
      </c>
      <c r="AU842" s="104" t="s">
        <v>364</v>
      </c>
      <c r="AV842" s="104" t="s">
        <v>478</v>
      </c>
      <c r="AW842" s="104" t="s">
        <v>422</v>
      </c>
      <c r="AX842" s="104" t="s">
        <v>320</v>
      </c>
      <c r="AY842" s="104" t="s">
        <v>473</v>
      </c>
    </row>
    <row r="843" spans="2:64" s="5" customFormat="1" ht="27" customHeight="1">
      <c r="B843" s="16"/>
      <c r="C843" s="85" t="s">
        <v>1062</v>
      </c>
      <c r="D843" s="85" t="s">
        <v>474</v>
      </c>
      <c r="E843" s="86" t="s">
        <v>1063</v>
      </c>
      <c r="F843" s="167" t="s">
        <v>1064</v>
      </c>
      <c r="G843" s="168"/>
      <c r="H843" s="168"/>
      <c r="I843" s="168"/>
      <c r="J843" s="87" t="s">
        <v>528</v>
      </c>
      <c r="K843" s="88">
        <v>320.01</v>
      </c>
      <c r="L843" s="169">
        <v>0</v>
      </c>
      <c r="M843" s="168"/>
      <c r="N843" s="170">
        <f>ROUND($L$843*$K$843,2)</f>
        <v>0</v>
      </c>
      <c r="O843" s="168"/>
      <c r="P843" s="168"/>
      <c r="Q843" s="168"/>
      <c r="R843" s="17"/>
      <c r="T843" s="89"/>
      <c r="U843" s="20" t="s">
        <v>340</v>
      </c>
      <c r="V843" s="90">
        <v>0.354</v>
      </c>
      <c r="W843" s="90">
        <f>$V$843*$K$843</f>
        <v>113.28353999999999</v>
      </c>
      <c r="X843" s="90">
        <v>4E-05</v>
      </c>
      <c r="Y843" s="90">
        <f>$X$843*$K$843</f>
        <v>0.0128004</v>
      </c>
      <c r="Z843" s="90">
        <v>0</v>
      </c>
      <c r="AA843" s="91">
        <f>$Z$843*$K$843</f>
        <v>0</v>
      </c>
      <c r="AR843" s="5" t="s">
        <v>478</v>
      </c>
      <c r="AT843" s="5" t="s">
        <v>474</v>
      </c>
      <c r="AU843" s="5" t="s">
        <v>364</v>
      </c>
      <c r="AY843" s="5" t="s">
        <v>473</v>
      </c>
      <c r="BE843" s="50">
        <f>IF($U$843="základní",$N$843,0)</f>
        <v>0</v>
      </c>
      <c r="BF843" s="50">
        <f>IF($U$843="snížená",$N$843,0)</f>
        <v>0</v>
      </c>
      <c r="BG843" s="50">
        <f>IF($U$843="zákl. přenesená",$N$843,0)</f>
        <v>0</v>
      </c>
      <c r="BH843" s="50">
        <f>IF($U$843="sníž. přenesená",$N$843,0)</f>
        <v>0</v>
      </c>
      <c r="BI843" s="50">
        <f>IF($U$843="nulová",$N$843,0)</f>
        <v>0</v>
      </c>
      <c r="BJ843" s="5" t="s">
        <v>364</v>
      </c>
      <c r="BK843" s="50">
        <f>ROUND($L$843*$K$843,2)</f>
        <v>0</v>
      </c>
      <c r="BL843" s="5" t="s">
        <v>478</v>
      </c>
    </row>
    <row r="844" spans="2:51" s="5" customFormat="1" ht="15.75" customHeight="1">
      <c r="B844" s="97"/>
      <c r="E844" s="98"/>
      <c r="F844" s="160" t="s">
        <v>1065</v>
      </c>
      <c r="G844" s="161"/>
      <c r="H844" s="161"/>
      <c r="I844" s="161"/>
      <c r="K844" s="99">
        <v>320.01</v>
      </c>
      <c r="N844" s="98"/>
      <c r="R844" s="100"/>
      <c r="T844" s="101"/>
      <c r="AA844" s="102"/>
      <c r="AT844" s="98" t="s">
        <v>480</v>
      </c>
      <c r="AU844" s="98" t="s">
        <v>364</v>
      </c>
      <c r="AV844" s="98" t="s">
        <v>364</v>
      </c>
      <c r="AW844" s="98" t="s">
        <v>422</v>
      </c>
      <c r="AX844" s="98" t="s">
        <v>320</v>
      </c>
      <c r="AY844" s="98" t="s">
        <v>473</v>
      </c>
    </row>
    <row r="845" spans="2:63" s="75" customFormat="1" ht="23.25" customHeight="1">
      <c r="B845" s="76"/>
      <c r="D845" s="84" t="s">
        <v>432</v>
      </c>
      <c r="N845" s="178">
        <f>$BK$845</f>
        <v>0</v>
      </c>
      <c r="O845" s="179"/>
      <c r="P845" s="179"/>
      <c r="Q845" s="179"/>
      <c r="R845" s="79"/>
      <c r="T845" s="80"/>
      <c r="W845" s="81">
        <f>$W$846</f>
        <v>243.57178199999998</v>
      </c>
      <c r="Y845" s="81">
        <f>$Y$846</f>
        <v>0</v>
      </c>
      <c r="AA845" s="82">
        <f>$AA$846</f>
        <v>0</v>
      </c>
      <c r="AR845" s="78" t="s">
        <v>320</v>
      </c>
      <c r="AT845" s="78" t="s">
        <v>354</v>
      </c>
      <c r="AU845" s="78" t="s">
        <v>364</v>
      </c>
      <c r="AY845" s="78" t="s">
        <v>473</v>
      </c>
      <c r="BK845" s="83">
        <f>$BK$846</f>
        <v>0</v>
      </c>
    </row>
    <row r="846" spans="2:64" s="5" customFormat="1" ht="15.75" customHeight="1">
      <c r="B846" s="16"/>
      <c r="C846" s="85" t="s">
        <v>1066</v>
      </c>
      <c r="D846" s="85" t="s">
        <v>474</v>
      </c>
      <c r="E846" s="86" t="s">
        <v>1067</v>
      </c>
      <c r="F846" s="167" t="s">
        <v>1068</v>
      </c>
      <c r="G846" s="168"/>
      <c r="H846" s="168"/>
      <c r="I846" s="168"/>
      <c r="J846" s="87" t="s">
        <v>544</v>
      </c>
      <c r="K846" s="88">
        <v>765.949</v>
      </c>
      <c r="L846" s="169">
        <v>0</v>
      </c>
      <c r="M846" s="168"/>
      <c r="N846" s="170">
        <f>ROUND($L$846*$K$846,2)</f>
        <v>0</v>
      </c>
      <c r="O846" s="168"/>
      <c r="P846" s="168"/>
      <c r="Q846" s="168"/>
      <c r="R846" s="17"/>
      <c r="T846" s="89"/>
      <c r="U846" s="20" t="s">
        <v>340</v>
      </c>
      <c r="V846" s="90">
        <v>0.318</v>
      </c>
      <c r="W846" s="90">
        <f>$V$846*$K$846</f>
        <v>243.57178199999998</v>
      </c>
      <c r="X846" s="90">
        <v>0</v>
      </c>
      <c r="Y846" s="90">
        <f>$X$846*$K$846</f>
        <v>0</v>
      </c>
      <c r="Z846" s="90">
        <v>0</v>
      </c>
      <c r="AA846" s="91">
        <f>$Z$846*$K$846</f>
        <v>0</v>
      </c>
      <c r="AR846" s="5" t="s">
        <v>478</v>
      </c>
      <c r="AT846" s="5" t="s">
        <v>474</v>
      </c>
      <c r="AU846" s="5" t="s">
        <v>486</v>
      </c>
      <c r="AY846" s="5" t="s">
        <v>473</v>
      </c>
      <c r="BE846" s="50">
        <f>IF($U$846="základní",$N$846,0)</f>
        <v>0</v>
      </c>
      <c r="BF846" s="50">
        <f>IF($U$846="snížená",$N$846,0)</f>
        <v>0</v>
      </c>
      <c r="BG846" s="50">
        <f>IF($U$846="zákl. přenesená",$N$846,0)</f>
        <v>0</v>
      </c>
      <c r="BH846" s="50">
        <f>IF($U$846="sníž. přenesená",$N$846,0)</f>
        <v>0</v>
      </c>
      <c r="BI846" s="50">
        <f>IF($U$846="nulová",$N$846,0)</f>
        <v>0</v>
      </c>
      <c r="BJ846" s="5" t="s">
        <v>364</v>
      </c>
      <c r="BK846" s="50">
        <f>ROUND($L$846*$K$846,2)</f>
        <v>0</v>
      </c>
      <c r="BL846" s="5" t="s">
        <v>478</v>
      </c>
    </row>
    <row r="847" spans="2:63" s="75" customFormat="1" ht="37.5" customHeight="1">
      <c r="B847" s="76"/>
      <c r="D847" s="77" t="s">
        <v>433</v>
      </c>
      <c r="N847" s="184">
        <f>$BK$847</f>
        <v>0</v>
      </c>
      <c r="O847" s="179"/>
      <c r="P847" s="179"/>
      <c r="Q847" s="179"/>
      <c r="R847" s="79"/>
      <c r="T847" s="80"/>
      <c r="W847" s="81">
        <f>$W$848+$W$889+$W$922+$W$929+$W$1020+$W$1038+$W$1113+$W$1160+$W$1179+$W$1224+$W$1241+$W$1314+$W$1326+$W$1385+$W$1398+$W$1403</f>
        <v>2671.4004459999996</v>
      </c>
      <c r="Y847" s="81">
        <f>$Y$848+$Y$889+$Y$922+$Y$929+$Y$1020+$Y$1038+$Y$1113+$Y$1160+$Y$1179+$Y$1224+$Y$1241+$Y$1314+$Y$1326+$Y$1385+$Y$1398+$Y$1403</f>
        <v>74.74302530999998</v>
      </c>
      <c r="AA847" s="82">
        <f>$AA$848+$AA$889+$AA$922+$AA$929+$AA$1020+$AA$1038+$AA$1113+$AA$1160+$AA$1179+$AA$1224+$AA$1241+$AA$1314+$AA$1326+$AA$1385+$AA$1398+$AA$1403</f>
        <v>0</v>
      </c>
      <c r="AR847" s="78" t="s">
        <v>364</v>
      </c>
      <c r="AT847" s="78" t="s">
        <v>354</v>
      </c>
      <c r="AU847" s="78" t="s">
        <v>355</v>
      </c>
      <c r="AY847" s="78" t="s">
        <v>473</v>
      </c>
      <c r="BK847" s="83">
        <f>$BK$848+$BK$889+$BK$922+$BK$929+$BK$1020+$BK$1038+$BK$1113+$BK$1160+$BK$1179+$BK$1224+$BK$1241+$BK$1314+$BK$1326+$BK$1385+$BK$1398+$BK$1403</f>
        <v>0</v>
      </c>
    </row>
    <row r="848" spans="2:63" s="75" customFormat="1" ht="21" customHeight="1">
      <c r="B848" s="76"/>
      <c r="D848" s="84" t="s">
        <v>434</v>
      </c>
      <c r="N848" s="178">
        <f>$BK$848</f>
        <v>0</v>
      </c>
      <c r="O848" s="179"/>
      <c r="P848" s="179"/>
      <c r="Q848" s="179"/>
      <c r="R848" s="79"/>
      <c r="T848" s="80"/>
      <c r="W848" s="81">
        <f>SUM($W$849:$W$888)</f>
        <v>239.76685599999996</v>
      </c>
      <c r="Y848" s="81">
        <f>SUM($Y$849:$Y$888)</f>
        <v>1.1693962999999996</v>
      </c>
      <c r="AA848" s="82">
        <f>SUM($AA$849:$AA$888)</f>
        <v>0</v>
      </c>
      <c r="AR848" s="78" t="s">
        <v>364</v>
      </c>
      <c r="AT848" s="78" t="s">
        <v>354</v>
      </c>
      <c r="AU848" s="78" t="s">
        <v>320</v>
      </c>
      <c r="AY848" s="78" t="s">
        <v>473</v>
      </c>
      <c r="BK848" s="83">
        <f>SUM($BK$849:$BK$888)</f>
        <v>0</v>
      </c>
    </row>
    <row r="849" spans="2:64" s="5" customFormat="1" ht="27" customHeight="1">
      <c r="B849" s="16"/>
      <c r="C849" s="85" t="s">
        <v>1069</v>
      </c>
      <c r="D849" s="85" t="s">
        <v>474</v>
      </c>
      <c r="E849" s="86" t="s">
        <v>1070</v>
      </c>
      <c r="F849" s="167" t="s">
        <v>1071</v>
      </c>
      <c r="G849" s="168"/>
      <c r="H849" s="168"/>
      <c r="I849" s="168"/>
      <c r="J849" s="87" t="s">
        <v>528</v>
      </c>
      <c r="K849" s="88">
        <v>25.11</v>
      </c>
      <c r="L849" s="169">
        <v>0</v>
      </c>
      <c r="M849" s="168"/>
      <c r="N849" s="170">
        <f>ROUND($L$849*$K$849,2)</f>
        <v>0</v>
      </c>
      <c r="O849" s="168"/>
      <c r="P849" s="168"/>
      <c r="Q849" s="168"/>
      <c r="R849" s="17"/>
      <c r="T849" s="89"/>
      <c r="U849" s="20" t="s">
        <v>340</v>
      </c>
      <c r="V849" s="90">
        <v>0.18</v>
      </c>
      <c r="W849" s="90">
        <f>$V$849*$K$849</f>
        <v>4.5198</v>
      </c>
      <c r="X849" s="90">
        <v>0.0035</v>
      </c>
      <c r="Y849" s="90">
        <f>$X$849*$K$849</f>
        <v>0.087885</v>
      </c>
      <c r="Z849" s="90">
        <v>0</v>
      </c>
      <c r="AA849" s="91">
        <f>$Z$849*$K$849</f>
        <v>0</v>
      </c>
      <c r="AR849" s="5" t="s">
        <v>541</v>
      </c>
      <c r="AT849" s="5" t="s">
        <v>474</v>
      </c>
      <c r="AU849" s="5" t="s">
        <v>364</v>
      </c>
      <c r="AY849" s="5" t="s">
        <v>473</v>
      </c>
      <c r="BE849" s="50">
        <f>IF($U$849="základní",$N$849,0)</f>
        <v>0</v>
      </c>
      <c r="BF849" s="50">
        <f>IF($U$849="snížená",$N$849,0)</f>
        <v>0</v>
      </c>
      <c r="BG849" s="50">
        <f>IF($U$849="zákl. přenesená",$N$849,0)</f>
        <v>0</v>
      </c>
      <c r="BH849" s="50">
        <f>IF($U$849="sníž. přenesená",$N$849,0)</f>
        <v>0</v>
      </c>
      <c r="BI849" s="50">
        <f>IF($U$849="nulová",$N$849,0)</f>
        <v>0</v>
      </c>
      <c r="BJ849" s="5" t="s">
        <v>364</v>
      </c>
      <c r="BK849" s="50">
        <f>ROUND($L$849*$K$849,2)</f>
        <v>0</v>
      </c>
      <c r="BL849" s="5" t="s">
        <v>541</v>
      </c>
    </row>
    <row r="850" spans="2:51" s="5" customFormat="1" ht="15.75" customHeight="1">
      <c r="B850" s="92"/>
      <c r="E850" s="93"/>
      <c r="F850" s="171" t="s">
        <v>563</v>
      </c>
      <c r="G850" s="172"/>
      <c r="H850" s="172"/>
      <c r="I850" s="172"/>
      <c r="K850" s="93"/>
      <c r="N850" s="93"/>
      <c r="R850" s="94"/>
      <c r="T850" s="95"/>
      <c r="AA850" s="96"/>
      <c r="AT850" s="93" t="s">
        <v>480</v>
      </c>
      <c r="AU850" s="93" t="s">
        <v>364</v>
      </c>
      <c r="AV850" s="93" t="s">
        <v>320</v>
      </c>
      <c r="AW850" s="93" t="s">
        <v>422</v>
      </c>
      <c r="AX850" s="93" t="s">
        <v>355</v>
      </c>
      <c r="AY850" s="93" t="s">
        <v>473</v>
      </c>
    </row>
    <row r="851" spans="2:51" s="5" customFormat="1" ht="15.75" customHeight="1">
      <c r="B851" s="92"/>
      <c r="E851" s="93"/>
      <c r="F851" s="171" t="s">
        <v>1072</v>
      </c>
      <c r="G851" s="172"/>
      <c r="H851" s="172"/>
      <c r="I851" s="172"/>
      <c r="K851" s="93"/>
      <c r="N851" s="93"/>
      <c r="R851" s="94"/>
      <c r="T851" s="95"/>
      <c r="AA851" s="96"/>
      <c r="AT851" s="93" t="s">
        <v>480</v>
      </c>
      <c r="AU851" s="93" t="s">
        <v>364</v>
      </c>
      <c r="AV851" s="93" t="s">
        <v>320</v>
      </c>
      <c r="AW851" s="93" t="s">
        <v>422</v>
      </c>
      <c r="AX851" s="93" t="s">
        <v>355</v>
      </c>
      <c r="AY851" s="93" t="s">
        <v>473</v>
      </c>
    </row>
    <row r="852" spans="2:51" s="5" customFormat="1" ht="15.75" customHeight="1">
      <c r="B852" s="97"/>
      <c r="E852" s="98"/>
      <c r="F852" s="160" t="s">
        <v>1073</v>
      </c>
      <c r="G852" s="161"/>
      <c r="H852" s="161"/>
      <c r="I852" s="161"/>
      <c r="K852" s="99">
        <v>21.6</v>
      </c>
      <c r="N852" s="98"/>
      <c r="R852" s="100"/>
      <c r="T852" s="101"/>
      <c r="AA852" s="102"/>
      <c r="AT852" s="98" t="s">
        <v>480</v>
      </c>
      <c r="AU852" s="98" t="s">
        <v>364</v>
      </c>
      <c r="AV852" s="98" t="s">
        <v>364</v>
      </c>
      <c r="AW852" s="98" t="s">
        <v>422</v>
      </c>
      <c r="AX852" s="98" t="s">
        <v>355</v>
      </c>
      <c r="AY852" s="98" t="s">
        <v>473</v>
      </c>
    </row>
    <row r="853" spans="2:51" s="5" customFormat="1" ht="15.75" customHeight="1">
      <c r="B853" s="97"/>
      <c r="E853" s="98"/>
      <c r="F853" s="160" t="s">
        <v>1074</v>
      </c>
      <c r="G853" s="161"/>
      <c r="H853" s="161"/>
      <c r="I853" s="161"/>
      <c r="K853" s="99">
        <v>3.51</v>
      </c>
      <c r="N853" s="98"/>
      <c r="R853" s="100"/>
      <c r="T853" s="101"/>
      <c r="AA853" s="102"/>
      <c r="AT853" s="98" t="s">
        <v>480</v>
      </c>
      <c r="AU853" s="98" t="s">
        <v>364</v>
      </c>
      <c r="AV853" s="98" t="s">
        <v>364</v>
      </c>
      <c r="AW853" s="98" t="s">
        <v>422</v>
      </c>
      <c r="AX853" s="98" t="s">
        <v>355</v>
      </c>
      <c r="AY853" s="98" t="s">
        <v>473</v>
      </c>
    </row>
    <row r="854" spans="2:51" s="5" customFormat="1" ht="15.75" customHeight="1">
      <c r="B854" s="103"/>
      <c r="E854" s="104"/>
      <c r="F854" s="162" t="s">
        <v>482</v>
      </c>
      <c r="G854" s="163"/>
      <c r="H854" s="163"/>
      <c r="I854" s="163"/>
      <c r="K854" s="105">
        <v>25.11</v>
      </c>
      <c r="N854" s="104"/>
      <c r="R854" s="106"/>
      <c r="T854" s="107"/>
      <c r="AA854" s="108"/>
      <c r="AT854" s="104" t="s">
        <v>480</v>
      </c>
      <c r="AU854" s="104" t="s">
        <v>364</v>
      </c>
      <c r="AV854" s="104" t="s">
        <v>478</v>
      </c>
      <c r="AW854" s="104" t="s">
        <v>422</v>
      </c>
      <c r="AX854" s="104" t="s">
        <v>320</v>
      </c>
      <c r="AY854" s="104" t="s">
        <v>473</v>
      </c>
    </row>
    <row r="855" spans="2:64" s="5" customFormat="1" ht="27" customHeight="1">
      <c r="B855" s="16"/>
      <c r="C855" s="85" t="s">
        <v>1075</v>
      </c>
      <c r="D855" s="85" t="s">
        <v>474</v>
      </c>
      <c r="E855" s="86" t="s">
        <v>1076</v>
      </c>
      <c r="F855" s="167" t="s">
        <v>1077</v>
      </c>
      <c r="G855" s="168"/>
      <c r="H855" s="168"/>
      <c r="I855" s="168"/>
      <c r="J855" s="87" t="s">
        <v>528</v>
      </c>
      <c r="K855" s="88">
        <v>51.715</v>
      </c>
      <c r="L855" s="169">
        <v>0</v>
      </c>
      <c r="M855" s="168"/>
      <c r="N855" s="170">
        <f>ROUND($L$855*$K$855,2)</f>
        <v>0</v>
      </c>
      <c r="O855" s="168"/>
      <c r="P855" s="168"/>
      <c r="Q855" s="168"/>
      <c r="R855" s="17"/>
      <c r="T855" s="89"/>
      <c r="U855" s="20" t="s">
        <v>340</v>
      </c>
      <c r="V855" s="90">
        <v>0.24</v>
      </c>
      <c r="W855" s="90">
        <f>$V$855*$K$855</f>
        <v>12.4116</v>
      </c>
      <c r="X855" s="90">
        <v>0.0035</v>
      </c>
      <c r="Y855" s="90">
        <f>$X$855*$K$855</f>
        <v>0.1810025</v>
      </c>
      <c r="Z855" s="90">
        <v>0</v>
      </c>
      <c r="AA855" s="91">
        <f>$Z$855*$K$855</f>
        <v>0</v>
      </c>
      <c r="AR855" s="5" t="s">
        <v>541</v>
      </c>
      <c r="AT855" s="5" t="s">
        <v>474</v>
      </c>
      <c r="AU855" s="5" t="s">
        <v>364</v>
      </c>
      <c r="AY855" s="5" t="s">
        <v>473</v>
      </c>
      <c r="BE855" s="50">
        <f>IF($U$855="základní",$N$855,0)</f>
        <v>0</v>
      </c>
      <c r="BF855" s="50">
        <f>IF($U$855="snížená",$N$855,0)</f>
        <v>0</v>
      </c>
      <c r="BG855" s="50">
        <f>IF($U$855="zákl. přenesená",$N$855,0)</f>
        <v>0</v>
      </c>
      <c r="BH855" s="50">
        <f>IF($U$855="sníž. přenesená",$N$855,0)</f>
        <v>0</v>
      </c>
      <c r="BI855" s="50">
        <f>IF($U$855="nulová",$N$855,0)</f>
        <v>0</v>
      </c>
      <c r="BJ855" s="5" t="s">
        <v>364</v>
      </c>
      <c r="BK855" s="50">
        <f>ROUND($L$855*$K$855,2)</f>
        <v>0</v>
      </c>
      <c r="BL855" s="5" t="s">
        <v>541</v>
      </c>
    </row>
    <row r="856" spans="2:51" s="5" customFormat="1" ht="15.75" customHeight="1">
      <c r="B856" s="92"/>
      <c r="E856" s="93"/>
      <c r="F856" s="171" t="s">
        <v>563</v>
      </c>
      <c r="G856" s="172"/>
      <c r="H856" s="172"/>
      <c r="I856" s="172"/>
      <c r="K856" s="93"/>
      <c r="N856" s="93"/>
      <c r="R856" s="94"/>
      <c r="T856" s="95"/>
      <c r="AA856" s="96"/>
      <c r="AT856" s="93" t="s">
        <v>480</v>
      </c>
      <c r="AU856" s="93" t="s">
        <v>364</v>
      </c>
      <c r="AV856" s="93" t="s">
        <v>320</v>
      </c>
      <c r="AW856" s="93" t="s">
        <v>422</v>
      </c>
      <c r="AX856" s="93" t="s">
        <v>355</v>
      </c>
      <c r="AY856" s="93" t="s">
        <v>473</v>
      </c>
    </row>
    <row r="857" spans="2:51" s="5" customFormat="1" ht="15.75" customHeight="1">
      <c r="B857" s="92"/>
      <c r="E857" s="93"/>
      <c r="F857" s="171" t="s">
        <v>773</v>
      </c>
      <c r="G857" s="172"/>
      <c r="H857" s="172"/>
      <c r="I857" s="172"/>
      <c r="K857" s="93"/>
      <c r="N857" s="93"/>
      <c r="R857" s="94"/>
      <c r="T857" s="95"/>
      <c r="AA857" s="96"/>
      <c r="AT857" s="93" t="s">
        <v>480</v>
      </c>
      <c r="AU857" s="93" t="s">
        <v>364</v>
      </c>
      <c r="AV857" s="93" t="s">
        <v>320</v>
      </c>
      <c r="AW857" s="93" t="s">
        <v>422</v>
      </c>
      <c r="AX857" s="93" t="s">
        <v>355</v>
      </c>
      <c r="AY857" s="93" t="s">
        <v>473</v>
      </c>
    </row>
    <row r="858" spans="2:51" s="5" customFormat="1" ht="15.75" customHeight="1">
      <c r="B858" s="97"/>
      <c r="E858" s="98"/>
      <c r="F858" s="160" t="s">
        <v>1078</v>
      </c>
      <c r="G858" s="161"/>
      <c r="H858" s="161"/>
      <c r="I858" s="161"/>
      <c r="K858" s="99">
        <v>54.12</v>
      </c>
      <c r="N858" s="98"/>
      <c r="R858" s="100"/>
      <c r="T858" s="101"/>
      <c r="AA858" s="102"/>
      <c r="AT858" s="98" t="s">
        <v>480</v>
      </c>
      <c r="AU858" s="98" t="s">
        <v>364</v>
      </c>
      <c r="AV858" s="98" t="s">
        <v>364</v>
      </c>
      <c r="AW858" s="98" t="s">
        <v>422</v>
      </c>
      <c r="AX858" s="98" t="s">
        <v>355</v>
      </c>
      <c r="AY858" s="98" t="s">
        <v>473</v>
      </c>
    </row>
    <row r="859" spans="2:51" s="5" customFormat="1" ht="15.75" customHeight="1">
      <c r="B859" s="97"/>
      <c r="E859" s="98"/>
      <c r="F859" s="160" t="s">
        <v>1079</v>
      </c>
      <c r="G859" s="161"/>
      <c r="H859" s="161"/>
      <c r="I859" s="161"/>
      <c r="K859" s="99">
        <v>-10.4</v>
      </c>
      <c r="N859" s="98"/>
      <c r="R859" s="100"/>
      <c r="T859" s="101"/>
      <c r="AA859" s="102"/>
      <c r="AT859" s="98" t="s">
        <v>480</v>
      </c>
      <c r="AU859" s="98" t="s">
        <v>364</v>
      </c>
      <c r="AV859" s="98" t="s">
        <v>364</v>
      </c>
      <c r="AW859" s="98" t="s">
        <v>422</v>
      </c>
      <c r="AX859" s="98" t="s">
        <v>355</v>
      </c>
      <c r="AY859" s="98" t="s">
        <v>473</v>
      </c>
    </row>
    <row r="860" spans="2:51" s="5" customFormat="1" ht="15.75" customHeight="1">
      <c r="B860" s="97"/>
      <c r="E860" s="98"/>
      <c r="F860" s="160" t="s">
        <v>1080</v>
      </c>
      <c r="G860" s="161"/>
      <c r="H860" s="161"/>
      <c r="I860" s="161"/>
      <c r="K860" s="99">
        <v>7.38</v>
      </c>
      <c r="N860" s="98"/>
      <c r="R860" s="100"/>
      <c r="T860" s="101"/>
      <c r="AA860" s="102"/>
      <c r="AT860" s="98" t="s">
        <v>480</v>
      </c>
      <c r="AU860" s="98" t="s">
        <v>364</v>
      </c>
      <c r="AV860" s="98" t="s">
        <v>364</v>
      </c>
      <c r="AW860" s="98" t="s">
        <v>422</v>
      </c>
      <c r="AX860" s="98" t="s">
        <v>355</v>
      </c>
      <c r="AY860" s="98" t="s">
        <v>473</v>
      </c>
    </row>
    <row r="861" spans="2:51" s="5" customFormat="1" ht="15.75" customHeight="1">
      <c r="B861" s="97"/>
      <c r="E861" s="98"/>
      <c r="F861" s="160" t="s">
        <v>1081</v>
      </c>
      <c r="G861" s="161"/>
      <c r="H861" s="161"/>
      <c r="I861" s="161"/>
      <c r="K861" s="99">
        <v>0.615</v>
      </c>
      <c r="N861" s="98"/>
      <c r="R861" s="100"/>
      <c r="T861" s="101"/>
      <c r="AA861" s="102"/>
      <c r="AT861" s="98" t="s">
        <v>480</v>
      </c>
      <c r="AU861" s="98" t="s">
        <v>364</v>
      </c>
      <c r="AV861" s="98" t="s">
        <v>364</v>
      </c>
      <c r="AW861" s="98" t="s">
        <v>422</v>
      </c>
      <c r="AX861" s="98" t="s">
        <v>355</v>
      </c>
      <c r="AY861" s="98" t="s">
        <v>473</v>
      </c>
    </row>
    <row r="862" spans="2:51" s="5" customFormat="1" ht="15.75" customHeight="1">
      <c r="B862" s="103"/>
      <c r="E862" s="104"/>
      <c r="F862" s="162" t="s">
        <v>482</v>
      </c>
      <c r="G862" s="163"/>
      <c r="H862" s="163"/>
      <c r="I862" s="163"/>
      <c r="K862" s="105">
        <v>51.715</v>
      </c>
      <c r="N862" s="104"/>
      <c r="R862" s="106"/>
      <c r="T862" s="107"/>
      <c r="AA862" s="108"/>
      <c r="AT862" s="104" t="s">
        <v>480</v>
      </c>
      <c r="AU862" s="104" t="s">
        <v>364</v>
      </c>
      <c r="AV862" s="104" t="s">
        <v>478</v>
      </c>
      <c r="AW862" s="104" t="s">
        <v>422</v>
      </c>
      <c r="AX862" s="104" t="s">
        <v>320</v>
      </c>
      <c r="AY862" s="104" t="s">
        <v>473</v>
      </c>
    </row>
    <row r="863" spans="2:64" s="5" customFormat="1" ht="27" customHeight="1">
      <c r="B863" s="16"/>
      <c r="C863" s="85" t="s">
        <v>1082</v>
      </c>
      <c r="D863" s="85" t="s">
        <v>474</v>
      </c>
      <c r="E863" s="86" t="s">
        <v>1083</v>
      </c>
      <c r="F863" s="167" t="s">
        <v>1084</v>
      </c>
      <c r="G863" s="168"/>
      <c r="H863" s="168"/>
      <c r="I863" s="168"/>
      <c r="J863" s="87" t="s">
        <v>528</v>
      </c>
      <c r="K863" s="88">
        <v>397.945</v>
      </c>
      <c r="L863" s="169">
        <v>0</v>
      </c>
      <c r="M863" s="168"/>
      <c r="N863" s="170">
        <f>ROUND($L$863*$K$863,2)</f>
        <v>0</v>
      </c>
      <c r="O863" s="168"/>
      <c r="P863" s="168"/>
      <c r="Q863" s="168"/>
      <c r="R863" s="17"/>
      <c r="T863" s="89"/>
      <c r="U863" s="20" t="s">
        <v>340</v>
      </c>
      <c r="V863" s="90">
        <v>0.29</v>
      </c>
      <c r="W863" s="90">
        <f>$V$863*$K$863</f>
        <v>115.40404999999998</v>
      </c>
      <c r="X863" s="90">
        <v>3E-05</v>
      </c>
      <c r="Y863" s="90">
        <f>$X$863*$K$863</f>
        <v>0.01193835</v>
      </c>
      <c r="Z863" s="90">
        <v>0</v>
      </c>
      <c r="AA863" s="91">
        <f>$Z$863*$K$863</f>
        <v>0</v>
      </c>
      <c r="AR863" s="5" t="s">
        <v>541</v>
      </c>
      <c r="AT863" s="5" t="s">
        <v>474</v>
      </c>
      <c r="AU863" s="5" t="s">
        <v>364</v>
      </c>
      <c r="AY863" s="5" t="s">
        <v>473</v>
      </c>
      <c r="BE863" s="50">
        <f>IF($U$863="základní",$N$863,0)</f>
        <v>0</v>
      </c>
      <c r="BF863" s="50">
        <f>IF($U$863="snížená",$N$863,0)</f>
        <v>0</v>
      </c>
      <c r="BG863" s="50">
        <f>IF($U$863="zákl. přenesená",$N$863,0)</f>
        <v>0</v>
      </c>
      <c r="BH863" s="50">
        <f>IF($U$863="sníž. přenesená",$N$863,0)</f>
        <v>0</v>
      </c>
      <c r="BI863" s="50">
        <f>IF($U$863="nulová",$N$863,0)</f>
        <v>0</v>
      </c>
      <c r="BJ863" s="5" t="s">
        <v>364</v>
      </c>
      <c r="BK863" s="50">
        <f>ROUND($L$863*$K$863,2)</f>
        <v>0</v>
      </c>
      <c r="BL863" s="5" t="s">
        <v>541</v>
      </c>
    </row>
    <row r="864" spans="2:51" s="5" customFormat="1" ht="15.75" customHeight="1">
      <c r="B864" s="92"/>
      <c r="E864" s="93"/>
      <c r="F864" s="171" t="s">
        <v>1085</v>
      </c>
      <c r="G864" s="172"/>
      <c r="H864" s="172"/>
      <c r="I864" s="172"/>
      <c r="K864" s="93"/>
      <c r="N864" s="93"/>
      <c r="R864" s="94"/>
      <c r="T864" s="95"/>
      <c r="AA864" s="96"/>
      <c r="AT864" s="93" t="s">
        <v>480</v>
      </c>
      <c r="AU864" s="93" t="s">
        <v>364</v>
      </c>
      <c r="AV864" s="93" t="s">
        <v>320</v>
      </c>
      <c r="AW864" s="93" t="s">
        <v>422</v>
      </c>
      <c r="AX864" s="93" t="s">
        <v>355</v>
      </c>
      <c r="AY864" s="93" t="s">
        <v>473</v>
      </c>
    </row>
    <row r="865" spans="2:51" s="5" customFormat="1" ht="15.75" customHeight="1">
      <c r="B865" s="97"/>
      <c r="E865" s="98"/>
      <c r="F865" s="160" t="s">
        <v>1086</v>
      </c>
      <c r="G865" s="161"/>
      <c r="H865" s="161"/>
      <c r="I865" s="161"/>
      <c r="K865" s="99">
        <v>444.606</v>
      </c>
      <c r="N865" s="98"/>
      <c r="R865" s="100"/>
      <c r="T865" s="101"/>
      <c r="AA865" s="102"/>
      <c r="AT865" s="98" t="s">
        <v>480</v>
      </c>
      <c r="AU865" s="98" t="s">
        <v>364</v>
      </c>
      <c r="AV865" s="98" t="s">
        <v>364</v>
      </c>
      <c r="AW865" s="98" t="s">
        <v>422</v>
      </c>
      <c r="AX865" s="98" t="s">
        <v>355</v>
      </c>
      <c r="AY865" s="98" t="s">
        <v>473</v>
      </c>
    </row>
    <row r="866" spans="2:51" s="5" customFormat="1" ht="15.75" customHeight="1">
      <c r="B866" s="97"/>
      <c r="E866" s="98"/>
      <c r="F866" s="160" t="s">
        <v>1087</v>
      </c>
      <c r="G866" s="161"/>
      <c r="H866" s="161"/>
      <c r="I866" s="161"/>
      <c r="K866" s="99">
        <v>-46.661</v>
      </c>
      <c r="N866" s="98"/>
      <c r="R866" s="100"/>
      <c r="T866" s="101"/>
      <c r="AA866" s="102"/>
      <c r="AT866" s="98" t="s">
        <v>480</v>
      </c>
      <c r="AU866" s="98" t="s">
        <v>364</v>
      </c>
      <c r="AV866" s="98" t="s">
        <v>364</v>
      </c>
      <c r="AW866" s="98" t="s">
        <v>422</v>
      </c>
      <c r="AX866" s="98" t="s">
        <v>355</v>
      </c>
      <c r="AY866" s="98" t="s">
        <v>473</v>
      </c>
    </row>
    <row r="867" spans="2:51" s="5" customFormat="1" ht="15.75" customHeight="1">
      <c r="B867" s="103"/>
      <c r="E867" s="104" t="s">
        <v>361</v>
      </c>
      <c r="F867" s="162" t="s">
        <v>482</v>
      </c>
      <c r="G867" s="163"/>
      <c r="H867" s="163"/>
      <c r="I867" s="163"/>
      <c r="K867" s="105">
        <v>397.945</v>
      </c>
      <c r="N867" s="104"/>
      <c r="R867" s="106"/>
      <c r="T867" s="107"/>
      <c r="AA867" s="108"/>
      <c r="AT867" s="104" t="s">
        <v>480</v>
      </c>
      <c r="AU867" s="104" t="s">
        <v>364</v>
      </c>
      <c r="AV867" s="104" t="s">
        <v>478</v>
      </c>
      <c r="AW867" s="104" t="s">
        <v>422</v>
      </c>
      <c r="AX867" s="104" t="s">
        <v>320</v>
      </c>
      <c r="AY867" s="104" t="s">
        <v>473</v>
      </c>
    </row>
    <row r="868" spans="2:64" s="5" customFormat="1" ht="27" customHeight="1">
      <c r="B868" s="16"/>
      <c r="C868" s="109" t="s">
        <v>1088</v>
      </c>
      <c r="D868" s="109" t="s">
        <v>616</v>
      </c>
      <c r="E868" s="110" t="s">
        <v>1089</v>
      </c>
      <c r="F868" s="176" t="s">
        <v>1090</v>
      </c>
      <c r="G868" s="174"/>
      <c r="H868" s="174"/>
      <c r="I868" s="174"/>
      <c r="J868" s="111" t="s">
        <v>528</v>
      </c>
      <c r="K868" s="112">
        <v>397.945</v>
      </c>
      <c r="L868" s="173">
        <v>0</v>
      </c>
      <c r="M868" s="174"/>
      <c r="N868" s="175">
        <f>ROUND($L$868*$K$868,2)</f>
        <v>0</v>
      </c>
      <c r="O868" s="168"/>
      <c r="P868" s="168"/>
      <c r="Q868" s="168"/>
      <c r="R868" s="17"/>
      <c r="T868" s="89"/>
      <c r="U868" s="20" t="s">
        <v>340</v>
      </c>
      <c r="V868" s="90">
        <v>0</v>
      </c>
      <c r="W868" s="90">
        <f>$V$868*$K$868</f>
        <v>0</v>
      </c>
      <c r="X868" s="90">
        <v>0.0013</v>
      </c>
      <c r="Y868" s="90">
        <f>$X$868*$K$868</f>
        <v>0.5173285</v>
      </c>
      <c r="Z868" s="90">
        <v>0</v>
      </c>
      <c r="AA868" s="91">
        <f>$Z$868*$K$868</f>
        <v>0</v>
      </c>
      <c r="AR868" s="5" t="s">
        <v>625</v>
      </c>
      <c r="AT868" s="5" t="s">
        <v>616</v>
      </c>
      <c r="AU868" s="5" t="s">
        <v>364</v>
      </c>
      <c r="AY868" s="5" t="s">
        <v>473</v>
      </c>
      <c r="BE868" s="50">
        <f>IF($U$868="základní",$N$868,0)</f>
        <v>0</v>
      </c>
      <c r="BF868" s="50">
        <f>IF($U$868="snížená",$N$868,0)</f>
        <v>0</v>
      </c>
      <c r="BG868" s="50">
        <f>IF($U$868="zákl. přenesená",$N$868,0)</f>
        <v>0</v>
      </c>
      <c r="BH868" s="50">
        <f>IF($U$868="sníž. přenesená",$N$868,0)</f>
        <v>0</v>
      </c>
      <c r="BI868" s="50">
        <f>IF($U$868="nulová",$N$868,0)</f>
        <v>0</v>
      </c>
      <c r="BJ868" s="5" t="s">
        <v>364</v>
      </c>
      <c r="BK868" s="50">
        <f>ROUND($L$868*$K$868,2)</f>
        <v>0</v>
      </c>
      <c r="BL868" s="5" t="s">
        <v>541</v>
      </c>
    </row>
    <row r="869" spans="2:64" s="5" customFormat="1" ht="27" customHeight="1">
      <c r="B869" s="16"/>
      <c r="C869" s="85" t="s">
        <v>1091</v>
      </c>
      <c r="D869" s="85" t="s">
        <v>474</v>
      </c>
      <c r="E869" s="86" t="s">
        <v>1092</v>
      </c>
      <c r="F869" s="167" t="s">
        <v>1093</v>
      </c>
      <c r="G869" s="168"/>
      <c r="H869" s="168"/>
      <c r="I869" s="168"/>
      <c r="J869" s="87" t="s">
        <v>528</v>
      </c>
      <c r="K869" s="88">
        <v>22.947</v>
      </c>
      <c r="L869" s="169">
        <v>0</v>
      </c>
      <c r="M869" s="168"/>
      <c r="N869" s="170">
        <f>ROUND($L$869*$K$869,2)</f>
        <v>0</v>
      </c>
      <c r="O869" s="168"/>
      <c r="P869" s="168"/>
      <c r="Q869" s="168"/>
      <c r="R869" s="17"/>
      <c r="T869" s="89"/>
      <c r="U869" s="20" t="s">
        <v>340</v>
      </c>
      <c r="V869" s="90">
        <v>0.356</v>
      </c>
      <c r="W869" s="90">
        <f>$V$869*$K$869</f>
        <v>8.169132</v>
      </c>
      <c r="X869" s="90">
        <v>5E-05</v>
      </c>
      <c r="Y869" s="90">
        <f>$X$869*$K$869</f>
        <v>0.00114735</v>
      </c>
      <c r="Z869" s="90">
        <v>0</v>
      </c>
      <c r="AA869" s="91">
        <f>$Z$869*$K$869</f>
        <v>0</v>
      </c>
      <c r="AR869" s="5" t="s">
        <v>541</v>
      </c>
      <c r="AT869" s="5" t="s">
        <v>474</v>
      </c>
      <c r="AU869" s="5" t="s">
        <v>364</v>
      </c>
      <c r="AY869" s="5" t="s">
        <v>473</v>
      </c>
      <c r="BE869" s="50">
        <f>IF($U$869="základní",$N$869,0)</f>
        <v>0</v>
      </c>
      <c r="BF869" s="50">
        <f>IF($U$869="snížená",$N$869,0)</f>
        <v>0</v>
      </c>
      <c r="BG869" s="50">
        <f>IF($U$869="zákl. přenesená",$N$869,0)</f>
        <v>0</v>
      </c>
      <c r="BH869" s="50">
        <f>IF($U$869="sníž. přenesená",$N$869,0)</f>
        <v>0</v>
      </c>
      <c r="BI869" s="50">
        <f>IF($U$869="nulová",$N$869,0)</f>
        <v>0</v>
      </c>
      <c r="BJ869" s="5" t="s">
        <v>364</v>
      </c>
      <c r="BK869" s="50">
        <f>ROUND($L$869*$K$869,2)</f>
        <v>0</v>
      </c>
      <c r="BL869" s="5" t="s">
        <v>541</v>
      </c>
    </row>
    <row r="870" spans="2:51" s="5" customFormat="1" ht="15.75" customHeight="1">
      <c r="B870" s="97"/>
      <c r="E870" s="98"/>
      <c r="F870" s="160" t="s">
        <v>398</v>
      </c>
      <c r="G870" s="161"/>
      <c r="H870" s="161"/>
      <c r="I870" s="161"/>
      <c r="K870" s="99">
        <v>22.947</v>
      </c>
      <c r="N870" s="98"/>
      <c r="R870" s="100"/>
      <c r="T870" s="101"/>
      <c r="AA870" s="102"/>
      <c r="AT870" s="98" t="s">
        <v>480</v>
      </c>
      <c r="AU870" s="98" t="s">
        <v>364</v>
      </c>
      <c r="AV870" s="98" t="s">
        <v>364</v>
      </c>
      <c r="AW870" s="98" t="s">
        <v>422</v>
      </c>
      <c r="AX870" s="98" t="s">
        <v>320</v>
      </c>
      <c r="AY870" s="98" t="s">
        <v>473</v>
      </c>
    </row>
    <row r="871" spans="2:64" s="5" customFormat="1" ht="27" customHeight="1">
      <c r="B871" s="16"/>
      <c r="C871" s="109" t="s">
        <v>1094</v>
      </c>
      <c r="D871" s="109" t="s">
        <v>616</v>
      </c>
      <c r="E871" s="110" t="s">
        <v>1089</v>
      </c>
      <c r="F871" s="176" t="s">
        <v>1090</v>
      </c>
      <c r="G871" s="174"/>
      <c r="H871" s="174"/>
      <c r="I871" s="174"/>
      <c r="J871" s="111" t="s">
        <v>528</v>
      </c>
      <c r="K871" s="112">
        <v>27.536</v>
      </c>
      <c r="L871" s="173">
        <v>0</v>
      </c>
      <c r="M871" s="174"/>
      <c r="N871" s="175">
        <f>ROUND($L$871*$K$871,2)</f>
        <v>0</v>
      </c>
      <c r="O871" s="168"/>
      <c r="P871" s="168"/>
      <c r="Q871" s="168"/>
      <c r="R871" s="17"/>
      <c r="T871" s="89"/>
      <c r="U871" s="20" t="s">
        <v>340</v>
      </c>
      <c r="V871" s="90">
        <v>0</v>
      </c>
      <c r="W871" s="90">
        <f>$V$871*$K$871</f>
        <v>0</v>
      </c>
      <c r="X871" s="90">
        <v>0.0013</v>
      </c>
      <c r="Y871" s="90">
        <f>$X$871*$K$871</f>
        <v>0.0357968</v>
      </c>
      <c r="Z871" s="90">
        <v>0</v>
      </c>
      <c r="AA871" s="91">
        <f>$Z$871*$K$871</f>
        <v>0</v>
      </c>
      <c r="AR871" s="5" t="s">
        <v>625</v>
      </c>
      <c r="AT871" s="5" t="s">
        <v>616</v>
      </c>
      <c r="AU871" s="5" t="s">
        <v>364</v>
      </c>
      <c r="AY871" s="5" t="s">
        <v>473</v>
      </c>
      <c r="BE871" s="50">
        <f>IF($U$871="základní",$N$871,0)</f>
        <v>0</v>
      </c>
      <c r="BF871" s="50">
        <f>IF($U$871="snížená",$N$871,0)</f>
        <v>0</v>
      </c>
      <c r="BG871" s="50">
        <f>IF($U$871="zákl. přenesená",$N$871,0)</f>
        <v>0</v>
      </c>
      <c r="BH871" s="50">
        <f>IF($U$871="sníž. přenesená",$N$871,0)</f>
        <v>0</v>
      </c>
      <c r="BI871" s="50">
        <f>IF($U$871="nulová",$N$871,0)</f>
        <v>0</v>
      </c>
      <c r="BJ871" s="5" t="s">
        <v>364</v>
      </c>
      <c r="BK871" s="50">
        <f>ROUND($L$871*$K$871,2)</f>
        <v>0</v>
      </c>
      <c r="BL871" s="5" t="s">
        <v>541</v>
      </c>
    </row>
    <row r="872" spans="2:64" s="5" customFormat="1" ht="27" customHeight="1">
      <c r="B872" s="16"/>
      <c r="C872" s="85" t="s">
        <v>1095</v>
      </c>
      <c r="D872" s="85" t="s">
        <v>474</v>
      </c>
      <c r="E872" s="86" t="s">
        <v>1096</v>
      </c>
      <c r="F872" s="167" t="s">
        <v>1097</v>
      </c>
      <c r="G872" s="168"/>
      <c r="H872" s="168"/>
      <c r="I872" s="168"/>
      <c r="J872" s="87" t="s">
        <v>528</v>
      </c>
      <c r="K872" s="88">
        <v>397.945</v>
      </c>
      <c r="L872" s="169">
        <v>0</v>
      </c>
      <c r="M872" s="168"/>
      <c r="N872" s="170">
        <f>ROUND($L$872*$K$872,2)</f>
        <v>0</v>
      </c>
      <c r="O872" s="168"/>
      <c r="P872" s="168"/>
      <c r="Q872" s="168"/>
      <c r="R872" s="17"/>
      <c r="T872" s="89"/>
      <c r="U872" s="20" t="s">
        <v>340</v>
      </c>
      <c r="V872" s="90">
        <v>0.09</v>
      </c>
      <c r="W872" s="90">
        <f>$V$872*$K$872</f>
        <v>35.81505</v>
      </c>
      <c r="X872" s="90">
        <v>0</v>
      </c>
      <c r="Y872" s="90">
        <f>$X$872*$K$872</f>
        <v>0</v>
      </c>
      <c r="Z872" s="90">
        <v>0</v>
      </c>
      <c r="AA872" s="91">
        <f>$Z$872*$K$872</f>
        <v>0</v>
      </c>
      <c r="AR872" s="5" t="s">
        <v>541</v>
      </c>
      <c r="AT872" s="5" t="s">
        <v>474</v>
      </c>
      <c r="AU872" s="5" t="s">
        <v>364</v>
      </c>
      <c r="AY872" s="5" t="s">
        <v>473</v>
      </c>
      <c r="BE872" s="50">
        <f>IF($U$872="základní",$N$872,0)</f>
        <v>0</v>
      </c>
      <c r="BF872" s="50">
        <f>IF($U$872="snížená",$N$872,0)</f>
        <v>0</v>
      </c>
      <c r="BG872" s="50">
        <f>IF($U$872="zákl. přenesená",$N$872,0)</f>
        <v>0</v>
      </c>
      <c r="BH872" s="50">
        <f>IF($U$872="sníž. přenesená",$N$872,0)</f>
        <v>0</v>
      </c>
      <c r="BI872" s="50">
        <f>IF($U$872="nulová",$N$872,0)</f>
        <v>0</v>
      </c>
      <c r="BJ872" s="5" t="s">
        <v>364</v>
      </c>
      <c r="BK872" s="50">
        <f>ROUND($L$872*$K$872,2)</f>
        <v>0</v>
      </c>
      <c r="BL872" s="5" t="s">
        <v>541</v>
      </c>
    </row>
    <row r="873" spans="2:51" s="5" customFormat="1" ht="15.75" customHeight="1">
      <c r="B873" s="97"/>
      <c r="E873" s="98"/>
      <c r="F873" s="160" t="s">
        <v>361</v>
      </c>
      <c r="G873" s="161"/>
      <c r="H873" s="161"/>
      <c r="I873" s="161"/>
      <c r="K873" s="99">
        <v>397.945</v>
      </c>
      <c r="N873" s="98"/>
      <c r="R873" s="100"/>
      <c r="T873" s="101"/>
      <c r="AA873" s="102"/>
      <c r="AT873" s="98" t="s">
        <v>480</v>
      </c>
      <c r="AU873" s="98" t="s">
        <v>364</v>
      </c>
      <c r="AV873" s="98" t="s">
        <v>364</v>
      </c>
      <c r="AW873" s="98" t="s">
        <v>422</v>
      </c>
      <c r="AX873" s="98" t="s">
        <v>320</v>
      </c>
      <c r="AY873" s="98" t="s">
        <v>473</v>
      </c>
    </row>
    <row r="874" spans="2:64" s="5" customFormat="1" ht="15.75" customHeight="1">
      <c r="B874" s="16"/>
      <c r="C874" s="109" t="s">
        <v>1098</v>
      </c>
      <c r="D874" s="109" t="s">
        <v>616</v>
      </c>
      <c r="E874" s="110" t="s">
        <v>1099</v>
      </c>
      <c r="F874" s="176" t="s">
        <v>1100</v>
      </c>
      <c r="G874" s="174"/>
      <c r="H874" s="174"/>
      <c r="I874" s="174"/>
      <c r="J874" s="111" t="s">
        <v>528</v>
      </c>
      <c r="K874" s="112">
        <v>417.842</v>
      </c>
      <c r="L874" s="173">
        <v>0</v>
      </c>
      <c r="M874" s="174"/>
      <c r="N874" s="175">
        <f>ROUND($L$874*$K$874,2)</f>
        <v>0</v>
      </c>
      <c r="O874" s="168"/>
      <c r="P874" s="168"/>
      <c r="Q874" s="168"/>
      <c r="R874" s="17"/>
      <c r="T874" s="89"/>
      <c r="U874" s="20" t="s">
        <v>340</v>
      </c>
      <c r="V874" s="90">
        <v>0</v>
      </c>
      <c r="W874" s="90">
        <f>$V$874*$K$874</f>
        <v>0</v>
      </c>
      <c r="X874" s="90">
        <v>0.0003</v>
      </c>
      <c r="Y874" s="90">
        <f>$X$874*$K$874</f>
        <v>0.12535259999999998</v>
      </c>
      <c r="Z874" s="90">
        <v>0</v>
      </c>
      <c r="AA874" s="91">
        <f>$Z$874*$K$874</f>
        <v>0</v>
      </c>
      <c r="AR874" s="5" t="s">
        <v>625</v>
      </c>
      <c r="AT874" s="5" t="s">
        <v>616</v>
      </c>
      <c r="AU874" s="5" t="s">
        <v>364</v>
      </c>
      <c r="AY874" s="5" t="s">
        <v>473</v>
      </c>
      <c r="BE874" s="50">
        <f>IF($U$874="základní",$N$874,0)</f>
        <v>0</v>
      </c>
      <c r="BF874" s="50">
        <f>IF($U$874="snížená",$N$874,0)</f>
        <v>0</v>
      </c>
      <c r="BG874" s="50">
        <f>IF($U$874="zákl. přenesená",$N$874,0)</f>
        <v>0</v>
      </c>
      <c r="BH874" s="50">
        <f>IF($U$874="sníž. přenesená",$N$874,0)</f>
        <v>0</v>
      </c>
      <c r="BI874" s="50">
        <f>IF($U$874="nulová",$N$874,0)</f>
        <v>0</v>
      </c>
      <c r="BJ874" s="5" t="s">
        <v>364</v>
      </c>
      <c r="BK874" s="50">
        <f>ROUND($L$874*$K$874,2)</f>
        <v>0</v>
      </c>
      <c r="BL874" s="5" t="s">
        <v>541</v>
      </c>
    </row>
    <row r="875" spans="2:64" s="5" customFormat="1" ht="27" customHeight="1">
      <c r="B875" s="16"/>
      <c r="C875" s="85" t="s">
        <v>1101</v>
      </c>
      <c r="D875" s="85" t="s">
        <v>474</v>
      </c>
      <c r="E875" s="86" t="s">
        <v>1102</v>
      </c>
      <c r="F875" s="167" t="s">
        <v>1103</v>
      </c>
      <c r="G875" s="168"/>
      <c r="H875" s="168"/>
      <c r="I875" s="168"/>
      <c r="J875" s="87" t="s">
        <v>528</v>
      </c>
      <c r="K875" s="88">
        <v>397.945</v>
      </c>
      <c r="L875" s="169">
        <v>0</v>
      </c>
      <c r="M875" s="168"/>
      <c r="N875" s="170">
        <f>ROUND($L$875*$K$875,2)</f>
        <v>0</v>
      </c>
      <c r="O875" s="168"/>
      <c r="P875" s="168"/>
      <c r="Q875" s="168"/>
      <c r="R875" s="17"/>
      <c r="T875" s="89"/>
      <c r="U875" s="20" t="s">
        <v>340</v>
      </c>
      <c r="V875" s="90">
        <v>0.11</v>
      </c>
      <c r="W875" s="90">
        <f>$V$875*$K$875</f>
        <v>43.77395</v>
      </c>
      <c r="X875" s="90">
        <v>0</v>
      </c>
      <c r="Y875" s="90">
        <f>$X$875*$K$875</f>
        <v>0</v>
      </c>
      <c r="Z875" s="90">
        <v>0</v>
      </c>
      <c r="AA875" s="91">
        <f>$Z$875*$K$875</f>
        <v>0</v>
      </c>
      <c r="AR875" s="5" t="s">
        <v>541</v>
      </c>
      <c r="AT875" s="5" t="s">
        <v>474</v>
      </c>
      <c r="AU875" s="5" t="s">
        <v>364</v>
      </c>
      <c r="AY875" s="5" t="s">
        <v>473</v>
      </c>
      <c r="BE875" s="50">
        <f>IF($U$875="základní",$N$875,0)</f>
        <v>0</v>
      </c>
      <c r="BF875" s="50">
        <f>IF($U$875="snížená",$N$875,0)</f>
        <v>0</v>
      </c>
      <c r="BG875" s="50">
        <f>IF($U$875="zákl. přenesená",$N$875,0)</f>
        <v>0</v>
      </c>
      <c r="BH875" s="50">
        <f>IF($U$875="sníž. přenesená",$N$875,0)</f>
        <v>0</v>
      </c>
      <c r="BI875" s="50">
        <f>IF($U$875="nulová",$N$875,0)</f>
        <v>0</v>
      </c>
      <c r="BJ875" s="5" t="s">
        <v>364</v>
      </c>
      <c r="BK875" s="50">
        <f>ROUND($L$875*$K$875,2)</f>
        <v>0</v>
      </c>
      <c r="BL875" s="5" t="s">
        <v>541</v>
      </c>
    </row>
    <row r="876" spans="2:51" s="5" customFormat="1" ht="15.75" customHeight="1">
      <c r="B876" s="97"/>
      <c r="E876" s="98"/>
      <c r="F876" s="160" t="s">
        <v>361</v>
      </c>
      <c r="G876" s="161"/>
      <c r="H876" s="161"/>
      <c r="I876" s="161"/>
      <c r="K876" s="99">
        <v>397.945</v>
      </c>
      <c r="N876" s="98"/>
      <c r="R876" s="100"/>
      <c r="T876" s="101"/>
      <c r="AA876" s="102"/>
      <c r="AT876" s="98" t="s">
        <v>480</v>
      </c>
      <c r="AU876" s="98" t="s">
        <v>364</v>
      </c>
      <c r="AV876" s="98" t="s">
        <v>364</v>
      </c>
      <c r="AW876" s="98" t="s">
        <v>422</v>
      </c>
      <c r="AX876" s="98" t="s">
        <v>320</v>
      </c>
      <c r="AY876" s="98" t="s">
        <v>473</v>
      </c>
    </row>
    <row r="877" spans="2:64" s="5" customFormat="1" ht="15.75" customHeight="1">
      <c r="B877" s="16"/>
      <c r="C877" s="109" t="s">
        <v>1104</v>
      </c>
      <c r="D877" s="109" t="s">
        <v>616</v>
      </c>
      <c r="E877" s="110" t="s">
        <v>1099</v>
      </c>
      <c r="F877" s="176" t="s">
        <v>1100</v>
      </c>
      <c r="G877" s="174"/>
      <c r="H877" s="174"/>
      <c r="I877" s="174"/>
      <c r="J877" s="111" t="s">
        <v>528</v>
      </c>
      <c r="K877" s="112">
        <v>417.842</v>
      </c>
      <c r="L877" s="173">
        <v>0</v>
      </c>
      <c r="M877" s="174"/>
      <c r="N877" s="175">
        <f>ROUND($L$877*$K$877,2)</f>
        <v>0</v>
      </c>
      <c r="O877" s="168"/>
      <c r="P877" s="168"/>
      <c r="Q877" s="168"/>
      <c r="R877" s="17"/>
      <c r="T877" s="89"/>
      <c r="U877" s="20" t="s">
        <v>340</v>
      </c>
      <c r="V877" s="90">
        <v>0</v>
      </c>
      <c r="W877" s="90">
        <f>$V$877*$K$877</f>
        <v>0</v>
      </c>
      <c r="X877" s="90">
        <v>0.0003</v>
      </c>
      <c r="Y877" s="90">
        <f>$X$877*$K$877</f>
        <v>0.12535259999999998</v>
      </c>
      <c r="Z877" s="90">
        <v>0</v>
      </c>
      <c r="AA877" s="91">
        <f>$Z$877*$K$877</f>
        <v>0</v>
      </c>
      <c r="AR877" s="5" t="s">
        <v>625</v>
      </c>
      <c r="AT877" s="5" t="s">
        <v>616</v>
      </c>
      <c r="AU877" s="5" t="s">
        <v>364</v>
      </c>
      <c r="AY877" s="5" t="s">
        <v>473</v>
      </c>
      <c r="BE877" s="50">
        <f>IF($U$877="základní",$N$877,0)</f>
        <v>0</v>
      </c>
      <c r="BF877" s="50">
        <f>IF($U$877="snížená",$N$877,0)</f>
        <v>0</v>
      </c>
      <c r="BG877" s="50">
        <f>IF($U$877="zákl. přenesená",$N$877,0)</f>
        <v>0</v>
      </c>
      <c r="BH877" s="50">
        <f>IF($U$877="sníž. přenesená",$N$877,0)</f>
        <v>0</v>
      </c>
      <c r="BI877" s="50">
        <f>IF($U$877="nulová",$N$877,0)</f>
        <v>0</v>
      </c>
      <c r="BJ877" s="5" t="s">
        <v>364</v>
      </c>
      <c r="BK877" s="50">
        <f>ROUND($L$877*$K$877,2)</f>
        <v>0</v>
      </c>
      <c r="BL877" s="5" t="s">
        <v>541</v>
      </c>
    </row>
    <row r="878" spans="2:64" s="5" customFormat="1" ht="27" customHeight="1">
      <c r="B878" s="16"/>
      <c r="C878" s="85" t="s">
        <v>1105</v>
      </c>
      <c r="D878" s="85" t="s">
        <v>474</v>
      </c>
      <c r="E878" s="86" t="s">
        <v>1106</v>
      </c>
      <c r="F878" s="167" t="s">
        <v>1107</v>
      </c>
      <c r="G878" s="168"/>
      <c r="H878" s="168"/>
      <c r="I878" s="168"/>
      <c r="J878" s="87" t="s">
        <v>528</v>
      </c>
      <c r="K878" s="88">
        <v>22.947</v>
      </c>
      <c r="L878" s="169">
        <v>0</v>
      </c>
      <c r="M878" s="168"/>
      <c r="N878" s="170">
        <f>ROUND($L$878*$K$878,2)</f>
        <v>0</v>
      </c>
      <c r="O878" s="168"/>
      <c r="P878" s="168"/>
      <c r="Q878" s="168"/>
      <c r="R878" s="17"/>
      <c r="T878" s="89"/>
      <c r="U878" s="20" t="s">
        <v>340</v>
      </c>
      <c r="V878" s="90">
        <v>0.166</v>
      </c>
      <c r="W878" s="90">
        <f>$V$878*$K$878</f>
        <v>3.809202</v>
      </c>
      <c r="X878" s="90">
        <v>0</v>
      </c>
      <c r="Y878" s="90">
        <f>$X$878*$K$878</f>
        <v>0</v>
      </c>
      <c r="Z878" s="90">
        <v>0</v>
      </c>
      <c r="AA878" s="91">
        <f>$Z$878*$K$878</f>
        <v>0</v>
      </c>
      <c r="AR878" s="5" t="s">
        <v>541</v>
      </c>
      <c r="AT878" s="5" t="s">
        <v>474</v>
      </c>
      <c r="AU878" s="5" t="s">
        <v>364</v>
      </c>
      <c r="AY878" s="5" t="s">
        <v>473</v>
      </c>
      <c r="BE878" s="50">
        <f>IF($U$878="základní",$N$878,0)</f>
        <v>0</v>
      </c>
      <c r="BF878" s="50">
        <f>IF($U$878="snížená",$N$878,0)</f>
        <v>0</v>
      </c>
      <c r="BG878" s="50">
        <f>IF($U$878="zákl. přenesená",$N$878,0)</f>
        <v>0</v>
      </c>
      <c r="BH878" s="50">
        <f>IF($U$878="sníž. přenesená",$N$878,0)</f>
        <v>0</v>
      </c>
      <c r="BI878" s="50">
        <f>IF($U$878="nulová",$N$878,0)</f>
        <v>0</v>
      </c>
      <c r="BJ878" s="5" t="s">
        <v>364</v>
      </c>
      <c r="BK878" s="50">
        <f>ROUND($L$878*$K$878,2)</f>
        <v>0</v>
      </c>
      <c r="BL878" s="5" t="s">
        <v>541</v>
      </c>
    </row>
    <row r="879" spans="2:51" s="5" customFormat="1" ht="15.75" customHeight="1">
      <c r="B879" s="97"/>
      <c r="E879" s="98"/>
      <c r="F879" s="160" t="s">
        <v>398</v>
      </c>
      <c r="G879" s="161"/>
      <c r="H879" s="161"/>
      <c r="I879" s="161"/>
      <c r="K879" s="99">
        <v>22.947</v>
      </c>
      <c r="N879" s="98"/>
      <c r="R879" s="100"/>
      <c r="T879" s="101"/>
      <c r="AA879" s="102"/>
      <c r="AT879" s="98" t="s">
        <v>480</v>
      </c>
      <c r="AU879" s="98" t="s">
        <v>364</v>
      </c>
      <c r="AV879" s="98" t="s">
        <v>364</v>
      </c>
      <c r="AW879" s="98" t="s">
        <v>422</v>
      </c>
      <c r="AX879" s="98" t="s">
        <v>320</v>
      </c>
      <c r="AY879" s="98" t="s">
        <v>473</v>
      </c>
    </row>
    <row r="880" spans="2:64" s="5" customFormat="1" ht="15.75" customHeight="1">
      <c r="B880" s="16"/>
      <c r="C880" s="109" t="s">
        <v>1108</v>
      </c>
      <c r="D880" s="109" t="s">
        <v>616</v>
      </c>
      <c r="E880" s="110" t="s">
        <v>1099</v>
      </c>
      <c r="F880" s="176" t="s">
        <v>1100</v>
      </c>
      <c r="G880" s="174"/>
      <c r="H880" s="174"/>
      <c r="I880" s="174"/>
      <c r="J880" s="111" t="s">
        <v>528</v>
      </c>
      <c r="K880" s="112">
        <v>24.094</v>
      </c>
      <c r="L880" s="173">
        <v>0</v>
      </c>
      <c r="M880" s="174"/>
      <c r="N880" s="175">
        <f>ROUND($L$880*$K$880,2)</f>
        <v>0</v>
      </c>
      <c r="O880" s="168"/>
      <c r="P880" s="168"/>
      <c r="Q880" s="168"/>
      <c r="R880" s="17"/>
      <c r="T880" s="89"/>
      <c r="U880" s="20" t="s">
        <v>340</v>
      </c>
      <c r="V880" s="90">
        <v>0</v>
      </c>
      <c r="W880" s="90">
        <f>$V$880*$K$880</f>
        <v>0</v>
      </c>
      <c r="X880" s="90">
        <v>0.0003</v>
      </c>
      <c r="Y880" s="90">
        <f>$X$880*$K$880</f>
        <v>0.0072282</v>
      </c>
      <c r="Z880" s="90">
        <v>0</v>
      </c>
      <c r="AA880" s="91">
        <f>$Z$880*$K$880</f>
        <v>0</v>
      </c>
      <c r="AR880" s="5" t="s">
        <v>625</v>
      </c>
      <c r="AT880" s="5" t="s">
        <v>616</v>
      </c>
      <c r="AU880" s="5" t="s">
        <v>364</v>
      </c>
      <c r="AY880" s="5" t="s">
        <v>473</v>
      </c>
      <c r="BE880" s="50">
        <f>IF($U$880="základní",$N$880,0)</f>
        <v>0</v>
      </c>
      <c r="BF880" s="50">
        <f>IF($U$880="snížená",$N$880,0)</f>
        <v>0</v>
      </c>
      <c r="BG880" s="50">
        <f>IF($U$880="zákl. přenesená",$N$880,0)</f>
        <v>0</v>
      </c>
      <c r="BH880" s="50">
        <f>IF($U$880="sníž. přenesená",$N$880,0)</f>
        <v>0</v>
      </c>
      <c r="BI880" s="50">
        <f>IF($U$880="nulová",$N$880,0)</f>
        <v>0</v>
      </c>
      <c r="BJ880" s="5" t="s">
        <v>364</v>
      </c>
      <c r="BK880" s="50">
        <f>ROUND($L$880*$K$880,2)</f>
        <v>0</v>
      </c>
      <c r="BL880" s="5" t="s">
        <v>541</v>
      </c>
    </row>
    <row r="881" spans="2:64" s="5" customFormat="1" ht="27" customHeight="1">
      <c r="B881" s="16"/>
      <c r="C881" s="85" t="s">
        <v>1109</v>
      </c>
      <c r="D881" s="85" t="s">
        <v>474</v>
      </c>
      <c r="E881" s="86" t="s">
        <v>1110</v>
      </c>
      <c r="F881" s="167" t="s">
        <v>1111</v>
      </c>
      <c r="G881" s="168"/>
      <c r="H881" s="168"/>
      <c r="I881" s="168"/>
      <c r="J881" s="87" t="s">
        <v>528</v>
      </c>
      <c r="K881" s="88">
        <v>22.947</v>
      </c>
      <c r="L881" s="169">
        <v>0</v>
      </c>
      <c r="M881" s="168"/>
      <c r="N881" s="170">
        <f>ROUND($L$881*$K$881,2)</f>
        <v>0</v>
      </c>
      <c r="O881" s="168"/>
      <c r="P881" s="168"/>
      <c r="Q881" s="168"/>
      <c r="R881" s="17"/>
      <c r="T881" s="89"/>
      <c r="U881" s="20" t="s">
        <v>340</v>
      </c>
      <c r="V881" s="90">
        <v>0.196</v>
      </c>
      <c r="W881" s="90">
        <f>$V$881*$K$881</f>
        <v>4.497612</v>
      </c>
      <c r="X881" s="90">
        <v>0</v>
      </c>
      <c r="Y881" s="90">
        <f>$X$881*$K$881</f>
        <v>0</v>
      </c>
      <c r="Z881" s="90">
        <v>0</v>
      </c>
      <c r="AA881" s="91">
        <f>$Z$881*$K$881</f>
        <v>0</v>
      </c>
      <c r="AR881" s="5" t="s">
        <v>541</v>
      </c>
      <c r="AT881" s="5" t="s">
        <v>474</v>
      </c>
      <c r="AU881" s="5" t="s">
        <v>364</v>
      </c>
      <c r="AY881" s="5" t="s">
        <v>473</v>
      </c>
      <c r="BE881" s="50">
        <f>IF($U$881="základní",$N$881,0)</f>
        <v>0</v>
      </c>
      <c r="BF881" s="50">
        <f>IF($U$881="snížená",$N$881,0)</f>
        <v>0</v>
      </c>
      <c r="BG881" s="50">
        <f>IF($U$881="zákl. přenesená",$N$881,0)</f>
        <v>0</v>
      </c>
      <c r="BH881" s="50">
        <f>IF($U$881="sníž. přenesená",$N$881,0)</f>
        <v>0</v>
      </c>
      <c r="BI881" s="50">
        <f>IF($U$881="nulová",$N$881,0)</f>
        <v>0</v>
      </c>
      <c r="BJ881" s="5" t="s">
        <v>364</v>
      </c>
      <c r="BK881" s="50">
        <f>ROUND($L$881*$K$881,2)</f>
        <v>0</v>
      </c>
      <c r="BL881" s="5" t="s">
        <v>541</v>
      </c>
    </row>
    <row r="882" spans="2:51" s="5" customFormat="1" ht="15.75" customHeight="1">
      <c r="B882" s="97"/>
      <c r="E882" s="98"/>
      <c r="F882" s="160" t="s">
        <v>398</v>
      </c>
      <c r="G882" s="161"/>
      <c r="H882" s="161"/>
      <c r="I882" s="161"/>
      <c r="K882" s="99">
        <v>22.947</v>
      </c>
      <c r="N882" s="98"/>
      <c r="R882" s="100"/>
      <c r="T882" s="101"/>
      <c r="AA882" s="102"/>
      <c r="AT882" s="98" t="s">
        <v>480</v>
      </c>
      <c r="AU882" s="98" t="s">
        <v>364</v>
      </c>
      <c r="AV882" s="98" t="s">
        <v>364</v>
      </c>
      <c r="AW882" s="98" t="s">
        <v>422</v>
      </c>
      <c r="AX882" s="98" t="s">
        <v>320</v>
      </c>
      <c r="AY882" s="98" t="s">
        <v>473</v>
      </c>
    </row>
    <row r="883" spans="2:64" s="5" customFormat="1" ht="15.75" customHeight="1">
      <c r="B883" s="16"/>
      <c r="C883" s="109" t="s">
        <v>1112</v>
      </c>
      <c r="D883" s="109" t="s">
        <v>616</v>
      </c>
      <c r="E883" s="110" t="s">
        <v>1099</v>
      </c>
      <c r="F883" s="176" t="s">
        <v>1100</v>
      </c>
      <c r="G883" s="174"/>
      <c r="H883" s="174"/>
      <c r="I883" s="174"/>
      <c r="J883" s="111" t="s">
        <v>528</v>
      </c>
      <c r="K883" s="112">
        <v>24.094</v>
      </c>
      <c r="L883" s="173">
        <v>0</v>
      </c>
      <c r="M883" s="174"/>
      <c r="N883" s="175">
        <f>ROUND($L$883*$K$883,2)</f>
        <v>0</v>
      </c>
      <c r="O883" s="168"/>
      <c r="P883" s="168"/>
      <c r="Q883" s="168"/>
      <c r="R883" s="17"/>
      <c r="T883" s="89"/>
      <c r="U883" s="20" t="s">
        <v>340</v>
      </c>
      <c r="V883" s="90">
        <v>0</v>
      </c>
      <c r="W883" s="90">
        <f>$V$883*$K$883</f>
        <v>0</v>
      </c>
      <c r="X883" s="90">
        <v>0.0003</v>
      </c>
      <c r="Y883" s="90">
        <f>$X$883*$K$883</f>
        <v>0.0072282</v>
      </c>
      <c r="Z883" s="90">
        <v>0</v>
      </c>
      <c r="AA883" s="91">
        <f>$Z$883*$K$883</f>
        <v>0</v>
      </c>
      <c r="AR883" s="5" t="s">
        <v>625</v>
      </c>
      <c r="AT883" s="5" t="s">
        <v>616</v>
      </c>
      <c r="AU883" s="5" t="s">
        <v>364</v>
      </c>
      <c r="AY883" s="5" t="s">
        <v>473</v>
      </c>
      <c r="BE883" s="50">
        <f>IF($U$883="základní",$N$883,0)</f>
        <v>0</v>
      </c>
      <c r="BF883" s="50">
        <f>IF($U$883="snížená",$N$883,0)</f>
        <v>0</v>
      </c>
      <c r="BG883" s="50">
        <f>IF($U$883="zákl. přenesená",$N$883,0)</f>
        <v>0</v>
      </c>
      <c r="BH883" s="50">
        <f>IF($U$883="sníž. přenesená",$N$883,0)</f>
        <v>0</v>
      </c>
      <c r="BI883" s="50">
        <f>IF($U$883="nulová",$N$883,0)</f>
        <v>0</v>
      </c>
      <c r="BJ883" s="5" t="s">
        <v>364</v>
      </c>
      <c r="BK883" s="50">
        <f>ROUND($L$883*$K$883,2)</f>
        <v>0</v>
      </c>
      <c r="BL883" s="5" t="s">
        <v>541</v>
      </c>
    </row>
    <row r="884" spans="2:64" s="5" customFormat="1" ht="27" customHeight="1">
      <c r="B884" s="16"/>
      <c r="C884" s="85" t="s">
        <v>1113</v>
      </c>
      <c r="D884" s="85" t="s">
        <v>474</v>
      </c>
      <c r="E884" s="86" t="s">
        <v>1114</v>
      </c>
      <c r="F884" s="167" t="s">
        <v>1115</v>
      </c>
      <c r="G884" s="168"/>
      <c r="H884" s="168"/>
      <c r="I884" s="168"/>
      <c r="J884" s="87" t="s">
        <v>528</v>
      </c>
      <c r="K884" s="88">
        <v>117.18</v>
      </c>
      <c r="L884" s="169">
        <v>0</v>
      </c>
      <c r="M884" s="168"/>
      <c r="N884" s="170">
        <f>ROUND($L$884*$K$884,2)</f>
        <v>0</v>
      </c>
      <c r="O884" s="168"/>
      <c r="P884" s="168"/>
      <c r="Q884" s="168"/>
      <c r="R884" s="17"/>
      <c r="T884" s="89"/>
      <c r="U884" s="20" t="s">
        <v>340</v>
      </c>
      <c r="V884" s="90">
        <v>0.097</v>
      </c>
      <c r="W884" s="90">
        <f>$V$884*$K$884</f>
        <v>11.366460000000002</v>
      </c>
      <c r="X884" s="90">
        <v>0.00011</v>
      </c>
      <c r="Y884" s="90">
        <f>$X$884*$K$884</f>
        <v>0.012889800000000002</v>
      </c>
      <c r="Z884" s="90">
        <v>0</v>
      </c>
      <c r="AA884" s="91">
        <f>$Z$884*$K$884</f>
        <v>0</v>
      </c>
      <c r="AR884" s="5" t="s">
        <v>541</v>
      </c>
      <c r="AT884" s="5" t="s">
        <v>474</v>
      </c>
      <c r="AU884" s="5" t="s">
        <v>364</v>
      </c>
      <c r="AY884" s="5" t="s">
        <v>473</v>
      </c>
      <c r="BE884" s="50">
        <f>IF($U$884="základní",$N$884,0)</f>
        <v>0</v>
      </c>
      <c r="BF884" s="50">
        <f>IF($U$884="snížená",$N$884,0)</f>
        <v>0</v>
      </c>
      <c r="BG884" s="50">
        <f>IF($U$884="zákl. přenesená",$N$884,0)</f>
        <v>0</v>
      </c>
      <c r="BH884" s="50">
        <f>IF($U$884="sníž. přenesená",$N$884,0)</f>
        <v>0</v>
      </c>
      <c r="BI884" s="50">
        <f>IF($U$884="nulová",$N$884,0)</f>
        <v>0</v>
      </c>
      <c r="BJ884" s="5" t="s">
        <v>364</v>
      </c>
      <c r="BK884" s="50">
        <f>ROUND($L$884*$K$884,2)</f>
        <v>0</v>
      </c>
      <c r="BL884" s="5" t="s">
        <v>541</v>
      </c>
    </row>
    <row r="885" spans="2:51" s="5" customFormat="1" ht="15.75" customHeight="1">
      <c r="B885" s="97"/>
      <c r="E885" s="98"/>
      <c r="F885" s="160" t="s">
        <v>1116</v>
      </c>
      <c r="G885" s="161"/>
      <c r="H885" s="161"/>
      <c r="I885" s="161"/>
      <c r="K885" s="99">
        <v>117.18</v>
      </c>
      <c r="N885" s="98"/>
      <c r="R885" s="100"/>
      <c r="T885" s="101"/>
      <c r="AA885" s="102"/>
      <c r="AT885" s="98" t="s">
        <v>480</v>
      </c>
      <c r="AU885" s="98" t="s">
        <v>364</v>
      </c>
      <c r="AV885" s="98" t="s">
        <v>364</v>
      </c>
      <c r="AW885" s="98" t="s">
        <v>422</v>
      </c>
      <c r="AX885" s="98" t="s">
        <v>320</v>
      </c>
      <c r="AY885" s="98" t="s">
        <v>473</v>
      </c>
    </row>
    <row r="886" spans="2:64" s="5" customFormat="1" ht="15.75" customHeight="1">
      <c r="B886" s="16"/>
      <c r="C886" s="109" t="s">
        <v>1117</v>
      </c>
      <c r="D886" s="109" t="s">
        <v>616</v>
      </c>
      <c r="E886" s="110" t="s">
        <v>1118</v>
      </c>
      <c r="F886" s="176" t="s">
        <v>1119</v>
      </c>
      <c r="G886" s="174"/>
      <c r="H886" s="174"/>
      <c r="I886" s="174"/>
      <c r="J886" s="111" t="s">
        <v>528</v>
      </c>
      <c r="K886" s="112">
        <v>140.616</v>
      </c>
      <c r="L886" s="173">
        <v>0</v>
      </c>
      <c r="M886" s="174"/>
      <c r="N886" s="175">
        <f>ROUND($L$886*$K$886,2)</f>
        <v>0</v>
      </c>
      <c r="O886" s="168"/>
      <c r="P886" s="168"/>
      <c r="Q886" s="168"/>
      <c r="R886" s="17"/>
      <c r="T886" s="89"/>
      <c r="U886" s="20" t="s">
        <v>340</v>
      </c>
      <c r="V886" s="90">
        <v>0</v>
      </c>
      <c r="W886" s="90">
        <f>$V$886*$K$886</f>
        <v>0</v>
      </c>
      <c r="X886" s="90">
        <v>0.0004</v>
      </c>
      <c r="Y886" s="90">
        <f>$X$886*$K$886</f>
        <v>0.05624640000000001</v>
      </c>
      <c r="Z886" s="90">
        <v>0</v>
      </c>
      <c r="AA886" s="91">
        <f>$Z$886*$K$886</f>
        <v>0</v>
      </c>
      <c r="AR886" s="5" t="s">
        <v>625</v>
      </c>
      <c r="AT886" s="5" t="s">
        <v>616</v>
      </c>
      <c r="AU886" s="5" t="s">
        <v>364</v>
      </c>
      <c r="AY886" s="5" t="s">
        <v>473</v>
      </c>
      <c r="BE886" s="50">
        <f>IF($U$886="základní",$N$886,0)</f>
        <v>0</v>
      </c>
      <c r="BF886" s="50">
        <f>IF($U$886="snížená",$N$886,0)</f>
        <v>0</v>
      </c>
      <c r="BG886" s="50">
        <f>IF($U$886="zákl. přenesená",$N$886,0)</f>
        <v>0</v>
      </c>
      <c r="BH886" s="50">
        <f>IF($U$886="sníž. přenesená",$N$886,0)</f>
        <v>0</v>
      </c>
      <c r="BI886" s="50">
        <f>IF($U$886="nulová",$N$886,0)</f>
        <v>0</v>
      </c>
      <c r="BJ886" s="5" t="s">
        <v>364</v>
      </c>
      <c r="BK886" s="50">
        <f>ROUND($L$886*$K$886,2)</f>
        <v>0</v>
      </c>
      <c r="BL886" s="5" t="s">
        <v>541</v>
      </c>
    </row>
    <row r="887" spans="2:47" s="5" customFormat="1" ht="36.75" customHeight="1">
      <c r="B887" s="16"/>
      <c r="F887" s="177" t="s">
        <v>1120</v>
      </c>
      <c r="G887" s="139"/>
      <c r="H887" s="139"/>
      <c r="I887" s="139"/>
      <c r="R887" s="17"/>
      <c r="T887" s="41"/>
      <c r="AA887" s="42"/>
      <c r="AT887" s="5" t="s">
        <v>620</v>
      </c>
      <c r="AU887" s="5" t="s">
        <v>364</v>
      </c>
    </row>
    <row r="888" spans="2:64" s="5" customFormat="1" ht="27" customHeight="1">
      <c r="B888" s="16"/>
      <c r="C888" s="85" t="s">
        <v>1121</v>
      </c>
      <c r="D888" s="85" t="s">
        <v>474</v>
      </c>
      <c r="E888" s="86" t="s">
        <v>1122</v>
      </c>
      <c r="F888" s="167" t="s">
        <v>1123</v>
      </c>
      <c r="G888" s="168"/>
      <c r="H888" s="168"/>
      <c r="I888" s="168"/>
      <c r="J888" s="87" t="s">
        <v>1124</v>
      </c>
      <c r="K888" s="119">
        <v>0</v>
      </c>
      <c r="L888" s="169">
        <v>0</v>
      </c>
      <c r="M888" s="168"/>
      <c r="N888" s="170">
        <f>ROUND($L$888*$K$888,2)</f>
        <v>0</v>
      </c>
      <c r="O888" s="168"/>
      <c r="P888" s="168"/>
      <c r="Q888" s="168"/>
      <c r="R888" s="17"/>
      <c r="T888" s="89"/>
      <c r="U888" s="20" t="s">
        <v>340</v>
      </c>
      <c r="V888" s="90">
        <v>0</v>
      </c>
      <c r="W888" s="90">
        <f>$V$888*$K$888</f>
        <v>0</v>
      </c>
      <c r="X888" s="90">
        <v>0</v>
      </c>
      <c r="Y888" s="90">
        <f>$X$888*$K$888</f>
        <v>0</v>
      </c>
      <c r="Z888" s="90">
        <v>0</v>
      </c>
      <c r="AA888" s="91">
        <f>$Z$888*$K$888</f>
        <v>0</v>
      </c>
      <c r="AR888" s="5" t="s">
        <v>541</v>
      </c>
      <c r="AT888" s="5" t="s">
        <v>474</v>
      </c>
      <c r="AU888" s="5" t="s">
        <v>364</v>
      </c>
      <c r="AY888" s="5" t="s">
        <v>473</v>
      </c>
      <c r="BE888" s="50">
        <f>IF($U$888="základní",$N$888,0)</f>
        <v>0</v>
      </c>
      <c r="BF888" s="50">
        <f>IF($U$888="snížená",$N$888,0)</f>
        <v>0</v>
      </c>
      <c r="BG888" s="50">
        <f>IF($U$888="zákl. přenesená",$N$888,0)</f>
        <v>0</v>
      </c>
      <c r="BH888" s="50">
        <f>IF($U$888="sníž. přenesená",$N$888,0)</f>
        <v>0</v>
      </c>
      <c r="BI888" s="50">
        <f>IF($U$888="nulová",$N$888,0)</f>
        <v>0</v>
      </c>
      <c r="BJ888" s="5" t="s">
        <v>364</v>
      </c>
      <c r="BK888" s="50">
        <f>ROUND($L$888*$K$888,2)</f>
        <v>0</v>
      </c>
      <c r="BL888" s="5" t="s">
        <v>541</v>
      </c>
    </row>
    <row r="889" spans="2:63" s="75" customFormat="1" ht="30.75" customHeight="1">
      <c r="B889" s="76"/>
      <c r="D889" s="84" t="s">
        <v>435</v>
      </c>
      <c r="N889" s="178">
        <f>$BK$889</f>
        <v>0</v>
      </c>
      <c r="O889" s="179"/>
      <c r="P889" s="179"/>
      <c r="Q889" s="179"/>
      <c r="R889" s="79"/>
      <c r="T889" s="80"/>
      <c r="W889" s="81">
        <f>SUM($W$890:$W$921)</f>
        <v>189.458427</v>
      </c>
      <c r="Y889" s="81">
        <f>SUM($Y$890:$Y$921)</f>
        <v>12.992746200000003</v>
      </c>
      <c r="AA889" s="82">
        <f>SUM($AA$890:$AA$921)</f>
        <v>0</v>
      </c>
      <c r="AR889" s="78" t="s">
        <v>364</v>
      </c>
      <c r="AT889" s="78" t="s">
        <v>354</v>
      </c>
      <c r="AU889" s="78" t="s">
        <v>320</v>
      </c>
      <c r="AY889" s="78" t="s">
        <v>473</v>
      </c>
      <c r="BK889" s="83">
        <f>SUM($BK$890:$BK$921)</f>
        <v>0</v>
      </c>
    </row>
    <row r="890" spans="2:64" s="5" customFormat="1" ht="27" customHeight="1">
      <c r="B890" s="16"/>
      <c r="C890" s="85" t="s">
        <v>1125</v>
      </c>
      <c r="D890" s="85" t="s">
        <v>474</v>
      </c>
      <c r="E890" s="86" t="s">
        <v>1126</v>
      </c>
      <c r="F890" s="167" t="s">
        <v>1127</v>
      </c>
      <c r="G890" s="168"/>
      <c r="H890" s="168"/>
      <c r="I890" s="168"/>
      <c r="J890" s="87" t="s">
        <v>528</v>
      </c>
      <c r="K890" s="88">
        <v>409.068</v>
      </c>
      <c r="L890" s="169">
        <v>0</v>
      </c>
      <c r="M890" s="168"/>
      <c r="N890" s="170">
        <f>ROUND($L$890*$K$890,2)</f>
        <v>0</v>
      </c>
      <c r="O890" s="168"/>
      <c r="P890" s="168"/>
      <c r="Q890" s="168"/>
      <c r="R890" s="17"/>
      <c r="T890" s="89"/>
      <c r="U890" s="20" t="s">
        <v>340</v>
      </c>
      <c r="V890" s="90">
        <v>0.09</v>
      </c>
      <c r="W890" s="90">
        <f>$V$890*$K$890</f>
        <v>36.81612</v>
      </c>
      <c r="X890" s="90">
        <v>0</v>
      </c>
      <c r="Y890" s="90">
        <f>$X$890*$K$890</f>
        <v>0</v>
      </c>
      <c r="Z890" s="90">
        <v>0</v>
      </c>
      <c r="AA890" s="91">
        <f>$Z$890*$K$890</f>
        <v>0</v>
      </c>
      <c r="AR890" s="5" t="s">
        <v>541</v>
      </c>
      <c r="AT890" s="5" t="s">
        <v>474</v>
      </c>
      <c r="AU890" s="5" t="s">
        <v>364</v>
      </c>
      <c r="AY890" s="5" t="s">
        <v>473</v>
      </c>
      <c r="BE890" s="50">
        <f>IF($U$890="základní",$N$890,0)</f>
        <v>0</v>
      </c>
      <c r="BF890" s="50">
        <f>IF($U$890="snížená",$N$890,0)</f>
        <v>0</v>
      </c>
      <c r="BG890" s="50">
        <f>IF($U$890="zákl. přenesená",$N$890,0)</f>
        <v>0</v>
      </c>
      <c r="BH890" s="50">
        <f>IF($U$890="sníž. přenesená",$N$890,0)</f>
        <v>0</v>
      </c>
      <c r="BI890" s="50">
        <f>IF($U$890="nulová",$N$890,0)</f>
        <v>0</v>
      </c>
      <c r="BJ890" s="5" t="s">
        <v>364</v>
      </c>
      <c r="BK890" s="50">
        <f>ROUND($L$890*$K$890,2)</f>
        <v>0</v>
      </c>
      <c r="BL890" s="5" t="s">
        <v>541</v>
      </c>
    </row>
    <row r="891" spans="2:51" s="5" customFormat="1" ht="15.75" customHeight="1">
      <c r="B891" s="97"/>
      <c r="E891" s="98"/>
      <c r="F891" s="160" t="s">
        <v>411</v>
      </c>
      <c r="G891" s="161"/>
      <c r="H891" s="161"/>
      <c r="I891" s="161"/>
      <c r="K891" s="99">
        <v>409.068</v>
      </c>
      <c r="N891" s="98"/>
      <c r="R891" s="100"/>
      <c r="T891" s="101"/>
      <c r="AA891" s="102"/>
      <c r="AT891" s="98" t="s">
        <v>480</v>
      </c>
      <c r="AU891" s="98" t="s">
        <v>364</v>
      </c>
      <c r="AV891" s="98" t="s">
        <v>364</v>
      </c>
      <c r="AW891" s="98" t="s">
        <v>422</v>
      </c>
      <c r="AX891" s="98" t="s">
        <v>320</v>
      </c>
      <c r="AY891" s="98" t="s">
        <v>473</v>
      </c>
    </row>
    <row r="892" spans="2:64" s="5" customFormat="1" ht="15.75" customHeight="1">
      <c r="B892" s="16"/>
      <c r="C892" s="109" t="s">
        <v>1128</v>
      </c>
      <c r="D892" s="109" t="s">
        <v>616</v>
      </c>
      <c r="E892" s="110" t="s">
        <v>1129</v>
      </c>
      <c r="F892" s="176" t="s">
        <v>1130</v>
      </c>
      <c r="G892" s="174"/>
      <c r="H892" s="174"/>
      <c r="I892" s="174"/>
      <c r="J892" s="111" t="s">
        <v>528</v>
      </c>
      <c r="K892" s="112">
        <v>417.249</v>
      </c>
      <c r="L892" s="173">
        <v>0</v>
      </c>
      <c r="M892" s="174"/>
      <c r="N892" s="175">
        <f>ROUND($L$892*$K$892,2)</f>
        <v>0</v>
      </c>
      <c r="O892" s="168"/>
      <c r="P892" s="168"/>
      <c r="Q892" s="168"/>
      <c r="R892" s="17"/>
      <c r="T892" s="89"/>
      <c r="U892" s="20" t="s">
        <v>340</v>
      </c>
      <c r="V892" s="90">
        <v>0</v>
      </c>
      <c r="W892" s="90">
        <f>$V$892*$K$892</f>
        <v>0</v>
      </c>
      <c r="X892" s="90">
        <v>0.005</v>
      </c>
      <c r="Y892" s="90">
        <f>$X$892*$K$892</f>
        <v>2.0862450000000003</v>
      </c>
      <c r="Z892" s="90">
        <v>0</v>
      </c>
      <c r="AA892" s="91">
        <f>$Z$892*$K$892</f>
        <v>0</v>
      </c>
      <c r="AR892" s="5" t="s">
        <v>625</v>
      </c>
      <c r="AT892" s="5" t="s">
        <v>616</v>
      </c>
      <c r="AU892" s="5" t="s">
        <v>364</v>
      </c>
      <c r="AY892" s="5" t="s">
        <v>473</v>
      </c>
      <c r="BE892" s="50">
        <f>IF($U$892="základní",$N$892,0)</f>
        <v>0</v>
      </c>
      <c r="BF892" s="50">
        <f>IF($U$892="snížená",$N$892,0)</f>
        <v>0</v>
      </c>
      <c r="BG892" s="50">
        <f>IF($U$892="zákl. přenesená",$N$892,0)</f>
        <v>0</v>
      </c>
      <c r="BH892" s="50">
        <f>IF($U$892="sníž. přenesená",$N$892,0)</f>
        <v>0</v>
      </c>
      <c r="BI892" s="50">
        <f>IF($U$892="nulová",$N$892,0)</f>
        <v>0</v>
      </c>
      <c r="BJ892" s="5" t="s">
        <v>364</v>
      </c>
      <c r="BK892" s="50">
        <f>ROUND($L$892*$K$892,2)</f>
        <v>0</v>
      </c>
      <c r="BL892" s="5" t="s">
        <v>541</v>
      </c>
    </row>
    <row r="893" spans="2:64" s="5" customFormat="1" ht="27" customHeight="1">
      <c r="B893" s="16"/>
      <c r="C893" s="85" t="s">
        <v>1131</v>
      </c>
      <c r="D893" s="85" t="s">
        <v>474</v>
      </c>
      <c r="E893" s="86" t="s">
        <v>1132</v>
      </c>
      <c r="F893" s="167" t="s">
        <v>1133</v>
      </c>
      <c r="G893" s="168"/>
      <c r="H893" s="168"/>
      <c r="I893" s="168"/>
      <c r="J893" s="87" t="s">
        <v>528</v>
      </c>
      <c r="K893" s="88">
        <v>409.068</v>
      </c>
      <c r="L893" s="169">
        <v>0</v>
      </c>
      <c r="M893" s="168"/>
      <c r="N893" s="170">
        <f>ROUND($L$893*$K$893,2)</f>
        <v>0</v>
      </c>
      <c r="O893" s="168"/>
      <c r="P893" s="168"/>
      <c r="Q893" s="168"/>
      <c r="R893" s="17"/>
      <c r="T893" s="89"/>
      <c r="U893" s="20" t="s">
        <v>340</v>
      </c>
      <c r="V893" s="90">
        <v>0.149</v>
      </c>
      <c r="W893" s="90">
        <f>$V$893*$K$893</f>
        <v>60.951131999999994</v>
      </c>
      <c r="X893" s="90">
        <v>0</v>
      </c>
      <c r="Y893" s="90">
        <f>$X$893*$K$893</f>
        <v>0</v>
      </c>
      <c r="Z893" s="90">
        <v>0</v>
      </c>
      <c r="AA893" s="91">
        <f>$Z$893*$K$893</f>
        <v>0</v>
      </c>
      <c r="AR893" s="5" t="s">
        <v>541</v>
      </c>
      <c r="AT893" s="5" t="s">
        <v>474</v>
      </c>
      <c r="AU893" s="5" t="s">
        <v>364</v>
      </c>
      <c r="AY893" s="5" t="s">
        <v>473</v>
      </c>
      <c r="BE893" s="50">
        <f>IF($U$893="základní",$N$893,0)</f>
        <v>0</v>
      </c>
      <c r="BF893" s="50">
        <f>IF($U$893="snížená",$N$893,0)</f>
        <v>0</v>
      </c>
      <c r="BG893" s="50">
        <f>IF($U$893="zákl. přenesená",$N$893,0)</f>
        <v>0</v>
      </c>
      <c r="BH893" s="50">
        <f>IF($U$893="sníž. přenesená",$N$893,0)</f>
        <v>0</v>
      </c>
      <c r="BI893" s="50">
        <f>IF($U$893="nulová",$N$893,0)</f>
        <v>0</v>
      </c>
      <c r="BJ893" s="5" t="s">
        <v>364</v>
      </c>
      <c r="BK893" s="50">
        <f>ROUND($L$893*$K$893,2)</f>
        <v>0</v>
      </c>
      <c r="BL893" s="5" t="s">
        <v>541</v>
      </c>
    </row>
    <row r="894" spans="2:51" s="5" customFormat="1" ht="15.75" customHeight="1">
      <c r="B894" s="97"/>
      <c r="E894" s="98"/>
      <c r="F894" s="160" t="s">
        <v>411</v>
      </c>
      <c r="G894" s="161"/>
      <c r="H894" s="161"/>
      <c r="I894" s="161"/>
      <c r="K894" s="99">
        <v>409.068</v>
      </c>
      <c r="N894" s="98"/>
      <c r="R894" s="100"/>
      <c r="T894" s="101"/>
      <c r="AA894" s="102"/>
      <c r="AT894" s="98" t="s">
        <v>480</v>
      </c>
      <c r="AU894" s="98" t="s">
        <v>364</v>
      </c>
      <c r="AV894" s="98" t="s">
        <v>364</v>
      </c>
      <c r="AW894" s="98" t="s">
        <v>422</v>
      </c>
      <c r="AX894" s="98" t="s">
        <v>320</v>
      </c>
      <c r="AY894" s="98" t="s">
        <v>473</v>
      </c>
    </row>
    <row r="895" spans="2:64" s="5" customFormat="1" ht="15.75" customHeight="1">
      <c r="B895" s="16"/>
      <c r="C895" s="109" t="s">
        <v>1134</v>
      </c>
      <c r="D895" s="109" t="s">
        <v>616</v>
      </c>
      <c r="E895" s="110" t="s">
        <v>1135</v>
      </c>
      <c r="F895" s="176" t="s">
        <v>1136</v>
      </c>
      <c r="G895" s="174"/>
      <c r="H895" s="174"/>
      <c r="I895" s="174"/>
      <c r="J895" s="111" t="s">
        <v>477</v>
      </c>
      <c r="K895" s="112">
        <v>122.72</v>
      </c>
      <c r="L895" s="173">
        <v>0</v>
      </c>
      <c r="M895" s="174"/>
      <c r="N895" s="175">
        <f>ROUND($L$895*$K$895,2)</f>
        <v>0</v>
      </c>
      <c r="O895" s="168"/>
      <c r="P895" s="168"/>
      <c r="Q895" s="168"/>
      <c r="R895" s="17"/>
      <c r="T895" s="89"/>
      <c r="U895" s="20" t="s">
        <v>340</v>
      </c>
      <c r="V895" s="90">
        <v>0</v>
      </c>
      <c r="W895" s="90">
        <f>$V$895*$K$895</f>
        <v>0</v>
      </c>
      <c r="X895" s="90">
        <v>0.065</v>
      </c>
      <c r="Y895" s="90">
        <f>$X$895*$K$895</f>
        <v>7.9768</v>
      </c>
      <c r="Z895" s="90">
        <v>0</v>
      </c>
      <c r="AA895" s="91">
        <f>$Z$895*$K$895</f>
        <v>0</v>
      </c>
      <c r="AR895" s="5" t="s">
        <v>625</v>
      </c>
      <c r="AT895" s="5" t="s">
        <v>616</v>
      </c>
      <c r="AU895" s="5" t="s">
        <v>364</v>
      </c>
      <c r="AY895" s="5" t="s">
        <v>473</v>
      </c>
      <c r="BE895" s="50">
        <f>IF($U$895="základní",$N$895,0)</f>
        <v>0</v>
      </c>
      <c r="BF895" s="50">
        <f>IF($U$895="snížená",$N$895,0)</f>
        <v>0</v>
      </c>
      <c r="BG895" s="50">
        <f>IF($U$895="zákl. přenesená",$N$895,0)</f>
        <v>0</v>
      </c>
      <c r="BH895" s="50">
        <f>IF($U$895="sníž. přenesená",$N$895,0)</f>
        <v>0</v>
      </c>
      <c r="BI895" s="50">
        <f>IF($U$895="nulová",$N$895,0)</f>
        <v>0</v>
      </c>
      <c r="BJ895" s="5" t="s">
        <v>364</v>
      </c>
      <c r="BK895" s="50">
        <f>ROUND($L$895*$K$895,2)</f>
        <v>0</v>
      </c>
      <c r="BL895" s="5" t="s">
        <v>541</v>
      </c>
    </row>
    <row r="896" spans="2:64" s="5" customFormat="1" ht="27" customHeight="1">
      <c r="B896" s="16"/>
      <c r="C896" s="85" t="s">
        <v>1137</v>
      </c>
      <c r="D896" s="85" t="s">
        <v>474</v>
      </c>
      <c r="E896" s="86" t="s">
        <v>1138</v>
      </c>
      <c r="F896" s="167" t="s">
        <v>1139</v>
      </c>
      <c r="G896" s="168"/>
      <c r="H896" s="168"/>
      <c r="I896" s="168"/>
      <c r="J896" s="87" t="s">
        <v>528</v>
      </c>
      <c r="K896" s="88">
        <v>320.01</v>
      </c>
      <c r="L896" s="169">
        <v>0</v>
      </c>
      <c r="M896" s="168"/>
      <c r="N896" s="170">
        <f>ROUND($L$896*$K$896,2)</f>
        <v>0</v>
      </c>
      <c r="O896" s="168"/>
      <c r="P896" s="168"/>
      <c r="Q896" s="168"/>
      <c r="R896" s="17"/>
      <c r="T896" s="89"/>
      <c r="U896" s="20" t="s">
        <v>340</v>
      </c>
      <c r="V896" s="90">
        <v>0.14</v>
      </c>
      <c r="W896" s="90">
        <f>$V$896*$K$896</f>
        <v>44.8014</v>
      </c>
      <c r="X896" s="90">
        <v>0</v>
      </c>
      <c r="Y896" s="90">
        <f>$X$896*$K$896</f>
        <v>0</v>
      </c>
      <c r="Z896" s="90">
        <v>0</v>
      </c>
      <c r="AA896" s="91">
        <f>$Z$896*$K$896</f>
        <v>0</v>
      </c>
      <c r="AR896" s="5" t="s">
        <v>541</v>
      </c>
      <c r="AT896" s="5" t="s">
        <v>474</v>
      </c>
      <c r="AU896" s="5" t="s">
        <v>364</v>
      </c>
      <c r="AY896" s="5" t="s">
        <v>473</v>
      </c>
      <c r="BE896" s="50">
        <f>IF($U$896="základní",$N$896,0)</f>
        <v>0</v>
      </c>
      <c r="BF896" s="50">
        <f>IF($U$896="snížená",$N$896,0)</f>
        <v>0</v>
      </c>
      <c r="BG896" s="50">
        <f>IF($U$896="zákl. přenesená",$N$896,0)</f>
        <v>0</v>
      </c>
      <c r="BH896" s="50">
        <f>IF($U$896="sníž. přenesená",$N$896,0)</f>
        <v>0</v>
      </c>
      <c r="BI896" s="50">
        <f>IF($U$896="nulová",$N$896,0)</f>
        <v>0</v>
      </c>
      <c r="BJ896" s="5" t="s">
        <v>364</v>
      </c>
      <c r="BK896" s="50">
        <f>ROUND($L$896*$K$896,2)</f>
        <v>0</v>
      </c>
      <c r="BL896" s="5" t="s">
        <v>541</v>
      </c>
    </row>
    <row r="897" spans="2:64" s="5" customFormat="1" ht="27" customHeight="1">
      <c r="B897" s="16"/>
      <c r="C897" s="109" t="s">
        <v>1140</v>
      </c>
      <c r="D897" s="109" t="s">
        <v>616</v>
      </c>
      <c r="E897" s="110" t="s">
        <v>1141</v>
      </c>
      <c r="F897" s="176" t="s">
        <v>1142</v>
      </c>
      <c r="G897" s="174"/>
      <c r="H897" s="174"/>
      <c r="I897" s="174"/>
      <c r="J897" s="111" t="s">
        <v>528</v>
      </c>
      <c r="K897" s="112">
        <v>652.82</v>
      </c>
      <c r="L897" s="173">
        <v>0</v>
      </c>
      <c r="M897" s="174"/>
      <c r="N897" s="175">
        <f>ROUND($L$897*$K$897,2)</f>
        <v>0</v>
      </c>
      <c r="O897" s="168"/>
      <c r="P897" s="168"/>
      <c r="Q897" s="168"/>
      <c r="R897" s="17"/>
      <c r="T897" s="89"/>
      <c r="U897" s="20" t="s">
        <v>340</v>
      </c>
      <c r="V897" s="90">
        <v>0</v>
      </c>
      <c r="W897" s="90">
        <f>$V$897*$K$897</f>
        <v>0</v>
      </c>
      <c r="X897" s="90">
        <v>0.0025</v>
      </c>
      <c r="Y897" s="90">
        <f>$X$897*$K$897</f>
        <v>1.6320500000000002</v>
      </c>
      <c r="Z897" s="90">
        <v>0</v>
      </c>
      <c r="AA897" s="91">
        <f>$Z$897*$K$897</f>
        <v>0</v>
      </c>
      <c r="AR897" s="5" t="s">
        <v>625</v>
      </c>
      <c r="AT897" s="5" t="s">
        <v>616</v>
      </c>
      <c r="AU897" s="5" t="s">
        <v>364</v>
      </c>
      <c r="AY897" s="5" t="s">
        <v>473</v>
      </c>
      <c r="BE897" s="50">
        <f>IF($U$897="základní",$N$897,0)</f>
        <v>0</v>
      </c>
      <c r="BF897" s="50">
        <f>IF($U$897="snížená",$N$897,0)</f>
        <v>0</v>
      </c>
      <c r="BG897" s="50">
        <f>IF($U$897="zákl. přenesená",$N$897,0)</f>
        <v>0</v>
      </c>
      <c r="BH897" s="50">
        <f>IF($U$897="sníž. přenesená",$N$897,0)</f>
        <v>0</v>
      </c>
      <c r="BI897" s="50">
        <f>IF($U$897="nulová",$N$897,0)</f>
        <v>0</v>
      </c>
      <c r="BJ897" s="5" t="s">
        <v>364</v>
      </c>
      <c r="BK897" s="50">
        <f>ROUND($L$897*$K$897,2)</f>
        <v>0</v>
      </c>
      <c r="BL897" s="5" t="s">
        <v>541</v>
      </c>
    </row>
    <row r="898" spans="2:64" s="5" customFormat="1" ht="27" customHeight="1">
      <c r="B898" s="16"/>
      <c r="C898" s="85" t="s">
        <v>1143</v>
      </c>
      <c r="D898" s="85" t="s">
        <v>474</v>
      </c>
      <c r="E898" s="86" t="s">
        <v>1144</v>
      </c>
      <c r="F898" s="167" t="s">
        <v>1145</v>
      </c>
      <c r="G898" s="168"/>
      <c r="H898" s="168"/>
      <c r="I898" s="168"/>
      <c r="J898" s="87" t="s">
        <v>632</v>
      </c>
      <c r="K898" s="88">
        <v>343.86</v>
      </c>
      <c r="L898" s="169">
        <v>0</v>
      </c>
      <c r="M898" s="168"/>
      <c r="N898" s="170">
        <f>ROUND($L$898*$K$898,2)</f>
        <v>0</v>
      </c>
      <c r="O898" s="168"/>
      <c r="P898" s="168"/>
      <c r="Q898" s="168"/>
      <c r="R898" s="17"/>
      <c r="T898" s="89"/>
      <c r="U898" s="20" t="s">
        <v>340</v>
      </c>
      <c r="V898" s="90">
        <v>0.04</v>
      </c>
      <c r="W898" s="90">
        <f>$V$898*$K$898</f>
        <v>13.7544</v>
      </c>
      <c r="X898" s="90">
        <v>0</v>
      </c>
      <c r="Y898" s="90">
        <f>$X$898*$K$898</f>
        <v>0</v>
      </c>
      <c r="Z898" s="90">
        <v>0</v>
      </c>
      <c r="AA898" s="91">
        <f>$Z$898*$K$898</f>
        <v>0</v>
      </c>
      <c r="AR898" s="5" t="s">
        <v>541</v>
      </c>
      <c r="AT898" s="5" t="s">
        <v>474</v>
      </c>
      <c r="AU898" s="5" t="s">
        <v>364</v>
      </c>
      <c r="AY898" s="5" t="s">
        <v>473</v>
      </c>
      <c r="BE898" s="50">
        <f>IF($U$898="základní",$N$898,0)</f>
        <v>0</v>
      </c>
      <c r="BF898" s="50">
        <f>IF($U$898="snížená",$N$898,0)</f>
        <v>0</v>
      </c>
      <c r="BG898" s="50">
        <f>IF($U$898="zákl. přenesená",$N$898,0)</f>
        <v>0</v>
      </c>
      <c r="BH898" s="50">
        <f>IF($U$898="sníž. přenesená",$N$898,0)</f>
        <v>0</v>
      </c>
      <c r="BI898" s="50">
        <f>IF($U$898="nulová",$N$898,0)</f>
        <v>0</v>
      </c>
      <c r="BJ898" s="5" t="s">
        <v>364</v>
      </c>
      <c r="BK898" s="50">
        <f>ROUND($L$898*$K$898,2)</f>
        <v>0</v>
      </c>
      <c r="BL898" s="5" t="s">
        <v>541</v>
      </c>
    </row>
    <row r="899" spans="2:64" s="5" customFormat="1" ht="15.75" customHeight="1">
      <c r="B899" s="16"/>
      <c r="C899" s="109" t="s">
        <v>1146</v>
      </c>
      <c r="D899" s="109" t="s">
        <v>616</v>
      </c>
      <c r="E899" s="110" t="s">
        <v>1147</v>
      </c>
      <c r="F899" s="176" t="s">
        <v>1148</v>
      </c>
      <c r="G899" s="174"/>
      <c r="H899" s="174"/>
      <c r="I899" s="174"/>
      <c r="J899" s="111" t="s">
        <v>632</v>
      </c>
      <c r="K899" s="112">
        <v>343.86</v>
      </c>
      <c r="L899" s="173">
        <v>0</v>
      </c>
      <c r="M899" s="174"/>
      <c r="N899" s="175">
        <f>ROUND($L$899*$K$899,2)</f>
        <v>0</v>
      </c>
      <c r="O899" s="168"/>
      <c r="P899" s="168"/>
      <c r="Q899" s="168"/>
      <c r="R899" s="17"/>
      <c r="T899" s="89"/>
      <c r="U899" s="20" t="s">
        <v>340</v>
      </c>
      <c r="V899" s="90">
        <v>0</v>
      </c>
      <c r="W899" s="90">
        <f>$V$899*$K$899</f>
        <v>0</v>
      </c>
      <c r="X899" s="90">
        <v>5E-05</v>
      </c>
      <c r="Y899" s="90">
        <f>$X$899*$K$899</f>
        <v>0.017193</v>
      </c>
      <c r="Z899" s="90">
        <v>0</v>
      </c>
      <c r="AA899" s="91">
        <f>$Z$899*$K$899</f>
        <v>0</v>
      </c>
      <c r="AR899" s="5" t="s">
        <v>625</v>
      </c>
      <c r="AT899" s="5" t="s">
        <v>616</v>
      </c>
      <c r="AU899" s="5" t="s">
        <v>364</v>
      </c>
      <c r="AY899" s="5" t="s">
        <v>473</v>
      </c>
      <c r="BE899" s="50">
        <f>IF($U$899="základní",$N$899,0)</f>
        <v>0</v>
      </c>
      <c r="BF899" s="50">
        <f>IF($U$899="snížená",$N$899,0)</f>
        <v>0</v>
      </c>
      <c r="BG899" s="50">
        <f>IF($U$899="zákl. přenesená",$N$899,0)</f>
        <v>0</v>
      </c>
      <c r="BH899" s="50">
        <f>IF($U$899="sníž. přenesená",$N$899,0)</f>
        <v>0</v>
      </c>
      <c r="BI899" s="50">
        <f>IF($U$899="nulová",$N$899,0)</f>
        <v>0</v>
      </c>
      <c r="BJ899" s="5" t="s">
        <v>364</v>
      </c>
      <c r="BK899" s="50">
        <f>ROUND($L$899*$K$899,2)</f>
        <v>0</v>
      </c>
      <c r="BL899" s="5" t="s">
        <v>541</v>
      </c>
    </row>
    <row r="900" spans="2:64" s="5" customFormat="1" ht="27" customHeight="1">
      <c r="B900" s="16"/>
      <c r="C900" s="85" t="s">
        <v>1149</v>
      </c>
      <c r="D900" s="85" t="s">
        <v>474</v>
      </c>
      <c r="E900" s="86" t="s">
        <v>1150</v>
      </c>
      <c r="F900" s="167" t="s">
        <v>1151</v>
      </c>
      <c r="G900" s="168"/>
      <c r="H900" s="168"/>
      <c r="I900" s="168"/>
      <c r="J900" s="87" t="s">
        <v>528</v>
      </c>
      <c r="K900" s="88">
        <v>140.127</v>
      </c>
      <c r="L900" s="169">
        <v>0</v>
      </c>
      <c r="M900" s="168"/>
      <c r="N900" s="170">
        <f>ROUND($L$900*$K$900,2)</f>
        <v>0</v>
      </c>
      <c r="O900" s="168"/>
      <c r="P900" s="168"/>
      <c r="Q900" s="168"/>
      <c r="R900" s="17"/>
      <c r="T900" s="89"/>
      <c r="U900" s="20" t="s">
        <v>340</v>
      </c>
      <c r="V900" s="90">
        <v>0.199</v>
      </c>
      <c r="W900" s="90">
        <f>$V$900*$K$900</f>
        <v>27.885273000000005</v>
      </c>
      <c r="X900" s="90">
        <v>0.003</v>
      </c>
      <c r="Y900" s="90">
        <f>$X$900*$K$900</f>
        <v>0.42038100000000006</v>
      </c>
      <c r="Z900" s="90">
        <v>0</v>
      </c>
      <c r="AA900" s="91">
        <f>$Z$900*$K$900</f>
        <v>0</v>
      </c>
      <c r="AR900" s="5" t="s">
        <v>541</v>
      </c>
      <c r="AT900" s="5" t="s">
        <v>474</v>
      </c>
      <c r="AU900" s="5" t="s">
        <v>364</v>
      </c>
      <c r="AY900" s="5" t="s">
        <v>473</v>
      </c>
      <c r="BE900" s="50">
        <f>IF($U$900="základní",$N$900,0)</f>
        <v>0</v>
      </c>
      <c r="BF900" s="50">
        <f>IF($U$900="snížená",$N$900,0)</f>
        <v>0</v>
      </c>
      <c r="BG900" s="50">
        <f>IF($U$900="zákl. přenesená",$N$900,0)</f>
        <v>0</v>
      </c>
      <c r="BH900" s="50">
        <f>IF($U$900="sníž. přenesená",$N$900,0)</f>
        <v>0</v>
      </c>
      <c r="BI900" s="50">
        <f>IF($U$900="nulová",$N$900,0)</f>
        <v>0</v>
      </c>
      <c r="BJ900" s="5" t="s">
        <v>364</v>
      </c>
      <c r="BK900" s="50">
        <f>ROUND($L$900*$K$900,2)</f>
        <v>0</v>
      </c>
      <c r="BL900" s="5" t="s">
        <v>541</v>
      </c>
    </row>
    <row r="901" spans="2:51" s="5" customFormat="1" ht="15.75" customHeight="1">
      <c r="B901" s="92"/>
      <c r="E901" s="93"/>
      <c r="F901" s="171" t="s">
        <v>835</v>
      </c>
      <c r="G901" s="172"/>
      <c r="H901" s="172"/>
      <c r="I901" s="172"/>
      <c r="K901" s="93"/>
      <c r="N901" s="93"/>
      <c r="R901" s="94"/>
      <c r="T901" s="95"/>
      <c r="AA901" s="96"/>
      <c r="AT901" s="93" t="s">
        <v>480</v>
      </c>
      <c r="AU901" s="93" t="s">
        <v>364</v>
      </c>
      <c r="AV901" s="93" t="s">
        <v>320</v>
      </c>
      <c r="AW901" s="93" t="s">
        <v>422</v>
      </c>
      <c r="AX901" s="93" t="s">
        <v>355</v>
      </c>
      <c r="AY901" s="93" t="s">
        <v>473</v>
      </c>
    </row>
    <row r="902" spans="2:51" s="5" customFormat="1" ht="15.75" customHeight="1">
      <c r="B902" s="92"/>
      <c r="E902" s="93"/>
      <c r="F902" s="171" t="s">
        <v>1152</v>
      </c>
      <c r="G902" s="172"/>
      <c r="H902" s="172"/>
      <c r="I902" s="172"/>
      <c r="K902" s="93"/>
      <c r="N902" s="93"/>
      <c r="R902" s="94"/>
      <c r="T902" s="95"/>
      <c r="AA902" s="96"/>
      <c r="AT902" s="93" t="s">
        <v>480</v>
      </c>
      <c r="AU902" s="93" t="s">
        <v>364</v>
      </c>
      <c r="AV902" s="93" t="s">
        <v>320</v>
      </c>
      <c r="AW902" s="93" t="s">
        <v>422</v>
      </c>
      <c r="AX902" s="93" t="s">
        <v>355</v>
      </c>
      <c r="AY902" s="93" t="s">
        <v>473</v>
      </c>
    </row>
    <row r="903" spans="2:51" s="5" customFormat="1" ht="15.75" customHeight="1">
      <c r="B903" s="92"/>
      <c r="E903" s="93"/>
      <c r="F903" s="171" t="s">
        <v>837</v>
      </c>
      <c r="G903" s="172"/>
      <c r="H903" s="172"/>
      <c r="I903" s="172"/>
      <c r="K903" s="93"/>
      <c r="N903" s="93"/>
      <c r="R903" s="94"/>
      <c r="T903" s="95"/>
      <c r="AA903" s="96"/>
      <c r="AT903" s="93" t="s">
        <v>480</v>
      </c>
      <c r="AU903" s="93" t="s">
        <v>364</v>
      </c>
      <c r="AV903" s="93" t="s">
        <v>320</v>
      </c>
      <c r="AW903" s="93" t="s">
        <v>422</v>
      </c>
      <c r="AX903" s="93" t="s">
        <v>355</v>
      </c>
      <c r="AY903" s="93" t="s">
        <v>473</v>
      </c>
    </row>
    <row r="904" spans="2:51" s="5" customFormat="1" ht="15.75" customHeight="1">
      <c r="B904" s="97"/>
      <c r="E904" s="98"/>
      <c r="F904" s="160" t="s">
        <v>1153</v>
      </c>
      <c r="G904" s="161"/>
      <c r="H904" s="161"/>
      <c r="I904" s="161"/>
      <c r="K904" s="99">
        <v>25.988</v>
      </c>
      <c r="N904" s="98"/>
      <c r="R904" s="100"/>
      <c r="T904" s="101"/>
      <c r="AA904" s="102"/>
      <c r="AT904" s="98" t="s">
        <v>480</v>
      </c>
      <c r="AU904" s="98" t="s">
        <v>364</v>
      </c>
      <c r="AV904" s="98" t="s">
        <v>364</v>
      </c>
      <c r="AW904" s="98" t="s">
        <v>422</v>
      </c>
      <c r="AX904" s="98" t="s">
        <v>355</v>
      </c>
      <c r="AY904" s="98" t="s">
        <v>473</v>
      </c>
    </row>
    <row r="905" spans="2:51" s="5" customFormat="1" ht="15.75" customHeight="1">
      <c r="B905" s="92"/>
      <c r="E905" s="93"/>
      <c r="F905" s="171" t="s">
        <v>841</v>
      </c>
      <c r="G905" s="172"/>
      <c r="H905" s="172"/>
      <c r="I905" s="172"/>
      <c r="K905" s="93"/>
      <c r="N905" s="93"/>
      <c r="R905" s="94"/>
      <c r="T905" s="95"/>
      <c r="AA905" s="96"/>
      <c r="AT905" s="93" t="s">
        <v>480</v>
      </c>
      <c r="AU905" s="93" t="s">
        <v>364</v>
      </c>
      <c r="AV905" s="93" t="s">
        <v>320</v>
      </c>
      <c r="AW905" s="93" t="s">
        <v>422</v>
      </c>
      <c r="AX905" s="93" t="s">
        <v>355</v>
      </c>
      <c r="AY905" s="93" t="s">
        <v>473</v>
      </c>
    </row>
    <row r="906" spans="2:51" s="5" customFormat="1" ht="15.75" customHeight="1">
      <c r="B906" s="97"/>
      <c r="E906" s="98"/>
      <c r="F906" s="160" t="s">
        <v>1153</v>
      </c>
      <c r="G906" s="161"/>
      <c r="H906" s="161"/>
      <c r="I906" s="161"/>
      <c r="K906" s="99">
        <v>25.988</v>
      </c>
      <c r="N906" s="98"/>
      <c r="R906" s="100"/>
      <c r="T906" s="101"/>
      <c r="AA906" s="102"/>
      <c r="AT906" s="98" t="s">
        <v>480</v>
      </c>
      <c r="AU906" s="98" t="s">
        <v>364</v>
      </c>
      <c r="AV906" s="98" t="s">
        <v>364</v>
      </c>
      <c r="AW906" s="98" t="s">
        <v>422</v>
      </c>
      <c r="AX906" s="98" t="s">
        <v>355</v>
      </c>
      <c r="AY906" s="98" t="s">
        <v>473</v>
      </c>
    </row>
    <row r="907" spans="2:51" s="5" customFormat="1" ht="15.75" customHeight="1">
      <c r="B907" s="92"/>
      <c r="E907" s="93"/>
      <c r="F907" s="171" t="s">
        <v>842</v>
      </c>
      <c r="G907" s="172"/>
      <c r="H907" s="172"/>
      <c r="I907" s="172"/>
      <c r="K907" s="93"/>
      <c r="N907" s="93"/>
      <c r="R907" s="94"/>
      <c r="T907" s="95"/>
      <c r="AA907" s="96"/>
      <c r="AT907" s="93" t="s">
        <v>480</v>
      </c>
      <c r="AU907" s="93" t="s">
        <v>364</v>
      </c>
      <c r="AV907" s="93" t="s">
        <v>320</v>
      </c>
      <c r="AW907" s="93" t="s">
        <v>422</v>
      </c>
      <c r="AX907" s="93" t="s">
        <v>355</v>
      </c>
      <c r="AY907" s="93" t="s">
        <v>473</v>
      </c>
    </row>
    <row r="908" spans="2:51" s="5" customFormat="1" ht="15.75" customHeight="1">
      <c r="B908" s="97"/>
      <c r="E908" s="98"/>
      <c r="F908" s="160" t="s">
        <v>1154</v>
      </c>
      <c r="G908" s="161"/>
      <c r="H908" s="161"/>
      <c r="I908" s="161"/>
      <c r="K908" s="99">
        <v>43.763</v>
      </c>
      <c r="N908" s="98"/>
      <c r="R908" s="100"/>
      <c r="T908" s="101"/>
      <c r="AA908" s="102"/>
      <c r="AT908" s="98" t="s">
        <v>480</v>
      </c>
      <c r="AU908" s="98" t="s">
        <v>364</v>
      </c>
      <c r="AV908" s="98" t="s">
        <v>364</v>
      </c>
      <c r="AW908" s="98" t="s">
        <v>422</v>
      </c>
      <c r="AX908" s="98" t="s">
        <v>355</v>
      </c>
      <c r="AY908" s="98" t="s">
        <v>473</v>
      </c>
    </row>
    <row r="909" spans="2:51" s="5" customFormat="1" ht="15.75" customHeight="1">
      <c r="B909" s="92"/>
      <c r="E909" s="93"/>
      <c r="F909" s="171" t="s">
        <v>848</v>
      </c>
      <c r="G909" s="172"/>
      <c r="H909" s="172"/>
      <c r="I909" s="172"/>
      <c r="K909" s="93"/>
      <c r="N909" s="93"/>
      <c r="R909" s="94"/>
      <c r="T909" s="95"/>
      <c r="AA909" s="96"/>
      <c r="AT909" s="93" t="s">
        <v>480</v>
      </c>
      <c r="AU909" s="93" t="s">
        <v>364</v>
      </c>
      <c r="AV909" s="93" t="s">
        <v>320</v>
      </c>
      <c r="AW909" s="93" t="s">
        <v>422</v>
      </c>
      <c r="AX909" s="93" t="s">
        <v>355</v>
      </c>
      <c r="AY909" s="93" t="s">
        <v>473</v>
      </c>
    </row>
    <row r="910" spans="2:51" s="5" customFormat="1" ht="15.75" customHeight="1">
      <c r="B910" s="97"/>
      <c r="E910" s="98"/>
      <c r="F910" s="160" t="s">
        <v>1155</v>
      </c>
      <c r="G910" s="161"/>
      <c r="H910" s="161"/>
      <c r="I910" s="161"/>
      <c r="K910" s="99">
        <v>44.388</v>
      </c>
      <c r="N910" s="98"/>
      <c r="R910" s="100"/>
      <c r="T910" s="101"/>
      <c r="AA910" s="102"/>
      <c r="AT910" s="98" t="s">
        <v>480</v>
      </c>
      <c r="AU910" s="98" t="s">
        <v>364</v>
      </c>
      <c r="AV910" s="98" t="s">
        <v>364</v>
      </c>
      <c r="AW910" s="98" t="s">
        <v>422</v>
      </c>
      <c r="AX910" s="98" t="s">
        <v>355</v>
      </c>
      <c r="AY910" s="98" t="s">
        <v>473</v>
      </c>
    </row>
    <row r="911" spans="2:51" s="5" customFormat="1" ht="15.75" customHeight="1">
      <c r="B911" s="103"/>
      <c r="E911" s="104" t="s">
        <v>374</v>
      </c>
      <c r="F911" s="162" t="s">
        <v>482</v>
      </c>
      <c r="G911" s="163"/>
      <c r="H911" s="163"/>
      <c r="I911" s="163"/>
      <c r="K911" s="105">
        <v>140.127</v>
      </c>
      <c r="N911" s="104"/>
      <c r="R911" s="106"/>
      <c r="T911" s="107"/>
      <c r="AA911" s="108"/>
      <c r="AT911" s="104" t="s">
        <v>480</v>
      </c>
      <c r="AU911" s="104" t="s">
        <v>364</v>
      </c>
      <c r="AV911" s="104" t="s">
        <v>478</v>
      </c>
      <c r="AW911" s="104" t="s">
        <v>422</v>
      </c>
      <c r="AX911" s="104" t="s">
        <v>320</v>
      </c>
      <c r="AY911" s="104" t="s">
        <v>473</v>
      </c>
    </row>
    <row r="912" spans="2:64" s="5" customFormat="1" ht="15.75" customHeight="1">
      <c r="B912" s="16"/>
      <c r="C912" s="109" t="s">
        <v>1156</v>
      </c>
      <c r="D912" s="109" t="s">
        <v>616</v>
      </c>
      <c r="E912" s="110" t="s">
        <v>1157</v>
      </c>
      <c r="F912" s="176" t="s">
        <v>1158</v>
      </c>
      <c r="G912" s="174"/>
      <c r="H912" s="174"/>
      <c r="I912" s="174"/>
      <c r="J912" s="111" t="s">
        <v>528</v>
      </c>
      <c r="K912" s="112">
        <v>142.93</v>
      </c>
      <c r="L912" s="173">
        <v>0</v>
      </c>
      <c r="M912" s="174"/>
      <c r="N912" s="175">
        <f>ROUND($L$912*$K$912,2)</f>
        <v>0</v>
      </c>
      <c r="O912" s="168"/>
      <c r="P912" s="168"/>
      <c r="Q912" s="168"/>
      <c r="R912" s="17"/>
      <c r="T912" s="89"/>
      <c r="U912" s="20" t="s">
        <v>340</v>
      </c>
      <c r="V912" s="90">
        <v>0</v>
      </c>
      <c r="W912" s="90">
        <f>$V$912*$K$912</f>
        <v>0</v>
      </c>
      <c r="X912" s="90">
        <v>0.0048</v>
      </c>
      <c r="Y912" s="90">
        <f>$X$912*$K$912</f>
        <v>0.686064</v>
      </c>
      <c r="Z912" s="90">
        <v>0</v>
      </c>
      <c r="AA912" s="91">
        <f>$Z$912*$K$912</f>
        <v>0</v>
      </c>
      <c r="AR912" s="5" t="s">
        <v>625</v>
      </c>
      <c r="AT912" s="5" t="s">
        <v>616</v>
      </c>
      <c r="AU912" s="5" t="s">
        <v>364</v>
      </c>
      <c r="AY912" s="5" t="s">
        <v>473</v>
      </c>
      <c r="BE912" s="50">
        <f>IF($U$912="základní",$N$912,0)</f>
        <v>0</v>
      </c>
      <c r="BF912" s="50">
        <f>IF($U$912="snížená",$N$912,0)</f>
        <v>0</v>
      </c>
      <c r="BG912" s="50">
        <f>IF($U$912="zákl. přenesená",$N$912,0)</f>
        <v>0</v>
      </c>
      <c r="BH912" s="50">
        <f>IF($U$912="sníž. přenesená",$N$912,0)</f>
        <v>0</v>
      </c>
      <c r="BI912" s="50">
        <f>IF($U$912="nulová",$N$912,0)</f>
        <v>0</v>
      </c>
      <c r="BJ912" s="5" t="s">
        <v>364</v>
      </c>
      <c r="BK912" s="50">
        <f>ROUND($L$912*$K$912,2)</f>
        <v>0</v>
      </c>
      <c r="BL912" s="5" t="s">
        <v>541</v>
      </c>
    </row>
    <row r="913" spans="2:64" s="5" customFormat="1" ht="27" customHeight="1">
      <c r="B913" s="16"/>
      <c r="C913" s="85" t="s">
        <v>1159</v>
      </c>
      <c r="D913" s="85" t="s">
        <v>474</v>
      </c>
      <c r="E913" s="86" t="s">
        <v>1160</v>
      </c>
      <c r="F913" s="167" t="s">
        <v>1161</v>
      </c>
      <c r="G913" s="168"/>
      <c r="H913" s="168"/>
      <c r="I913" s="168"/>
      <c r="J913" s="87" t="s">
        <v>528</v>
      </c>
      <c r="K913" s="88">
        <v>24.882</v>
      </c>
      <c r="L913" s="169">
        <v>0</v>
      </c>
      <c r="M913" s="168"/>
      <c r="N913" s="170">
        <f>ROUND($L$913*$K$913,2)</f>
        <v>0</v>
      </c>
      <c r="O913" s="168"/>
      <c r="P913" s="168"/>
      <c r="Q913" s="168"/>
      <c r="R913" s="17"/>
      <c r="T913" s="89"/>
      <c r="U913" s="20" t="s">
        <v>340</v>
      </c>
      <c r="V913" s="90">
        <v>0.211</v>
      </c>
      <c r="W913" s="90">
        <f>$V$913*$K$913</f>
        <v>5.250102</v>
      </c>
      <c r="X913" s="90">
        <v>0.006</v>
      </c>
      <c r="Y913" s="90">
        <f>$X$913*$K$913</f>
        <v>0.149292</v>
      </c>
      <c r="Z913" s="90">
        <v>0</v>
      </c>
      <c r="AA913" s="91">
        <f>$Z$913*$K$913</f>
        <v>0</v>
      </c>
      <c r="AR913" s="5" t="s">
        <v>541</v>
      </c>
      <c r="AT913" s="5" t="s">
        <v>474</v>
      </c>
      <c r="AU913" s="5" t="s">
        <v>364</v>
      </c>
      <c r="AY913" s="5" t="s">
        <v>473</v>
      </c>
      <c r="BE913" s="50">
        <f>IF($U$913="základní",$N$913,0)</f>
        <v>0</v>
      </c>
      <c r="BF913" s="50">
        <f>IF($U$913="snížená",$N$913,0)</f>
        <v>0</v>
      </c>
      <c r="BG913" s="50">
        <f>IF($U$913="zákl. přenesená",$N$913,0)</f>
        <v>0</v>
      </c>
      <c r="BH913" s="50">
        <f>IF($U$913="sníž. přenesená",$N$913,0)</f>
        <v>0</v>
      </c>
      <c r="BI913" s="50">
        <f>IF($U$913="nulová",$N$913,0)</f>
        <v>0</v>
      </c>
      <c r="BJ913" s="5" t="s">
        <v>364</v>
      </c>
      <c r="BK913" s="50">
        <f>ROUND($L$913*$K$913,2)</f>
        <v>0</v>
      </c>
      <c r="BL913" s="5" t="s">
        <v>541</v>
      </c>
    </row>
    <row r="914" spans="2:51" s="5" customFormat="1" ht="15.75" customHeight="1">
      <c r="B914" s="92"/>
      <c r="E914" s="93"/>
      <c r="F914" s="171" t="s">
        <v>479</v>
      </c>
      <c r="G914" s="172"/>
      <c r="H914" s="172"/>
      <c r="I914" s="172"/>
      <c r="K914" s="93"/>
      <c r="N914" s="93"/>
      <c r="R914" s="94"/>
      <c r="T914" s="95"/>
      <c r="AA914" s="96"/>
      <c r="AT914" s="93" t="s">
        <v>480</v>
      </c>
      <c r="AU914" s="93" t="s">
        <v>364</v>
      </c>
      <c r="AV914" s="93" t="s">
        <v>320</v>
      </c>
      <c r="AW914" s="93" t="s">
        <v>422</v>
      </c>
      <c r="AX914" s="93" t="s">
        <v>355</v>
      </c>
      <c r="AY914" s="93" t="s">
        <v>473</v>
      </c>
    </row>
    <row r="915" spans="2:51" s="5" customFormat="1" ht="15.75" customHeight="1">
      <c r="B915" s="97"/>
      <c r="E915" s="98"/>
      <c r="F915" s="160" t="s">
        <v>1162</v>
      </c>
      <c r="G915" s="161"/>
      <c r="H915" s="161"/>
      <c r="I915" s="161"/>
      <c r="K915" s="99">
        <v>7.182</v>
      </c>
      <c r="N915" s="98"/>
      <c r="R915" s="100"/>
      <c r="T915" s="101"/>
      <c r="AA915" s="102"/>
      <c r="AT915" s="98" t="s">
        <v>480</v>
      </c>
      <c r="AU915" s="98" t="s">
        <v>364</v>
      </c>
      <c r="AV915" s="98" t="s">
        <v>364</v>
      </c>
      <c r="AW915" s="98" t="s">
        <v>422</v>
      </c>
      <c r="AX915" s="98" t="s">
        <v>355</v>
      </c>
      <c r="AY915" s="98" t="s">
        <v>473</v>
      </c>
    </row>
    <row r="916" spans="2:51" s="5" customFormat="1" ht="27" customHeight="1">
      <c r="B916" s="97"/>
      <c r="E916" s="98"/>
      <c r="F916" s="160" t="s">
        <v>1163</v>
      </c>
      <c r="G916" s="161"/>
      <c r="H916" s="161"/>
      <c r="I916" s="161"/>
      <c r="K916" s="99">
        <v>17.7</v>
      </c>
      <c r="N916" s="98"/>
      <c r="R916" s="100"/>
      <c r="T916" s="101"/>
      <c r="AA916" s="102"/>
      <c r="AT916" s="98" t="s">
        <v>480</v>
      </c>
      <c r="AU916" s="98" t="s">
        <v>364</v>
      </c>
      <c r="AV916" s="98" t="s">
        <v>364</v>
      </c>
      <c r="AW916" s="98" t="s">
        <v>422</v>
      </c>
      <c r="AX916" s="98" t="s">
        <v>355</v>
      </c>
      <c r="AY916" s="98" t="s">
        <v>473</v>
      </c>
    </row>
    <row r="917" spans="2:51" s="5" customFormat="1" ht="15.75" customHeight="1">
      <c r="B917" s="103"/>
      <c r="E917" s="104"/>
      <c r="F917" s="162" t="s">
        <v>482</v>
      </c>
      <c r="G917" s="163"/>
      <c r="H917" s="163"/>
      <c r="I917" s="163"/>
      <c r="K917" s="105">
        <v>24.882</v>
      </c>
      <c r="N917" s="104"/>
      <c r="R917" s="106"/>
      <c r="T917" s="107"/>
      <c r="AA917" s="108"/>
      <c r="AT917" s="104" t="s">
        <v>480</v>
      </c>
      <c r="AU917" s="104" t="s">
        <v>364</v>
      </c>
      <c r="AV917" s="104" t="s">
        <v>478</v>
      </c>
      <c r="AW917" s="104" t="s">
        <v>422</v>
      </c>
      <c r="AX917" s="104" t="s">
        <v>320</v>
      </c>
      <c r="AY917" s="104" t="s">
        <v>473</v>
      </c>
    </row>
    <row r="918" spans="2:64" s="5" customFormat="1" ht="15.75" customHeight="1">
      <c r="B918" s="16"/>
      <c r="C918" s="109" t="s">
        <v>1164</v>
      </c>
      <c r="D918" s="109" t="s">
        <v>616</v>
      </c>
      <c r="E918" s="110" t="s">
        <v>1165</v>
      </c>
      <c r="F918" s="176" t="s">
        <v>1166</v>
      </c>
      <c r="G918" s="174"/>
      <c r="H918" s="174"/>
      <c r="I918" s="174"/>
      <c r="J918" s="111" t="s">
        <v>528</v>
      </c>
      <c r="K918" s="112">
        <v>7.326</v>
      </c>
      <c r="L918" s="173">
        <v>0</v>
      </c>
      <c r="M918" s="174"/>
      <c r="N918" s="175">
        <f>ROUND($L$918*$K$918,2)</f>
        <v>0</v>
      </c>
      <c r="O918" s="168"/>
      <c r="P918" s="168"/>
      <c r="Q918" s="168"/>
      <c r="R918" s="17"/>
      <c r="T918" s="89"/>
      <c r="U918" s="20" t="s">
        <v>340</v>
      </c>
      <c r="V918" s="90">
        <v>0</v>
      </c>
      <c r="W918" s="90">
        <f>$V$918*$K$918</f>
        <v>0</v>
      </c>
      <c r="X918" s="90">
        <v>0.0012</v>
      </c>
      <c r="Y918" s="90">
        <f>$X$918*$K$918</f>
        <v>0.008791199999999999</v>
      </c>
      <c r="Z918" s="90">
        <v>0</v>
      </c>
      <c r="AA918" s="91">
        <f>$Z$918*$K$918</f>
        <v>0</v>
      </c>
      <c r="AR918" s="5" t="s">
        <v>625</v>
      </c>
      <c r="AT918" s="5" t="s">
        <v>616</v>
      </c>
      <c r="AU918" s="5" t="s">
        <v>364</v>
      </c>
      <c r="AY918" s="5" t="s">
        <v>473</v>
      </c>
      <c r="BE918" s="50">
        <f>IF($U$918="základní",$N$918,0)</f>
        <v>0</v>
      </c>
      <c r="BF918" s="50">
        <f>IF($U$918="snížená",$N$918,0)</f>
        <v>0</v>
      </c>
      <c r="BG918" s="50">
        <f>IF($U$918="zákl. přenesená",$N$918,0)</f>
        <v>0</v>
      </c>
      <c r="BH918" s="50">
        <f>IF($U$918="sníž. přenesená",$N$918,0)</f>
        <v>0</v>
      </c>
      <c r="BI918" s="50">
        <f>IF($U$918="nulová",$N$918,0)</f>
        <v>0</v>
      </c>
      <c r="BJ918" s="5" t="s">
        <v>364</v>
      </c>
      <c r="BK918" s="50">
        <f>ROUND($L$918*$K$918,2)</f>
        <v>0</v>
      </c>
      <c r="BL918" s="5" t="s">
        <v>541</v>
      </c>
    </row>
    <row r="919" spans="2:64" s="5" customFormat="1" ht="15.75" customHeight="1">
      <c r="B919" s="16"/>
      <c r="C919" s="109" t="s">
        <v>1167</v>
      </c>
      <c r="D919" s="109" t="s">
        <v>616</v>
      </c>
      <c r="E919" s="110" t="s">
        <v>1168</v>
      </c>
      <c r="F919" s="176" t="s">
        <v>1169</v>
      </c>
      <c r="G919" s="174"/>
      <c r="H919" s="174"/>
      <c r="I919" s="174"/>
      <c r="J919" s="111" t="s">
        <v>528</v>
      </c>
      <c r="K919" s="112">
        <v>17.7</v>
      </c>
      <c r="L919" s="173">
        <v>0</v>
      </c>
      <c r="M919" s="174"/>
      <c r="N919" s="175">
        <f>ROUND($L$919*$K$919,2)</f>
        <v>0</v>
      </c>
      <c r="O919" s="168"/>
      <c r="P919" s="168"/>
      <c r="Q919" s="168"/>
      <c r="R919" s="17"/>
      <c r="T919" s="89"/>
      <c r="U919" s="20" t="s">
        <v>340</v>
      </c>
      <c r="V919" s="90">
        <v>0</v>
      </c>
      <c r="W919" s="90">
        <f>$V$919*$K$919</f>
        <v>0</v>
      </c>
      <c r="X919" s="90">
        <v>0.0009</v>
      </c>
      <c r="Y919" s="90">
        <f>$X$919*$K$919</f>
        <v>0.01593</v>
      </c>
      <c r="Z919" s="90">
        <v>0</v>
      </c>
      <c r="AA919" s="91">
        <f>$Z$919*$K$919</f>
        <v>0</v>
      </c>
      <c r="AR919" s="5" t="s">
        <v>625</v>
      </c>
      <c r="AT919" s="5" t="s">
        <v>616</v>
      </c>
      <c r="AU919" s="5" t="s">
        <v>364</v>
      </c>
      <c r="AY919" s="5" t="s">
        <v>473</v>
      </c>
      <c r="BE919" s="50">
        <f>IF($U$919="základní",$N$919,0)</f>
        <v>0</v>
      </c>
      <c r="BF919" s="50">
        <f>IF($U$919="snížená",$N$919,0)</f>
        <v>0</v>
      </c>
      <c r="BG919" s="50">
        <f>IF($U$919="zákl. přenesená",$N$919,0)</f>
        <v>0</v>
      </c>
      <c r="BH919" s="50">
        <f>IF($U$919="sníž. přenesená",$N$919,0)</f>
        <v>0</v>
      </c>
      <c r="BI919" s="50">
        <f>IF($U$919="nulová",$N$919,0)</f>
        <v>0</v>
      </c>
      <c r="BJ919" s="5" t="s">
        <v>364</v>
      </c>
      <c r="BK919" s="50">
        <f>ROUND($L$919*$K$919,2)</f>
        <v>0</v>
      </c>
      <c r="BL919" s="5" t="s">
        <v>541</v>
      </c>
    </row>
    <row r="920" spans="2:51" s="5" customFormat="1" ht="27" customHeight="1">
      <c r="B920" s="97"/>
      <c r="E920" s="98"/>
      <c r="F920" s="160" t="s">
        <v>1163</v>
      </c>
      <c r="G920" s="161"/>
      <c r="H920" s="161"/>
      <c r="I920" s="161"/>
      <c r="K920" s="99">
        <v>17.7</v>
      </c>
      <c r="N920" s="98"/>
      <c r="R920" s="100"/>
      <c r="T920" s="101"/>
      <c r="AA920" s="102"/>
      <c r="AT920" s="98" t="s">
        <v>480</v>
      </c>
      <c r="AU920" s="98" t="s">
        <v>364</v>
      </c>
      <c r="AV920" s="98" t="s">
        <v>364</v>
      </c>
      <c r="AW920" s="98" t="s">
        <v>422</v>
      </c>
      <c r="AX920" s="98" t="s">
        <v>320</v>
      </c>
      <c r="AY920" s="98" t="s">
        <v>473</v>
      </c>
    </row>
    <row r="921" spans="2:64" s="5" customFormat="1" ht="27" customHeight="1">
      <c r="B921" s="16"/>
      <c r="C921" s="85" t="s">
        <v>1170</v>
      </c>
      <c r="D921" s="85" t="s">
        <v>474</v>
      </c>
      <c r="E921" s="86" t="s">
        <v>1171</v>
      </c>
      <c r="F921" s="167" t="s">
        <v>1172</v>
      </c>
      <c r="G921" s="168"/>
      <c r="H921" s="168"/>
      <c r="I921" s="168"/>
      <c r="J921" s="87" t="s">
        <v>1124</v>
      </c>
      <c r="K921" s="119">
        <v>0</v>
      </c>
      <c r="L921" s="169">
        <v>0</v>
      </c>
      <c r="M921" s="168"/>
      <c r="N921" s="170">
        <f>ROUND($L$921*$K$921,2)</f>
        <v>0</v>
      </c>
      <c r="O921" s="168"/>
      <c r="P921" s="168"/>
      <c r="Q921" s="168"/>
      <c r="R921" s="17"/>
      <c r="T921" s="89"/>
      <c r="U921" s="20" t="s">
        <v>340</v>
      </c>
      <c r="V921" s="90">
        <v>0</v>
      </c>
      <c r="W921" s="90">
        <f>$V$921*$K$921</f>
        <v>0</v>
      </c>
      <c r="X921" s="90">
        <v>0</v>
      </c>
      <c r="Y921" s="90">
        <f>$X$921*$K$921</f>
        <v>0</v>
      </c>
      <c r="Z921" s="90">
        <v>0</v>
      </c>
      <c r="AA921" s="91">
        <f>$Z$921*$K$921</f>
        <v>0</v>
      </c>
      <c r="AR921" s="5" t="s">
        <v>541</v>
      </c>
      <c r="AT921" s="5" t="s">
        <v>474</v>
      </c>
      <c r="AU921" s="5" t="s">
        <v>364</v>
      </c>
      <c r="AY921" s="5" t="s">
        <v>473</v>
      </c>
      <c r="BE921" s="50">
        <f>IF($U$921="základní",$N$921,0)</f>
        <v>0</v>
      </c>
      <c r="BF921" s="50">
        <f>IF($U$921="snížená",$N$921,0)</f>
        <v>0</v>
      </c>
      <c r="BG921" s="50">
        <f>IF($U$921="zákl. přenesená",$N$921,0)</f>
        <v>0</v>
      </c>
      <c r="BH921" s="50">
        <f>IF($U$921="sníž. přenesená",$N$921,0)</f>
        <v>0</v>
      </c>
      <c r="BI921" s="50">
        <f>IF($U$921="nulová",$N$921,0)</f>
        <v>0</v>
      </c>
      <c r="BJ921" s="5" t="s">
        <v>364</v>
      </c>
      <c r="BK921" s="50">
        <f>ROUND($L$921*$K$921,2)</f>
        <v>0</v>
      </c>
      <c r="BL921" s="5" t="s">
        <v>541</v>
      </c>
    </row>
    <row r="922" spans="2:63" s="75" customFormat="1" ht="30.75" customHeight="1">
      <c r="B922" s="76"/>
      <c r="D922" s="84" t="s">
        <v>436</v>
      </c>
      <c r="N922" s="178">
        <f>$BK$922</f>
        <v>0</v>
      </c>
      <c r="O922" s="179"/>
      <c r="P922" s="179"/>
      <c r="Q922" s="179"/>
      <c r="R922" s="79"/>
      <c r="T922" s="80"/>
      <c r="W922" s="81">
        <f>SUM($W$923:$W$928)</f>
        <v>35.9856</v>
      </c>
      <c r="Y922" s="81">
        <f>SUM($Y$923:$Y$928)</f>
        <v>0.1176</v>
      </c>
      <c r="AA922" s="82">
        <f>SUM($AA$923:$AA$928)</f>
        <v>0</v>
      </c>
      <c r="AR922" s="78" t="s">
        <v>364</v>
      </c>
      <c r="AT922" s="78" t="s">
        <v>354</v>
      </c>
      <c r="AU922" s="78" t="s">
        <v>320</v>
      </c>
      <c r="AY922" s="78" t="s">
        <v>473</v>
      </c>
      <c r="BK922" s="83">
        <f>SUM($BK$923:$BK$928)</f>
        <v>0</v>
      </c>
    </row>
    <row r="923" spans="2:64" s="5" customFormat="1" ht="27" customHeight="1">
      <c r="B923" s="16"/>
      <c r="C923" s="85" t="s">
        <v>1173</v>
      </c>
      <c r="D923" s="85" t="s">
        <v>474</v>
      </c>
      <c r="E923" s="86" t="s">
        <v>1174</v>
      </c>
      <c r="F923" s="167" t="s">
        <v>1175</v>
      </c>
      <c r="G923" s="168"/>
      <c r="H923" s="168"/>
      <c r="I923" s="168"/>
      <c r="J923" s="87" t="s">
        <v>632</v>
      </c>
      <c r="K923" s="88">
        <v>117.6</v>
      </c>
      <c r="L923" s="169">
        <v>0</v>
      </c>
      <c r="M923" s="168"/>
      <c r="N923" s="170">
        <f>ROUND($L$923*$K$923,2)</f>
        <v>0</v>
      </c>
      <c r="O923" s="168"/>
      <c r="P923" s="168"/>
      <c r="Q923" s="168"/>
      <c r="R923" s="17"/>
      <c r="T923" s="89"/>
      <c r="U923" s="20" t="s">
        <v>340</v>
      </c>
      <c r="V923" s="90">
        <v>0.306</v>
      </c>
      <c r="W923" s="90">
        <f>$V$923*$K$923</f>
        <v>35.9856</v>
      </c>
      <c r="X923" s="90">
        <v>0</v>
      </c>
      <c r="Y923" s="90">
        <f>$X$923*$K$923</f>
        <v>0</v>
      </c>
      <c r="Z923" s="90">
        <v>0</v>
      </c>
      <c r="AA923" s="91">
        <f>$Z$923*$K$923</f>
        <v>0</v>
      </c>
      <c r="AR923" s="5" t="s">
        <v>541</v>
      </c>
      <c r="AT923" s="5" t="s">
        <v>474</v>
      </c>
      <c r="AU923" s="5" t="s">
        <v>364</v>
      </c>
      <c r="AY923" s="5" t="s">
        <v>473</v>
      </c>
      <c r="BE923" s="50">
        <f>IF($U$923="základní",$N$923,0)</f>
        <v>0</v>
      </c>
      <c r="BF923" s="50">
        <f>IF($U$923="snížená",$N$923,0)</f>
        <v>0</v>
      </c>
      <c r="BG923" s="50">
        <f>IF($U$923="zákl. přenesená",$N$923,0)</f>
        <v>0</v>
      </c>
      <c r="BH923" s="50">
        <f>IF($U$923="sníž. přenesená",$N$923,0)</f>
        <v>0</v>
      </c>
      <c r="BI923" s="50">
        <f>IF($U$923="nulová",$N$923,0)</f>
        <v>0</v>
      </c>
      <c r="BJ923" s="5" t="s">
        <v>364</v>
      </c>
      <c r="BK923" s="50">
        <f>ROUND($L$923*$K$923,2)</f>
        <v>0</v>
      </c>
      <c r="BL923" s="5" t="s">
        <v>541</v>
      </c>
    </row>
    <row r="924" spans="2:51" s="5" customFormat="1" ht="15.75" customHeight="1">
      <c r="B924" s="92"/>
      <c r="E924" s="93"/>
      <c r="F924" s="171" t="s">
        <v>479</v>
      </c>
      <c r="G924" s="172"/>
      <c r="H924" s="172"/>
      <c r="I924" s="172"/>
      <c r="K924" s="93"/>
      <c r="N924" s="93"/>
      <c r="R924" s="94"/>
      <c r="T924" s="95"/>
      <c r="AA924" s="96"/>
      <c r="AT924" s="93" t="s">
        <v>480</v>
      </c>
      <c r="AU924" s="93" t="s">
        <v>364</v>
      </c>
      <c r="AV924" s="93" t="s">
        <v>320</v>
      </c>
      <c r="AW924" s="93" t="s">
        <v>422</v>
      </c>
      <c r="AX924" s="93" t="s">
        <v>355</v>
      </c>
      <c r="AY924" s="93" t="s">
        <v>473</v>
      </c>
    </row>
    <row r="925" spans="2:51" s="5" customFormat="1" ht="15.75" customHeight="1">
      <c r="B925" s="97"/>
      <c r="E925" s="98"/>
      <c r="F925" s="160" t="s">
        <v>1176</v>
      </c>
      <c r="G925" s="161"/>
      <c r="H925" s="161"/>
      <c r="I925" s="161"/>
      <c r="K925" s="99">
        <v>117.6</v>
      </c>
      <c r="N925" s="98"/>
      <c r="R925" s="100"/>
      <c r="T925" s="101"/>
      <c r="AA925" s="102"/>
      <c r="AT925" s="98" t="s">
        <v>480</v>
      </c>
      <c r="AU925" s="98" t="s">
        <v>364</v>
      </c>
      <c r="AV925" s="98" t="s">
        <v>364</v>
      </c>
      <c r="AW925" s="98" t="s">
        <v>422</v>
      </c>
      <c r="AX925" s="98" t="s">
        <v>320</v>
      </c>
      <c r="AY925" s="98" t="s">
        <v>473</v>
      </c>
    </row>
    <row r="926" spans="2:64" s="5" customFormat="1" ht="15.75" customHeight="1">
      <c r="B926" s="16"/>
      <c r="C926" s="109" t="s">
        <v>1177</v>
      </c>
      <c r="D926" s="109" t="s">
        <v>616</v>
      </c>
      <c r="E926" s="110" t="s">
        <v>1178</v>
      </c>
      <c r="F926" s="176" t="s">
        <v>1179</v>
      </c>
      <c r="G926" s="174"/>
      <c r="H926" s="174"/>
      <c r="I926" s="174"/>
      <c r="J926" s="111" t="s">
        <v>632</v>
      </c>
      <c r="K926" s="112">
        <v>117.6</v>
      </c>
      <c r="L926" s="173">
        <v>0</v>
      </c>
      <c r="M926" s="174"/>
      <c r="N926" s="175">
        <f>ROUND($L$926*$K$926,2)</f>
        <v>0</v>
      </c>
      <c r="O926" s="168"/>
      <c r="P926" s="168"/>
      <c r="Q926" s="168"/>
      <c r="R926" s="17"/>
      <c r="T926" s="89"/>
      <c r="U926" s="20" t="s">
        <v>340</v>
      </c>
      <c r="V926" s="90">
        <v>0</v>
      </c>
      <c r="W926" s="90">
        <f>$V$926*$K$926</f>
        <v>0</v>
      </c>
      <c r="X926" s="90">
        <v>0.001</v>
      </c>
      <c r="Y926" s="90">
        <f>$X$926*$K$926</f>
        <v>0.1176</v>
      </c>
      <c r="Z926" s="90">
        <v>0</v>
      </c>
      <c r="AA926" s="91">
        <f>$Z$926*$K$926</f>
        <v>0</v>
      </c>
      <c r="AR926" s="5" t="s">
        <v>625</v>
      </c>
      <c r="AT926" s="5" t="s">
        <v>616</v>
      </c>
      <c r="AU926" s="5" t="s">
        <v>364</v>
      </c>
      <c r="AY926" s="5" t="s">
        <v>473</v>
      </c>
      <c r="BE926" s="50">
        <f>IF($U$926="základní",$N$926,0)</f>
        <v>0</v>
      </c>
      <c r="BF926" s="50">
        <f>IF($U$926="snížená",$N$926,0)</f>
        <v>0</v>
      </c>
      <c r="BG926" s="50">
        <f>IF($U$926="zákl. přenesená",$N$926,0)</f>
        <v>0</v>
      </c>
      <c r="BH926" s="50">
        <f>IF($U$926="sníž. přenesená",$N$926,0)</f>
        <v>0</v>
      </c>
      <c r="BI926" s="50">
        <f>IF($U$926="nulová",$N$926,0)</f>
        <v>0</v>
      </c>
      <c r="BJ926" s="5" t="s">
        <v>364</v>
      </c>
      <c r="BK926" s="50">
        <f>ROUND($L$926*$K$926,2)</f>
        <v>0</v>
      </c>
      <c r="BL926" s="5" t="s">
        <v>541</v>
      </c>
    </row>
    <row r="927" spans="2:47" s="5" customFormat="1" ht="15.75" customHeight="1">
      <c r="B927" s="16"/>
      <c r="F927" s="177" t="s">
        <v>1180</v>
      </c>
      <c r="G927" s="139"/>
      <c r="H927" s="139"/>
      <c r="I927" s="139"/>
      <c r="R927" s="17"/>
      <c r="T927" s="41"/>
      <c r="AA927" s="42"/>
      <c r="AT927" s="5" t="s">
        <v>620</v>
      </c>
      <c r="AU927" s="5" t="s">
        <v>364</v>
      </c>
    </row>
    <row r="928" spans="2:51" s="5" customFormat="1" ht="15.75" customHeight="1">
      <c r="B928" s="97"/>
      <c r="E928" s="98"/>
      <c r="F928" s="160" t="s">
        <v>1181</v>
      </c>
      <c r="G928" s="161"/>
      <c r="H928" s="161"/>
      <c r="I928" s="161"/>
      <c r="K928" s="99">
        <v>117.6</v>
      </c>
      <c r="N928" s="98"/>
      <c r="R928" s="100"/>
      <c r="T928" s="101"/>
      <c r="AA928" s="102"/>
      <c r="AT928" s="98" t="s">
        <v>480</v>
      </c>
      <c r="AU928" s="98" t="s">
        <v>364</v>
      </c>
      <c r="AV928" s="98" t="s">
        <v>364</v>
      </c>
      <c r="AW928" s="98" t="s">
        <v>422</v>
      </c>
      <c r="AX928" s="98" t="s">
        <v>320</v>
      </c>
      <c r="AY928" s="98" t="s">
        <v>473</v>
      </c>
    </row>
    <row r="929" spans="2:63" s="75" customFormat="1" ht="30.75" customHeight="1">
      <c r="B929" s="76"/>
      <c r="D929" s="84" t="s">
        <v>437</v>
      </c>
      <c r="N929" s="178">
        <f>$BK$929</f>
        <v>0</v>
      </c>
      <c r="O929" s="179"/>
      <c r="P929" s="179"/>
      <c r="Q929" s="179"/>
      <c r="R929" s="79"/>
      <c r="T929" s="80"/>
      <c r="W929" s="81">
        <f>SUM($W$930:$W$1019)</f>
        <v>249.483623</v>
      </c>
      <c r="Y929" s="81">
        <f>SUM($Y$930:$Y$1019)</f>
        <v>10.036078410000002</v>
      </c>
      <c r="AA929" s="82">
        <f>SUM($AA$930:$AA$1019)</f>
        <v>0</v>
      </c>
      <c r="AR929" s="78" t="s">
        <v>364</v>
      </c>
      <c r="AT929" s="78" t="s">
        <v>354</v>
      </c>
      <c r="AU929" s="78" t="s">
        <v>320</v>
      </c>
      <c r="AY929" s="78" t="s">
        <v>473</v>
      </c>
      <c r="BK929" s="83">
        <f>SUM($BK$930:$BK$1019)</f>
        <v>0</v>
      </c>
    </row>
    <row r="930" spans="2:64" s="5" customFormat="1" ht="27" customHeight="1">
      <c r="B930" s="16"/>
      <c r="C930" s="85" t="s">
        <v>1182</v>
      </c>
      <c r="D930" s="85" t="s">
        <v>474</v>
      </c>
      <c r="E930" s="86" t="s">
        <v>1183</v>
      </c>
      <c r="F930" s="167" t="s">
        <v>1184</v>
      </c>
      <c r="G930" s="168"/>
      <c r="H930" s="168"/>
      <c r="I930" s="168"/>
      <c r="J930" s="87" t="s">
        <v>477</v>
      </c>
      <c r="K930" s="88">
        <v>3.48</v>
      </c>
      <c r="L930" s="169">
        <v>0</v>
      </c>
      <c r="M930" s="168"/>
      <c r="N930" s="170">
        <f>ROUND($L$930*$K$930,2)</f>
        <v>0</v>
      </c>
      <c r="O930" s="168"/>
      <c r="P930" s="168"/>
      <c r="Q930" s="168"/>
      <c r="R930" s="17"/>
      <c r="T930" s="89"/>
      <c r="U930" s="20" t="s">
        <v>340</v>
      </c>
      <c r="V930" s="90">
        <v>1.56</v>
      </c>
      <c r="W930" s="90">
        <f>$V$930*$K$930</f>
        <v>5.4288</v>
      </c>
      <c r="X930" s="90">
        <v>0.00189</v>
      </c>
      <c r="Y930" s="90">
        <f>$X$930*$K$930</f>
        <v>0.0065772</v>
      </c>
      <c r="Z930" s="90">
        <v>0</v>
      </c>
      <c r="AA930" s="91">
        <f>$Z$930*$K$930</f>
        <v>0</v>
      </c>
      <c r="AR930" s="5" t="s">
        <v>541</v>
      </c>
      <c r="AT930" s="5" t="s">
        <v>474</v>
      </c>
      <c r="AU930" s="5" t="s">
        <v>364</v>
      </c>
      <c r="AY930" s="5" t="s">
        <v>473</v>
      </c>
      <c r="BE930" s="50">
        <f>IF($U$930="základní",$N$930,0)</f>
        <v>0</v>
      </c>
      <c r="BF930" s="50">
        <f>IF($U$930="snížená",$N$930,0)</f>
        <v>0</v>
      </c>
      <c r="BG930" s="50">
        <f>IF($U$930="zákl. přenesená",$N$930,0)</f>
        <v>0</v>
      </c>
      <c r="BH930" s="50">
        <f>IF($U$930="sníž. přenesená",$N$930,0)</f>
        <v>0</v>
      </c>
      <c r="BI930" s="50">
        <f>IF($U$930="nulová",$N$930,0)</f>
        <v>0</v>
      </c>
      <c r="BJ930" s="5" t="s">
        <v>364</v>
      </c>
      <c r="BK930" s="50">
        <f>ROUND($L$930*$K$930,2)</f>
        <v>0</v>
      </c>
      <c r="BL930" s="5" t="s">
        <v>541</v>
      </c>
    </row>
    <row r="931" spans="2:51" s="5" customFormat="1" ht="15.75" customHeight="1">
      <c r="B931" s="92"/>
      <c r="E931" s="93"/>
      <c r="F931" s="171" t="s">
        <v>1185</v>
      </c>
      <c r="G931" s="172"/>
      <c r="H931" s="172"/>
      <c r="I931" s="172"/>
      <c r="K931" s="93"/>
      <c r="N931" s="93"/>
      <c r="R931" s="94"/>
      <c r="T931" s="95"/>
      <c r="AA931" s="96"/>
      <c r="AT931" s="93" t="s">
        <v>480</v>
      </c>
      <c r="AU931" s="93" t="s">
        <v>364</v>
      </c>
      <c r="AV931" s="93" t="s">
        <v>320</v>
      </c>
      <c r="AW931" s="93" t="s">
        <v>422</v>
      </c>
      <c r="AX931" s="93" t="s">
        <v>355</v>
      </c>
      <c r="AY931" s="93" t="s">
        <v>473</v>
      </c>
    </row>
    <row r="932" spans="2:51" s="5" customFormat="1" ht="15.75" customHeight="1">
      <c r="B932" s="92"/>
      <c r="E932" s="93"/>
      <c r="F932" s="171" t="s">
        <v>1186</v>
      </c>
      <c r="G932" s="172"/>
      <c r="H932" s="172"/>
      <c r="I932" s="172"/>
      <c r="K932" s="93"/>
      <c r="N932" s="93"/>
      <c r="R932" s="94"/>
      <c r="T932" s="95"/>
      <c r="AA932" s="96"/>
      <c r="AT932" s="93" t="s">
        <v>480</v>
      </c>
      <c r="AU932" s="93" t="s">
        <v>364</v>
      </c>
      <c r="AV932" s="93" t="s">
        <v>320</v>
      </c>
      <c r="AW932" s="93" t="s">
        <v>422</v>
      </c>
      <c r="AX932" s="93" t="s">
        <v>355</v>
      </c>
      <c r="AY932" s="93" t="s">
        <v>473</v>
      </c>
    </row>
    <row r="933" spans="2:51" s="5" customFormat="1" ht="15.75" customHeight="1">
      <c r="B933" s="97"/>
      <c r="E933" s="98"/>
      <c r="F933" s="160" t="s">
        <v>1187</v>
      </c>
      <c r="G933" s="161"/>
      <c r="H933" s="161"/>
      <c r="I933" s="161"/>
      <c r="K933" s="99">
        <v>0.019</v>
      </c>
      <c r="N933" s="98"/>
      <c r="R933" s="100"/>
      <c r="T933" s="101"/>
      <c r="AA933" s="102"/>
      <c r="AT933" s="98" t="s">
        <v>480</v>
      </c>
      <c r="AU933" s="98" t="s">
        <v>364</v>
      </c>
      <c r="AV933" s="98" t="s">
        <v>364</v>
      </c>
      <c r="AW933" s="98" t="s">
        <v>422</v>
      </c>
      <c r="AX933" s="98" t="s">
        <v>355</v>
      </c>
      <c r="AY933" s="98" t="s">
        <v>473</v>
      </c>
    </row>
    <row r="934" spans="2:51" s="5" customFormat="1" ht="15.75" customHeight="1">
      <c r="B934" s="92"/>
      <c r="E934" s="93"/>
      <c r="F934" s="171" t="s">
        <v>1188</v>
      </c>
      <c r="G934" s="172"/>
      <c r="H934" s="172"/>
      <c r="I934" s="172"/>
      <c r="K934" s="93"/>
      <c r="N934" s="93"/>
      <c r="R934" s="94"/>
      <c r="T934" s="95"/>
      <c r="AA934" s="96"/>
      <c r="AT934" s="93" t="s">
        <v>480</v>
      </c>
      <c r="AU934" s="93" t="s">
        <v>364</v>
      </c>
      <c r="AV934" s="93" t="s">
        <v>320</v>
      </c>
      <c r="AW934" s="93" t="s">
        <v>422</v>
      </c>
      <c r="AX934" s="93" t="s">
        <v>355</v>
      </c>
      <c r="AY934" s="93" t="s">
        <v>473</v>
      </c>
    </row>
    <row r="935" spans="2:51" s="5" customFormat="1" ht="15.75" customHeight="1">
      <c r="B935" s="97"/>
      <c r="E935" s="98"/>
      <c r="F935" s="160" t="s">
        <v>1189</v>
      </c>
      <c r="G935" s="161"/>
      <c r="H935" s="161"/>
      <c r="I935" s="161"/>
      <c r="K935" s="99">
        <v>0.225</v>
      </c>
      <c r="N935" s="98"/>
      <c r="R935" s="100"/>
      <c r="T935" s="101"/>
      <c r="AA935" s="102"/>
      <c r="AT935" s="98" t="s">
        <v>480</v>
      </c>
      <c r="AU935" s="98" t="s">
        <v>364</v>
      </c>
      <c r="AV935" s="98" t="s">
        <v>364</v>
      </c>
      <c r="AW935" s="98" t="s">
        <v>422</v>
      </c>
      <c r="AX935" s="98" t="s">
        <v>355</v>
      </c>
      <c r="AY935" s="98" t="s">
        <v>473</v>
      </c>
    </row>
    <row r="936" spans="2:51" s="5" customFormat="1" ht="15.75" customHeight="1">
      <c r="B936" s="97"/>
      <c r="E936" s="98"/>
      <c r="F936" s="160"/>
      <c r="G936" s="161"/>
      <c r="H936" s="161"/>
      <c r="I936" s="161"/>
      <c r="K936" s="99">
        <v>0</v>
      </c>
      <c r="N936" s="98"/>
      <c r="R936" s="100"/>
      <c r="T936" s="101"/>
      <c r="AA936" s="102"/>
      <c r="AT936" s="98" t="s">
        <v>480</v>
      </c>
      <c r="AU936" s="98" t="s">
        <v>364</v>
      </c>
      <c r="AV936" s="98" t="s">
        <v>364</v>
      </c>
      <c r="AW936" s="98" t="s">
        <v>422</v>
      </c>
      <c r="AX936" s="98" t="s">
        <v>355</v>
      </c>
      <c r="AY936" s="98" t="s">
        <v>473</v>
      </c>
    </row>
    <row r="937" spans="2:51" s="5" customFormat="1" ht="15.75" customHeight="1">
      <c r="B937" s="92"/>
      <c r="E937" s="93"/>
      <c r="F937" s="171" t="s">
        <v>1190</v>
      </c>
      <c r="G937" s="172"/>
      <c r="H937" s="172"/>
      <c r="I937" s="172"/>
      <c r="K937" s="93"/>
      <c r="N937" s="93"/>
      <c r="R937" s="94"/>
      <c r="T937" s="95"/>
      <c r="AA937" s="96"/>
      <c r="AT937" s="93" t="s">
        <v>480</v>
      </c>
      <c r="AU937" s="93" t="s">
        <v>364</v>
      </c>
      <c r="AV937" s="93" t="s">
        <v>320</v>
      </c>
      <c r="AW937" s="93" t="s">
        <v>422</v>
      </c>
      <c r="AX937" s="93" t="s">
        <v>355</v>
      </c>
      <c r="AY937" s="93" t="s">
        <v>473</v>
      </c>
    </row>
    <row r="938" spans="2:51" s="5" customFormat="1" ht="15.75" customHeight="1">
      <c r="B938" s="97"/>
      <c r="E938" s="98"/>
      <c r="F938" s="160" t="s">
        <v>1191</v>
      </c>
      <c r="G938" s="161"/>
      <c r="H938" s="161"/>
      <c r="I938" s="161"/>
      <c r="K938" s="99">
        <v>0.691</v>
      </c>
      <c r="N938" s="98"/>
      <c r="R938" s="100"/>
      <c r="T938" s="101"/>
      <c r="AA938" s="102"/>
      <c r="AT938" s="98" t="s">
        <v>480</v>
      </c>
      <c r="AU938" s="98" t="s">
        <v>364</v>
      </c>
      <c r="AV938" s="98" t="s">
        <v>364</v>
      </c>
      <c r="AW938" s="98" t="s">
        <v>422</v>
      </c>
      <c r="AX938" s="98" t="s">
        <v>355</v>
      </c>
      <c r="AY938" s="98" t="s">
        <v>473</v>
      </c>
    </row>
    <row r="939" spans="2:51" s="5" customFormat="1" ht="15.75" customHeight="1">
      <c r="B939" s="97"/>
      <c r="E939" s="98"/>
      <c r="F939" s="160"/>
      <c r="G939" s="161"/>
      <c r="H939" s="161"/>
      <c r="I939" s="161"/>
      <c r="K939" s="99">
        <v>0</v>
      </c>
      <c r="N939" s="98"/>
      <c r="R939" s="100"/>
      <c r="T939" s="101"/>
      <c r="AA939" s="102"/>
      <c r="AT939" s="98" t="s">
        <v>480</v>
      </c>
      <c r="AU939" s="98" t="s">
        <v>364</v>
      </c>
      <c r="AV939" s="98" t="s">
        <v>364</v>
      </c>
      <c r="AW939" s="98" t="s">
        <v>422</v>
      </c>
      <c r="AX939" s="98" t="s">
        <v>355</v>
      </c>
      <c r="AY939" s="98" t="s">
        <v>473</v>
      </c>
    </row>
    <row r="940" spans="2:51" s="5" customFormat="1" ht="15.75" customHeight="1">
      <c r="B940" s="97"/>
      <c r="E940" s="98"/>
      <c r="F940" s="160" t="s">
        <v>1192</v>
      </c>
      <c r="G940" s="161"/>
      <c r="H940" s="161"/>
      <c r="I940" s="161"/>
      <c r="K940" s="99">
        <v>0.768</v>
      </c>
      <c r="N940" s="98"/>
      <c r="R940" s="100"/>
      <c r="T940" s="101"/>
      <c r="AA940" s="102"/>
      <c r="AT940" s="98" t="s">
        <v>480</v>
      </c>
      <c r="AU940" s="98" t="s">
        <v>364</v>
      </c>
      <c r="AV940" s="98" t="s">
        <v>364</v>
      </c>
      <c r="AW940" s="98" t="s">
        <v>422</v>
      </c>
      <c r="AX940" s="98" t="s">
        <v>355</v>
      </c>
      <c r="AY940" s="98" t="s">
        <v>473</v>
      </c>
    </row>
    <row r="941" spans="2:51" s="5" customFormat="1" ht="15.75" customHeight="1">
      <c r="B941" s="97"/>
      <c r="E941" s="98"/>
      <c r="F941" s="160"/>
      <c r="G941" s="161"/>
      <c r="H941" s="161"/>
      <c r="I941" s="161"/>
      <c r="K941" s="99">
        <v>0</v>
      </c>
      <c r="N941" s="98"/>
      <c r="R941" s="100"/>
      <c r="T941" s="101"/>
      <c r="AA941" s="102"/>
      <c r="AT941" s="98" t="s">
        <v>480</v>
      </c>
      <c r="AU941" s="98" t="s">
        <v>364</v>
      </c>
      <c r="AV941" s="98" t="s">
        <v>364</v>
      </c>
      <c r="AW941" s="98" t="s">
        <v>422</v>
      </c>
      <c r="AX941" s="98" t="s">
        <v>355</v>
      </c>
      <c r="AY941" s="98" t="s">
        <v>473</v>
      </c>
    </row>
    <row r="942" spans="2:51" s="5" customFormat="1" ht="15.75" customHeight="1">
      <c r="B942" s="97"/>
      <c r="E942" s="98"/>
      <c r="F942" s="160" t="s">
        <v>1193</v>
      </c>
      <c r="G942" s="161"/>
      <c r="H942" s="161"/>
      <c r="I942" s="161"/>
      <c r="K942" s="99">
        <v>1.777</v>
      </c>
      <c r="N942" s="98"/>
      <c r="R942" s="100"/>
      <c r="T942" s="101"/>
      <c r="AA942" s="102"/>
      <c r="AT942" s="98" t="s">
        <v>480</v>
      </c>
      <c r="AU942" s="98" t="s">
        <v>364</v>
      </c>
      <c r="AV942" s="98" t="s">
        <v>364</v>
      </c>
      <c r="AW942" s="98" t="s">
        <v>422</v>
      </c>
      <c r="AX942" s="98" t="s">
        <v>355</v>
      </c>
      <c r="AY942" s="98" t="s">
        <v>473</v>
      </c>
    </row>
    <row r="943" spans="2:51" s="5" customFormat="1" ht="15.75" customHeight="1">
      <c r="B943" s="103"/>
      <c r="E943" s="104"/>
      <c r="F943" s="162" t="s">
        <v>482</v>
      </c>
      <c r="G943" s="163"/>
      <c r="H943" s="163"/>
      <c r="I943" s="163"/>
      <c r="K943" s="105">
        <v>3.48</v>
      </c>
      <c r="N943" s="104"/>
      <c r="R943" s="106"/>
      <c r="T943" s="107"/>
      <c r="AA943" s="108"/>
      <c r="AT943" s="104" t="s">
        <v>480</v>
      </c>
      <c r="AU943" s="104" t="s">
        <v>364</v>
      </c>
      <c r="AV943" s="104" t="s">
        <v>478</v>
      </c>
      <c r="AW943" s="104" t="s">
        <v>422</v>
      </c>
      <c r="AX943" s="104" t="s">
        <v>320</v>
      </c>
      <c r="AY943" s="104" t="s">
        <v>473</v>
      </c>
    </row>
    <row r="944" spans="2:64" s="5" customFormat="1" ht="27" customHeight="1">
      <c r="B944" s="16"/>
      <c r="C944" s="85" t="s">
        <v>1194</v>
      </c>
      <c r="D944" s="85" t="s">
        <v>474</v>
      </c>
      <c r="E944" s="86" t="s">
        <v>1195</v>
      </c>
      <c r="F944" s="167" t="s">
        <v>1196</v>
      </c>
      <c r="G944" s="168"/>
      <c r="H944" s="168"/>
      <c r="I944" s="168"/>
      <c r="J944" s="87" t="s">
        <v>632</v>
      </c>
      <c r="K944" s="88">
        <v>32</v>
      </c>
      <c r="L944" s="169">
        <v>0</v>
      </c>
      <c r="M944" s="168"/>
      <c r="N944" s="170">
        <f>ROUND($L$944*$K$944,2)</f>
        <v>0</v>
      </c>
      <c r="O944" s="168"/>
      <c r="P944" s="168"/>
      <c r="Q944" s="168"/>
      <c r="R944" s="17"/>
      <c r="T944" s="89"/>
      <c r="U944" s="20" t="s">
        <v>340</v>
      </c>
      <c r="V944" s="90">
        <v>0.354</v>
      </c>
      <c r="W944" s="90">
        <f>$V$944*$K$944</f>
        <v>11.328</v>
      </c>
      <c r="X944" s="90">
        <v>0</v>
      </c>
      <c r="Y944" s="90">
        <f>$X$944*$K$944</f>
        <v>0</v>
      </c>
      <c r="Z944" s="90">
        <v>0</v>
      </c>
      <c r="AA944" s="91">
        <f>$Z$944*$K$944</f>
        <v>0</v>
      </c>
      <c r="AR944" s="5" t="s">
        <v>541</v>
      </c>
      <c r="AT944" s="5" t="s">
        <v>474</v>
      </c>
      <c r="AU944" s="5" t="s">
        <v>364</v>
      </c>
      <c r="AY944" s="5" t="s">
        <v>473</v>
      </c>
      <c r="BE944" s="50">
        <f>IF($U$944="základní",$N$944,0)</f>
        <v>0</v>
      </c>
      <c r="BF944" s="50">
        <f>IF($U$944="snížená",$N$944,0)</f>
        <v>0</v>
      </c>
      <c r="BG944" s="50">
        <f>IF($U$944="zákl. přenesená",$N$944,0)</f>
        <v>0</v>
      </c>
      <c r="BH944" s="50">
        <f>IF($U$944="sníž. přenesená",$N$944,0)</f>
        <v>0</v>
      </c>
      <c r="BI944" s="50">
        <f>IF($U$944="nulová",$N$944,0)</f>
        <v>0</v>
      </c>
      <c r="BJ944" s="5" t="s">
        <v>364</v>
      </c>
      <c r="BK944" s="50">
        <f>ROUND($L$944*$K$944,2)</f>
        <v>0</v>
      </c>
      <c r="BL944" s="5" t="s">
        <v>541</v>
      </c>
    </row>
    <row r="945" spans="2:51" s="5" customFormat="1" ht="15.75" customHeight="1">
      <c r="B945" s="92"/>
      <c r="E945" s="93"/>
      <c r="F945" s="171" t="s">
        <v>1185</v>
      </c>
      <c r="G945" s="172"/>
      <c r="H945" s="172"/>
      <c r="I945" s="172"/>
      <c r="K945" s="93"/>
      <c r="N945" s="93"/>
      <c r="R945" s="94"/>
      <c r="T945" s="95"/>
      <c r="AA945" s="96"/>
      <c r="AT945" s="93" t="s">
        <v>480</v>
      </c>
      <c r="AU945" s="93" t="s">
        <v>364</v>
      </c>
      <c r="AV945" s="93" t="s">
        <v>320</v>
      </c>
      <c r="AW945" s="93" t="s">
        <v>422</v>
      </c>
      <c r="AX945" s="93" t="s">
        <v>355</v>
      </c>
      <c r="AY945" s="93" t="s">
        <v>473</v>
      </c>
    </row>
    <row r="946" spans="2:51" s="5" customFormat="1" ht="15.75" customHeight="1">
      <c r="B946" s="92"/>
      <c r="E946" s="93"/>
      <c r="F946" s="171" t="s">
        <v>1186</v>
      </c>
      <c r="G946" s="172"/>
      <c r="H946" s="172"/>
      <c r="I946" s="172"/>
      <c r="K946" s="93"/>
      <c r="N946" s="93"/>
      <c r="R946" s="94"/>
      <c r="T946" s="95"/>
      <c r="AA946" s="96"/>
      <c r="AT946" s="93" t="s">
        <v>480</v>
      </c>
      <c r="AU946" s="93" t="s">
        <v>364</v>
      </c>
      <c r="AV946" s="93" t="s">
        <v>320</v>
      </c>
      <c r="AW946" s="93" t="s">
        <v>422</v>
      </c>
      <c r="AX946" s="93" t="s">
        <v>355</v>
      </c>
      <c r="AY946" s="93" t="s">
        <v>473</v>
      </c>
    </row>
    <row r="947" spans="2:51" s="5" customFormat="1" ht="15.75" customHeight="1">
      <c r="B947" s="97"/>
      <c r="E947" s="98"/>
      <c r="F947" s="160" t="s">
        <v>1197</v>
      </c>
      <c r="G947" s="161"/>
      <c r="H947" s="161"/>
      <c r="I947" s="161"/>
      <c r="K947" s="99">
        <v>2</v>
      </c>
      <c r="N947" s="98"/>
      <c r="R947" s="100"/>
      <c r="T947" s="101"/>
      <c r="AA947" s="102"/>
      <c r="AT947" s="98" t="s">
        <v>480</v>
      </c>
      <c r="AU947" s="98" t="s">
        <v>364</v>
      </c>
      <c r="AV947" s="98" t="s">
        <v>364</v>
      </c>
      <c r="AW947" s="98" t="s">
        <v>422</v>
      </c>
      <c r="AX947" s="98" t="s">
        <v>355</v>
      </c>
      <c r="AY947" s="98" t="s">
        <v>473</v>
      </c>
    </row>
    <row r="948" spans="2:51" s="5" customFormat="1" ht="15.75" customHeight="1">
      <c r="B948" s="92"/>
      <c r="E948" s="93"/>
      <c r="F948" s="171" t="s">
        <v>1188</v>
      </c>
      <c r="G948" s="172"/>
      <c r="H948" s="172"/>
      <c r="I948" s="172"/>
      <c r="K948" s="93"/>
      <c r="N948" s="93"/>
      <c r="R948" s="94"/>
      <c r="T948" s="95"/>
      <c r="AA948" s="96"/>
      <c r="AT948" s="93" t="s">
        <v>480</v>
      </c>
      <c r="AU948" s="93" t="s">
        <v>364</v>
      </c>
      <c r="AV948" s="93" t="s">
        <v>320</v>
      </c>
      <c r="AW948" s="93" t="s">
        <v>422</v>
      </c>
      <c r="AX948" s="93" t="s">
        <v>355</v>
      </c>
      <c r="AY948" s="93" t="s">
        <v>473</v>
      </c>
    </row>
    <row r="949" spans="2:51" s="5" customFormat="1" ht="15.75" customHeight="1">
      <c r="B949" s="97"/>
      <c r="E949" s="98"/>
      <c r="F949" s="160" t="s">
        <v>1198</v>
      </c>
      <c r="G949" s="161"/>
      <c r="H949" s="161"/>
      <c r="I949" s="161"/>
      <c r="K949" s="99">
        <v>30</v>
      </c>
      <c r="N949" s="98"/>
      <c r="R949" s="100"/>
      <c r="T949" s="101"/>
      <c r="AA949" s="102"/>
      <c r="AT949" s="98" t="s">
        <v>480</v>
      </c>
      <c r="AU949" s="98" t="s">
        <v>364</v>
      </c>
      <c r="AV949" s="98" t="s">
        <v>364</v>
      </c>
      <c r="AW949" s="98" t="s">
        <v>422</v>
      </c>
      <c r="AX949" s="98" t="s">
        <v>355</v>
      </c>
      <c r="AY949" s="98" t="s">
        <v>473</v>
      </c>
    </row>
    <row r="950" spans="2:51" s="5" customFormat="1" ht="15.75" customHeight="1">
      <c r="B950" s="103"/>
      <c r="E950" s="104"/>
      <c r="F950" s="162" t="s">
        <v>482</v>
      </c>
      <c r="G950" s="163"/>
      <c r="H950" s="163"/>
      <c r="I950" s="163"/>
      <c r="K950" s="105">
        <v>32</v>
      </c>
      <c r="N950" s="104"/>
      <c r="R950" s="106"/>
      <c r="T950" s="107"/>
      <c r="AA950" s="108"/>
      <c r="AT950" s="104" t="s">
        <v>480</v>
      </c>
      <c r="AU950" s="104" t="s">
        <v>364</v>
      </c>
      <c r="AV950" s="104" t="s">
        <v>478</v>
      </c>
      <c r="AW950" s="104" t="s">
        <v>422</v>
      </c>
      <c r="AX950" s="104" t="s">
        <v>320</v>
      </c>
      <c r="AY950" s="104" t="s">
        <v>473</v>
      </c>
    </row>
    <row r="951" spans="2:64" s="5" customFormat="1" ht="15.75" customHeight="1">
      <c r="B951" s="16"/>
      <c r="C951" s="109" t="s">
        <v>1199</v>
      </c>
      <c r="D951" s="109" t="s">
        <v>616</v>
      </c>
      <c r="E951" s="110" t="s">
        <v>1200</v>
      </c>
      <c r="F951" s="176" t="s">
        <v>1201</v>
      </c>
      <c r="G951" s="174"/>
      <c r="H951" s="174"/>
      <c r="I951" s="174"/>
      <c r="J951" s="111" t="s">
        <v>477</v>
      </c>
      <c r="K951" s="112">
        <v>0.268</v>
      </c>
      <c r="L951" s="173">
        <v>0</v>
      </c>
      <c r="M951" s="174"/>
      <c r="N951" s="175">
        <f>ROUND($L$951*$K$951,2)</f>
        <v>0</v>
      </c>
      <c r="O951" s="168"/>
      <c r="P951" s="168"/>
      <c r="Q951" s="168"/>
      <c r="R951" s="17"/>
      <c r="T951" s="89"/>
      <c r="U951" s="20" t="s">
        <v>340</v>
      </c>
      <c r="V951" s="90">
        <v>0</v>
      </c>
      <c r="W951" s="90">
        <f>$V$951*$K$951</f>
        <v>0</v>
      </c>
      <c r="X951" s="90">
        <v>0.55</v>
      </c>
      <c r="Y951" s="90">
        <f>$X$951*$K$951</f>
        <v>0.14740000000000003</v>
      </c>
      <c r="Z951" s="90">
        <v>0</v>
      </c>
      <c r="AA951" s="91">
        <f>$Z$951*$K$951</f>
        <v>0</v>
      </c>
      <c r="AR951" s="5" t="s">
        <v>625</v>
      </c>
      <c r="AT951" s="5" t="s">
        <v>616</v>
      </c>
      <c r="AU951" s="5" t="s">
        <v>364</v>
      </c>
      <c r="AY951" s="5" t="s">
        <v>473</v>
      </c>
      <c r="BE951" s="50">
        <f>IF($U$951="základní",$N$951,0)</f>
        <v>0</v>
      </c>
      <c r="BF951" s="50">
        <f>IF($U$951="snížená",$N$951,0)</f>
        <v>0</v>
      </c>
      <c r="BG951" s="50">
        <f>IF($U$951="zákl. přenesená",$N$951,0)</f>
        <v>0</v>
      </c>
      <c r="BH951" s="50">
        <f>IF($U$951="sníž. přenesená",$N$951,0)</f>
        <v>0</v>
      </c>
      <c r="BI951" s="50">
        <f>IF($U$951="nulová",$N$951,0)</f>
        <v>0</v>
      </c>
      <c r="BJ951" s="5" t="s">
        <v>364</v>
      </c>
      <c r="BK951" s="50">
        <f>ROUND($L$951*$K$951,2)</f>
        <v>0</v>
      </c>
      <c r="BL951" s="5" t="s">
        <v>541</v>
      </c>
    </row>
    <row r="952" spans="2:51" s="5" customFormat="1" ht="15.75" customHeight="1">
      <c r="B952" s="92"/>
      <c r="E952" s="93"/>
      <c r="F952" s="171" t="s">
        <v>1185</v>
      </c>
      <c r="G952" s="172"/>
      <c r="H952" s="172"/>
      <c r="I952" s="172"/>
      <c r="K952" s="93"/>
      <c r="N952" s="93"/>
      <c r="R952" s="94"/>
      <c r="T952" s="95"/>
      <c r="AA952" s="96"/>
      <c r="AT952" s="93" t="s">
        <v>480</v>
      </c>
      <c r="AU952" s="93" t="s">
        <v>364</v>
      </c>
      <c r="AV952" s="93" t="s">
        <v>320</v>
      </c>
      <c r="AW952" s="93" t="s">
        <v>422</v>
      </c>
      <c r="AX952" s="93" t="s">
        <v>355</v>
      </c>
      <c r="AY952" s="93" t="s">
        <v>473</v>
      </c>
    </row>
    <row r="953" spans="2:51" s="5" customFormat="1" ht="15.75" customHeight="1">
      <c r="B953" s="92"/>
      <c r="E953" s="93"/>
      <c r="F953" s="171" t="s">
        <v>1186</v>
      </c>
      <c r="G953" s="172"/>
      <c r="H953" s="172"/>
      <c r="I953" s="172"/>
      <c r="K953" s="93"/>
      <c r="N953" s="93"/>
      <c r="R953" s="94"/>
      <c r="T953" s="95"/>
      <c r="AA953" s="96"/>
      <c r="AT953" s="93" t="s">
        <v>480</v>
      </c>
      <c r="AU953" s="93" t="s">
        <v>364</v>
      </c>
      <c r="AV953" s="93" t="s">
        <v>320</v>
      </c>
      <c r="AW953" s="93" t="s">
        <v>422</v>
      </c>
      <c r="AX953" s="93" t="s">
        <v>355</v>
      </c>
      <c r="AY953" s="93" t="s">
        <v>473</v>
      </c>
    </row>
    <row r="954" spans="2:51" s="5" customFormat="1" ht="15.75" customHeight="1">
      <c r="B954" s="97"/>
      <c r="E954" s="98"/>
      <c r="F954" s="160" t="s">
        <v>1187</v>
      </c>
      <c r="G954" s="161"/>
      <c r="H954" s="161"/>
      <c r="I954" s="161"/>
      <c r="K954" s="99">
        <v>0.019</v>
      </c>
      <c r="N954" s="98"/>
      <c r="R954" s="100"/>
      <c r="T954" s="101"/>
      <c r="AA954" s="102"/>
      <c r="AT954" s="98" t="s">
        <v>480</v>
      </c>
      <c r="AU954" s="98" t="s">
        <v>364</v>
      </c>
      <c r="AV954" s="98" t="s">
        <v>364</v>
      </c>
      <c r="AW954" s="98" t="s">
        <v>422</v>
      </c>
      <c r="AX954" s="98" t="s">
        <v>355</v>
      </c>
      <c r="AY954" s="98" t="s">
        <v>473</v>
      </c>
    </row>
    <row r="955" spans="2:51" s="5" customFormat="1" ht="15.75" customHeight="1">
      <c r="B955" s="92"/>
      <c r="E955" s="93"/>
      <c r="F955" s="171" t="s">
        <v>1188</v>
      </c>
      <c r="G955" s="172"/>
      <c r="H955" s="172"/>
      <c r="I955" s="172"/>
      <c r="K955" s="93"/>
      <c r="N955" s="93"/>
      <c r="R955" s="94"/>
      <c r="T955" s="95"/>
      <c r="AA955" s="96"/>
      <c r="AT955" s="93" t="s">
        <v>480</v>
      </c>
      <c r="AU955" s="93" t="s">
        <v>364</v>
      </c>
      <c r="AV955" s="93" t="s">
        <v>320</v>
      </c>
      <c r="AW955" s="93" t="s">
        <v>422</v>
      </c>
      <c r="AX955" s="93" t="s">
        <v>355</v>
      </c>
      <c r="AY955" s="93" t="s">
        <v>473</v>
      </c>
    </row>
    <row r="956" spans="2:51" s="5" customFormat="1" ht="15.75" customHeight="1">
      <c r="B956" s="97"/>
      <c r="E956" s="98"/>
      <c r="F956" s="160" t="s">
        <v>1189</v>
      </c>
      <c r="G956" s="161"/>
      <c r="H956" s="161"/>
      <c r="I956" s="161"/>
      <c r="K956" s="99">
        <v>0.225</v>
      </c>
      <c r="N956" s="98"/>
      <c r="R956" s="100"/>
      <c r="T956" s="101"/>
      <c r="AA956" s="102"/>
      <c r="AT956" s="98" t="s">
        <v>480</v>
      </c>
      <c r="AU956" s="98" t="s">
        <v>364</v>
      </c>
      <c r="AV956" s="98" t="s">
        <v>364</v>
      </c>
      <c r="AW956" s="98" t="s">
        <v>422</v>
      </c>
      <c r="AX956" s="98" t="s">
        <v>355</v>
      </c>
      <c r="AY956" s="98" t="s">
        <v>473</v>
      </c>
    </row>
    <row r="957" spans="2:51" s="5" customFormat="1" ht="15.75" customHeight="1">
      <c r="B957" s="103"/>
      <c r="E957" s="104"/>
      <c r="F957" s="162" t="s">
        <v>482</v>
      </c>
      <c r="G957" s="163"/>
      <c r="H957" s="163"/>
      <c r="I957" s="163"/>
      <c r="K957" s="105">
        <v>0.244</v>
      </c>
      <c r="N957" s="104"/>
      <c r="R957" s="106"/>
      <c r="T957" s="107"/>
      <c r="AA957" s="108"/>
      <c r="AT957" s="104" t="s">
        <v>480</v>
      </c>
      <c r="AU957" s="104" t="s">
        <v>364</v>
      </c>
      <c r="AV957" s="104" t="s">
        <v>478</v>
      </c>
      <c r="AW957" s="104" t="s">
        <v>422</v>
      </c>
      <c r="AX957" s="104" t="s">
        <v>355</v>
      </c>
      <c r="AY957" s="104" t="s">
        <v>473</v>
      </c>
    </row>
    <row r="958" spans="2:51" s="5" customFormat="1" ht="15.75" customHeight="1">
      <c r="B958" s="97"/>
      <c r="E958" s="98"/>
      <c r="F958" s="160" t="s">
        <v>1202</v>
      </c>
      <c r="G958" s="161"/>
      <c r="H958" s="161"/>
      <c r="I958" s="161"/>
      <c r="K958" s="99">
        <v>0.268</v>
      </c>
      <c r="N958" s="98"/>
      <c r="R958" s="100"/>
      <c r="T958" s="101"/>
      <c r="AA958" s="102"/>
      <c r="AT958" s="98" t="s">
        <v>480</v>
      </c>
      <c r="AU958" s="98" t="s">
        <v>364</v>
      </c>
      <c r="AV958" s="98" t="s">
        <v>364</v>
      </c>
      <c r="AW958" s="98" t="s">
        <v>422</v>
      </c>
      <c r="AX958" s="98" t="s">
        <v>320</v>
      </c>
      <c r="AY958" s="98" t="s">
        <v>473</v>
      </c>
    </row>
    <row r="959" spans="2:64" s="5" customFormat="1" ht="27" customHeight="1">
      <c r="B959" s="16"/>
      <c r="C959" s="85" t="s">
        <v>1203</v>
      </c>
      <c r="D959" s="85" t="s">
        <v>474</v>
      </c>
      <c r="E959" s="86" t="s">
        <v>1204</v>
      </c>
      <c r="F959" s="167" t="s">
        <v>1205</v>
      </c>
      <c r="G959" s="168"/>
      <c r="H959" s="168"/>
      <c r="I959" s="168"/>
      <c r="J959" s="87" t="s">
        <v>632</v>
      </c>
      <c r="K959" s="88">
        <v>54</v>
      </c>
      <c r="L959" s="169">
        <v>0</v>
      </c>
      <c r="M959" s="168"/>
      <c r="N959" s="170">
        <f>ROUND($L$959*$K$959,2)</f>
        <v>0</v>
      </c>
      <c r="O959" s="168"/>
      <c r="P959" s="168"/>
      <c r="Q959" s="168"/>
      <c r="R959" s="17"/>
      <c r="T959" s="89"/>
      <c r="U959" s="20" t="s">
        <v>340</v>
      </c>
      <c r="V959" s="90">
        <v>0.454</v>
      </c>
      <c r="W959" s="90">
        <f>$V$959*$K$959</f>
        <v>24.516000000000002</v>
      </c>
      <c r="X959" s="90">
        <v>0</v>
      </c>
      <c r="Y959" s="90">
        <f>$X$959*$K$959</f>
        <v>0</v>
      </c>
      <c r="Z959" s="90">
        <v>0</v>
      </c>
      <c r="AA959" s="91">
        <f>$Z$959*$K$959</f>
        <v>0</v>
      </c>
      <c r="AR959" s="5" t="s">
        <v>541</v>
      </c>
      <c r="AT959" s="5" t="s">
        <v>474</v>
      </c>
      <c r="AU959" s="5" t="s">
        <v>364</v>
      </c>
      <c r="AY959" s="5" t="s">
        <v>473</v>
      </c>
      <c r="BE959" s="50">
        <f>IF($U$959="základní",$N$959,0)</f>
        <v>0</v>
      </c>
      <c r="BF959" s="50">
        <f>IF($U$959="snížená",$N$959,0)</f>
        <v>0</v>
      </c>
      <c r="BG959" s="50">
        <f>IF($U$959="zákl. přenesená",$N$959,0)</f>
        <v>0</v>
      </c>
      <c r="BH959" s="50">
        <f>IF($U$959="sníž. přenesená",$N$959,0)</f>
        <v>0</v>
      </c>
      <c r="BI959" s="50">
        <f>IF($U$959="nulová",$N$959,0)</f>
        <v>0</v>
      </c>
      <c r="BJ959" s="5" t="s">
        <v>364</v>
      </c>
      <c r="BK959" s="50">
        <f>ROUND($L$959*$K$959,2)</f>
        <v>0</v>
      </c>
      <c r="BL959" s="5" t="s">
        <v>541</v>
      </c>
    </row>
    <row r="960" spans="2:51" s="5" customFormat="1" ht="15.75" customHeight="1">
      <c r="B960" s="92"/>
      <c r="E960" s="93"/>
      <c r="F960" s="171" t="s">
        <v>1190</v>
      </c>
      <c r="G960" s="172"/>
      <c r="H960" s="172"/>
      <c r="I960" s="172"/>
      <c r="K960" s="93"/>
      <c r="N960" s="93"/>
      <c r="R960" s="94"/>
      <c r="T960" s="95"/>
      <c r="AA960" s="96"/>
      <c r="AT960" s="93" t="s">
        <v>480</v>
      </c>
      <c r="AU960" s="93" t="s">
        <v>364</v>
      </c>
      <c r="AV960" s="93" t="s">
        <v>320</v>
      </c>
      <c r="AW960" s="93" t="s">
        <v>422</v>
      </c>
      <c r="AX960" s="93" t="s">
        <v>355</v>
      </c>
      <c r="AY960" s="93" t="s">
        <v>473</v>
      </c>
    </row>
    <row r="961" spans="2:51" s="5" customFormat="1" ht="15.75" customHeight="1">
      <c r="B961" s="97"/>
      <c r="E961" s="98"/>
      <c r="F961" s="160" t="s">
        <v>1206</v>
      </c>
      <c r="G961" s="161"/>
      <c r="H961" s="161"/>
      <c r="I961" s="161"/>
      <c r="K961" s="99">
        <v>54</v>
      </c>
      <c r="N961" s="98"/>
      <c r="R961" s="100"/>
      <c r="T961" s="101"/>
      <c r="AA961" s="102"/>
      <c r="AT961" s="98" t="s">
        <v>480</v>
      </c>
      <c r="AU961" s="98" t="s">
        <v>364</v>
      </c>
      <c r="AV961" s="98" t="s">
        <v>364</v>
      </c>
      <c r="AW961" s="98" t="s">
        <v>422</v>
      </c>
      <c r="AX961" s="98" t="s">
        <v>320</v>
      </c>
      <c r="AY961" s="98" t="s">
        <v>473</v>
      </c>
    </row>
    <row r="962" spans="2:64" s="5" customFormat="1" ht="15.75" customHeight="1">
      <c r="B962" s="16"/>
      <c r="C962" s="109" t="s">
        <v>1207</v>
      </c>
      <c r="D962" s="109" t="s">
        <v>616</v>
      </c>
      <c r="E962" s="110" t="s">
        <v>1208</v>
      </c>
      <c r="F962" s="176" t="s">
        <v>1209</v>
      </c>
      <c r="G962" s="174"/>
      <c r="H962" s="174"/>
      <c r="I962" s="174"/>
      <c r="J962" s="111" t="s">
        <v>477</v>
      </c>
      <c r="K962" s="112">
        <v>0.76</v>
      </c>
      <c r="L962" s="173">
        <v>0</v>
      </c>
      <c r="M962" s="174"/>
      <c r="N962" s="175">
        <f>ROUND($L$962*$K$962,2)</f>
        <v>0</v>
      </c>
      <c r="O962" s="168"/>
      <c r="P962" s="168"/>
      <c r="Q962" s="168"/>
      <c r="R962" s="17"/>
      <c r="T962" s="89"/>
      <c r="U962" s="20" t="s">
        <v>340</v>
      </c>
      <c r="V962" s="90">
        <v>0</v>
      </c>
      <c r="W962" s="90">
        <f>$V$962*$K$962</f>
        <v>0</v>
      </c>
      <c r="X962" s="90">
        <v>0.55</v>
      </c>
      <c r="Y962" s="90">
        <f>$X$962*$K$962</f>
        <v>0.41800000000000004</v>
      </c>
      <c r="Z962" s="90">
        <v>0</v>
      </c>
      <c r="AA962" s="91">
        <f>$Z$962*$K$962</f>
        <v>0</v>
      </c>
      <c r="AR962" s="5" t="s">
        <v>625</v>
      </c>
      <c r="AT962" s="5" t="s">
        <v>616</v>
      </c>
      <c r="AU962" s="5" t="s">
        <v>364</v>
      </c>
      <c r="AY962" s="5" t="s">
        <v>473</v>
      </c>
      <c r="BE962" s="50">
        <f>IF($U$962="základní",$N$962,0)</f>
        <v>0</v>
      </c>
      <c r="BF962" s="50">
        <f>IF($U$962="snížená",$N$962,0)</f>
        <v>0</v>
      </c>
      <c r="BG962" s="50">
        <f>IF($U$962="zákl. přenesená",$N$962,0)</f>
        <v>0</v>
      </c>
      <c r="BH962" s="50">
        <f>IF($U$962="sníž. přenesená",$N$962,0)</f>
        <v>0</v>
      </c>
      <c r="BI962" s="50">
        <f>IF($U$962="nulová",$N$962,0)</f>
        <v>0</v>
      </c>
      <c r="BJ962" s="5" t="s">
        <v>364</v>
      </c>
      <c r="BK962" s="50">
        <f>ROUND($L$962*$K$962,2)</f>
        <v>0</v>
      </c>
      <c r="BL962" s="5" t="s">
        <v>541</v>
      </c>
    </row>
    <row r="963" spans="2:51" s="5" customFormat="1" ht="15.75" customHeight="1">
      <c r="B963" s="92"/>
      <c r="E963" s="93"/>
      <c r="F963" s="171" t="s">
        <v>1190</v>
      </c>
      <c r="G963" s="172"/>
      <c r="H963" s="172"/>
      <c r="I963" s="172"/>
      <c r="K963" s="93"/>
      <c r="N963" s="93"/>
      <c r="R963" s="94"/>
      <c r="T963" s="95"/>
      <c r="AA963" s="96"/>
      <c r="AT963" s="93" t="s">
        <v>480</v>
      </c>
      <c r="AU963" s="93" t="s">
        <v>364</v>
      </c>
      <c r="AV963" s="93" t="s">
        <v>320</v>
      </c>
      <c r="AW963" s="93" t="s">
        <v>422</v>
      </c>
      <c r="AX963" s="93" t="s">
        <v>355</v>
      </c>
      <c r="AY963" s="93" t="s">
        <v>473</v>
      </c>
    </row>
    <row r="964" spans="2:51" s="5" customFormat="1" ht="15.75" customHeight="1">
      <c r="B964" s="97"/>
      <c r="E964" s="98"/>
      <c r="F964" s="160" t="s">
        <v>1191</v>
      </c>
      <c r="G964" s="161"/>
      <c r="H964" s="161"/>
      <c r="I964" s="161"/>
      <c r="K964" s="99">
        <v>0.691</v>
      </c>
      <c r="N964" s="98"/>
      <c r="R964" s="100"/>
      <c r="T964" s="101"/>
      <c r="AA964" s="102"/>
      <c r="AT964" s="98" t="s">
        <v>480</v>
      </c>
      <c r="AU964" s="98" t="s">
        <v>364</v>
      </c>
      <c r="AV964" s="98" t="s">
        <v>364</v>
      </c>
      <c r="AW964" s="98" t="s">
        <v>422</v>
      </c>
      <c r="AX964" s="98" t="s">
        <v>355</v>
      </c>
      <c r="AY964" s="98" t="s">
        <v>473</v>
      </c>
    </row>
    <row r="965" spans="2:51" s="5" customFormat="1" ht="15.75" customHeight="1">
      <c r="B965" s="97"/>
      <c r="E965" s="98"/>
      <c r="F965" s="160" t="s">
        <v>1210</v>
      </c>
      <c r="G965" s="161"/>
      <c r="H965" s="161"/>
      <c r="I965" s="161"/>
      <c r="K965" s="99">
        <v>0.76</v>
      </c>
      <c r="N965" s="98"/>
      <c r="R965" s="100"/>
      <c r="T965" s="101"/>
      <c r="AA965" s="102"/>
      <c r="AT965" s="98" t="s">
        <v>480</v>
      </c>
      <c r="AU965" s="98" t="s">
        <v>364</v>
      </c>
      <c r="AV965" s="98" t="s">
        <v>364</v>
      </c>
      <c r="AW965" s="98" t="s">
        <v>422</v>
      </c>
      <c r="AX965" s="98" t="s">
        <v>320</v>
      </c>
      <c r="AY965" s="98" t="s">
        <v>473</v>
      </c>
    </row>
    <row r="966" spans="2:64" s="5" customFormat="1" ht="27" customHeight="1">
      <c r="B966" s="16"/>
      <c r="C966" s="85" t="s">
        <v>1211</v>
      </c>
      <c r="D966" s="85" t="s">
        <v>474</v>
      </c>
      <c r="E966" s="86" t="s">
        <v>1212</v>
      </c>
      <c r="F966" s="167" t="s">
        <v>1213</v>
      </c>
      <c r="G966" s="168"/>
      <c r="H966" s="168"/>
      <c r="I966" s="168"/>
      <c r="J966" s="87" t="s">
        <v>632</v>
      </c>
      <c r="K966" s="88">
        <v>10</v>
      </c>
      <c r="L966" s="169">
        <v>0</v>
      </c>
      <c r="M966" s="168"/>
      <c r="N966" s="170">
        <f>ROUND($L$966*$K$966,2)</f>
        <v>0</v>
      </c>
      <c r="O966" s="168"/>
      <c r="P966" s="168"/>
      <c r="Q966" s="168"/>
      <c r="R966" s="17"/>
      <c r="T966" s="89"/>
      <c r="U966" s="20" t="s">
        <v>340</v>
      </c>
      <c r="V966" s="90">
        <v>0.698</v>
      </c>
      <c r="W966" s="90">
        <f>$V$966*$K$966</f>
        <v>6.9799999999999995</v>
      </c>
      <c r="X966" s="90">
        <v>0</v>
      </c>
      <c r="Y966" s="90">
        <f>$X$966*$K$966</f>
        <v>0</v>
      </c>
      <c r="Z966" s="90">
        <v>0</v>
      </c>
      <c r="AA966" s="91">
        <f>$Z$966*$K$966</f>
        <v>0</v>
      </c>
      <c r="AR966" s="5" t="s">
        <v>541</v>
      </c>
      <c r="AT966" s="5" t="s">
        <v>474</v>
      </c>
      <c r="AU966" s="5" t="s">
        <v>364</v>
      </c>
      <c r="AY966" s="5" t="s">
        <v>473</v>
      </c>
      <c r="BE966" s="50">
        <f>IF($U$966="základní",$N$966,0)</f>
        <v>0</v>
      </c>
      <c r="BF966" s="50">
        <f>IF($U$966="snížená",$N$966,0)</f>
        <v>0</v>
      </c>
      <c r="BG966" s="50">
        <f>IF($U$966="zákl. přenesená",$N$966,0)</f>
        <v>0</v>
      </c>
      <c r="BH966" s="50">
        <f>IF($U$966="sníž. přenesená",$N$966,0)</f>
        <v>0</v>
      </c>
      <c r="BI966" s="50">
        <f>IF($U$966="nulová",$N$966,0)</f>
        <v>0</v>
      </c>
      <c r="BJ966" s="5" t="s">
        <v>364</v>
      </c>
      <c r="BK966" s="50">
        <f>ROUND($L$966*$K$966,2)</f>
        <v>0</v>
      </c>
      <c r="BL966" s="5" t="s">
        <v>541</v>
      </c>
    </row>
    <row r="967" spans="2:51" s="5" customFormat="1" ht="15.75" customHeight="1">
      <c r="B967" s="92"/>
      <c r="E967" s="93"/>
      <c r="F967" s="171" t="s">
        <v>1214</v>
      </c>
      <c r="G967" s="172"/>
      <c r="H967" s="172"/>
      <c r="I967" s="172"/>
      <c r="K967" s="93"/>
      <c r="N967" s="93"/>
      <c r="R967" s="94"/>
      <c r="T967" s="95"/>
      <c r="AA967" s="96"/>
      <c r="AT967" s="93" t="s">
        <v>480</v>
      </c>
      <c r="AU967" s="93" t="s">
        <v>364</v>
      </c>
      <c r="AV967" s="93" t="s">
        <v>320</v>
      </c>
      <c r="AW967" s="93" t="s">
        <v>422</v>
      </c>
      <c r="AX967" s="93" t="s">
        <v>355</v>
      </c>
      <c r="AY967" s="93" t="s">
        <v>473</v>
      </c>
    </row>
    <row r="968" spans="2:51" s="5" customFormat="1" ht="15.75" customHeight="1">
      <c r="B968" s="97"/>
      <c r="E968" s="98"/>
      <c r="F968" s="160" t="s">
        <v>1215</v>
      </c>
      <c r="G968" s="161"/>
      <c r="H968" s="161"/>
      <c r="I968" s="161"/>
      <c r="K968" s="99">
        <v>10</v>
      </c>
      <c r="N968" s="98"/>
      <c r="R968" s="100"/>
      <c r="T968" s="101"/>
      <c r="AA968" s="102"/>
      <c r="AT968" s="98" t="s">
        <v>480</v>
      </c>
      <c r="AU968" s="98" t="s">
        <v>364</v>
      </c>
      <c r="AV968" s="98" t="s">
        <v>364</v>
      </c>
      <c r="AW968" s="98" t="s">
        <v>422</v>
      </c>
      <c r="AX968" s="98" t="s">
        <v>320</v>
      </c>
      <c r="AY968" s="98" t="s">
        <v>473</v>
      </c>
    </row>
    <row r="969" spans="2:64" s="5" customFormat="1" ht="15.75" customHeight="1">
      <c r="B969" s="16"/>
      <c r="C969" s="109" t="s">
        <v>1216</v>
      </c>
      <c r="D969" s="109" t="s">
        <v>616</v>
      </c>
      <c r="E969" s="110" t="s">
        <v>1208</v>
      </c>
      <c r="F969" s="176" t="s">
        <v>1209</v>
      </c>
      <c r="G969" s="174"/>
      <c r="H969" s="174"/>
      <c r="I969" s="174"/>
      <c r="J969" s="111" t="s">
        <v>477</v>
      </c>
      <c r="K969" s="112">
        <v>0.845</v>
      </c>
      <c r="L969" s="173">
        <v>0</v>
      </c>
      <c r="M969" s="174"/>
      <c r="N969" s="175">
        <f>ROUND($L$969*$K$969,2)</f>
        <v>0</v>
      </c>
      <c r="O969" s="168"/>
      <c r="P969" s="168"/>
      <c r="Q969" s="168"/>
      <c r="R969" s="17"/>
      <c r="T969" s="89"/>
      <c r="U969" s="20" t="s">
        <v>340</v>
      </c>
      <c r="V969" s="90">
        <v>0</v>
      </c>
      <c r="W969" s="90">
        <f>$V$969*$K$969</f>
        <v>0</v>
      </c>
      <c r="X969" s="90">
        <v>0.55</v>
      </c>
      <c r="Y969" s="90">
        <f>$X$969*$K$969</f>
        <v>0.46475</v>
      </c>
      <c r="Z969" s="90">
        <v>0</v>
      </c>
      <c r="AA969" s="91">
        <f>$Z$969*$K$969</f>
        <v>0</v>
      </c>
      <c r="AR969" s="5" t="s">
        <v>625</v>
      </c>
      <c r="AT969" s="5" t="s">
        <v>616</v>
      </c>
      <c r="AU969" s="5" t="s">
        <v>364</v>
      </c>
      <c r="AY969" s="5" t="s">
        <v>473</v>
      </c>
      <c r="BE969" s="50">
        <f>IF($U$969="základní",$N$969,0)</f>
        <v>0</v>
      </c>
      <c r="BF969" s="50">
        <f>IF($U$969="snížená",$N$969,0)</f>
        <v>0</v>
      </c>
      <c r="BG969" s="50">
        <f>IF($U$969="zákl. přenesená",$N$969,0)</f>
        <v>0</v>
      </c>
      <c r="BH969" s="50">
        <f>IF($U$969="sníž. přenesená",$N$969,0)</f>
        <v>0</v>
      </c>
      <c r="BI969" s="50">
        <f>IF($U$969="nulová",$N$969,0)</f>
        <v>0</v>
      </c>
      <c r="BJ969" s="5" t="s">
        <v>364</v>
      </c>
      <c r="BK969" s="50">
        <f>ROUND($L$969*$K$969,2)</f>
        <v>0</v>
      </c>
      <c r="BL969" s="5" t="s">
        <v>541</v>
      </c>
    </row>
    <row r="970" spans="2:51" s="5" customFormat="1" ht="15.75" customHeight="1">
      <c r="B970" s="97"/>
      <c r="E970" s="98"/>
      <c r="F970" s="160" t="s">
        <v>1192</v>
      </c>
      <c r="G970" s="161"/>
      <c r="H970" s="161"/>
      <c r="I970" s="161"/>
      <c r="K970" s="99">
        <v>0.768</v>
      </c>
      <c r="N970" s="98"/>
      <c r="R970" s="100"/>
      <c r="T970" s="101"/>
      <c r="AA970" s="102"/>
      <c r="AT970" s="98" t="s">
        <v>480</v>
      </c>
      <c r="AU970" s="98" t="s">
        <v>364</v>
      </c>
      <c r="AV970" s="98" t="s">
        <v>364</v>
      </c>
      <c r="AW970" s="98" t="s">
        <v>422</v>
      </c>
      <c r="AX970" s="98" t="s">
        <v>355</v>
      </c>
      <c r="AY970" s="98" t="s">
        <v>473</v>
      </c>
    </row>
    <row r="971" spans="2:51" s="5" customFormat="1" ht="15.75" customHeight="1">
      <c r="B971" s="97"/>
      <c r="E971" s="98"/>
      <c r="F971" s="160" t="s">
        <v>1217</v>
      </c>
      <c r="G971" s="161"/>
      <c r="H971" s="161"/>
      <c r="I971" s="161"/>
      <c r="K971" s="99">
        <v>0.845</v>
      </c>
      <c r="N971" s="98"/>
      <c r="R971" s="100"/>
      <c r="T971" s="101"/>
      <c r="AA971" s="102"/>
      <c r="AT971" s="98" t="s">
        <v>480</v>
      </c>
      <c r="AU971" s="98" t="s">
        <v>364</v>
      </c>
      <c r="AV971" s="98" t="s">
        <v>364</v>
      </c>
      <c r="AW971" s="98" t="s">
        <v>422</v>
      </c>
      <c r="AX971" s="98" t="s">
        <v>320</v>
      </c>
      <c r="AY971" s="98" t="s">
        <v>473</v>
      </c>
    </row>
    <row r="972" spans="2:64" s="5" customFormat="1" ht="27" customHeight="1">
      <c r="B972" s="16"/>
      <c r="C972" s="85" t="s">
        <v>1218</v>
      </c>
      <c r="D972" s="85" t="s">
        <v>474</v>
      </c>
      <c r="E972" s="86" t="s">
        <v>1219</v>
      </c>
      <c r="F972" s="167" t="s">
        <v>1220</v>
      </c>
      <c r="G972" s="168"/>
      <c r="H972" s="168"/>
      <c r="I972" s="168"/>
      <c r="J972" s="87" t="s">
        <v>528</v>
      </c>
      <c r="K972" s="88">
        <v>649.063</v>
      </c>
      <c r="L972" s="169">
        <v>0</v>
      </c>
      <c r="M972" s="168"/>
      <c r="N972" s="170">
        <f>ROUND($L$972*$K$972,2)</f>
        <v>0</v>
      </c>
      <c r="O972" s="168"/>
      <c r="P972" s="168"/>
      <c r="Q972" s="168"/>
      <c r="R972" s="17"/>
      <c r="T972" s="89"/>
      <c r="U972" s="20" t="s">
        <v>340</v>
      </c>
      <c r="V972" s="90">
        <v>0.135</v>
      </c>
      <c r="W972" s="90">
        <f>$V$972*$K$972</f>
        <v>87.62350500000001</v>
      </c>
      <c r="X972" s="90">
        <v>0</v>
      </c>
      <c r="Y972" s="90">
        <f>$X$972*$K$972</f>
        <v>0</v>
      </c>
      <c r="Z972" s="90">
        <v>0</v>
      </c>
      <c r="AA972" s="91">
        <f>$Z$972*$K$972</f>
        <v>0</v>
      </c>
      <c r="AR972" s="5" t="s">
        <v>541</v>
      </c>
      <c r="AT972" s="5" t="s">
        <v>474</v>
      </c>
      <c r="AU972" s="5" t="s">
        <v>364</v>
      </c>
      <c r="AY972" s="5" t="s">
        <v>473</v>
      </c>
      <c r="BE972" s="50">
        <f>IF($U$972="základní",$N$972,0)</f>
        <v>0</v>
      </c>
      <c r="BF972" s="50">
        <f>IF($U$972="snížená",$N$972,0)</f>
        <v>0</v>
      </c>
      <c r="BG972" s="50">
        <f>IF($U$972="zákl. přenesená",$N$972,0)</f>
        <v>0</v>
      </c>
      <c r="BH972" s="50">
        <f>IF($U$972="sníž. přenesená",$N$972,0)</f>
        <v>0</v>
      </c>
      <c r="BI972" s="50">
        <f>IF($U$972="nulová",$N$972,0)</f>
        <v>0</v>
      </c>
      <c r="BJ972" s="5" t="s">
        <v>364</v>
      </c>
      <c r="BK972" s="50">
        <f>ROUND($L$972*$K$972,2)</f>
        <v>0</v>
      </c>
      <c r="BL972" s="5" t="s">
        <v>541</v>
      </c>
    </row>
    <row r="973" spans="2:51" s="5" customFormat="1" ht="15.75" customHeight="1">
      <c r="B973" s="92"/>
      <c r="E973" s="93"/>
      <c r="F973" s="171" t="s">
        <v>1221</v>
      </c>
      <c r="G973" s="172"/>
      <c r="H973" s="172"/>
      <c r="I973" s="172"/>
      <c r="K973" s="93"/>
      <c r="N973" s="93"/>
      <c r="R973" s="94"/>
      <c r="T973" s="95"/>
      <c r="AA973" s="96"/>
      <c r="AT973" s="93" t="s">
        <v>480</v>
      </c>
      <c r="AU973" s="93" t="s">
        <v>364</v>
      </c>
      <c r="AV973" s="93" t="s">
        <v>320</v>
      </c>
      <c r="AW973" s="93" t="s">
        <v>422</v>
      </c>
      <c r="AX973" s="93" t="s">
        <v>355</v>
      </c>
      <c r="AY973" s="93" t="s">
        <v>473</v>
      </c>
    </row>
    <row r="974" spans="2:51" s="5" customFormat="1" ht="15.75" customHeight="1">
      <c r="B974" s="97"/>
      <c r="E974" s="98"/>
      <c r="F974" s="160" t="s">
        <v>1222</v>
      </c>
      <c r="G974" s="161"/>
      <c r="H974" s="161"/>
      <c r="I974" s="161"/>
      <c r="K974" s="99">
        <v>253.38</v>
      </c>
      <c r="N974" s="98"/>
      <c r="R974" s="100"/>
      <c r="T974" s="101"/>
      <c r="AA974" s="102"/>
      <c r="AT974" s="98" t="s">
        <v>480</v>
      </c>
      <c r="AU974" s="98" t="s">
        <v>364</v>
      </c>
      <c r="AV974" s="98" t="s">
        <v>364</v>
      </c>
      <c r="AW974" s="98" t="s">
        <v>422</v>
      </c>
      <c r="AX974" s="98" t="s">
        <v>355</v>
      </c>
      <c r="AY974" s="98" t="s">
        <v>473</v>
      </c>
    </row>
    <row r="975" spans="2:51" s="5" customFormat="1" ht="15.75" customHeight="1">
      <c r="B975" s="97"/>
      <c r="E975" s="98"/>
      <c r="F975" s="160" t="s">
        <v>1223</v>
      </c>
      <c r="G975" s="161"/>
      <c r="H975" s="161"/>
      <c r="I975" s="161"/>
      <c r="K975" s="99">
        <v>127.92</v>
      </c>
      <c r="N975" s="98"/>
      <c r="R975" s="100"/>
      <c r="T975" s="101"/>
      <c r="AA975" s="102"/>
      <c r="AT975" s="98" t="s">
        <v>480</v>
      </c>
      <c r="AU975" s="98" t="s">
        <v>364</v>
      </c>
      <c r="AV975" s="98" t="s">
        <v>364</v>
      </c>
      <c r="AW975" s="98" t="s">
        <v>422</v>
      </c>
      <c r="AX975" s="98" t="s">
        <v>355</v>
      </c>
      <c r="AY975" s="98" t="s">
        <v>473</v>
      </c>
    </row>
    <row r="976" spans="2:51" s="5" customFormat="1" ht="15.75" customHeight="1">
      <c r="B976" s="97"/>
      <c r="E976" s="98"/>
      <c r="F976" s="160" t="s">
        <v>1224</v>
      </c>
      <c r="G976" s="161"/>
      <c r="H976" s="161"/>
      <c r="I976" s="161"/>
      <c r="K976" s="99">
        <v>-43</v>
      </c>
      <c r="N976" s="98"/>
      <c r="R976" s="100"/>
      <c r="T976" s="101"/>
      <c r="AA976" s="102"/>
      <c r="AT976" s="98" t="s">
        <v>480</v>
      </c>
      <c r="AU976" s="98" t="s">
        <v>364</v>
      </c>
      <c r="AV976" s="98" t="s">
        <v>364</v>
      </c>
      <c r="AW976" s="98" t="s">
        <v>422</v>
      </c>
      <c r="AX976" s="98" t="s">
        <v>355</v>
      </c>
      <c r="AY976" s="98" t="s">
        <v>473</v>
      </c>
    </row>
    <row r="977" spans="2:51" s="5" customFormat="1" ht="15.75" customHeight="1">
      <c r="B977" s="97"/>
      <c r="E977" s="98"/>
      <c r="F977" s="160" t="s">
        <v>1225</v>
      </c>
      <c r="G977" s="161"/>
      <c r="H977" s="161"/>
      <c r="I977" s="161"/>
      <c r="K977" s="99">
        <v>52.8</v>
      </c>
      <c r="N977" s="98"/>
      <c r="R977" s="100"/>
      <c r="T977" s="101"/>
      <c r="AA977" s="102"/>
      <c r="AT977" s="98" t="s">
        <v>480</v>
      </c>
      <c r="AU977" s="98" t="s">
        <v>364</v>
      </c>
      <c r="AV977" s="98" t="s">
        <v>364</v>
      </c>
      <c r="AW977" s="98" t="s">
        <v>422</v>
      </c>
      <c r="AX977" s="98" t="s">
        <v>355</v>
      </c>
      <c r="AY977" s="98" t="s">
        <v>473</v>
      </c>
    </row>
    <row r="978" spans="2:51" s="5" customFormat="1" ht="15.75" customHeight="1">
      <c r="B978" s="97"/>
      <c r="E978" s="98"/>
      <c r="F978" s="160" t="s">
        <v>1226</v>
      </c>
      <c r="G978" s="161"/>
      <c r="H978" s="161"/>
      <c r="I978" s="161"/>
      <c r="K978" s="99">
        <v>114.95</v>
      </c>
      <c r="N978" s="98"/>
      <c r="R978" s="100"/>
      <c r="T978" s="101"/>
      <c r="AA978" s="102"/>
      <c r="AT978" s="98" t="s">
        <v>480</v>
      </c>
      <c r="AU978" s="98" t="s">
        <v>364</v>
      </c>
      <c r="AV978" s="98" t="s">
        <v>364</v>
      </c>
      <c r="AW978" s="98" t="s">
        <v>422</v>
      </c>
      <c r="AX978" s="98" t="s">
        <v>355</v>
      </c>
      <c r="AY978" s="98" t="s">
        <v>473</v>
      </c>
    </row>
    <row r="979" spans="2:51" s="5" customFormat="1" ht="15.75" customHeight="1">
      <c r="B979" s="97"/>
      <c r="E979" s="98"/>
      <c r="F979" s="160" t="s">
        <v>1227</v>
      </c>
      <c r="G979" s="161"/>
      <c r="H979" s="161"/>
      <c r="I979" s="161"/>
      <c r="K979" s="99">
        <v>13.2</v>
      </c>
      <c r="N979" s="98"/>
      <c r="R979" s="100"/>
      <c r="T979" s="101"/>
      <c r="AA979" s="102"/>
      <c r="AT979" s="98" t="s">
        <v>480</v>
      </c>
      <c r="AU979" s="98" t="s">
        <v>364</v>
      </c>
      <c r="AV979" s="98" t="s">
        <v>364</v>
      </c>
      <c r="AW979" s="98" t="s">
        <v>422</v>
      </c>
      <c r="AX979" s="98" t="s">
        <v>355</v>
      </c>
      <c r="AY979" s="98" t="s">
        <v>473</v>
      </c>
    </row>
    <row r="980" spans="2:51" s="5" customFormat="1" ht="15.75" customHeight="1">
      <c r="B980" s="103"/>
      <c r="E980" s="104"/>
      <c r="F980" s="162" t="s">
        <v>482</v>
      </c>
      <c r="G980" s="163"/>
      <c r="H980" s="163"/>
      <c r="I980" s="163"/>
      <c r="K980" s="105">
        <v>519.25</v>
      </c>
      <c r="N980" s="104"/>
      <c r="R980" s="106"/>
      <c r="T980" s="107"/>
      <c r="AA980" s="108"/>
      <c r="AT980" s="104" t="s">
        <v>480</v>
      </c>
      <c r="AU980" s="104" t="s">
        <v>364</v>
      </c>
      <c r="AV980" s="104" t="s">
        <v>478</v>
      </c>
      <c r="AW980" s="104" t="s">
        <v>422</v>
      </c>
      <c r="AX980" s="104" t="s">
        <v>355</v>
      </c>
      <c r="AY980" s="104" t="s">
        <v>473</v>
      </c>
    </row>
    <row r="981" spans="2:51" s="5" customFormat="1" ht="15.75" customHeight="1">
      <c r="B981" s="97"/>
      <c r="E981" s="98" t="s">
        <v>409</v>
      </c>
      <c r="F981" s="160" t="s">
        <v>1228</v>
      </c>
      <c r="G981" s="161"/>
      <c r="H981" s="161"/>
      <c r="I981" s="161"/>
      <c r="K981" s="99">
        <v>649.063</v>
      </c>
      <c r="N981" s="98"/>
      <c r="R981" s="100"/>
      <c r="T981" s="101"/>
      <c r="AA981" s="102"/>
      <c r="AT981" s="98" t="s">
        <v>480</v>
      </c>
      <c r="AU981" s="98" t="s">
        <v>364</v>
      </c>
      <c r="AV981" s="98" t="s">
        <v>364</v>
      </c>
      <c r="AW981" s="98" t="s">
        <v>422</v>
      </c>
      <c r="AX981" s="98" t="s">
        <v>320</v>
      </c>
      <c r="AY981" s="98" t="s">
        <v>473</v>
      </c>
    </row>
    <row r="982" spans="2:64" s="5" customFormat="1" ht="15.75" customHeight="1">
      <c r="B982" s="16"/>
      <c r="C982" s="109" t="s">
        <v>1229</v>
      </c>
      <c r="D982" s="109" t="s">
        <v>616</v>
      </c>
      <c r="E982" s="110" t="s">
        <v>1230</v>
      </c>
      <c r="F982" s="176" t="s">
        <v>1231</v>
      </c>
      <c r="G982" s="174"/>
      <c r="H982" s="174"/>
      <c r="I982" s="174"/>
      <c r="J982" s="111" t="s">
        <v>477</v>
      </c>
      <c r="K982" s="112">
        <v>5.706</v>
      </c>
      <c r="L982" s="173">
        <v>0</v>
      </c>
      <c r="M982" s="174"/>
      <c r="N982" s="175">
        <f>ROUND($L$982*$K$982,2)</f>
        <v>0</v>
      </c>
      <c r="O982" s="168"/>
      <c r="P982" s="168"/>
      <c r="Q982" s="168"/>
      <c r="R982" s="17"/>
      <c r="T982" s="89"/>
      <c r="U982" s="20" t="s">
        <v>340</v>
      </c>
      <c r="V982" s="90">
        <v>0</v>
      </c>
      <c r="W982" s="90">
        <f>$V$982*$K$982</f>
        <v>0</v>
      </c>
      <c r="X982" s="90">
        <v>0.55</v>
      </c>
      <c r="Y982" s="90">
        <f>$X$982*$K$982</f>
        <v>3.1383000000000005</v>
      </c>
      <c r="Z982" s="90">
        <v>0</v>
      </c>
      <c r="AA982" s="91">
        <f>$Z$982*$K$982</f>
        <v>0</v>
      </c>
      <c r="AR982" s="5" t="s">
        <v>625</v>
      </c>
      <c r="AT982" s="5" t="s">
        <v>616</v>
      </c>
      <c r="AU982" s="5" t="s">
        <v>364</v>
      </c>
      <c r="AY982" s="5" t="s">
        <v>473</v>
      </c>
      <c r="BE982" s="50">
        <f>IF($U$982="základní",$N$982,0)</f>
        <v>0</v>
      </c>
      <c r="BF982" s="50">
        <f>IF($U$982="snížená",$N$982,0)</f>
        <v>0</v>
      </c>
      <c r="BG982" s="50">
        <f>IF($U$982="zákl. přenesená",$N$982,0)</f>
        <v>0</v>
      </c>
      <c r="BH982" s="50">
        <f>IF($U$982="sníž. přenesená",$N$982,0)</f>
        <v>0</v>
      </c>
      <c r="BI982" s="50">
        <f>IF($U$982="nulová",$N$982,0)</f>
        <v>0</v>
      </c>
      <c r="BJ982" s="5" t="s">
        <v>364</v>
      </c>
      <c r="BK982" s="50">
        <f>ROUND($L$982*$K$982,2)</f>
        <v>0</v>
      </c>
      <c r="BL982" s="5" t="s">
        <v>541</v>
      </c>
    </row>
    <row r="983" spans="2:51" s="5" customFormat="1" ht="15.75" customHeight="1">
      <c r="B983" s="97"/>
      <c r="E983" s="98"/>
      <c r="F983" s="160" t="s">
        <v>1232</v>
      </c>
      <c r="G983" s="161"/>
      <c r="H983" s="161"/>
      <c r="I983" s="161"/>
      <c r="K983" s="99">
        <v>5.187</v>
      </c>
      <c r="N983" s="98"/>
      <c r="R983" s="100"/>
      <c r="T983" s="101"/>
      <c r="AA983" s="102"/>
      <c r="AT983" s="98" t="s">
        <v>480</v>
      </c>
      <c r="AU983" s="98" t="s">
        <v>364</v>
      </c>
      <c r="AV983" s="98" t="s">
        <v>364</v>
      </c>
      <c r="AW983" s="98" t="s">
        <v>422</v>
      </c>
      <c r="AX983" s="98" t="s">
        <v>355</v>
      </c>
      <c r="AY983" s="98" t="s">
        <v>473</v>
      </c>
    </row>
    <row r="984" spans="2:51" s="5" customFormat="1" ht="15.75" customHeight="1">
      <c r="B984" s="97"/>
      <c r="E984" s="98"/>
      <c r="F984" s="160" t="s">
        <v>1233</v>
      </c>
      <c r="G984" s="161"/>
      <c r="H984" s="161"/>
      <c r="I984" s="161"/>
      <c r="K984" s="99">
        <v>5.706</v>
      </c>
      <c r="N984" s="98"/>
      <c r="R984" s="100"/>
      <c r="T984" s="101"/>
      <c r="AA984" s="102"/>
      <c r="AT984" s="98" t="s">
        <v>480</v>
      </c>
      <c r="AU984" s="98" t="s">
        <v>364</v>
      </c>
      <c r="AV984" s="98" t="s">
        <v>364</v>
      </c>
      <c r="AW984" s="98" t="s">
        <v>422</v>
      </c>
      <c r="AX984" s="98" t="s">
        <v>320</v>
      </c>
      <c r="AY984" s="98" t="s">
        <v>473</v>
      </c>
    </row>
    <row r="985" spans="2:64" s="5" customFormat="1" ht="27" customHeight="1">
      <c r="B985" s="16"/>
      <c r="C985" s="85" t="s">
        <v>1234</v>
      </c>
      <c r="D985" s="85" t="s">
        <v>474</v>
      </c>
      <c r="E985" s="86" t="s">
        <v>1235</v>
      </c>
      <c r="F985" s="167" t="s">
        <v>1236</v>
      </c>
      <c r="G985" s="168"/>
      <c r="H985" s="168"/>
      <c r="I985" s="168"/>
      <c r="J985" s="87" t="s">
        <v>632</v>
      </c>
      <c r="K985" s="88">
        <v>673</v>
      </c>
      <c r="L985" s="169">
        <v>0</v>
      </c>
      <c r="M985" s="168"/>
      <c r="N985" s="170">
        <f>ROUND($L$985*$K$985,2)</f>
        <v>0</v>
      </c>
      <c r="O985" s="168"/>
      <c r="P985" s="168"/>
      <c r="Q985" s="168"/>
      <c r="R985" s="17"/>
      <c r="T985" s="89"/>
      <c r="U985" s="20" t="s">
        <v>340</v>
      </c>
      <c r="V985" s="90">
        <v>0.03</v>
      </c>
      <c r="W985" s="90">
        <f>$V$985*$K$985</f>
        <v>20.189999999999998</v>
      </c>
      <c r="X985" s="90">
        <v>0</v>
      </c>
      <c r="Y985" s="90">
        <f>$X$985*$K$985</f>
        <v>0</v>
      </c>
      <c r="Z985" s="90">
        <v>0</v>
      </c>
      <c r="AA985" s="91">
        <f>$Z$985*$K$985</f>
        <v>0</v>
      </c>
      <c r="AR985" s="5" t="s">
        <v>541</v>
      </c>
      <c r="AT985" s="5" t="s">
        <v>474</v>
      </c>
      <c r="AU985" s="5" t="s">
        <v>364</v>
      </c>
      <c r="AY985" s="5" t="s">
        <v>473</v>
      </c>
      <c r="BE985" s="50">
        <f>IF($U$985="základní",$N$985,0)</f>
        <v>0</v>
      </c>
      <c r="BF985" s="50">
        <f>IF($U$985="snížená",$N$985,0)</f>
        <v>0</v>
      </c>
      <c r="BG985" s="50">
        <f>IF($U$985="zákl. přenesená",$N$985,0)</f>
        <v>0</v>
      </c>
      <c r="BH985" s="50">
        <f>IF($U$985="sníž. přenesená",$N$985,0)</f>
        <v>0</v>
      </c>
      <c r="BI985" s="50">
        <f>IF($U$985="nulová",$N$985,0)</f>
        <v>0</v>
      </c>
      <c r="BJ985" s="5" t="s">
        <v>364</v>
      </c>
      <c r="BK985" s="50">
        <f>ROUND($L$985*$K$985,2)</f>
        <v>0</v>
      </c>
      <c r="BL985" s="5" t="s">
        <v>541</v>
      </c>
    </row>
    <row r="986" spans="2:64" s="5" customFormat="1" ht="27" customHeight="1">
      <c r="B986" s="16"/>
      <c r="C986" s="109" t="s">
        <v>1237</v>
      </c>
      <c r="D986" s="109" t="s">
        <v>616</v>
      </c>
      <c r="E986" s="110" t="s">
        <v>1238</v>
      </c>
      <c r="F986" s="176" t="s">
        <v>1239</v>
      </c>
      <c r="G986" s="174"/>
      <c r="H986" s="174"/>
      <c r="I986" s="174"/>
      <c r="J986" s="111" t="s">
        <v>477</v>
      </c>
      <c r="K986" s="112">
        <v>1.955</v>
      </c>
      <c r="L986" s="173">
        <v>0</v>
      </c>
      <c r="M986" s="174"/>
      <c r="N986" s="175">
        <f>ROUND($L$986*$K$986,2)</f>
        <v>0</v>
      </c>
      <c r="O986" s="168"/>
      <c r="P986" s="168"/>
      <c r="Q986" s="168"/>
      <c r="R986" s="17"/>
      <c r="T986" s="89"/>
      <c r="U986" s="20" t="s">
        <v>340</v>
      </c>
      <c r="V986" s="90">
        <v>0</v>
      </c>
      <c r="W986" s="90">
        <f>$V$986*$K$986</f>
        <v>0</v>
      </c>
      <c r="X986" s="90">
        <v>0.55</v>
      </c>
      <c r="Y986" s="90">
        <f>$X$986*$K$986</f>
        <v>1.07525</v>
      </c>
      <c r="Z986" s="90">
        <v>0</v>
      </c>
      <c r="AA986" s="91">
        <f>$Z$986*$K$986</f>
        <v>0</v>
      </c>
      <c r="AR986" s="5" t="s">
        <v>625</v>
      </c>
      <c r="AT986" s="5" t="s">
        <v>616</v>
      </c>
      <c r="AU986" s="5" t="s">
        <v>364</v>
      </c>
      <c r="AY986" s="5" t="s">
        <v>473</v>
      </c>
      <c r="BE986" s="50">
        <f>IF($U$986="základní",$N$986,0)</f>
        <v>0</v>
      </c>
      <c r="BF986" s="50">
        <f>IF($U$986="snížená",$N$986,0)</f>
        <v>0</v>
      </c>
      <c r="BG986" s="50">
        <f>IF($U$986="zákl. přenesená",$N$986,0)</f>
        <v>0</v>
      </c>
      <c r="BH986" s="50">
        <f>IF($U$986="sníž. přenesená",$N$986,0)</f>
        <v>0</v>
      </c>
      <c r="BI986" s="50">
        <f>IF($U$986="nulová",$N$986,0)</f>
        <v>0</v>
      </c>
      <c r="BJ986" s="5" t="s">
        <v>364</v>
      </c>
      <c r="BK986" s="50">
        <f>ROUND($L$986*$K$986,2)</f>
        <v>0</v>
      </c>
      <c r="BL986" s="5" t="s">
        <v>541</v>
      </c>
    </row>
    <row r="987" spans="2:51" s="5" customFormat="1" ht="15.75" customHeight="1">
      <c r="B987" s="97"/>
      <c r="E987" s="98"/>
      <c r="F987" s="160" t="s">
        <v>1193</v>
      </c>
      <c r="G987" s="161"/>
      <c r="H987" s="161"/>
      <c r="I987" s="161"/>
      <c r="K987" s="99">
        <v>1.777</v>
      </c>
      <c r="N987" s="98"/>
      <c r="R987" s="100"/>
      <c r="T987" s="101"/>
      <c r="AA987" s="102"/>
      <c r="AT987" s="98" t="s">
        <v>480</v>
      </c>
      <c r="AU987" s="98" t="s">
        <v>364</v>
      </c>
      <c r="AV987" s="98" t="s">
        <v>364</v>
      </c>
      <c r="AW987" s="98" t="s">
        <v>422</v>
      </c>
      <c r="AX987" s="98" t="s">
        <v>320</v>
      </c>
      <c r="AY987" s="98" t="s">
        <v>473</v>
      </c>
    </row>
    <row r="988" spans="2:64" s="5" customFormat="1" ht="27" customHeight="1">
      <c r="B988" s="16"/>
      <c r="C988" s="85" t="s">
        <v>1240</v>
      </c>
      <c r="D988" s="85" t="s">
        <v>474</v>
      </c>
      <c r="E988" s="86" t="s">
        <v>1241</v>
      </c>
      <c r="F988" s="167" t="s">
        <v>1242</v>
      </c>
      <c r="G988" s="168"/>
      <c r="H988" s="168"/>
      <c r="I988" s="168"/>
      <c r="J988" s="87" t="s">
        <v>477</v>
      </c>
      <c r="K988" s="88">
        <v>3.48</v>
      </c>
      <c r="L988" s="169">
        <v>0</v>
      </c>
      <c r="M988" s="168"/>
      <c r="N988" s="170">
        <f>ROUND($L$988*$K$988,2)</f>
        <v>0</v>
      </c>
      <c r="O988" s="168"/>
      <c r="P988" s="168"/>
      <c r="Q988" s="168"/>
      <c r="R988" s="17"/>
      <c r="T988" s="89"/>
      <c r="U988" s="20" t="s">
        <v>340</v>
      </c>
      <c r="V988" s="90">
        <v>0</v>
      </c>
      <c r="W988" s="90">
        <f>$V$988*$K$988</f>
        <v>0</v>
      </c>
      <c r="X988" s="90">
        <v>0.02431</v>
      </c>
      <c r="Y988" s="90">
        <f>$X$988*$K$988</f>
        <v>0.08459879999999999</v>
      </c>
      <c r="Z988" s="90">
        <v>0</v>
      </c>
      <c r="AA988" s="91">
        <f>$Z$988*$K$988</f>
        <v>0</v>
      </c>
      <c r="AR988" s="5" t="s">
        <v>541</v>
      </c>
      <c r="AT988" s="5" t="s">
        <v>474</v>
      </c>
      <c r="AU988" s="5" t="s">
        <v>364</v>
      </c>
      <c r="AY988" s="5" t="s">
        <v>473</v>
      </c>
      <c r="BE988" s="50">
        <f>IF($U$988="základní",$N$988,0)</f>
        <v>0</v>
      </c>
      <c r="BF988" s="50">
        <f>IF($U$988="snížená",$N$988,0)</f>
        <v>0</v>
      </c>
      <c r="BG988" s="50">
        <f>IF($U$988="zákl. přenesená",$N$988,0)</f>
        <v>0</v>
      </c>
      <c r="BH988" s="50">
        <f>IF($U$988="sníž. přenesená",$N$988,0)</f>
        <v>0</v>
      </c>
      <c r="BI988" s="50">
        <f>IF($U$988="nulová",$N$988,0)</f>
        <v>0</v>
      </c>
      <c r="BJ988" s="5" t="s">
        <v>364</v>
      </c>
      <c r="BK988" s="50">
        <f>ROUND($L$988*$K$988,2)</f>
        <v>0</v>
      </c>
      <c r="BL988" s="5" t="s">
        <v>541</v>
      </c>
    </row>
    <row r="989" spans="2:51" s="5" customFormat="1" ht="15.75" customHeight="1">
      <c r="B989" s="92"/>
      <c r="E989" s="93"/>
      <c r="F989" s="171" t="s">
        <v>1185</v>
      </c>
      <c r="G989" s="172"/>
      <c r="H989" s="172"/>
      <c r="I989" s="172"/>
      <c r="K989" s="93"/>
      <c r="N989" s="93"/>
      <c r="R989" s="94"/>
      <c r="T989" s="95"/>
      <c r="AA989" s="96"/>
      <c r="AT989" s="93" t="s">
        <v>480</v>
      </c>
      <c r="AU989" s="93" t="s">
        <v>364</v>
      </c>
      <c r="AV989" s="93" t="s">
        <v>320</v>
      </c>
      <c r="AW989" s="93" t="s">
        <v>422</v>
      </c>
      <c r="AX989" s="93" t="s">
        <v>355</v>
      </c>
      <c r="AY989" s="93" t="s">
        <v>473</v>
      </c>
    </row>
    <row r="990" spans="2:51" s="5" customFormat="1" ht="15.75" customHeight="1">
      <c r="B990" s="92"/>
      <c r="E990" s="93"/>
      <c r="F990" s="171" t="s">
        <v>1186</v>
      </c>
      <c r="G990" s="172"/>
      <c r="H990" s="172"/>
      <c r="I990" s="172"/>
      <c r="K990" s="93"/>
      <c r="N990" s="93"/>
      <c r="R990" s="94"/>
      <c r="T990" s="95"/>
      <c r="AA990" s="96"/>
      <c r="AT990" s="93" t="s">
        <v>480</v>
      </c>
      <c r="AU990" s="93" t="s">
        <v>364</v>
      </c>
      <c r="AV990" s="93" t="s">
        <v>320</v>
      </c>
      <c r="AW990" s="93" t="s">
        <v>422</v>
      </c>
      <c r="AX990" s="93" t="s">
        <v>355</v>
      </c>
      <c r="AY990" s="93" t="s">
        <v>473</v>
      </c>
    </row>
    <row r="991" spans="2:51" s="5" customFormat="1" ht="15.75" customHeight="1">
      <c r="B991" s="97"/>
      <c r="E991" s="98"/>
      <c r="F991" s="160" t="s">
        <v>1187</v>
      </c>
      <c r="G991" s="161"/>
      <c r="H991" s="161"/>
      <c r="I991" s="161"/>
      <c r="K991" s="99">
        <v>0.019</v>
      </c>
      <c r="N991" s="98"/>
      <c r="R991" s="100"/>
      <c r="T991" s="101"/>
      <c r="AA991" s="102"/>
      <c r="AT991" s="98" t="s">
        <v>480</v>
      </c>
      <c r="AU991" s="98" t="s">
        <v>364</v>
      </c>
      <c r="AV991" s="98" t="s">
        <v>364</v>
      </c>
      <c r="AW991" s="98" t="s">
        <v>422</v>
      </c>
      <c r="AX991" s="98" t="s">
        <v>355</v>
      </c>
      <c r="AY991" s="98" t="s">
        <v>473</v>
      </c>
    </row>
    <row r="992" spans="2:51" s="5" customFormat="1" ht="15.75" customHeight="1">
      <c r="B992" s="92"/>
      <c r="E992" s="93"/>
      <c r="F992" s="171" t="s">
        <v>1188</v>
      </c>
      <c r="G992" s="172"/>
      <c r="H992" s="172"/>
      <c r="I992" s="172"/>
      <c r="K992" s="93"/>
      <c r="N992" s="93"/>
      <c r="R992" s="94"/>
      <c r="T992" s="95"/>
      <c r="AA992" s="96"/>
      <c r="AT992" s="93" t="s">
        <v>480</v>
      </c>
      <c r="AU992" s="93" t="s">
        <v>364</v>
      </c>
      <c r="AV992" s="93" t="s">
        <v>320</v>
      </c>
      <c r="AW992" s="93" t="s">
        <v>422</v>
      </c>
      <c r="AX992" s="93" t="s">
        <v>355</v>
      </c>
      <c r="AY992" s="93" t="s">
        <v>473</v>
      </c>
    </row>
    <row r="993" spans="2:51" s="5" customFormat="1" ht="15.75" customHeight="1">
      <c r="B993" s="97"/>
      <c r="E993" s="98"/>
      <c r="F993" s="160" t="s">
        <v>1189</v>
      </c>
      <c r="G993" s="161"/>
      <c r="H993" s="161"/>
      <c r="I993" s="161"/>
      <c r="K993" s="99">
        <v>0.225</v>
      </c>
      <c r="N993" s="98"/>
      <c r="R993" s="100"/>
      <c r="T993" s="101"/>
      <c r="AA993" s="102"/>
      <c r="AT993" s="98" t="s">
        <v>480</v>
      </c>
      <c r="AU993" s="98" t="s">
        <v>364</v>
      </c>
      <c r="AV993" s="98" t="s">
        <v>364</v>
      </c>
      <c r="AW993" s="98" t="s">
        <v>422</v>
      </c>
      <c r="AX993" s="98" t="s">
        <v>355</v>
      </c>
      <c r="AY993" s="98" t="s">
        <v>473</v>
      </c>
    </row>
    <row r="994" spans="2:51" s="5" customFormat="1" ht="15.75" customHeight="1">
      <c r="B994" s="97"/>
      <c r="E994" s="98"/>
      <c r="F994" s="160"/>
      <c r="G994" s="161"/>
      <c r="H994" s="161"/>
      <c r="I994" s="161"/>
      <c r="K994" s="99">
        <v>0</v>
      </c>
      <c r="N994" s="98"/>
      <c r="R994" s="100"/>
      <c r="T994" s="101"/>
      <c r="AA994" s="102"/>
      <c r="AT994" s="98" t="s">
        <v>480</v>
      </c>
      <c r="AU994" s="98" t="s">
        <v>364</v>
      </c>
      <c r="AV994" s="98" t="s">
        <v>364</v>
      </c>
      <c r="AW994" s="98" t="s">
        <v>422</v>
      </c>
      <c r="AX994" s="98" t="s">
        <v>355</v>
      </c>
      <c r="AY994" s="98" t="s">
        <v>473</v>
      </c>
    </row>
    <row r="995" spans="2:51" s="5" customFormat="1" ht="15.75" customHeight="1">
      <c r="B995" s="92"/>
      <c r="E995" s="93"/>
      <c r="F995" s="171" t="s">
        <v>1190</v>
      </c>
      <c r="G995" s="172"/>
      <c r="H995" s="172"/>
      <c r="I995" s="172"/>
      <c r="K995" s="93"/>
      <c r="N995" s="93"/>
      <c r="R995" s="94"/>
      <c r="T995" s="95"/>
      <c r="AA995" s="96"/>
      <c r="AT995" s="93" t="s">
        <v>480</v>
      </c>
      <c r="AU995" s="93" t="s">
        <v>364</v>
      </c>
      <c r="AV995" s="93" t="s">
        <v>320</v>
      </c>
      <c r="AW995" s="93" t="s">
        <v>422</v>
      </c>
      <c r="AX995" s="93" t="s">
        <v>355</v>
      </c>
      <c r="AY995" s="93" t="s">
        <v>473</v>
      </c>
    </row>
    <row r="996" spans="2:51" s="5" customFormat="1" ht="15.75" customHeight="1">
      <c r="B996" s="97"/>
      <c r="E996" s="98"/>
      <c r="F996" s="160" t="s">
        <v>1191</v>
      </c>
      <c r="G996" s="161"/>
      <c r="H996" s="161"/>
      <c r="I996" s="161"/>
      <c r="K996" s="99">
        <v>0.691</v>
      </c>
      <c r="N996" s="98"/>
      <c r="R996" s="100"/>
      <c r="T996" s="101"/>
      <c r="AA996" s="102"/>
      <c r="AT996" s="98" t="s">
        <v>480</v>
      </c>
      <c r="AU996" s="98" t="s">
        <v>364</v>
      </c>
      <c r="AV996" s="98" t="s">
        <v>364</v>
      </c>
      <c r="AW996" s="98" t="s">
        <v>422</v>
      </c>
      <c r="AX996" s="98" t="s">
        <v>355</v>
      </c>
      <c r="AY996" s="98" t="s">
        <v>473</v>
      </c>
    </row>
    <row r="997" spans="2:51" s="5" customFormat="1" ht="15.75" customHeight="1">
      <c r="B997" s="97"/>
      <c r="E997" s="98"/>
      <c r="F997" s="160"/>
      <c r="G997" s="161"/>
      <c r="H997" s="161"/>
      <c r="I997" s="161"/>
      <c r="K997" s="99">
        <v>0</v>
      </c>
      <c r="N997" s="98"/>
      <c r="R997" s="100"/>
      <c r="T997" s="101"/>
      <c r="AA997" s="102"/>
      <c r="AT997" s="98" t="s">
        <v>480</v>
      </c>
      <c r="AU997" s="98" t="s">
        <v>364</v>
      </c>
      <c r="AV997" s="98" t="s">
        <v>364</v>
      </c>
      <c r="AW997" s="98" t="s">
        <v>422</v>
      </c>
      <c r="AX997" s="98" t="s">
        <v>355</v>
      </c>
      <c r="AY997" s="98" t="s">
        <v>473</v>
      </c>
    </row>
    <row r="998" spans="2:51" s="5" customFormat="1" ht="15.75" customHeight="1">
      <c r="B998" s="97"/>
      <c r="E998" s="98"/>
      <c r="F998" s="160" t="s">
        <v>1192</v>
      </c>
      <c r="G998" s="161"/>
      <c r="H998" s="161"/>
      <c r="I998" s="161"/>
      <c r="K998" s="99">
        <v>0.768</v>
      </c>
      <c r="N998" s="98"/>
      <c r="R998" s="100"/>
      <c r="T998" s="101"/>
      <c r="AA998" s="102"/>
      <c r="AT998" s="98" t="s">
        <v>480</v>
      </c>
      <c r="AU998" s="98" t="s">
        <v>364</v>
      </c>
      <c r="AV998" s="98" t="s">
        <v>364</v>
      </c>
      <c r="AW998" s="98" t="s">
        <v>422</v>
      </c>
      <c r="AX998" s="98" t="s">
        <v>355</v>
      </c>
      <c r="AY998" s="98" t="s">
        <v>473</v>
      </c>
    </row>
    <row r="999" spans="2:51" s="5" customFormat="1" ht="15.75" customHeight="1">
      <c r="B999" s="97"/>
      <c r="E999" s="98"/>
      <c r="F999" s="160"/>
      <c r="G999" s="161"/>
      <c r="H999" s="161"/>
      <c r="I999" s="161"/>
      <c r="K999" s="99">
        <v>0</v>
      </c>
      <c r="N999" s="98"/>
      <c r="R999" s="100"/>
      <c r="T999" s="101"/>
      <c r="AA999" s="102"/>
      <c r="AT999" s="98" t="s">
        <v>480</v>
      </c>
      <c r="AU999" s="98" t="s">
        <v>364</v>
      </c>
      <c r="AV999" s="98" t="s">
        <v>364</v>
      </c>
      <c r="AW999" s="98" t="s">
        <v>422</v>
      </c>
      <c r="AX999" s="98" t="s">
        <v>355</v>
      </c>
      <c r="AY999" s="98" t="s">
        <v>473</v>
      </c>
    </row>
    <row r="1000" spans="2:51" s="5" customFormat="1" ht="15.75" customHeight="1">
      <c r="B1000" s="97"/>
      <c r="E1000" s="98"/>
      <c r="F1000" s="160" t="s">
        <v>1193</v>
      </c>
      <c r="G1000" s="161"/>
      <c r="H1000" s="161"/>
      <c r="I1000" s="161"/>
      <c r="K1000" s="99">
        <v>1.777</v>
      </c>
      <c r="N1000" s="98"/>
      <c r="R1000" s="100"/>
      <c r="T1000" s="101"/>
      <c r="AA1000" s="102"/>
      <c r="AT1000" s="98" t="s">
        <v>480</v>
      </c>
      <c r="AU1000" s="98" t="s">
        <v>364</v>
      </c>
      <c r="AV1000" s="98" t="s">
        <v>364</v>
      </c>
      <c r="AW1000" s="98" t="s">
        <v>422</v>
      </c>
      <c r="AX1000" s="98" t="s">
        <v>355</v>
      </c>
      <c r="AY1000" s="98" t="s">
        <v>473</v>
      </c>
    </row>
    <row r="1001" spans="2:51" s="5" customFormat="1" ht="15.75" customHeight="1">
      <c r="B1001" s="103"/>
      <c r="E1001" s="104"/>
      <c r="F1001" s="162" t="s">
        <v>482</v>
      </c>
      <c r="G1001" s="163"/>
      <c r="H1001" s="163"/>
      <c r="I1001" s="163"/>
      <c r="K1001" s="105">
        <v>3.48</v>
      </c>
      <c r="N1001" s="104"/>
      <c r="R1001" s="106"/>
      <c r="T1001" s="107"/>
      <c r="AA1001" s="108"/>
      <c r="AT1001" s="104" t="s">
        <v>480</v>
      </c>
      <c r="AU1001" s="104" t="s">
        <v>364</v>
      </c>
      <c r="AV1001" s="104" t="s">
        <v>478</v>
      </c>
      <c r="AW1001" s="104" t="s">
        <v>422</v>
      </c>
      <c r="AX1001" s="104" t="s">
        <v>320</v>
      </c>
      <c r="AY1001" s="104" t="s">
        <v>473</v>
      </c>
    </row>
    <row r="1002" spans="2:64" s="5" customFormat="1" ht="15.75" customHeight="1">
      <c r="B1002" s="16"/>
      <c r="C1002" s="186" t="s">
        <v>366</v>
      </c>
      <c r="D1002" s="186" t="s">
        <v>474</v>
      </c>
      <c r="E1002" s="187" t="s">
        <v>1243</v>
      </c>
      <c r="F1002" s="188" t="s">
        <v>1244</v>
      </c>
      <c r="G1002" s="189"/>
      <c r="H1002" s="189"/>
      <c r="I1002" s="189"/>
      <c r="J1002" s="190" t="s">
        <v>528</v>
      </c>
      <c r="K1002" s="191">
        <v>14.819</v>
      </c>
      <c r="L1002" s="192">
        <v>0</v>
      </c>
      <c r="M1002" s="193"/>
      <c r="N1002" s="192">
        <f>ROUND($L$1002*$K$1002,2)</f>
        <v>0</v>
      </c>
      <c r="O1002" s="193"/>
      <c r="P1002" s="193"/>
      <c r="Q1002" s="193"/>
      <c r="R1002" s="17"/>
      <c r="T1002" s="89"/>
      <c r="U1002" s="20" t="s">
        <v>340</v>
      </c>
      <c r="V1002" s="90">
        <v>0.322</v>
      </c>
      <c r="W1002" s="90">
        <f>$V$1002*$K$1002</f>
        <v>4.771718000000001</v>
      </c>
      <c r="X1002" s="90">
        <v>0.01523</v>
      </c>
      <c r="Y1002" s="90">
        <f>$X$1002*$K$1002</f>
        <v>0.22569337000000003</v>
      </c>
      <c r="Z1002" s="90">
        <v>0</v>
      </c>
      <c r="AA1002" s="91">
        <f>$Z$1002*$K$1002</f>
        <v>0</v>
      </c>
      <c r="AR1002" s="5" t="s">
        <v>541</v>
      </c>
      <c r="AT1002" s="5" t="s">
        <v>474</v>
      </c>
      <c r="AU1002" s="5" t="s">
        <v>364</v>
      </c>
      <c r="AY1002" s="5" t="s">
        <v>473</v>
      </c>
      <c r="BE1002" s="50">
        <f>IF($U$1002="základní",$N$1002,0)</f>
        <v>0</v>
      </c>
      <c r="BF1002" s="50">
        <f>IF($U$1002="snížená",$N$1002,0)</f>
        <v>0</v>
      </c>
      <c r="BG1002" s="50">
        <f>IF($U$1002="zákl. přenesená",$N$1002,0)</f>
        <v>0</v>
      </c>
      <c r="BH1002" s="50">
        <f>IF($U$1002="sníž. přenesená",$N$1002,0)</f>
        <v>0</v>
      </c>
      <c r="BI1002" s="50">
        <f>IF($U$1002="nulová",$N$1002,0)</f>
        <v>0</v>
      </c>
      <c r="BJ1002" s="5" t="s">
        <v>364</v>
      </c>
      <c r="BK1002" s="50">
        <f>ROUND($L$1002*$K$1002,2)</f>
        <v>0</v>
      </c>
      <c r="BL1002" s="5" t="s">
        <v>541</v>
      </c>
    </row>
    <row r="1003" spans="2:51" s="5" customFormat="1" ht="15.75" customHeight="1">
      <c r="B1003" s="97"/>
      <c r="E1003" s="98"/>
      <c r="F1003" s="160" t="s">
        <v>413</v>
      </c>
      <c r="G1003" s="161"/>
      <c r="H1003" s="161"/>
      <c r="I1003" s="161"/>
      <c r="K1003" s="99">
        <v>14.819</v>
      </c>
      <c r="N1003" s="98"/>
      <c r="R1003" s="100"/>
      <c r="T1003" s="101"/>
      <c r="AA1003" s="102"/>
      <c r="AT1003" s="98" t="s">
        <v>480</v>
      </c>
      <c r="AU1003" s="98" t="s">
        <v>364</v>
      </c>
      <c r="AV1003" s="98" t="s">
        <v>364</v>
      </c>
      <c r="AW1003" s="98" t="s">
        <v>422</v>
      </c>
      <c r="AX1003" s="98" t="s">
        <v>320</v>
      </c>
      <c r="AY1003" s="98" t="s">
        <v>473</v>
      </c>
    </row>
    <row r="1004" spans="2:64" s="5" customFormat="1" ht="27" customHeight="1">
      <c r="B1004" s="16"/>
      <c r="C1004" s="85" t="s">
        <v>1245</v>
      </c>
      <c r="D1004" s="85" t="s">
        <v>474</v>
      </c>
      <c r="E1004" s="86" t="s">
        <v>1246</v>
      </c>
      <c r="F1004" s="167" t="s">
        <v>1247</v>
      </c>
      <c r="G1004" s="168"/>
      <c r="H1004" s="168"/>
      <c r="I1004" s="168"/>
      <c r="J1004" s="87" t="s">
        <v>528</v>
      </c>
      <c r="K1004" s="88">
        <v>409.068</v>
      </c>
      <c r="L1004" s="169">
        <v>0</v>
      </c>
      <c r="M1004" s="168"/>
      <c r="N1004" s="170">
        <f>ROUND($L$1004*$K$1004,2)</f>
        <v>0</v>
      </c>
      <c r="O1004" s="168"/>
      <c r="P1004" s="168"/>
      <c r="Q1004" s="168"/>
      <c r="R1004" s="17"/>
      <c r="T1004" s="89"/>
      <c r="U1004" s="20" t="s">
        <v>340</v>
      </c>
      <c r="V1004" s="90">
        <v>0.2</v>
      </c>
      <c r="W1004" s="90">
        <f>$V$1004*$K$1004</f>
        <v>81.81360000000001</v>
      </c>
      <c r="X1004" s="90">
        <v>0.00978</v>
      </c>
      <c r="Y1004" s="90">
        <f>$X$1004*$K$1004</f>
        <v>4.0006850400000005</v>
      </c>
      <c r="Z1004" s="90">
        <v>0</v>
      </c>
      <c r="AA1004" s="91">
        <f>$Z$1004*$K$1004</f>
        <v>0</v>
      </c>
      <c r="AR1004" s="5" t="s">
        <v>541</v>
      </c>
      <c r="AT1004" s="5" t="s">
        <v>474</v>
      </c>
      <c r="AU1004" s="5" t="s">
        <v>364</v>
      </c>
      <c r="AY1004" s="5" t="s">
        <v>473</v>
      </c>
      <c r="BE1004" s="50">
        <f>IF($U$1004="základní",$N$1004,0)</f>
        <v>0</v>
      </c>
      <c r="BF1004" s="50">
        <f>IF($U$1004="snížená",$N$1004,0)</f>
        <v>0</v>
      </c>
      <c r="BG1004" s="50">
        <f>IF($U$1004="zákl. přenesená",$N$1004,0)</f>
        <v>0</v>
      </c>
      <c r="BH1004" s="50">
        <f>IF($U$1004="sníž. přenesená",$N$1004,0)</f>
        <v>0</v>
      </c>
      <c r="BI1004" s="50">
        <f>IF($U$1004="nulová",$N$1004,0)</f>
        <v>0</v>
      </c>
      <c r="BJ1004" s="5" t="s">
        <v>364</v>
      </c>
      <c r="BK1004" s="50">
        <f>ROUND($L$1004*$K$1004,2)</f>
        <v>0</v>
      </c>
      <c r="BL1004" s="5" t="s">
        <v>541</v>
      </c>
    </row>
    <row r="1005" spans="2:51" s="5" customFormat="1" ht="15.75" customHeight="1">
      <c r="B1005" s="92"/>
      <c r="E1005" s="93"/>
      <c r="F1005" s="171" t="s">
        <v>1248</v>
      </c>
      <c r="G1005" s="172"/>
      <c r="H1005" s="172"/>
      <c r="I1005" s="172"/>
      <c r="K1005" s="93"/>
      <c r="N1005" s="93"/>
      <c r="R1005" s="94"/>
      <c r="T1005" s="95"/>
      <c r="AA1005" s="96"/>
      <c r="AT1005" s="93" t="s">
        <v>480</v>
      </c>
      <c r="AU1005" s="93" t="s">
        <v>364</v>
      </c>
      <c r="AV1005" s="93" t="s">
        <v>320</v>
      </c>
      <c r="AW1005" s="93" t="s">
        <v>422</v>
      </c>
      <c r="AX1005" s="93" t="s">
        <v>355</v>
      </c>
      <c r="AY1005" s="93" t="s">
        <v>473</v>
      </c>
    </row>
    <row r="1006" spans="2:51" s="5" customFormat="1" ht="15.75" customHeight="1">
      <c r="B1006" s="97"/>
      <c r="E1006" s="98"/>
      <c r="F1006" s="160" t="s">
        <v>1249</v>
      </c>
      <c r="G1006" s="161"/>
      <c r="H1006" s="161"/>
      <c r="I1006" s="161"/>
      <c r="K1006" s="99">
        <v>342.273</v>
      </c>
      <c r="N1006" s="98"/>
      <c r="R1006" s="100"/>
      <c r="T1006" s="101"/>
      <c r="AA1006" s="102"/>
      <c r="AT1006" s="98" t="s">
        <v>480</v>
      </c>
      <c r="AU1006" s="98" t="s">
        <v>364</v>
      </c>
      <c r="AV1006" s="98" t="s">
        <v>364</v>
      </c>
      <c r="AW1006" s="98" t="s">
        <v>422</v>
      </c>
      <c r="AX1006" s="98" t="s">
        <v>355</v>
      </c>
      <c r="AY1006" s="98" t="s">
        <v>473</v>
      </c>
    </row>
    <row r="1007" spans="2:51" s="5" customFormat="1" ht="15.75" customHeight="1">
      <c r="B1007" s="97"/>
      <c r="E1007" s="98"/>
      <c r="F1007" s="160" t="s">
        <v>1250</v>
      </c>
      <c r="G1007" s="161"/>
      <c r="H1007" s="161"/>
      <c r="I1007" s="161"/>
      <c r="K1007" s="99">
        <v>66.795</v>
      </c>
      <c r="N1007" s="98"/>
      <c r="R1007" s="100"/>
      <c r="T1007" s="101"/>
      <c r="AA1007" s="102"/>
      <c r="AT1007" s="98" t="s">
        <v>480</v>
      </c>
      <c r="AU1007" s="98" t="s">
        <v>364</v>
      </c>
      <c r="AV1007" s="98" t="s">
        <v>364</v>
      </c>
      <c r="AW1007" s="98" t="s">
        <v>422</v>
      </c>
      <c r="AX1007" s="98" t="s">
        <v>355</v>
      </c>
      <c r="AY1007" s="98" t="s">
        <v>473</v>
      </c>
    </row>
    <row r="1008" spans="2:51" s="5" customFormat="1" ht="15.75" customHeight="1">
      <c r="B1008" s="103"/>
      <c r="E1008" s="104" t="s">
        <v>411</v>
      </c>
      <c r="F1008" s="162" t="s">
        <v>482</v>
      </c>
      <c r="G1008" s="163"/>
      <c r="H1008" s="163"/>
      <c r="I1008" s="163"/>
      <c r="K1008" s="105">
        <v>409.068</v>
      </c>
      <c r="N1008" s="104"/>
      <c r="R1008" s="106"/>
      <c r="T1008" s="107"/>
      <c r="AA1008" s="108"/>
      <c r="AT1008" s="104" t="s">
        <v>480</v>
      </c>
      <c r="AU1008" s="104" t="s">
        <v>364</v>
      </c>
      <c r="AV1008" s="104" t="s">
        <v>478</v>
      </c>
      <c r="AW1008" s="104" t="s">
        <v>422</v>
      </c>
      <c r="AX1008" s="104" t="s">
        <v>320</v>
      </c>
      <c r="AY1008" s="104" t="s">
        <v>473</v>
      </c>
    </row>
    <row r="1009" spans="2:64" s="5" customFormat="1" ht="27" customHeight="1">
      <c r="B1009" s="16"/>
      <c r="C1009" s="186" t="s">
        <v>1251</v>
      </c>
      <c r="D1009" s="186" t="s">
        <v>474</v>
      </c>
      <c r="E1009" s="187" t="s">
        <v>1252</v>
      </c>
      <c r="F1009" s="194" t="s">
        <v>1253</v>
      </c>
      <c r="G1009" s="193"/>
      <c r="H1009" s="193"/>
      <c r="I1009" s="193"/>
      <c r="J1009" s="190" t="s">
        <v>528</v>
      </c>
      <c r="K1009" s="130">
        <v>34.16</v>
      </c>
      <c r="L1009" s="192">
        <v>0</v>
      </c>
      <c r="M1009" s="193"/>
      <c r="N1009" s="192">
        <f>ROUND($L$1009*$K$1009,2)</f>
        <v>0</v>
      </c>
      <c r="O1009" s="193"/>
      <c r="P1009" s="193"/>
      <c r="Q1009" s="193"/>
      <c r="R1009" s="17"/>
      <c r="T1009" s="89"/>
      <c r="U1009" s="20" t="s">
        <v>340</v>
      </c>
      <c r="V1009" s="90">
        <v>0.2</v>
      </c>
      <c r="W1009" s="90">
        <f>$V$1009*$K$1009</f>
        <v>6.832</v>
      </c>
      <c r="X1009" s="90">
        <v>0.0139</v>
      </c>
      <c r="Y1009" s="90">
        <f>$X$1009*$K$1009</f>
        <v>0.4748239999999999</v>
      </c>
      <c r="Z1009" s="90">
        <v>0</v>
      </c>
      <c r="AA1009" s="91">
        <f>$Z$1009*$K$1009</f>
        <v>0</v>
      </c>
      <c r="AR1009" s="5" t="s">
        <v>541</v>
      </c>
      <c r="AT1009" s="5" t="s">
        <v>474</v>
      </c>
      <c r="AU1009" s="5" t="s">
        <v>364</v>
      </c>
      <c r="AY1009" s="5" t="s">
        <v>473</v>
      </c>
      <c r="BE1009" s="50">
        <f>IF($U$1009="základní",$N$1009,0)</f>
        <v>0</v>
      </c>
      <c r="BF1009" s="50">
        <f>IF($U$1009="snížená",$N$1009,0)</f>
        <v>0</v>
      </c>
      <c r="BG1009" s="50">
        <f>IF($U$1009="zákl. přenesená",$N$1009,0)</f>
        <v>0</v>
      </c>
      <c r="BH1009" s="50">
        <f>IF($U$1009="sníž. přenesená",$N$1009,0)</f>
        <v>0</v>
      </c>
      <c r="BI1009" s="50">
        <f>IF($U$1009="nulová",$N$1009,0)</f>
        <v>0</v>
      </c>
      <c r="BJ1009" s="5" t="s">
        <v>364</v>
      </c>
      <c r="BK1009" s="50">
        <f>ROUND($L$1009*$K$1009,2)</f>
        <v>0</v>
      </c>
      <c r="BL1009" s="5" t="s">
        <v>541</v>
      </c>
    </row>
    <row r="1010" spans="2:51" s="5" customFormat="1" ht="15.75" customHeight="1">
      <c r="B1010" s="92"/>
      <c r="E1010" s="93"/>
      <c r="F1010" s="171" t="s">
        <v>1248</v>
      </c>
      <c r="G1010" s="172"/>
      <c r="H1010" s="172"/>
      <c r="I1010" s="172"/>
      <c r="K1010" s="93"/>
      <c r="N1010" s="93"/>
      <c r="R1010" s="94"/>
      <c r="T1010" s="95"/>
      <c r="AA1010" s="96"/>
      <c r="AT1010" s="93" t="s">
        <v>480</v>
      </c>
      <c r="AU1010" s="93" t="s">
        <v>364</v>
      </c>
      <c r="AV1010" s="93" t="s">
        <v>320</v>
      </c>
      <c r="AW1010" s="93" t="s">
        <v>422</v>
      </c>
      <c r="AX1010" s="93" t="s">
        <v>355</v>
      </c>
      <c r="AY1010" s="93" t="s">
        <v>473</v>
      </c>
    </row>
    <row r="1011" spans="2:51" s="5" customFormat="1" ht="15.75" customHeight="1">
      <c r="B1011" s="97"/>
      <c r="E1011" s="98"/>
      <c r="F1011" s="160" t="s">
        <v>1254</v>
      </c>
      <c r="G1011" s="161"/>
      <c r="H1011" s="161"/>
      <c r="I1011" s="161"/>
      <c r="K1011" s="99">
        <v>34.16</v>
      </c>
      <c r="N1011" s="98"/>
      <c r="R1011" s="100"/>
      <c r="T1011" s="101"/>
      <c r="AA1011" s="102"/>
      <c r="AT1011" s="98" t="s">
        <v>480</v>
      </c>
      <c r="AU1011" s="98" t="s">
        <v>364</v>
      </c>
      <c r="AV1011" s="98" t="s">
        <v>364</v>
      </c>
      <c r="AW1011" s="98" t="s">
        <v>422</v>
      </c>
      <c r="AX1011" s="98" t="s">
        <v>355</v>
      </c>
      <c r="AY1011" s="98" t="s">
        <v>473</v>
      </c>
    </row>
    <row r="1012" spans="2:51" s="5" customFormat="1" ht="15.75" customHeight="1">
      <c r="B1012" s="103"/>
      <c r="E1012" s="104"/>
      <c r="F1012" s="162" t="s">
        <v>482</v>
      </c>
      <c r="G1012" s="163"/>
      <c r="H1012" s="163"/>
      <c r="I1012" s="163"/>
      <c r="K1012" s="105">
        <v>34.16</v>
      </c>
      <c r="N1012" s="104"/>
      <c r="R1012" s="106"/>
      <c r="T1012" s="107"/>
      <c r="AA1012" s="108"/>
      <c r="AT1012" s="104" t="s">
        <v>480</v>
      </c>
      <c r="AU1012" s="104" t="s">
        <v>364</v>
      </c>
      <c r="AV1012" s="104" t="s">
        <v>478</v>
      </c>
      <c r="AW1012" s="104" t="s">
        <v>422</v>
      </c>
      <c r="AX1012" s="104" t="s">
        <v>320</v>
      </c>
      <c r="AY1012" s="104" t="s">
        <v>473</v>
      </c>
    </row>
    <row r="1013" spans="2:64" s="5" customFormat="1" ht="15.75" customHeight="1">
      <c r="B1013" s="16"/>
      <c r="C1013" s="85" t="s">
        <v>1255</v>
      </c>
      <c r="D1013" s="85" t="s">
        <v>474</v>
      </c>
      <c r="E1013" s="86" t="s">
        <v>1256</v>
      </c>
      <c r="F1013" s="167" t="s">
        <v>1257</v>
      </c>
      <c r="G1013" s="168"/>
      <c r="H1013" s="168"/>
      <c r="I1013" s="168"/>
      <c r="J1013" s="87" t="s">
        <v>632</v>
      </c>
      <c r="K1013" s="88">
        <v>44</v>
      </c>
      <c r="L1013" s="169">
        <v>0</v>
      </c>
      <c r="M1013" s="168"/>
      <c r="N1013" s="170">
        <f>ROUND($L$1013*$K$1013,2)</f>
        <v>0</v>
      </c>
      <c r="O1013" s="168"/>
      <c r="P1013" s="168"/>
      <c r="Q1013" s="168"/>
      <c r="R1013" s="17"/>
      <c r="T1013" s="89"/>
      <c r="U1013" s="20" t="s">
        <v>340</v>
      </c>
      <c r="V1013" s="90">
        <v>0</v>
      </c>
      <c r="W1013" s="90">
        <f>$V$1013*$K$1013</f>
        <v>0</v>
      </c>
      <c r="X1013" s="90">
        <v>0</v>
      </c>
      <c r="Y1013" s="90">
        <f>$X$1013*$K$1013</f>
        <v>0</v>
      </c>
      <c r="Z1013" s="90">
        <v>0</v>
      </c>
      <c r="AA1013" s="91">
        <f>$Z$1013*$K$1013</f>
        <v>0</v>
      </c>
      <c r="AR1013" s="5" t="s">
        <v>541</v>
      </c>
      <c r="AT1013" s="5" t="s">
        <v>474</v>
      </c>
      <c r="AU1013" s="5" t="s">
        <v>364</v>
      </c>
      <c r="AY1013" s="5" t="s">
        <v>473</v>
      </c>
      <c r="BE1013" s="50">
        <f>IF($U$1013="základní",$N$1013,0)</f>
        <v>0</v>
      </c>
      <c r="BF1013" s="50">
        <f>IF($U$1013="snížená",$N$1013,0)</f>
        <v>0</v>
      </c>
      <c r="BG1013" s="50">
        <f>IF($U$1013="zákl. přenesená",$N$1013,0)</f>
        <v>0</v>
      </c>
      <c r="BH1013" s="50">
        <f>IF($U$1013="sníž. přenesená",$N$1013,0)</f>
        <v>0</v>
      </c>
      <c r="BI1013" s="50">
        <f>IF($U$1013="nulová",$N$1013,0)</f>
        <v>0</v>
      </c>
      <c r="BJ1013" s="5" t="s">
        <v>364</v>
      </c>
      <c r="BK1013" s="50">
        <f>ROUND($L$1013*$K$1013,2)</f>
        <v>0</v>
      </c>
      <c r="BL1013" s="5" t="s">
        <v>541</v>
      </c>
    </row>
    <row r="1014" spans="2:51" s="5" customFormat="1" ht="15.75" customHeight="1">
      <c r="B1014" s="92"/>
      <c r="E1014" s="93"/>
      <c r="F1014" s="171" t="s">
        <v>1248</v>
      </c>
      <c r="G1014" s="172"/>
      <c r="H1014" s="172"/>
      <c r="I1014" s="172"/>
      <c r="K1014" s="93"/>
      <c r="N1014" s="93"/>
      <c r="R1014" s="94"/>
      <c r="T1014" s="95"/>
      <c r="AA1014" s="96"/>
      <c r="AT1014" s="93" t="s">
        <v>480</v>
      </c>
      <c r="AU1014" s="93" t="s">
        <v>364</v>
      </c>
      <c r="AV1014" s="93" t="s">
        <v>320</v>
      </c>
      <c r="AW1014" s="93" t="s">
        <v>422</v>
      </c>
      <c r="AX1014" s="93" t="s">
        <v>355</v>
      </c>
      <c r="AY1014" s="93" t="s">
        <v>473</v>
      </c>
    </row>
    <row r="1015" spans="2:51" s="5" customFormat="1" ht="15.75" customHeight="1">
      <c r="B1015" s="97"/>
      <c r="E1015" s="98"/>
      <c r="F1015" s="160" t="s">
        <v>1258</v>
      </c>
      <c r="G1015" s="161"/>
      <c r="H1015" s="161"/>
      <c r="I1015" s="161"/>
      <c r="K1015" s="99">
        <v>27</v>
      </c>
      <c r="N1015" s="98"/>
      <c r="R1015" s="100"/>
      <c r="T1015" s="101"/>
      <c r="AA1015" s="102"/>
      <c r="AT1015" s="98" t="s">
        <v>480</v>
      </c>
      <c r="AU1015" s="98" t="s">
        <v>364</v>
      </c>
      <c r="AV1015" s="98" t="s">
        <v>364</v>
      </c>
      <c r="AW1015" s="98" t="s">
        <v>422</v>
      </c>
      <c r="AX1015" s="98" t="s">
        <v>355</v>
      </c>
      <c r="AY1015" s="98" t="s">
        <v>473</v>
      </c>
    </row>
    <row r="1016" spans="2:51" s="5" customFormat="1" ht="15.75" customHeight="1">
      <c r="B1016" s="97"/>
      <c r="E1016" s="98"/>
      <c r="F1016" s="160" t="s">
        <v>1259</v>
      </c>
      <c r="G1016" s="161"/>
      <c r="H1016" s="161"/>
      <c r="I1016" s="161"/>
      <c r="K1016" s="99">
        <v>17</v>
      </c>
      <c r="N1016" s="98"/>
      <c r="R1016" s="100"/>
      <c r="T1016" s="101"/>
      <c r="AA1016" s="102"/>
      <c r="AT1016" s="98" t="s">
        <v>480</v>
      </c>
      <c r="AU1016" s="98" t="s">
        <v>364</v>
      </c>
      <c r="AV1016" s="98" t="s">
        <v>364</v>
      </c>
      <c r="AW1016" s="98" t="s">
        <v>422</v>
      </c>
      <c r="AX1016" s="98" t="s">
        <v>355</v>
      </c>
      <c r="AY1016" s="98" t="s">
        <v>473</v>
      </c>
    </row>
    <row r="1017" spans="2:51" s="5" customFormat="1" ht="15.75" customHeight="1">
      <c r="B1017" s="103"/>
      <c r="E1017" s="104"/>
      <c r="F1017" s="162" t="s">
        <v>482</v>
      </c>
      <c r="G1017" s="163"/>
      <c r="H1017" s="163"/>
      <c r="I1017" s="163"/>
      <c r="K1017" s="105">
        <v>44</v>
      </c>
      <c r="N1017" s="104"/>
      <c r="R1017" s="106"/>
      <c r="T1017" s="107"/>
      <c r="AA1017" s="108"/>
      <c r="AT1017" s="104" t="s">
        <v>480</v>
      </c>
      <c r="AU1017" s="104" t="s">
        <v>364</v>
      </c>
      <c r="AV1017" s="104" t="s">
        <v>478</v>
      </c>
      <c r="AW1017" s="104" t="s">
        <v>422</v>
      </c>
      <c r="AX1017" s="104" t="s">
        <v>320</v>
      </c>
      <c r="AY1017" s="104" t="s">
        <v>473</v>
      </c>
    </row>
    <row r="1018" spans="2:64" s="5" customFormat="1" ht="15.75" customHeight="1">
      <c r="B1018" s="16"/>
      <c r="C1018" s="85" t="s">
        <v>1260</v>
      </c>
      <c r="D1018" s="85" t="s">
        <v>474</v>
      </c>
      <c r="E1018" s="86" t="s">
        <v>1261</v>
      </c>
      <c r="F1018" s="167" t="s">
        <v>1262</v>
      </c>
      <c r="G1018" s="168"/>
      <c r="H1018" s="168"/>
      <c r="I1018" s="168"/>
      <c r="J1018" s="87" t="s">
        <v>1263</v>
      </c>
      <c r="K1018" s="88">
        <v>1</v>
      </c>
      <c r="L1018" s="169">
        <v>0</v>
      </c>
      <c r="M1018" s="168"/>
      <c r="N1018" s="170">
        <f>ROUND($L$1018*$K$1018,2)</f>
        <v>0</v>
      </c>
      <c r="O1018" s="168"/>
      <c r="P1018" s="168"/>
      <c r="Q1018" s="168"/>
      <c r="R1018" s="17"/>
      <c r="T1018" s="89"/>
      <c r="U1018" s="20" t="s">
        <v>340</v>
      </c>
      <c r="V1018" s="90">
        <v>0</v>
      </c>
      <c r="W1018" s="90">
        <f>$V$1018*$K$1018</f>
        <v>0</v>
      </c>
      <c r="X1018" s="90">
        <v>0</v>
      </c>
      <c r="Y1018" s="90">
        <f>$X$1018*$K$1018</f>
        <v>0</v>
      </c>
      <c r="Z1018" s="90">
        <v>0</v>
      </c>
      <c r="AA1018" s="91">
        <f>$Z$1018*$K$1018</f>
        <v>0</v>
      </c>
      <c r="AR1018" s="5" t="s">
        <v>541</v>
      </c>
      <c r="AT1018" s="5" t="s">
        <v>474</v>
      </c>
      <c r="AU1018" s="5" t="s">
        <v>364</v>
      </c>
      <c r="AY1018" s="5" t="s">
        <v>473</v>
      </c>
      <c r="BE1018" s="50">
        <f>IF($U$1018="základní",$N$1018,0)</f>
        <v>0</v>
      </c>
      <c r="BF1018" s="50">
        <f>IF($U$1018="snížená",$N$1018,0)</f>
        <v>0</v>
      </c>
      <c r="BG1018" s="50">
        <f>IF($U$1018="zákl. přenesená",$N$1018,0)</f>
        <v>0</v>
      </c>
      <c r="BH1018" s="50">
        <f>IF($U$1018="sníž. přenesená",$N$1018,0)</f>
        <v>0</v>
      </c>
      <c r="BI1018" s="50">
        <f>IF($U$1018="nulová",$N$1018,0)</f>
        <v>0</v>
      </c>
      <c r="BJ1018" s="5" t="s">
        <v>364</v>
      </c>
      <c r="BK1018" s="50">
        <f>ROUND($L$1018*$K$1018,2)</f>
        <v>0</v>
      </c>
      <c r="BL1018" s="5" t="s">
        <v>541</v>
      </c>
    </row>
    <row r="1019" spans="2:64" s="5" customFormat="1" ht="27" customHeight="1">
      <c r="B1019" s="16"/>
      <c r="C1019" s="85" t="s">
        <v>1264</v>
      </c>
      <c r="D1019" s="85" t="s">
        <v>474</v>
      </c>
      <c r="E1019" s="86" t="s">
        <v>1265</v>
      </c>
      <c r="F1019" s="167" t="s">
        <v>1266</v>
      </c>
      <c r="G1019" s="168"/>
      <c r="H1019" s="168"/>
      <c r="I1019" s="168"/>
      <c r="J1019" s="87" t="s">
        <v>1124</v>
      </c>
      <c r="K1019" s="119">
        <v>0</v>
      </c>
      <c r="L1019" s="169">
        <v>0</v>
      </c>
      <c r="M1019" s="168"/>
      <c r="N1019" s="170">
        <f>ROUND($L$1019*$K$1019,2)</f>
        <v>0</v>
      </c>
      <c r="O1019" s="168"/>
      <c r="P1019" s="168"/>
      <c r="Q1019" s="168"/>
      <c r="R1019" s="17"/>
      <c r="T1019" s="89"/>
      <c r="U1019" s="20" t="s">
        <v>340</v>
      </c>
      <c r="V1019" s="90">
        <v>0</v>
      </c>
      <c r="W1019" s="90">
        <f>$V$1019*$K$1019</f>
        <v>0</v>
      </c>
      <c r="X1019" s="90">
        <v>0</v>
      </c>
      <c r="Y1019" s="90">
        <f>$X$1019*$K$1019</f>
        <v>0</v>
      </c>
      <c r="Z1019" s="90">
        <v>0</v>
      </c>
      <c r="AA1019" s="91">
        <f>$Z$1019*$K$1019</f>
        <v>0</v>
      </c>
      <c r="AR1019" s="5" t="s">
        <v>541</v>
      </c>
      <c r="AT1019" s="5" t="s">
        <v>474</v>
      </c>
      <c r="AU1019" s="5" t="s">
        <v>364</v>
      </c>
      <c r="AY1019" s="5" t="s">
        <v>473</v>
      </c>
      <c r="BE1019" s="50">
        <f>IF($U$1019="základní",$N$1019,0)</f>
        <v>0</v>
      </c>
      <c r="BF1019" s="50">
        <f>IF($U$1019="snížená",$N$1019,0)</f>
        <v>0</v>
      </c>
      <c r="BG1019" s="50">
        <f>IF($U$1019="zákl. přenesená",$N$1019,0)</f>
        <v>0</v>
      </c>
      <c r="BH1019" s="50">
        <f>IF($U$1019="sníž. přenesená",$N$1019,0)</f>
        <v>0</v>
      </c>
      <c r="BI1019" s="50">
        <f>IF($U$1019="nulová",$N$1019,0)</f>
        <v>0</v>
      </c>
      <c r="BJ1019" s="5" t="s">
        <v>364</v>
      </c>
      <c r="BK1019" s="50">
        <f>ROUND($L$1019*$K$1019,2)</f>
        <v>0</v>
      </c>
      <c r="BL1019" s="5" t="s">
        <v>541</v>
      </c>
    </row>
    <row r="1020" spans="2:63" s="75" customFormat="1" ht="30.75" customHeight="1">
      <c r="B1020" s="76"/>
      <c r="D1020" s="84" t="s">
        <v>438</v>
      </c>
      <c r="N1020" s="178">
        <f>$BK$1020</f>
        <v>0</v>
      </c>
      <c r="O1020" s="179"/>
      <c r="P1020" s="179"/>
      <c r="Q1020" s="179"/>
      <c r="R1020" s="79"/>
      <c r="T1020" s="80"/>
      <c r="W1020" s="81">
        <f>SUM($W$1021:$W$1037)</f>
        <v>444.174</v>
      </c>
      <c r="Y1020" s="81">
        <f>SUM($Y$1021:$Y$1037)</f>
        <v>10.262647499999998</v>
      </c>
      <c r="AA1020" s="82">
        <f>SUM($AA$1021:$AA$1037)</f>
        <v>0</v>
      </c>
      <c r="AR1020" s="78" t="s">
        <v>364</v>
      </c>
      <c r="AT1020" s="78" t="s">
        <v>354</v>
      </c>
      <c r="AU1020" s="78" t="s">
        <v>320</v>
      </c>
      <c r="AY1020" s="78" t="s">
        <v>473</v>
      </c>
      <c r="BK1020" s="83">
        <f>SUM($BK$1021:$BK$1037)</f>
        <v>0</v>
      </c>
    </row>
    <row r="1021" spans="2:64" s="5" customFormat="1" ht="27" customHeight="1">
      <c r="B1021" s="16"/>
      <c r="C1021" s="85" t="s">
        <v>1267</v>
      </c>
      <c r="D1021" s="85" t="s">
        <v>474</v>
      </c>
      <c r="E1021" s="86" t="s">
        <v>1268</v>
      </c>
      <c r="F1021" s="167" t="s">
        <v>1269</v>
      </c>
      <c r="G1021" s="168"/>
      <c r="H1021" s="168"/>
      <c r="I1021" s="168"/>
      <c r="J1021" s="87" t="s">
        <v>528</v>
      </c>
      <c r="K1021" s="88">
        <v>295.3</v>
      </c>
      <c r="L1021" s="169">
        <v>0</v>
      </c>
      <c r="M1021" s="168"/>
      <c r="N1021" s="170">
        <f>ROUND($L$1021*$K$1021,2)</f>
        <v>0</v>
      </c>
      <c r="O1021" s="168"/>
      <c r="P1021" s="168"/>
      <c r="Q1021" s="168"/>
      <c r="R1021" s="17"/>
      <c r="T1021" s="89"/>
      <c r="U1021" s="20" t="s">
        <v>340</v>
      </c>
      <c r="V1021" s="90">
        <v>1.204</v>
      </c>
      <c r="W1021" s="90">
        <f>$V$1021*$K$1021</f>
        <v>355.5412</v>
      </c>
      <c r="X1021" s="90">
        <v>0.03145</v>
      </c>
      <c r="Y1021" s="90">
        <f>$X$1021*$K$1021</f>
        <v>9.287185</v>
      </c>
      <c r="Z1021" s="90">
        <v>0</v>
      </c>
      <c r="AA1021" s="91">
        <f>$Z$1021*$K$1021</f>
        <v>0</v>
      </c>
      <c r="AR1021" s="5" t="s">
        <v>541</v>
      </c>
      <c r="AT1021" s="5" t="s">
        <v>474</v>
      </c>
      <c r="AU1021" s="5" t="s">
        <v>364</v>
      </c>
      <c r="AY1021" s="5" t="s">
        <v>473</v>
      </c>
      <c r="BE1021" s="50">
        <f>IF($U$1021="základní",$N$1021,0)</f>
        <v>0</v>
      </c>
      <c r="BF1021" s="50">
        <f>IF($U$1021="snížená",$N$1021,0)</f>
        <v>0</v>
      </c>
      <c r="BG1021" s="50">
        <f>IF($U$1021="zákl. přenesená",$N$1021,0)</f>
        <v>0</v>
      </c>
      <c r="BH1021" s="50">
        <f>IF($U$1021="sníž. přenesená",$N$1021,0)</f>
        <v>0</v>
      </c>
      <c r="BI1021" s="50">
        <f>IF($U$1021="nulová",$N$1021,0)</f>
        <v>0</v>
      </c>
      <c r="BJ1021" s="5" t="s">
        <v>364</v>
      </c>
      <c r="BK1021" s="50">
        <f>ROUND($L$1021*$K$1021,2)</f>
        <v>0</v>
      </c>
      <c r="BL1021" s="5" t="s">
        <v>541</v>
      </c>
    </row>
    <row r="1022" spans="2:51" s="5" customFormat="1" ht="15.75" customHeight="1">
      <c r="B1022" s="92"/>
      <c r="E1022" s="93"/>
      <c r="F1022" s="171" t="s">
        <v>479</v>
      </c>
      <c r="G1022" s="172"/>
      <c r="H1022" s="172"/>
      <c r="I1022" s="172"/>
      <c r="K1022" s="93"/>
      <c r="N1022" s="93"/>
      <c r="R1022" s="94"/>
      <c r="T1022" s="95"/>
      <c r="AA1022" s="96"/>
      <c r="AT1022" s="93" t="s">
        <v>480</v>
      </c>
      <c r="AU1022" s="93" t="s">
        <v>364</v>
      </c>
      <c r="AV1022" s="93" t="s">
        <v>320</v>
      </c>
      <c r="AW1022" s="93" t="s">
        <v>422</v>
      </c>
      <c r="AX1022" s="93" t="s">
        <v>355</v>
      </c>
      <c r="AY1022" s="93" t="s">
        <v>473</v>
      </c>
    </row>
    <row r="1023" spans="2:51" s="5" customFormat="1" ht="27" customHeight="1">
      <c r="B1023" s="97"/>
      <c r="E1023" s="98"/>
      <c r="F1023" s="160" t="s">
        <v>1270</v>
      </c>
      <c r="G1023" s="161"/>
      <c r="H1023" s="161"/>
      <c r="I1023" s="161"/>
      <c r="K1023" s="99">
        <v>295.3</v>
      </c>
      <c r="N1023" s="98"/>
      <c r="R1023" s="100"/>
      <c r="T1023" s="101"/>
      <c r="AA1023" s="102"/>
      <c r="AT1023" s="98" t="s">
        <v>480</v>
      </c>
      <c r="AU1023" s="98" t="s">
        <v>364</v>
      </c>
      <c r="AV1023" s="98" t="s">
        <v>364</v>
      </c>
      <c r="AW1023" s="98" t="s">
        <v>422</v>
      </c>
      <c r="AX1023" s="98" t="s">
        <v>355</v>
      </c>
      <c r="AY1023" s="98" t="s">
        <v>473</v>
      </c>
    </row>
    <row r="1024" spans="2:51" s="5" customFormat="1" ht="15.75" customHeight="1">
      <c r="B1024" s="103"/>
      <c r="E1024" s="104" t="s">
        <v>389</v>
      </c>
      <c r="F1024" s="162" t="s">
        <v>482</v>
      </c>
      <c r="G1024" s="163"/>
      <c r="H1024" s="163"/>
      <c r="I1024" s="163"/>
      <c r="K1024" s="105">
        <v>295.3</v>
      </c>
      <c r="N1024" s="104"/>
      <c r="R1024" s="106"/>
      <c r="T1024" s="107"/>
      <c r="AA1024" s="108"/>
      <c r="AT1024" s="104" t="s">
        <v>480</v>
      </c>
      <c r="AU1024" s="104" t="s">
        <v>364</v>
      </c>
      <c r="AV1024" s="104" t="s">
        <v>478</v>
      </c>
      <c r="AW1024" s="104" t="s">
        <v>422</v>
      </c>
      <c r="AX1024" s="104" t="s">
        <v>320</v>
      </c>
      <c r="AY1024" s="104" t="s">
        <v>473</v>
      </c>
    </row>
    <row r="1025" spans="2:64" s="5" customFormat="1" ht="27" customHeight="1">
      <c r="B1025" s="16"/>
      <c r="C1025" s="85" t="s">
        <v>1271</v>
      </c>
      <c r="D1025" s="85" t="s">
        <v>474</v>
      </c>
      <c r="E1025" s="86" t="s">
        <v>1272</v>
      </c>
      <c r="F1025" s="167" t="s">
        <v>1273</v>
      </c>
      <c r="G1025" s="168"/>
      <c r="H1025" s="168"/>
      <c r="I1025" s="168"/>
      <c r="J1025" s="87" t="s">
        <v>528</v>
      </c>
      <c r="K1025" s="88">
        <v>36.15</v>
      </c>
      <c r="L1025" s="169">
        <v>0</v>
      </c>
      <c r="M1025" s="168"/>
      <c r="N1025" s="170">
        <f>ROUND($L$1025*$K$1025,2)</f>
        <v>0</v>
      </c>
      <c r="O1025" s="168"/>
      <c r="P1025" s="168"/>
      <c r="Q1025" s="168"/>
      <c r="R1025" s="17"/>
      <c r="T1025" s="89"/>
      <c r="U1025" s="20" t="s">
        <v>340</v>
      </c>
      <c r="V1025" s="90">
        <v>1.148</v>
      </c>
      <c r="W1025" s="90">
        <f>$V$1025*$K$1025</f>
        <v>41.50019999999999</v>
      </c>
      <c r="X1025" s="90">
        <v>0.02515</v>
      </c>
      <c r="Y1025" s="90">
        <f>$X$1025*$K$1025</f>
        <v>0.9091724999999999</v>
      </c>
      <c r="Z1025" s="90">
        <v>0</v>
      </c>
      <c r="AA1025" s="91">
        <f>$Z$1025*$K$1025</f>
        <v>0</v>
      </c>
      <c r="AR1025" s="5" t="s">
        <v>541</v>
      </c>
      <c r="AT1025" s="5" t="s">
        <v>474</v>
      </c>
      <c r="AU1025" s="5" t="s">
        <v>364</v>
      </c>
      <c r="AY1025" s="5" t="s">
        <v>473</v>
      </c>
      <c r="BE1025" s="50">
        <f>IF($U$1025="základní",$N$1025,0)</f>
        <v>0</v>
      </c>
      <c r="BF1025" s="50">
        <f>IF($U$1025="snížená",$N$1025,0)</f>
        <v>0</v>
      </c>
      <c r="BG1025" s="50">
        <f>IF($U$1025="zákl. přenesená",$N$1025,0)</f>
        <v>0</v>
      </c>
      <c r="BH1025" s="50">
        <f>IF($U$1025="sníž. přenesená",$N$1025,0)</f>
        <v>0</v>
      </c>
      <c r="BI1025" s="50">
        <f>IF($U$1025="nulová",$N$1025,0)</f>
        <v>0</v>
      </c>
      <c r="BJ1025" s="5" t="s">
        <v>364</v>
      </c>
      <c r="BK1025" s="50">
        <f>ROUND($L$1025*$K$1025,2)</f>
        <v>0</v>
      </c>
      <c r="BL1025" s="5" t="s">
        <v>541</v>
      </c>
    </row>
    <row r="1026" spans="2:51" s="5" customFormat="1" ht="15.75" customHeight="1">
      <c r="B1026" s="92"/>
      <c r="E1026" s="93"/>
      <c r="F1026" s="171" t="s">
        <v>479</v>
      </c>
      <c r="G1026" s="172"/>
      <c r="H1026" s="172"/>
      <c r="I1026" s="172"/>
      <c r="K1026" s="93"/>
      <c r="N1026" s="93"/>
      <c r="R1026" s="94"/>
      <c r="T1026" s="95"/>
      <c r="AA1026" s="96"/>
      <c r="AT1026" s="93" t="s">
        <v>480</v>
      </c>
      <c r="AU1026" s="93" t="s">
        <v>364</v>
      </c>
      <c r="AV1026" s="93" t="s">
        <v>320</v>
      </c>
      <c r="AW1026" s="93" t="s">
        <v>422</v>
      </c>
      <c r="AX1026" s="93" t="s">
        <v>355</v>
      </c>
      <c r="AY1026" s="93" t="s">
        <v>473</v>
      </c>
    </row>
    <row r="1027" spans="2:51" s="5" customFormat="1" ht="15.75" customHeight="1">
      <c r="B1027" s="97"/>
      <c r="E1027" s="98"/>
      <c r="F1027" s="160" t="s">
        <v>1274</v>
      </c>
      <c r="G1027" s="161"/>
      <c r="H1027" s="161"/>
      <c r="I1027" s="161"/>
      <c r="K1027" s="99">
        <v>32.64</v>
      </c>
      <c r="N1027" s="98"/>
      <c r="R1027" s="100"/>
      <c r="T1027" s="101"/>
      <c r="AA1027" s="102"/>
      <c r="AT1027" s="98" t="s">
        <v>480</v>
      </c>
      <c r="AU1027" s="98" t="s">
        <v>364</v>
      </c>
      <c r="AV1027" s="98" t="s">
        <v>364</v>
      </c>
      <c r="AW1027" s="98" t="s">
        <v>422</v>
      </c>
      <c r="AX1027" s="98" t="s">
        <v>355</v>
      </c>
      <c r="AY1027" s="98" t="s">
        <v>473</v>
      </c>
    </row>
    <row r="1028" spans="2:51" s="5" customFormat="1" ht="15.75" customHeight="1">
      <c r="B1028" s="97"/>
      <c r="E1028" s="98"/>
      <c r="F1028" s="160" t="s">
        <v>1074</v>
      </c>
      <c r="G1028" s="161"/>
      <c r="H1028" s="161"/>
      <c r="I1028" s="161"/>
      <c r="K1028" s="99">
        <v>3.51</v>
      </c>
      <c r="N1028" s="98"/>
      <c r="R1028" s="100"/>
      <c r="T1028" s="101"/>
      <c r="AA1028" s="102"/>
      <c r="AT1028" s="98" t="s">
        <v>480</v>
      </c>
      <c r="AU1028" s="98" t="s">
        <v>364</v>
      </c>
      <c r="AV1028" s="98" t="s">
        <v>364</v>
      </c>
      <c r="AW1028" s="98" t="s">
        <v>422</v>
      </c>
      <c r="AX1028" s="98" t="s">
        <v>355</v>
      </c>
      <c r="AY1028" s="98" t="s">
        <v>473</v>
      </c>
    </row>
    <row r="1029" spans="2:51" s="5" customFormat="1" ht="15.75" customHeight="1">
      <c r="B1029" s="103"/>
      <c r="E1029" s="104" t="s">
        <v>391</v>
      </c>
      <c r="F1029" s="162" t="s">
        <v>482</v>
      </c>
      <c r="G1029" s="163"/>
      <c r="H1029" s="163"/>
      <c r="I1029" s="163"/>
      <c r="K1029" s="105">
        <v>36.15</v>
      </c>
      <c r="N1029" s="104"/>
      <c r="R1029" s="106"/>
      <c r="T1029" s="107"/>
      <c r="AA1029" s="108"/>
      <c r="AT1029" s="104" t="s">
        <v>480</v>
      </c>
      <c r="AU1029" s="104" t="s">
        <v>364</v>
      </c>
      <c r="AV1029" s="104" t="s">
        <v>478</v>
      </c>
      <c r="AW1029" s="104" t="s">
        <v>422</v>
      </c>
      <c r="AX1029" s="104" t="s">
        <v>320</v>
      </c>
      <c r="AY1029" s="104" t="s">
        <v>473</v>
      </c>
    </row>
    <row r="1030" spans="2:64" s="5" customFormat="1" ht="15.75" customHeight="1">
      <c r="B1030" s="16"/>
      <c r="C1030" s="85" t="s">
        <v>1275</v>
      </c>
      <c r="D1030" s="85" t="s">
        <v>474</v>
      </c>
      <c r="E1030" s="86" t="s">
        <v>1276</v>
      </c>
      <c r="F1030" s="167" t="s">
        <v>1277</v>
      </c>
      <c r="G1030" s="168"/>
      <c r="H1030" s="168"/>
      <c r="I1030" s="168"/>
      <c r="J1030" s="87" t="s">
        <v>528</v>
      </c>
      <c r="K1030" s="88">
        <v>331.45</v>
      </c>
      <c r="L1030" s="169">
        <v>0</v>
      </c>
      <c r="M1030" s="168"/>
      <c r="N1030" s="170">
        <f>ROUND($L$1030*$K$1030,2)</f>
        <v>0</v>
      </c>
      <c r="O1030" s="168"/>
      <c r="P1030" s="168"/>
      <c r="Q1030" s="168"/>
      <c r="R1030" s="17"/>
      <c r="T1030" s="89"/>
      <c r="U1030" s="20" t="s">
        <v>340</v>
      </c>
      <c r="V1030" s="90">
        <v>0.04</v>
      </c>
      <c r="W1030" s="90">
        <f>$V$1030*$K$1030</f>
        <v>13.258</v>
      </c>
      <c r="X1030" s="90">
        <v>0.0001</v>
      </c>
      <c r="Y1030" s="90">
        <f>$X$1030*$K$1030</f>
        <v>0.033145</v>
      </c>
      <c r="Z1030" s="90">
        <v>0</v>
      </c>
      <c r="AA1030" s="91">
        <f>$Z$1030*$K$1030</f>
        <v>0</v>
      </c>
      <c r="AR1030" s="5" t="s">
        <v>541</v>
      </c>
      <c r="AT1030" s="5" t="s">
        <v>474</v>
      </c>
      <c r="AU1030" s="5" t="s">
        <v>364</v>
      </c>
      <c r="AY1030" s="5" t="s">
        <v>473</v>
      </c>
      <c r="BE1030" s="50">
        <f>IF($U$1030="základní",$N$1030,0)</f>
        <v>0</v>
      </c>
      <c r="BF1030" s="50">
        <f>IF($U$1030="snížená",$N$1030,0)</f>
        <v>0</v>
      </c>
      <c r="BG1030" s="50">
        <f>IF($U$1030="zákl. přenesená",$N$1030,0)</f>
        <v>0</v>
      </c>
      <c r="BH1030" s="50">
        <f>IF($U$1030="sníž. přenesená",$N$1030,0)</f>
        <v>0</v>
      </c>
      <c r="BI1030" s="50">
        <f>IF($U$1030="nulová",$N$1030,0)</f>
        <v>0</v>
      </c>
      <c r="BJ1030" s="5" t="s">
        <v>364</v>
      </c>
      <c r="BK1030" s="50">
        <f>ROUND($L$1030*$K$1030,2)</f>
        <v>0</v>
      </c>
      <c r="BL1030" s="5" t="s">
        <v>541</v>
      </c>
    </row>
    <row r="1031" spans="2:51" s="5" customFormat="1" ht="15.75" customHeight="1">
      <c r="B1031" s="97"/>
      <c r="E1031" s="98"/>
      <c r="F1031" s="160" t="s">
        <v>1278</v>
      </c>
      <c r="G1031" s="161"/>
      <c r="H1031" s="161"/>
      <c r="I1031" s="161"/>
      <c r="K1031" s="99">
        <v>331.45</v>
      </c>
      <c r="N1031" s="98"/>
      <c r="R1031" s="100"/>
      <c r="T1031" s="101"/>
      <c r="AA1031" s="102"/>
      <c r="AT1031" s="98" t="s">
        <v>480</v>
      </c>
      <c r="AU1031" s="98" t="s">
        <v>364</v>
      </c>
      <c r="AV1031" s="98" t="s">
        <v>364</v>
      </c>
      <c r="AW1031" s="98" t="s">
        <v>422</v>
      </c>
      <c r="AX1031" s="98" t="s">
        <v>320</v>
      </c>
      <c r="AY1031" s="98" t="s">
        <v>473</v>
      </c>
    </row>
    <row r="1032" spans="2:64" s="5" customFormat="1" ht="27" customHeight="1">
      <c r="B1032" s="16"/>
      <c r="C1032" s="85" t="s">
        <v>1279</v>
      </c>
      <c r="D1032" s="85" t="s">
        <v>474</v>
      </c>
      <c r="E1032" s="86" t="s">
        <v>1280</v>
      </c>
      <c r="F1032" s="167" t="s">
        <v>1281</v>
      </c>
      <c r="G1032" s="168"/>
      <c r="H1032" s="168"/>
      <c r="I1032" s="168"/>
      <c r="J1032" s="87" t="s">
        <v>528</v>
      </c>
      <c r="K1032" s="88">
        <v>6.08</v>
      </c>
      <c r="L1032" s="169">
        <v>0</v>
      </c>
      <c r="M1032" s="168"/>
      <c r="N1032" s="170">
        <f>ROUND($L$1032*$K$1032,2)</f>
        <v>0</v>
      </c>
      <c r="O1032" s="168"/>
      <c r="P1032" s="168"/>
      <c r="Q1032" s="168"/>
      <c r="R1032" s="17"/>
      <c r="T1032" s="89"/>
      <c r="U1032" s="20" t="s">
        <v>340</v>
      </c>
      <c r="V1032" s="90">
        <v>0.12</v>
      </c>
      <c r="W1032" s="90">
        <f>$V$1032*$K$1032</f>
        <v>0.7296</v>
      </c>
      <c r="X1032" s="90">
        <v>0</v>
      </c>
      <c r="Y1032" s="90">
        <f>$X$1032*$K$1032</f>
        <v>0</v>
      </c>
      <c r="Z1032" s="90">
        <v>0</v>
      </c>
      <c r="AA1032" s="91">
        <f>$Z$1032*$K$1032</f>
        <v>0</v>
      </c>
      <c r="AR1032" s="5" t="s">
        <v>541</v>
      </c>
      <c r="AT1032" s="5" t="s">
        <v>474</v>
      </c>
      <c r="AU1032" s="5" t="s">
        <v>364</v>
      </c>
      <c r="AY1032" s="5" t="s">
        <v>473</v>
      </c>
      <c r="BE1032" s="50">
        <f>IF($U$1032="základní",$N$1032,0)</f>
        <v>0</v>
      </c>
      <c r="BF1032" s="50">
        <f>IF($U$1032="snížená",$N$1032,0)</f>
        <v>0</v>
      </c>
      <c r="BG1032" s="50">
        <f>IF($U$1032="zákl. přenesená",$N$1032,0)</f>
        <v>0</v>
      </c>
      <c r="BH1032" s="50">
        <f>IF($U$1032="sníž. přenesená",$N$1032,0)</f>
        <v>0</v>
      </c>
      <c r="BI1032" s="50">
        <f>IF($U$1032="nulová",$N$1032,0)</f>
        <v>0</v>
      </c>
      <c r="BJ1032" s="5" t="s">
        <v>364</v>
      </c>
      <c r="BK1032" s="50">
        <f>ROUND($L$1032*$K$1032,2)</f>
        <v>0</v>
      </c>
      <c r="BL1032" s="5" t="s">
        <v>541</v>
      </c>
    </row>
    <row r="1033" spans="2:51" s="5" customFormat="1" ht="15.75" customHeight="1">
      <c r="B1033" s="97"/>
      <c r="E1033" s="98"/>
      <c r="F1033" s="160" t="s">
        <v>1282</v>
      </c>
      <c r="G1033" s="161"/>
      <c r="H1033" s="161"/>
      <c r="I1033" s="161"/>
      <c r="K1033" s="99">
        <v>2.6</v>
      </c>
      <c r="N1033" s="98"/>
      <c r="R1033" s="100"/>
      <c r="T1033" s="101"/>
      <c r="AA1033" s="102"/>
      <c r="AT1033" s="98" t="s">
        <v>480</v>
      </c>
      <c r="AU1033" s="98" t="s">
        <v>364</v>
      </c>
      <c r="AV1033" s="98" t="s">
        <v>364</v>
      </c>
      <c r="AW1033" s="98" t="s">
        <v>422</v>
      </c>
      <c r="AX1033" s="98" t="s">
        <v>355</v>
      </c>
      <c r="AY1033" s="98" t="s">
        <v>473</v>
      </c>
    </row>
    <row r="1034" spans="2:51" s="5" customFormat="1" ht="15.75" customHeight="1">
      <c r="B1034" s="97"/>
      <c r="E1034" s="98"/>
      <c r="F1034" s="160" t="s">
        <v>1283</v>
      </c>
      <c r="G1034" s="161"/>
      <c r="H1034" s="161"/>
      <c r="I1034" s="161"/>
      <c r="K1034" s="99">
        <v>3.48</v>
      </c>
      <c r="N1034" s="98"/>
      <c r="R1034" s="100"/>
      <c r="T1034" s="101"/>
      <c r="AA1034" s="102"/>
      <c r="AT1034" s="98" t="s">
        <v>480</v>
      </c>
      <c r="AU1034" s="98" t="s">
        <v>364</v>
      </c>
      <c r="AV1034" s="98" t="s">
        <v>364</v>
      </c>
      <c r="AW1034" s="98" t="s">
        <v>422</v>
      </c>
      <c r="AX1034" s="98" t="s">
        <v>355</v>
      </c>
      <c r="AY1034" s="98" t="s">
        <v>473</v>
      </c>
    </row>
    <row r="1035" spans="2:51" s="5" customFormat="1" ht="15.75" customHeight="1">
      <c r="B1035" s="103"/>
      <c r="E1035" s="104"/>
      <c r="F1035" s="162" t="s">
        <v>482</v>
      </c>
      <c r="G1035" s="163"/>
      <c r="H1035" s="163"/>
      <c r="I1035" s="163"/>
      <c r="K1035" s="105">
        <v>6.08</v>
      </c>
      <c r="N1035" s="104"/>
      <c r="R1035" s="106"/>
      <c r="T1035" s="107"/>
      <c r="AA1035" s="108"/>
      <c r="AT1035" s="104" t="s">
        <v>480</v>
      </c>
      <c r="AU1035" s="104" t="s">
        <v>364</v>
      </c>
      <c r="AV1035" s="104" t="s">
        <v>478</v>
      </c>
      <c r="AW1035" s="104" t="s">
        <v>422</v>
      </c>
      <c r="AX1035" s="104" t="s">
        <v>320</v>
      </c>
      <c r="AY1035" s="104" t="s">
        <v>473</v>
      </c>
    </row>
    <row r="1036" spans="2:64" s="5" customFormat="1" ht="27" customHeight="1">
      <c r="B1036" s="16"/>
      <c r="C1036" s="85" t="s">
        <v>1284</v>
      </c>
      <c r="D1036" s="85" t="s">
        <v>474</v>
      </c>
      <c r="E1036" s="86" t="s">
        <v>1285</v>
      </c>
      <c r="F1036" s="167" t="s">
        <v>1286</v>
      </c>
      <c r="G1036" s="168"/>
      <c r="H1036" s="168"/>
      <c r="I1036" s="168"/>
      <c r="J1036" s="87" t="s">
        <v>528</v>
      </c>
      <c r="K1036" s="88">
        <v>331.45</v>
      </c>
      <c r="L1036" s="169">
        <v>0</v>
      </c>
      <c r="M1036" s="168"/>
      <c r="N1036" s="170">
        <f>ROUND($L$1036*$K$1036,2)</f>
        <v>0</v>
      </c>
      <c r="O1036" s="168"/>
      <c r="P1036" s="168"/>
      <c r="Q1036" s="168"/>
      <c r="R1036" s="17"/>
      <c r="T1036" s="89"/>
      <c r="U1036" s="20" t="s">
        <v>340</v>
      </c>
      <c r="V1036" s="90">
        <v>0.1</v>
      </c>
      <c r="W1036" s="90">
        <f>$V$1036*$K$1036</f>
        <v>33.145</v>
      </c>
      <c r="X1036" s="90">
        <v>0.0001</v>
      </c>
      <c r="Y1036" s="90">
        <f>$X$1036*$K$1036</f>
        <v>0.033145</v>
      </c>
      <c r="Z1036" s="90">
        <v>0</v>
      </c>
      <c r="AA1036" s="91">
        <f>$Z$1036*$K$1036</f>
        <v>0</v>
      </c>
      <c r="AR1036" s="5" t="s">
        <v>541</v>
      </c>
      <c r="AT1036" s="5" t="s">
        <v>474</v>
      </c>
      <c r="AU1036" s="5" t="s">
        <v>364</v>
      </c>
      <c r="AY1036" s="5" t="s">
        <v>473</v>
      </c>
      <c r="BE1036" s="50">
        <f>IF($U$1036="základní",$N$1036,0)</f>
        <v>0</v>
      </c>
      <c r="BF1036" s="50">
        <f>IF($U$1036="snížená",$N$1036,0)</f>
        <v>0</v>
      </c>
      <c r="BG1036" s="50">
        <f>IF($U$1036="zákl. přenesená",$N$1036,0)</f>
        <v>0</v>
      </c>
      <c r="BH1036" s="50">
        <f>IF($U$1036="sníž. přenesená",$N$1036,0)</f>
        <v>0</v>
      </c>
      <c r="BI1036" s="50">
        <f>IF($U$1036="nulová",$N$1036,0)</f>
        <v>0</v>
      </c>
      <c r="BJ1036" s="5" t="s">
        <v>364</v>
      </c>
      <c r="BK1036" s="50">
        <f>ROUND($L$1036*$K$1036,2)</f>
        <v>0</v>
      </c>
      <c r="BL1036" s="5" t="s">
        <v>541</v>
      </c>
    </row>
    <row r="1037" spans="2:51" s="5" customFormat="1" ht="15.75" customHeight="1">
      <c r="B1037" s="97"/>
      <c r="E1037" s="98"/>
      <c r="F1037" s="160" t="s">
        <v>1278</v>
      </c>
      <c r="G1037" s="161"/>
      <c r="H1037" s="161"/>
      <c r="I1037" s="161"/>
      <c r="K1037" s="99">
        <v>331.45</v>
      </c>
      <c r="N1037" s="98"/>
      <c r="R1037" s="100"/>
      <c r="T1037" s="101"/>
      <c r="AA1037" s="102"/>
      <c r="AT1037" s="98" t="s">
        <v>480</v>
      </c>
      <c r="AU1037" s="98" t="s">
        <v>364</v>
      </c>
      <c r="AV1037" s="98" t="s">
        <v>364</v>
      </c>
      <c r="AW1037" s="98" t="s">
        <v>422</v>
      </c>
      <c r="AX1037" s="98" t="s">
        <v>320</v>
      </c>
      <c r="AY1037" s="98" t="s">
        <v>473</v>
      </c>
    </row>
    <row r="1038" spans="2:63" s="75" customFormat="1" ht="30.75" customHeight="1">
      <c r="B1038" s="76"/>
      <c r="D1038" s="84" t="s">
        <v>439</v>
      </c>
      <c r="N1038" s="178">
        <f>$BK$1038</f>
        <v>0</v>
      </c>
      <c r="O1038" s="179"/>
      <c r="P1038" s="179"/>
      <c r="Q1038" s="179"/>
      <c r="R1038" s="79"/>
      <c r="T1038" s="80"/>
      <c r="W1038" s="81">
        <f>SUM($W$1039:$W$1112)</f>
        <v>75.464165</v>
      </c>
      <c r="Y1038" s="81">
        <f>SUM($Y$1039:$Y$1112)</f>
        <v>0.8884723</v>
      </c>
      <c r="AA1038" s="82">
        <f>SUM($AA$1039:$AA$1112)</f>
        <v>0</v>
      </c>
      <c r="AR1038" s="78" t="s">
        <v>364</v>
      </c>
      <c r="AT1038" s="78" t="s">
        <v>354</v>
      </c>
      <c r="AU1038" s="78" t="s">
        <v>320</v>
      </c>
      <c r="AY1038" s="78" t="s">
        <v>473</v>
      </c>
      <c r="BK1038" s="83">
        <f>SUM($BK$1039:$BK$1112)</f>
        <v>0</v>
      </c>
    </row>
    <row r="1039" spans="2:64" s="5" customFormat="1" ht="27" customHeight="1">
      <c r="B1039" s="16"/>
      <c r="C1039" s="85" t="s">
        <v>1287</v>
      </c>
      <c r="D1039" s="85" t="s">
        <v>474</v>
      </c>
      <c r="E1039" s="86" t="s">
        <v>1288</v>
      </c>
      <c r="F1039" s="167" t="s">
        <v>1289</v>
      </c>
      <c r="G1039" s="168"/>
      <c r="H1039" s="168"/>
      <c r="I1039" s="168"/>
      <c r="J1039" s="87" t="s">
        <v>632</v>
      </c>
      <c r="K1039" s="88">
        <v>38.2</v>
      </c>
      <c r="L1039" s="169">
        <v>0</v>
      </c>
      <c r="M1039" s="168"/>
      <c r="N1039" s="170">
        <f>ROUND($L$1039*$K$1039,2)</f>
        <v>0</v>
      </c>
      <c r="O1039" s="168"/>
      <c r="P1039" s="168"/>
      <c r="Q1039" s="168"/>
      <c r="R1039" s="17"/>
      <c r="T1039" s="89"/>
      <c r="U1039" s="20" t="s">
        <v>340</v>
      </c>
      <c r="V1039" s="90">
        <v>0.18</v>
      </c>
      <c r="W1039" s="90">
        <f>$V$1039*$K$1039</f>
        <v>6.876</v>
      </c>
      <c r="X1039" s="90">
        <v>0</v>
      </c>
      <c r="Y1039" s="90">
        <f>$X$1039*$K$1039</f>
        <v>0</v>
      </c>
      <c r="Z1039" s="90">
        <v>0</v>
      </c>
      <c r="AA1039" s="91">
        <f>$Z$1039*$K$1039</f>
        <v>0</v>
      </c>
      <c r="AR1039" s="5" t="s">
        <v>541</v>
      </c>
      <c r="AT1039" s="5" t="s">
        <v>474</v>
      </c>
      <c r="AU1039" s="5" t="s">
        <v>364</v>
      </c>
      <c r="AY1039" s="5" t="s">
        <v>473</v>
      </c>
      <c r="BE1039" s="50">
        <f>IF($U$1039="základní",$N$1039,0)</f>
        <v>0</v>
      </c>
      <c r="BF1039" s="50">
        <f>IF($U$1039="snížená",$N$1039,0)</f>
        <v>0</v>
      </c>
      <c r="BG1039" s="50">
        <f>IF($U$1039="zákl. přenesená",$N$1039,0)</f>
        <v>0</v>
      </c>
      <c r="BH1039" s="50">
        <f>IF($U$1039="sníž. přenesená",$N$1039,0)</f>
        <v>0</v>
      </c>
      <c r="BI1039" s="50">
        <f>IF($U$1039="nulová",$N$1039,0)</f>
        <v>0</v>
      </c>
      <c r="BJ1039" s="5" t="s">
        <v>364</v>
      </c>
      <c r="BK1039" s="50">
        <f>ROUND($L$1039*$K$1039,2)</f>
        <v>0</v>
      </c>
      <c r="BL1039" s="5" t="s">
        <v>541</v>
      </c>
    </row>
    <row r="1040" spans="2:51" s="5" customFormat="1" ht="15.75" customHeight="1">
      <c r="B1040" s="92"/>
      <c r="E1040" s="93"/>
      <c r="F1040" s="171" t="s">
        <v>1290</v>
      </c>
      <c r="G1040" s="172"/>
      <c r="H1040" s="172"/>
      <c r="I1040" s="172"/>
      <c r="K1040" s="93"/>
      <c r="N1040" s="93"/>
      <c r="R1040" s="94"/>
      <c r="T1040" s="95"/>
      <c r="AA1040" s="96"/>
      <c r="AT1040" s="93" t="s">
        <v>480</v>
      </c>
      <c r="AU1040" s="93" t="s">
        <v>364</v>
      </c>
      <c r="AV1040" s="93" t="s">
        <v>320</v>
      </c>
      <c r="AW1040" s="93" t="s">
        <v>422</v>
      </c>
      <c r="AX1040" s="93" t="s">
        <v>355</v>
      </c>
      <c r="AY1040" s="93" t="s">
        <v>473</v>
      </c>
    </row>
    <row r="1041" spans="2:51" s="5" customFormat="1" ht="15.75" customHeight="1">
      <c r="B1041" s="92"/>
      <c r="E1041" s="93"/>
      <c r="F1041" s="171" t="s">
        <v>1291</v>
      </c>
      <c r="G1041" s="172"/>
      <c r="H1041" s="172"/>
      <c r="I1041" s="172"/>
      <c r="K1041" s="93"/>
      <c r="N1041" s="93"/>
      <c r="R1041" s="94"/>
      <c r="T1041" s="95"/>
      <c r="AA1041" s="96"/>
      <c r="AT1041" s="93" t="s">
        <v>480</v>
      </c>
      <c r="AU1041" s="93" t="s">
        <v>364</v>
      </c>
      <c r="AV1041" s="93" t="s">
        <v>320</v>
      </c>
      <c r="AW1041" s="93" t="s">
        <v>422</v>
      </c>
      <c r="AX1041" s="93" t="s">
        <v>355</v>
      </c>
      <c r="AY1041" s="93" t="s">
        <v>473</v>
      </c>
    </row>
    <row r="1042" spans="2:51" s="5" customFormat="1" ht="15.75" customHeight="1">
      <c r="B1042" s="97"/>
      <c r="E1042" s="98"/>
      <c r="F1042" s="160" t="s">
        <v>1292</v>
      </c>
      <c r="G1042" s="161"/>
      <c r="H1042" s="161"/>
      <c r="I1042" s="161"/>
      <c r="K1042" s="99">
        <v>38.2</v>
      </c>
      <c r="N1042" s="98"/>
      <c r="R1042" s="100"/>
      <c r="T1042" s="101"/>
      <c r="AA1042" s="102"/>
      <c r="AT1042" s="98" t="s">
        <v>480</v>
      </c>
      <c r="AU1042" s="98" t="s">
        <v>364</v>
      </c>
      <c r="AV1042" s="98" t="s">
        <v>364</v>
      </c>
      <c r="AW1042" s="98" t="s">
        <v>422</v>
      </c>
      <c r="AX1042" s="98" t="s">
        <v>355</v>
      </c>
      <c r="AY1042" s="98" t="s">
        <v>473</v>
      </c>
    </row>
    <row r="1043" spans="2:51" s="5" customFormat="1" ht="15.75" customHeight="1">
      <c r="B1043" s="103"/>
      <c r="E1043" s="104"/>
      <c r="F1043" s="162" t="s">
        <v>482</v>
      </c>
      <c r="G1043" s="163"/>
      <c r="H1043" s="163"/>
      <c r="I1043" s="163"/>
      <c r="K1043" s="105">
        <v>38.2</v>
      </c>
      <c r="N1043" s="104"/>
      <c r="R1043" s="106"/>
      <c r="T1043" s="107"/>
      <c r="AA1043" s="108"/>
      <c r="AT1043" s="104" t="s">
        <v>480</v>
      </c>
      <c r="AU1043" s="104" t="s">
        <v>364</v>
      </c>
      <c r="AV1043" s="104" t="s">
        <v>478</v>
      </c>
      <c r="AW1043" s="104" t="s">
        <v>422</v>
      </c>
      <c r="AX1043" s="104" t="s">
        <v>320</v>
      </c>
      <c r="AY1043" s="104" t="s">
        <v>473</v>
      </c>
    </row>
    <row r="1044" spans="2:64" s="5" customFormat="1" ht="27" customHeight="1">
      <c r="B1044" s="16"/>
      <c r="C1044" s="85" t="s">
        <v>1293</v>
      </c>
      <c r="D1044" s="85" t="s">
        <v>474</v>
      </c>
      <c r="E1044" s="86" t="s">
        <v>1294</v>
      </c>
      <c r="F1044" s="167" t="s">
        <v>1295</v>
      </c>
      <c r="G1044" s="168"/>
      <c r="H1044" s="168"/>
      <c r="I1044" s="168"/>
      <c r="J1044" s="87" t="s">
        <v>528</v>
      </c>
      <c r="K1044" s="88">
        <v>1.52</v>
      </c>
      <c r="L1044" s="169">
        <v>0</v>
      </c>
      <c r="M1044" s="168"/>
      <c r="N1044" s="170">
        <f>ROUND($L$1044*$K$1044,2)</f>
        <v>0</v>
      </c>
      <c r="O1044" s="168"/>
      <c r="P1044" s="168"/>
      <c r="Q1044" s="168"/>
      <c r="R1044" s="17"/>
      <c r="T1044" s="89"/>
      <c r="U1044" s="20" t="s">
        <v>340</v>
      </c>
      <c r="V1044" s="90">
        <v>1.773</v>
      </c>
      <c r="W1044" s="90">
        <f>$V$1044*$K$1044</f>
        <v>2.69496</v>
      </c>
      <c r="X1044" s="90">
        <v>0.0098</v>
      </c>
      <c r="Y1044" s="90">
        <f>$X$1044*$K$1044</f>
        <v>0.014896</v>
      </c>
      <c r="Z1044" s="90">
        <v>0</v>
      </c>
      <c r="AA1044" s="91">
        <f>$Z$1044*$K$1044</f>
        <v>0</v>
      </c>
      <c r="AR1044" s="5" t="s">
        <v>541</v>
      </c>
      <c r="AT1044" s="5" t="s">
        <v>474</v>
      </c>
      <c r="AU1044" s="5" t="s">
        <v>364</v>
      </c>
      <c r="AY1044" s="5" t="s">
        <v>473</v>
      </c>
      <c r="BE1044" s="50">
        <f>IF($U$1044="základní",$N$1044,0)</f>
        <v>0</v>
      </c>
      <c r="BF1044" s="50">
        <f>IF($U$1044="snížená",$N$1044,0)</f>
        <v>0</v>
      </c>
      <c r="BG1044" s="50">
        <f>IF($U$1044="zákl. přenesená",$N$1044,0)</f>
        <v>0</v>
      </c>
      <c r="BH1044" s="50">
        <f>IF($U$1044="sníž. přenesená",$N$1044,0)</f>
        <v>0</v>
      </c>
      <c r="BI1044" s="50">
        <f>IF($U$1044="nulová",$N$1044,0)</f>
        <v>0</v>
      </c>
      <c r="BJ1044" s="5" t="s">
        <v>364</v>
      </c>
      <c r="BK1044" s="50">
        <f>ROUND($L$1044*$K$1044,2)</f>
        <v>0</v>
      </c>
      <c r="BL1044" s="5" t="s">
        <v>541</v>
      </c>
    </row>
    <row r="1045" spans="2:51" s="5" customFormat="1" ht="15.75" customHeight="1">
      <c r="B1045" s="92"/>
      <c r="E1045" s="93"/>
      <c r="F1045" s="171" t="s">
        <v>1290</v>
      </c>
      <c r="G1045" s="172"/>
      <c r="H1045" s="172"/>
      <c r="I1045" s="172"/>
      <c r="K1045" s="93"/>
      <c r="N1045" s="93"/>
      <c r="R1045" s="94"/>
      <c r="T1045" s="95"/>
      <c r="AA1045" s="96"/>
      <c r="AT1045" s="93" t="s">
        <v>480</v>
      </c>
      <c r="AU1045" s="93" t="s">
        <v>364</v>
      </c>
      <c r="AV1045" s="93" t="s">
        <v>320</v>
      </c>
      <c r="AW1045" s="93" t="s">
        <v>422</v>
      </c>
      <c r="AX1045" s="93" t="s">
        <v>355</v>
      </c>
      <c r="AY1045" s="93" t="s">
        <v>473</v>
      </c>
    </row>
    <row r="1046" spans="2:51" s="5" customFormat="1" ht="15.75" customHeight="1">
      <c r="B1046" s="92"/>
      <c r="E1046" s="93"/>
      <c r="F1046" s="171" t="s">
        <v>1296</v>
      </c>
      <c r="G1046" s="172"/>
      <c r="H1046" s="172"/>
      <c r="I1046" s="172"/>
      <c r="K1046" s="93"/>
      <c r="N1046" s="93"/>
      <c r="R1046" s="94"/>
      <c r="T1046" s="95"/>
      <c r="AA1046" s="96"/>
      <c r="AT1046" s="93" t="s">
        <v>480</v>
      </c>
      <c r="AU1046" s="93" t="s">
        <v>364</v>
      </c>
      <c r="AV1046" s="93" t="s">
        <v>320</v>
      </c>
      <c r="AW1046" s="93" t="s">
        <v>422</v>
      </c>
      <c r="AX1046" s="93" t="s">
        <v>355</v>
      </c>
      <c r="AY1046" s="93" t="s">
        <v>473</v>
      </c>
    </row>
    <row r="1047" spans="2:51" s="5" customFormat="1" ht="15.75" customHeight="1">
      <c r="B1047" s="97"/>
      <c r="E1047" s="98"/>
      <c r="F1047" s="160" t="s">
        <v>1297</v>
      </c>
      <c r="G1047" s="161"/>
      <c r="H1047" s="161"/>
      <c r="I1047" s="161"/>
      <c r="K1047" s="99">
        <v>1.52</v>
      </c>
      <c r="N1047" s="98"/>
      <c r="R1047" s="100"/>
      <c r="T1047" s="101"/>
      <c r="AA1047" s="102"/>
      <c r="AT1047" s="98" t="s">
        <v>480</v>
      </c>
      <c r="AU1047" s="98" t="s">
        <v>364</v>
      </c>
      <c r="AV1047" s="98" t="s">
        <v>364</v>
      </c>
      <c r="AW1047" s="98" t="s">
        <v>422</v>
      </c>
      <c r="AX1047" s="98" t="s">
        <v>320</v>
      </c>
      <c r="AY1047" s="98" t="s">
        <v>473</v>
      </c>
    </row>
    <row r="1048" spans="2:64" s="5" customFormat="1" ht="27" customHeight="1">
      <c r="B1048" s="16"/>
      <c r="C1048" s="85" t="s">
        <v>1298</v>
      </c>
      <c r="D1048" s="85" t="s">
        <v>474</v>
      </c>
      <c r="E1048" s="86" t="s">
        <v>1299</v>
      </c>
      <c r="F1048" s="167" t="s">
        <v>1300</v>
      </c>
      <c r="G1048" s="168"/>
      <c r="H1048" s="168"/>
      <c r="I1048" s="168"/>
      <c r="J1048" s="87" t="s">
        <v>632</v>
      </c>
      <c r="K1048" s="88">
        <v>100.56</v>
      </c>
      <c r="L1048" s="169">
        <v>0</v>
      </c>
      <c r="M1048" s="168"/>
      <c r="N1048" s="170">
        <f>ROUND($L$1048*$K$1048,2)</f>
        <v>0</v>
      </c>
      <c r="O1048" s="168"/>
      <c r="P1048" s="168"/>
      <c r="Q1048" s="168"/>
      <c r="R1048" s="17"/>
      <c r="T1048" s="89"/>
      <c r="U1048" s="20" t="s">
        <v>340</v>
      </c>
      <c r="V1048" s="90">
        <v>0.187</v>
      </c>
      <c r="W1048" s="90">
        <f>$V$1048*$K$1048</f>
        <v>18.80472</v>
      </c>
      <c r="X1048" s="90">
        <v>0.0039</v>
      </c>
      <c r="Y1048" s="90">
        <f>$X$1048*$K$1048</f>
        <v>0.392184</v>
      </c>
      <c r="Z1048" s="90">
        <v>0</v>
      </c>
      <c r="AA1048" s="91">
        <f>$Z$1048*$K$1048</f>
        <v>0</v>
      </c>
      <c r="AR1048" s="5" t="s">
        <v>541</v>
      </c>
      <c r="AT1048" s="5" t="s">
        <v>474</v>
      </c>
      <c r="AU1048" s="5" t="s">
        <v>364</v>
      </c>
      <c r="AY1048" s="5" t="s">
        <v>473</v>
      </c>
      <c r="BE1048" s="50">
        <f>IF($U$1048="základní",$N$1048,0)</f>
        <v>0</v>
      </c>
      <c r="BF1048" s="50">
        <f>IF($U$1048="snížená",$N$1048,0)</f>
        <v>0</v>
      </c>
      <c r="BG1048" s="50">
        <f>IF($U$1048="zákl. přenesená",$N$1048,0)</f>
        <v>0</v>
      </c>
      <c r="BH1048" s="50">
        <f>IF($U$1048="sníž. přenesená",$N$1048,0)</f>
        <v>0</v>
      </c>
      <c r="BI1048" s="50">
        <f>IF($U$1048="nulová",$N$1048,0)</f>
        <v>0</v>
      </c>
      <c r="BJ1048" s="5" t="s">
        <v>364</v>
      </c>
      <c r="BK1048" s="50">
        <f>ROUND($L$1048*$K$1048,2)</f>
        <v>0</v>
      </c>
      <c r="BL1048" s="5" t="s">
        <v>541</v>
      </c>
    </row>
    <row r="1049" spans="2:51" s="5" customFormat="1" ht="15.75" customHeight="1">
      <c r="B1049" s="92"/>
      <c r="E1049" s="93"/>
      <c r="F1049" s="171" t="s">
        <v>1290</v>
      </c>
      <c r="G1049" s="172"/>
      <c r="H1049" s="172"/>
      <c r="I1049" s="172"/>
      <c r="K1049" s="93"/>
      <c r="N1049" s="93"/>
      <c r="R1049" s="94"/>
      <c r="T1049" s="95"/>
      <c r="AA1049" s="96"/>
      <c r="AT1049" s="93" t="s">
        <v>480</v>
      </c>
      <c r="AU1049" s="93" t="s">
        <v>364</v>
      </c>
      <c r="AV1049" s="93" t="s">
        <v>320</v>
      </c>
      <c r="AW1049" s="93" t="s">
        <v>422</v>
      </c>
      <c r="AX1049" s="93" t="s">
        <v>355</v>
      </c>
      <c r="AY1049" s="93" t="s">
        <v>473</v>
      </c>
    </row>
    <row r="1050" spans="2:51" s="5" customFormat="1" ht="15.75" customHeight="1">
      <c r="B1050" s="92"/>
      <c r="E1050" s="93"/>
      <c r="F1050" s="171" t="s">
        <v>1301</v>
      </c>
      <c r="G1050" s="172"/>
      <c r="H1050" s="172"/>
      <c r="I1050" s="172"/>
      <c r="K1050" s="93"/>
      <c r="N1050" s="93"/>
      <c r="R1050" s="94"/>
      <c r="T1050" s="95"/>
      <c r="AA1050" s="96"/>
      <c r="AT1050" s="93" t="s">
        <v>480</v>
      </c>
      <c r="AU1050" s="93" t="s">
        <v>364</v>
      </c>
      <c r="AV1050" s="93" t="s">
        <v>320</v>
      </c>
      <c r="AW1050" s="93" t="s">
        <v>422</v>
      </c>
      <c r="AX1050" s="93" t="s">
        <v>355</v>
      </c>
      <c r="AY1050" s="93" t="s">
        <v>473</v>
      </c>
    </row>
    <row r="1051" spans="2:51" s="5" customFormat="1" ht="15.75" customHeight="1">
      <c r="B1051" s="97"/>
      <c r="E1051" s="98"/>
      <c r="F1051" s="160" t="s">
        <v>1302</v>
      </c>
      <c r="G1051" s="161"/>
      <c r="H1051" s="161"/>
      <c r="I1051" s="161"/>
      <c r="K1051" s="99">
        <v>100.56</v>
      </c>
      <c r="N1051" s="98"/>
      <c r="R1051" s="100"/>
      <c r="T1051" s="101"/>
      <c r="AA1051" s="102"/>
      <c r="AT1051" s="98" t="s">
        <v>480</v>
      </c>
      <c r="AU1051" s="98" t="s">
        <v>364</v>
      </c>
      <c r="AV1051" s="98" t="s">
        <v>364</v>
      </c>
      <c r="AW1051" s="98" t="s">
        <v>422</v>
      </c>
      <c r="AX1051" s="98" t="s">
        <v>320</v>
      </c>
      <c r="AY1051" s="98" t="s">
        <v>473</v>
      </c>
    </row>
    <row r="1052" spans="2:64" s="5" customFormat="1" ht="27" customHeight="1">
      <c r="B1052" s="16"/>
      <c r="C1052" s="85" t="s">
        <v>1303</v>
      </c>
      <c r="D1052" s="85" t="s">
        <v>474</v>
      </c>
      <c r="E1052" s="86" t="s">
        <v>1304</v>
      </c>
      <c r="F1052" s="167" t="s">
        <v>1305</v>
      </c>
      <c r="G1052" s="168"/>
      <c r="H1052" s="168"/>
      <c r="I1052" s="168"/>
      <c r="J1052" s="87" t="s">
        <v>632</v>
      </c>
      <c r="K1052" s="88">
        <v>17.8</v>
      </c>
      <c r="L1052" s="169">
        <v>0</v>
      </c>
      <c r="M1052" s="168"/>
      <c r="N1052" s="170">
        <f>ROUND($L$1052*$K$1052,2)</f>
        <v>0</v>
      </c>
      <c r="O1052" s="168"/>
      <c r="P1052" s="168"/>
      <c r="Q1052" s="168"/>
      <c r="R1052" s="17"/>
      <c r="T1052" s="89"/>
      <c r="U1052" s="20" t="s">
        <v>340</v>
      </c>
      <c r="V1052" s="90">
        <v>0.194</v>
      </c>
      <c r="W1052" s="90">
        <f>$V$1052*$K$1052</f>
        <v>3.4532000000000003</v>
      </c>
      <c r="X1052" s="90">
        <v>0.0045</v>
      </c>
      <c r="Y1052" s="90">
        <f>$X$1052*$K$1052</f>
        <v>0.08009999999999999</v>
      </c>
      <c r="Z1052" s="90">
        <v>0</v>
      </c>
      <c r="AA1052" s="91">
        <f>$Z$1052*$K$1052</f>
        <v>0</v>
      </c>
      <c r="AR1052" s="5" t="s">
        <v>541</v>
      </c>
      <c r="AT1052" s="5" t="s">
        <v>474</v>
      </c>
      <c r="AU1052" s="5" t="s">
        <v>364</v>
      </c>
      <c r="AY1052" s="5" t="s">
        <v>473</v>
      </c>
      <c r="BE1052" s="50">
        <f>IF($U$1052="základní",$N$1052,0)</f>
        <v>0</v>
      </c>
      <c r="BF1052" s="50">
        <f>IF($U$1052="snížená",$N$1052,0)</f>
        <v>0</v>
      </c>
      <c r="BG1052" s="50">
        <f>IF($U$1052="zákl. přenesená",$N$1052,0)</f>
        <v>0</v>
      </c>
      <c r="BH1052" s="50">
        <f>IF($U$1052="sníž. přenesená",$N$1052,0)</f>
        <v>0</v>
      </c>
      <c r="BI1052" s="50">
        <f>IF($U$1052="nulová",$N$1052,0)</f>
        <v>0</v>
      </c>
      <c r="BJ1052" s="5" t="s">
        <v>364</v>
      </c>
      <c r="BK1052" s="50">
        <f>ROUND($L$1052*$K$1052,2)</f>
        <v>0</v>
      </c>
      <c r="BL1052" s="5" t="s">
        <v>541</v>
      </c>
    </row>
    <row r="1053" spans="2:51" s="5" customFormat="1" ht="15.75" customHeight="1">
      <c r="B1053" s="92"/>
      <c r="E1053" s="93"/>
      <c r="F1053" s="171" t="s">
        <v>1290</v>
      </c>
      <c r="G1053" s="172"/>
      <c r="H1053" s="172"/>
      <c r="I1053" s="172"/>
      <c r="K1053" s="93"/>
      <c r="N1053" s="93"/>
      <c r="R1053" s="94"/>
      <c r="T1053" s="95"/>
      <c r="AA1053" s="96"/>
      <c r="AT1053" s="93" t="s">
        <v>480</v>
      </c>
      <c r="AU1053" s="93" t="s">
        <v>364</v>
      </c>
      <c r="AV1053" s="93" t="s">
        <v>320</v>
      </c>
      <c r="AW1053" s="93" t="s">
        <v>422</v>
      </c>
      <c r="AX1053" s="93" t="s">
        <v>355</v>
      </c>
      <c r="AY1053" s="93" t="s">
        <v>473</v>
      </c>
    </row>
    <row r="1054" spans="2:51" s="5" customFormat="1" ht="15.75" customHeight="1">
      <c r="B1054" s="92"/>
      <c r="E1054" s="93"/>
      <c r="F1054" s="171" t="s">
        <v>1306</v>
      </c>
      <c r="G1054" s="172"/>
      <c r="H1054" s="172"/>
      <c r="I1054" s="172"/>
      <c r="K1054" s="93"/>
      <c r="N1054" s="93"/>
      <c r="R1054" s="94"/>
      <c r="T1054" s="95"/>
      <c r="AA1054" s="96"/>
      <c r="AT1054" s="93" t="s">
        <v>480</v>
      </c>
      <c r="AU1054" s="93" t="s">
        <v>364</v>
      </c>
      <c r="AV1054" s="93" t="s">
        <v>320</v>
      </c>
      <c r="AW1054" s="93" t="s">
        <v>422</v>
      </c>
      <c r="AX1054" s="93" t="s">
        <v>355</v>
      </c>
      <c r="AY1054" s="93" t="s">
        <v>473</v>
      </c>
    </row>
    <row r="1055" spans="2:51" s="5" customFormat="1" ht="15.75" customHeight="1">
      <c r="B1055" s="97"/>
      <c r="E1055" s="98"/>
      <c r="F1055" s="160" t="s">
        <v>1307</v>
      </c>
      <c r="G1055" s="161"/>
      <c r="H1055" s="161"/>
      <c r="I1055" s="161"/>
      <c r="K1055" s="99">
        <v>17.8</v>
      </c>
      <c r="N1055" s="98"/>
      <c r="R1055" s="100"/>
      <c r="T1055" s="101"/>
      <c r="AA1055" s="102"/>
      <c r="AT1055" s="98" t="s">
        <v>480</v>
      </c>
      <c r="AU1055" s="98" t="s">
        <v>364</v>
      </c>
      <c r="AV1055" s="98" t="s">
        <v>364</v>
      </c>
      <c r="AW1055" s="98" t="s">
        <v>422</v>
      </c>
      <c r="AX1055" s="98" t="s">
        <v>320</v>
      </c>
      <c r="AY1055" s="98" t="s">
        <v>473</v>
      </c>
    </row>
    <row r="1056" spans="2:64" s="5" customFormat="1" ht="27" customHeight="1">
      <c r="B1056" s="16"/>
      <c r="C1056" s="85" t="s">
        <v>1308</v>
      </c>
      <c r="D1056" s="85" t="s">
        <v>474</v>
      </c>
      <c r="E1056" s="86" t="s">
        <v>1309</v>
      </c>
      <c r="F1056" s="167" t="s">
        <v>1310</v>
      </c>
      <c r="G1056" s="168"/>
      <c r="H1056" s="168"/>
      <c r="I1056" s="168"/>
      <c r="J1056" s="87" t="s">
        <v>528</v>
      </c>
      <c r="K1056" s="88">
        <v>1.055</v>
      </c>
      <c r="L1056" s="169">
        <v>0</v>
      </c>
      <c r="M1056" s="168"/>
      <c r="N1056" s="170">
        <f>ROUND($L$1056*$K$1056,2)</f>
        <v>0</v>
      </c>
      <c r="O1056" s="168"/>
      <c r="P1056" s="168"/>
      <c r="Q1056" s="168"/>
      <c r="R1056" s="17"/>
      <c r="T1056" s="89"/>
      <c r="U1056" s="20" t="s">
        <v>340</v>
      </c>
      <c r="V1056" s="90">
        <v>0.427</v>
      </c>
      <c r="W1056" s="90">
        <f>$V$1056*$K$1056</f>
        <v>0.45048499999999997</v>
      </c>
      <c r="X1056" s="90">
        <v>0.00386</v>
      </c>
      <c r="Y1056" s="90">
        <f>$X$1056*$K$1056</f>
        <v>0.0040723</v>
      </c>
      <c r="Z1056" s="90">
        <v>0</v>
      </c>
      <c r="AA1056" s="91">
        <f>$Z$1056*$K$1056</f>
        <v>0</v>
      </c>
      <c r="AR1056" s="5" t="s">
        <v>541</v>
      </c>
      <c r="AT1056" s="5" t="s">
        <v>474</v>
      </c>
      <c r="AU1056" s="5" t="s">
        <v>364</v>
      </c>
      <c r="AY1056" s="5" t="s">
        <v>473</v>
      </c>
      <c r="BE1056" s="50">
        <f>IF($U$1056="základní",$N$1056,0)</f>
        <v>0</v>
      </c>
      <c r="BF1056" s="50">
        <f>IF($U$1056="snížená",$N$1056,0)</f>
        <v>0</v>
      </c>
      <c r="BG1056" s="50">
        <f>IF($U$1056="zákl. přenesená",$N$1056,0)</f>
        <v>0</v>
      </c>
      <c r="BH1056" s="50">
        <f>IF($U$1056="sníž. přenesená",$N$1056,0)</f>
        <v>0</v>
      </c>
      <c r="BI1056" s="50">
        <f>IF($U$1056="nulová",$N$1056,0)</f>
        <v>0</v>
      </c>
      <c r="BJ1056" s="5" t="s">
        <v>364</v>
      </c>
      <c r="BK1056" s="50">
        <f>ROUND($L$1056*$K$1056,2)</f>
        <v>0</v>
      </c>
      <c r="BL1056" s="5" t="s">
        <v>541</v>
      </c>
    </row>
    <row r="1057" spans="2:51" s="5" customFormat="1" ht="15.75" customHeight="1">
      <c r="B1057" s="92"/>
      <c r="E1057" s="93"/>
      <c r="F1057" s="171" t="s">
        <v>1290</v>
      </c>
      <c r="G1057" s="172"/>
      <c r="H1057" s="172"/>
      <c r="I1057" s="172"/>
      <c r="K1057" s="93"/>
      <c r="N1057" s="93"/>
      <c r="R1057" s="94"/>
      <c r="T1057" s="95"/>
      <c r="AA1057" s="96"/>
      <c r="AT1057" s="93" t="s">
        <v>480</v>
      </c>
      <c r="AU1057" s="93" t="s">
        <v>364</v>
      </c>
      <c r="AV1057" s="93" t="s">
        <v>320</v>
      </c>
      <c r="AW1057" s="93" t="s">
        <v>422</v>
      </c>
      <c r="AX1057" s="93" t="s">
        <v>355</v>
      </c>
      <c r="AY1057" s="93" t="s">
        <v>473</v>
      </c>
    </row>
    <row r="1058" spans="2:51" s="5" customFormat="1" ht="15.75" customHeight="1">
      <c r="B1058" s="92"/>
      <c r="E1058" s="93"/>
      <c r="F1058" s="171" t="s">
        <v>1311</v>
      </c>
      <c r="G1058" s="172"/>
      <c r="H1058" s="172"/>
      <c r="I1058" s="172"/>
      <c r="K1058" s="93"/>
      <c r="N1058" s="93"/>
      <c r="R1058" s="94"/>
      <c r="T1058" s="95"/>
      <c r="AA1058" s="96"/>
      <c r="AT1058" s="93" t="s">
        <v>480</v>
      </c>
      <c r="AU1058" s="93" t="s">
        <v>364</v>
      </c>
      <c r="AV1058" s="93" t="s">
        <v>320</v>
      </c>
      <c r="AW1058" s="93" t="s">
        <v>422</v>
      </c>
      <c r="AX1058" s="93" t="s">
        <v>355</v>
      </c>
      <c r="AY1058" s="93" t="s">
        <v>473</v>
      </c>
    </row>
    <row r="1059" spans="2:51" s="5" customFormat="1" ht="15.75" customHeight="1">
      <c r="B1059" s="97"/>
      <c r="E1059" s="98"/>
      <c r="F1059" s="160" t="s">
        <v>1312</v>
      </c>
      <c r="G1059" s="161"/>
      <c r="H1059" s="161"/>
      <c r="I1059" s="161"/>
      <c r="K1059" s="99">
        <v>1.055</v>
      </c>
      <c r="N1059" s="98"/>
      <c r="R1059" s="100"/>
      <c r="T1059" s="101"/>
      <c r="AA1059" s="102"/>
      <c r="AT1059" s="98" t="s">
        <v>480</v>
      </c>
      <c r="AU1059" s="98" t="s">
        <v>364</v>
      </c>
      <c r="AV1059" s="98" t="s">
        <v>364</v>
      </c>
      <c r="AW1059" s="98" t="s">
        <v>422</v>
      </c>
      <c r="AX1059" s="98" t="s">
        <v>320</v>
      </c>
      <c r="AY1059" s="98" t="s">
        <v>473</v>
      </c>
    </row>
    <row r="1060" spans="2:64" s="5" customFormat="1" ht="27" customHeight="1">
      <c r="B1060" s="16"/>
      <c r="C1060" s="85" t="s">
        <v>1313</v>
      </c>
      <c r="D1060" s="85" t="s">
        <v>474</v>
      </c>
      <c r="E1060" s="86" t="s">
        <v>1314</v>
      </c>
      <c r="F1060" s="167" t="s">
        <v>1315</v>
      </c>
      <c r="G1060" s="168"/>
      <c r="H1060" s="168"/>
      <c r="I1060" s="168"/>
      <c r="J1060" s="87" t="s">
        <v>632</v>
      </c>
      <c r="K1060" s="88">
        <v>39.9</v>
      </c>
      <c r="L1060" s="169">
        <v>0</v>
      </c>
      <c r="M1060" s="168"/>
      <c r="N1060" s="170">
        <f>ROUND($L$1060*$K$1060,2)</f>
        <v>0</v>
      </c>
      <c r="O1060" s="168"/>
      <c r="P1060" s="168"/>
      <c r="Q1060" s="168"/>
      <c r="R1060" s="17"/>
      <c r="T1060" s="89"/>
      <c r="U1060" s="20" t="s">
        <v>340</v>
      </c>
      <c r="V1060" s="90">
        <v>0.291</v>
      </c>
      <c r="W1060" s="90">
        <f>$V$1060*$K$1060</f>
        <v>11.610899999999999</v>
      </c>
      <c r="X1060" s="90">
        <v>0.00273</v>
      </c>
      <c r="Y1060" s="90">
        <f>$X$1060*$K$1060</f>
        <v>0.10892699999999998</v>
      </c>
      <c r="Z1060" s="90">
        <v>0</v>
      </c>
      <c r="AA1060" s="91">
        <f>$Z$1060*$K$1060</f>
        <v>0</v>
      </c>
      <c r="AR1060" s="5" t="s">
        <v>541</v>
      </c>
      <c r="AT1060" s="5" t="s">
        <v>474</v>
      </c>
      <c r="AU1060" s="5" t="s">
        <v>364</v>
      </c>
      <c r="AY1060" s="5" t="s">
        <v>473</v>
      </c>
      <c r="BE1060" s="50">
        <f>IF($U$1060="základní",$N$1060,0)</f>
        <v>0</v>
      </c>
      <c r="BF1060" s="50">
        <f>IF($U$1060="snížená",$N$1060,0)</f>
        <v>0</v>
      </c>
      <c r="BG1060" s="50">
        <f>IF($U$1060="zákl. přenesená",$N$1060,0)</f>
        <v>0</v>
      </c>
      <c r="BH1060" s="50">
        <f>IF($U$1060="sníž. přenesená",$N$1060,0)</f>
        <v>0</v>
      </c>
      <c r="BI1060" s="50">
        <f>IF($U$1060="nulová",$N$1060,0)</f>
        <v>0</v>
      </c>
      <c r="BJ1060" s="5" t="s">
        <v>364</v>
      </c>
      <c r="BK1060" s="50">
        <f>ROUND($L$1060*$K$1060,2)</f>
        <v>0</v>
      </c>
      <c r="BL1060" s="5" t="s">
        <v>541</v>
      </c>
    </row>
    <row r="1061" spans="2:51" s="5" customFormat="1" ht="15.75" customHeight="1">
      <c r="B1061" s="92"/>
      <c r="E1061" s="93"/>
      <c r="F1061" s="171" t="s">
        <v>1316</v>
      </c>
      <c r="G1061" s="172"/>
      <c r="H1061" s="172"/>
      <c r="I1061" s="172"/>
      <c r="K1061" s="93"/>
      <c r="N1061" s="93"/>
      <c r="R1061" s="94"/>
      <c r="T1061" s="95"/>
      <c r="AA1061" s="96"/>
      <c r="AT1061" s="93" t="s">
        <v>480</v>
      </c>
      <c r="AU1061" s="93" t="s">
        <v>364</v>
      </c>
      <c r="AV1061" s="93" t="s">
        <v>320</v>
      </c>
      <c r="AW1061" s="93" t="s">
        <v>422</v>
      </c>
      <c r="AX1061" s="93" t="s">
        <v>355</v>
      </c>
      <c r="AY1061" s="93" t="s">
        <v>473</v>
      </c>
    </row>
    <row r="1062" spans="2:51" s="5" customFormat="1" ht="15.75" customHeight="1">
      <c r="B1062" s="97"/>
      <c r="E1062" s="98"/>
      <c r="F1062" s="160" t="s">
        <v>1317</v>
      </c>
      <c r="G1062" s="161"/>
      <c r="H1062" s="161"/>
      <c r="I1062" s="161"/>
      <c r="K1062" s="99">
        <v>21.6</v>
      </c>
      <c r="N1062" s="98"/>
      <c r="R1062" s="100"/>
      <c r="T1062" s="101"/>
      <c r="AA1062" s="102"/>
      <c r="AT1062" s="98" t="s">
        <v>480</v>
      </c>
      <c r="AU1062" s="98" t="s">
        <v>364</v>
      </c>
      <c r="AV1062" s="98" t="s">
        <v>364</v>
      </c>
      <c r="AW1062" s="98" t="s">
        <v>422</v>
      </c>
      <c r="AX1062" s="98" t="s">
        <v>355</v>
      </c>
      <c r="AY1062" s="98" t="s">
        <v>473</v>
      </c>
    </row>
    <row r="1063" spans="2:51" s="5" customFormat="1" ht="15.75" customHeight="1">
      <c r="B1063" s="92"/>
      <c r="E1063" s="93"/>
      <c r="F1063" s="171" t="s">
        <v>1318</v>
      </c>
      <c r="G1063" s="172"/>
      <c r="H1063" s="172"/>
      <c r="I1063" s="172"/>
      <c r="K1063" s="93"/>
      <c r="N1063" s="93"/>
      <c r="R1063" s="94"/>
      <c r="T1063" s="95"/>
      <c r="AA1063" s="96"/>
      <c r="AT1063" s="93" t="s">
        <v>480</v>
      </c>
      <c r="AU1063" s="93" t="s">
        <v>364</v>
      </c>
      <c r="AV1063" s="93" t="s">
        <v>320</v>
      </c>
      <c r="AW1063" s="93" t="s">
        <v>422</v>
      </c>
      <c r="AX1063" s="93" t="s">
        <v>355</v>
      </c>
      <c r="AY1063" s="93" t="s">
        <v>473</v>
      </c>
    </row>
    <row r="1064" spans="2:51" s="5" customFormat="1" ht="15.75" customHeight="1">
      <c r="B1064" s="97"/>
      <c r="E1064" s="98"/>
      <c r="F1064" s="160" t="s">
        <v>908</v>
      </c>
      <c r="G1064" s="161"/>
      <c r="H1064" s="161"/>
      <c r="I1064" s="161"/>
      <c r="K1064" s="99">
        <v>3.2</v>
      </c>
      <c r="N1064" s="98"/>
      <c r="R1064" s="100"/>
      <c r="T1064" s="101"/>
      <c r="AA1064" s="102"/>
      <c r="AT1064" s="98" t="s">
        <v>480</v>
      </c>
      <c r="AU1064" s="98" t="s">
        <v>364</v>
      </c>
      <c r="AV1064" s="98" t="s">
        <v>364</v>
      </c>
      <c r="AW1064" s="98" t="s">
        <v>422</v>
      </c>
      <c r="AX1064" s="98" t="s">
        <v>355</v>
      </c>
      <c r="AY1064" s="98" t="s">
        <v>473</v>
      </c>
    </row>
    <row r="1065" spans="2:51" s="5" customFormat="1" ht="15.75" customHeight="1">
      <c r="B1065" s="92"/>
      <c r="E1065" s="93"/>
      <c r="F1065" s="171" t="s">
        <v>1319</v>
      </c>
      <c r="G1065" s="172"/>
      <c r="H1065" s="172"/>
      <c r="I1065" s="172"/>
      <c r="K1065" s="93"/>
      <c r="N1065" s="93"/>
      <c r="R1065" s="94"/>
      <c r="T1065" s="95"/>
      <c r="AA1065" s="96"/>
      <c r="AT1065" s="93" t="s">
        <v>480</v>
      </c>
      <c r="AU1065" s="93" t="s">
        <v>364</v>
      </c>
      <c r="AV1065" s="93" t="s">
        <v>320</v>
      </c>
      <c r="AW1065" s="93" t="s">
        <v>422</v>
      </c>
      <c r="AX1065" s="93" t="s">
        <v>355</v>
      </c>
      <c r="AY1065" s="93" t="s">
        <v>473</v>
      </c>
    </row>
    <row r="1066" spans="2:51" s="5" customFormat="1" ht="15.75" customHeight="1">
      <c r="B1066" s="97"/>
      <c r="E1066" s="98"/>
      <c r="F1066" s="160" t="s">
        <v>909</v>
      </c>
      <c r="G1066" s="161"/>
      <c r="H1066" s="161"/>
      <c r="I1066" s="161"/>
      <c r="K1066" s="99">
        <v>3</v>
      </c>
      <c r="N1066" s="98"/>
      <c r="R1066" s="100"/>
      <c r="T1066" s="101"/>
      <c r="AA1066" s="102"/>
      <c r="AT1066" s="98" t="s">
        <v>480</v>
      </c>
      <c r="AU1066" s="98" t="s">
        <v>364</v>
      </c>
      <c r="AV1066" s="98" t="s">
        <v>364</v>
      </c>
      <c r="AW1066" s="98" t="s">
        <v>422</v>
      </c>
      <c r="AX1066" s="98" t="s">
        <v>355</v>
      </c>
      <c r="AY1066" s="98" t="s">
        <v>473</v>
      </c>
    </row>
    <row r="1067" spans="2:51" s="5" customFormat="1" ht="15.75" customHeight="1">
      <c r="B1067" s="92"/>
      <c r="E1067" s="93"/>
      <c r="F1067" s="171" t="s">
        <v>1320</v>
      </c>
      <c r="G1067" s="172"/>
      <c r="H1067" s="172"/>
      <c r="I1067" s="172"/>
      <c r="K1067" s="93"/>
      <c r="N1067" s="93"/>
      <c r="R1067" s="94"/>
      <c r="T1067" s="95"/>
      <c r="AA1067" s="96"/>
      <c r="AT1067" s="93" t="s">
        <v>480</v>
      </c>
      <c r="AU1067" s="93" t="s">
        <v>364</v>
      </c>
      <c r="AV1067" s="93" t="s">
        <v>320</v>
      </c>
      <c r="AW1067" s="93" t="s">
        <v>422</v>
      </c>
      <c r="AX1067" s="93" t="s">
        <v>355</v>
      </c>
      <c r="AY1067" s="93" t="s">
        <v>473</v>
      </c>
    </row>
    <row r="1068" spans="2:51" s="5" customFormat="1" ht="15.75" customHeight="1">
      <c r="B1068" s="97"/>
      <c r="E1068" s="98"/>
      <c r="F1068" s="160" t="s">
        <v>1321</v>
      </c>
      <c r="G1068" s="161"/>
      <c r="H1068" s="161"/>
      <c r="I1068" s="161"/>
      <c r="K1068" s="99">
        <v>1.4</v>
      </c>
      <c r="N1068" s="98"/>
      <c r="R1068" s="100"/>
      <c r="T1068" s="101"/>
      <c r="AA1068" s="102"/>
      <c r="AT1068" s="98" t="s">
        <v>480</v>
      </c>
      <c r="AU1068" s="98" t="s">
        <v>364</v>
      </c>
      <c r="AV1068" s="98" t="s">
        <v>364</v>
      </c>
      <c r="AW1068" s="98" t="s">
        <v>422</v>
      </c>
      <c r="AX1068" s="98" t="s">
        <v>355</v>
      </c>
      <c r="AY1068" s="98" t="s">
        <v>473</v>
      </c>
    </row>
    <row r="1069" spans="2:51" s="5" customFormat="1" ht="15.75" customHeight="1">
      <c r="B1069" s="92"/>
      <c r="E1069" s="93"/>
      <c r="F1069" s="171" t="s">
        <v>1322</v>
      </c>
      <c r="G1069" s="172"/>
      <c r="H1069" s="172"/>
      <c r="I1069" s="172"/>
      <c r="K1069" s="93"/>
      <c r="N1069" s="93"/>
      <c r="R1069" s="94"/>
      <c r="T1069" s="95"/>
      <c r="AA1069" s="96"/>
      <c r="AT1069" s="93" t="s">
        <v>480</v>
      </c>
      <c r="AU1069" s="93" t="s">
        <v>364</v>
      </c>
      <c r="AV1069" s="93" t="s">
        <v>320</v>
      </c>
      <c r="AW1069" s="93" t="s">
        <v>422</v>
      </c>
      <c r="AX1069" s="93" t="s">
        <v>355</v>
      </c>
      <c r="AY1069" s="93" t="s">
        <v>473</v>
      </c>
    </row>
    <row r="1070" spans="2:51" s="5" customFormat="1" ht="15.75" customHeight="1">
      <c r="B1070" s="97"/>
      <c r="E1070" s="98"/>
      <c r="F1070" s="160" t="s">
        <v>1323</v>
      </c>
      <c r="G1070" s="161"/>
      <c r="H1070" s="161"/>
      <c r="I1070" s="161"/>
      <c r="K1070" s="99">
        <v>10.7</v>
      </c>
      <c r="N1070" s="98"/>
      <c r="R1070" s="100"/>
      <c r="T1070" s="101"/>
      <c r="AA1070" s="102"/>
      <c r="AT1070" s="98" t="s">
        <v>480</v>
      </c>
      <c r="AU1070" s="98" t="s">
        <v>364</v>
      </c>
      <c r="AV1070" s="98" t="s">
        <v>364</v>
      </c>
      <c r="AW1070" s="98" t="s">
        <v>422</v>
      </c>
      <c r="AX1070" s="98" t="s">
        <v>355</v>
      </c>
      <c r="AY1070" s="98" t="s">
        <v>473</v>
      </c>
    </row>
    <row r="1071" spans="2:51" s="5" customFormat="1" ht="15.75" customHeight="1">
      <c r="B1071" s="103"/>
      <c r="E1071" s="104"/>
      <c r="F1071" s="162" t="s">
        <v>482</v>
      </c>
      <c r="G1071" s="163"/>
      <c r="H1071" s="163"/>
      <c r="I1071" s="163"/>
      <c r="K1071" s="105">
        <v>39.9</v>
      </c>
      <c r="N1071" s="104"/>
      <c r="R1071" s="106"/>
      <c r="T1071" s="107"/>
      <c r="AA1071" s="108"/>
      <c r="AT1071" s="104" t="s">
        <v>480</v>
      </c>
      <c r="AU1071" s="104" t="s">
        <v>364</v>
      </c>
      <c r="AV1071" s="104" t="s">
        <v>478</v>
      </c>
      <c r="AW1071" s="104" t="s">
        <v>422</v>
      </c>
      <c r="AX1071" s="104" t="s">
        <v>320</v>
      </c>
      <c r="AY1071" s="104" t="s">
        <v>473</v>
      </c>
    </row>
    <row r="1072" spans="2:64" s="5" customFormat="1" ht="27" customHeight="1">
      <c r="B1072" s="16"/>
      <c r="C1072" s="85" t="s">
        <v>1324</v>
      </c>
      <c r="D1072" s="85" t="s">
        <v>474</v>
      </c>
      <c r="E1072" s="86" t="s">
        <v>1325</v>
      </c>
      <c r="F1072" s="167" t="s">
        <v>1326</v>
      </c>
      <c r="G1072" s="168"/>
      <c r="H1072" s="168"/>
      <c r="I1072" s="168"/>
      <c r="J1072" s="87" t="s">
        <v>632</v>
      </c>
      <c r="K1072" s="88">
        <v>8.7</v>
      </c>
      <c r="L1072" s="169">
        <v>0</v>
      </c>
      <c r="M1072" s="168"/>
      <c r="N1072" s="170">
        <f>ROUND($L$1072*$K$1072,2)</f>
        <v>0</v>
      </c>
      <c r="O1072" s="168"/>
      <c r="P1072" s="168"/>
      <c r="Q1072" s="168"/>
      <c r="R1072" s="17"/>
      <c r="T1072" s="89"/>
      <c r="U1072" s="20" t="s">
        <v>340</v>
      </c>
      <c r="V1072" s="90">
        <v>0.252</v>
      </c>
      <c r="W1072" s="90">
        <f>$V$1072*$K$1072</f>
        <v>2.1923999999999997</v>
      </c>
      <c r="X1072" s="90">
        <v>0.00413</v>
      </c>
      <c r="Y1072" s="90">
        <f>$X$1072*$K$1072</f>
        <v>0.035931</v>
      </c>
      <c r="Z1072" s="90">
        <v>0</v>
      </c>
      <c r="AA1072" s="91">
        <f>$Z$1072*$K$1072</f>
        <v>0</v>
      </c>
      <c r="AR1072" s="5" t="s">
        <v>541</v>
      </c>
      <c r="AT1072" s="5" t="s">
        <v>474</v>
      </c>
      <c r="AU1072" s="5" t="s">
        <v>364</v>
      </c>
      <c r="AY1072" s="5" t="s">
        <v>473</v>
      </c>
      <c r="BE1072" s="50">
        <f>IF($U$1072="základní",$N$1072,0)</f>
        <v>0</v>
      </c>
      <c r="BF1072" s="50">
        <f>IF($U$1072="snížená",$N$1072,0)</f>
        <v>0</v>
      </c>
      <c r="BG1072" s="50">
        <f>IF($U$1072="zákl. přenesená",$N$1072,0)</f>
        <v>0</v>
      </c>
      <c r="BH1072" s="50">
        <f>IF($U$1072="sníž. přenesená",$N$1072,0)</f>
        <v>0</v>
      </c>
      <c r="BI1072" s="50">
        <f>IF($U$1072="nulová",$N$1072,0)</f>
        <v>0</v>
      </c>
      <c r="BJ1072" s="5" t="s">
        <v>364</v>
      </c>
      <c r="BK1072" s="50">
        <f>ROUND($L$1072*$K$1072,2)</f>
        <v>0</v>
      </c>
      <c r="BL1072" s="5" t="s">
        <v>541</v>
      </c>
    </row>
    <row r="1073" spans="2:51" s="5" customFormat="1" ht="15.75" customHeight="1">
      <c r="B1073" s="92"/>
      <c r="E1073" s="93"/>
      <c r="F1073" s="171" t="s">
        <v>1290</v>
      </c>
      <c r="G1073" s="172"/>
      <c r="H1073" s="172"/>
      <c r="I1073" s="172"/>
      <c r="K1073" s="93"/>
      <c r="N1073" s="93"/>
      <c r="R1073" s="94"/>
      <c r="T1073" s="95"/>
      <c r="AA1073" s="96"/>
      <c r="AT1073" s="93" t="s">
        <v>480</v>
      </c>
      <c r="AU1073" s="93" t="s">
        <v>364</v>
      </c>
      <c r="AV1073" s="93" t="s">
        <v>320</v>
      </c>
      <c r="AW1073" s="93" t="s">
        <v>422</v>
      </c>
      <c r="AX1073" s="93" t="s">
        <v>355</v>
      </c>
      <c r="AY1073" s="93" t="s">
        <v>473</v>
      </c>
    </row>
    <row r="1074" spans="2:51" s="5" customFormat="1" ht="15.75" customHeight="1">
      <c r="B1074" s="92"/>
      <c r="E1074" s="93"/>
      <c r="F1074" s="171" t="s">
        <v>1327</v>
      </c>
      <c r="G1074" s="172"/>
      <c r="H1074" s="172"/>
      <c r="I1074" s="172"/>
      <c r="K1074" s="93"/>
      <c r="N1074" s="93"/>
      <c r="R1074" s="94"/>
      <c r="T1074" s="95"/>
      <c r="AA1074" s="96"/>
      <c r="AT1074" s="93" t="s">
        <v>480</v>
      </c>
      <c r="AU1074" s="93" t="s">
        <v>364</v>
      </c>
      <c r="AV1074" s="93" t="s">
        <v>320</v>
      </c>
      <c r="AW1074" s="93" t="s">
        <v>422</v>
      </c>
      <c r="AX1074" s="93" t="s">
        <v>355</v>
      </c>
      <c r="AY1074" s="93" t="s">
        <v>473</v>
      </c>
    </row>
    <row r="1075" spans="2:51" s="5" customFormat="1" ht="15.75" customHeight="1">
      <c r="B1075" s="97"/>
      <c r="E1075" s="98"/>
      <c r="F1075" s="160" t="s">
        <v>1328</v>
      </c>
      <c r="G1075" s="161"/>
      <c r="H1075" s="161"/>
      <c r="I1075" s="161"/>
      <c r="K1075" s="99">
        <v>8.7</v>
      </c>
      <c r="N1075" s="98"/>
      <c r="R1075" s="100"/>
      <c r="T1075" s="101"/>
      <c r="AA1075" s="102"/>
      <c r="AT1075" s="98" t="s">
        <v>480</v>
      </c>
      <c r="AU1075" s="98" t="s">
        <v>364</v>
      </c>
      <c r="AV1075" s="98" t="s">
        <v>364</v>
      </c>
      <c r="AW1075" s="98" t="s">
        <v>422</v>
      </c>
      <c r="AX1075" s="98" t="s">
        <v>355</v>
      </c>
      <c r="AY1075" s="98" t="s">
        <v>473</v>
      </c>
    </row>
    <row r="1076" spans="2:51" s="5" customFormat="1" ht="15.75" customHeight="1">
      <c r="B1076" s="103"/>
      <c r="E1076" s="104"/>
      <c r="F1076" s="162" t="s">
        <v>482</v>
      </c>
      <c r="G1076" s="163"/>
      <c r="H1076" s="163"/>
      <c r="I1076" s="163"/>
      <c r="K1076" s="105">
        <v>8.7</v>
      </c>
      <c r="N1076" s="104"/>
      <c r="R1076" s="106"/>
      <c r="T1076" s="107"/>
      <c r="AA1076" s="108"/>
      <c r="AT1076" s="104" t="s">
        <v>480</v>
      </c>
      <c r="AU1076" s="104" t="s">
        <v>364</v>
      </c>
      <c r="AV1076" s="104" t="s">
        <v>478</v>
      </c>
      <c r="AW1076" s="104" t="s">
        <v>422</v>
      </c>
      <c r="AX1076" s="104" t="s">
        <v>320</v>
      </c>
      <c r="AY1076" s="104" t="s">
        <v>473</v>
      </c>
    </row>
    <row r="1077" spans="2:64" s="5" customFormat="1" ht="27" customHeight="1">
      <c r="B1077" s="16"/>
      <c r="C1077" s="85" t="s">
        <v>1329</v>
      </c>
      <c r="D1077" s="85" t="s">
        <v>474</v>
      </c>
      <c r="E1077" s="86" t="s">
        <v>1330</v>
      </c>
      <c r="F1077" s="167" t="s">
        <v>1331</v>
      </c>
      <c r="G1077" s="168"/>
      <c r="H1077" s="168"/>
      <c r="I1077" s="168"/>
      <c r="J1077" s="87" t="s">
        <v>632</v>
      </c>
      <c r="K1077" s="88">
        <v>8.5</v>
      </c>
      <c r="L1077" s="169">
        <v>0</v>
      </c>
      <c r="M1077" s="168"/>
      <c r="N1077" s="170">
        <f>ROUND($L$1077*$K$1077,2)</f>
        <v>0</v>
      </c>
      <c r="O1077" s="168"/>
      <c r="P1077" s="168"/>
      <c r="Q1077" s="168"/>
      <c r="R1077" s="17"/>
      <c r="T1077" s="89"/>
      <c r="U1077" s="20" t="s">
        <v>340</v>
      </c>
      <c r="V1077" s="90">
        <v>0.327</v>
      </c>
      <c r="W1077" s="90">
        <f>$V$1077*$K$1077</f>
        <v>2.7795</v>
      </c>
      <c r="X1077" s="90">
        <v>0.0033</v>
      </c>
      <c r="Y1077" s="90">
        <f>$X$1077*$K$1077</f>
        <v>0.02805</v>
      </c>
      <c r="Z1077" s="90">
        <v>0</v>
      </c>
      <c r="AA1077" s="91">
        <f>$Z$1077*$K$1077</f>
        <v>0</v>
      </c>
      <c r="AR1077" s="5" t="s">
        <v>541</v>
      </c>
      <c r="AT1077" s="5" t="s">
        <v>474</v>
      </c>
      <c r="AU1077" s="5" t="s">
        <v>364</v>
      </c>
      <c r="AY1077" s="5" t="s">
        <v>473</v>
      </c>
      <c r="BE1077" s="50">
        <f>IF($U$1077="základní",$N$1077,0)</f>
        <v>0</v>
      </c>
      <c r="BF1077" s="50">
        <f>IF($U$1077="snížená",$N$1077,0)</f>
        <v>0</v>
      </c>
      <c r="BG1077" s="50">
        <f>IF($U$1077="zákl. přenesená",$N$1077,0)</f>
        <v>0</v>
      </c>
      <c r="BH1077" s="50">
        <f>IF($U$1077="sníž. přenesená",$N$1077,0)</f>
        <v>0</v>
      </c>
      <c r="BI1077" s="50">
        <f>IF($U$1077="nulová",$N$1077,0)</f>
        <v>0</v>
      </c>
      <c r="BJ1077" s="5" t="s">
        <v>364</v>
      </c>
      <c r="BK1077" s="50">
        <f>ROUND($L$1077*$K$1077,2)</f>
        <v>0</v>
      </c>
      <c r="BL1077" s="5" t="s">
        <v>541</v>
      </c>
    </row>
    <row r="1078" spans="2:51" s="5" customFormat="1" ht="15.75" customHeight="1">
      <c r="B1078" s="92"/>
      <c r="E1078" s="93"/>
      <c r="F1078" s="171" t="s">
        <v>1290</v>
      </c>
      <c r="G1078" s="172"/>
      <c r="H1078" s="172"/>
      <c r="I1078" s="172"/>
      <c r="K1078" s="93"/>
      <c r="N1078" s="93"/>
      <c r="R1078" s="94"/>
      <c r="T1078" s="95"/>
      <c r="AA1078" s="96"/>
      <c r="AT1078" s="93" t="s">
        <v>480</v>
      </c>
      <c r="AU1078" s="93" t="s">
        <v>364</v>
      </c>
      <c r="AV1078" s="93" t="s">
        <v>320</v>
      </c>
      <c r="AW1078" s="93" t="s">
        <v>422</v>
      </c>
      <c r="AX1078" s="93" t="s">
        <v>355</v>
      </c>
      <c r="AY1078" s="93" t="s">
        <v>473</v>
      </c>
    </row>
    <row r="1079" spans="2:51" s="5" customFormat="1" ht="15.75" customHeight="1">
      <c r="B1079" s="92"/>
      <c r="E1079" s="93"/>
      <c r="F1079" s="171" t="s">
        <v>1332</v>
      </c>
      <c r="G1079" s="172"/>
      <c r="H1079" s="172"/>
      <c r="I1079" s="172"/>
      <c r="K1079" s="93"/>
      <c r="N1079" s="93"/>
      <c r="R1079" s="94"/>
      <c r="T1079" s="95"/>
      <c r="AA1079" s="96"/>
      <c r="AT1079" s="93" t="s">
        <v>480</v>
      </c>
      <c r="AU1079" s="93" t="s">
        <v>364</v>
      </c>
      <c r="AV1079" s="93" t="s">
        <v>320</v>
      </c>
      <c r="AW1079" s="93" t="s">
        <v>422</v>
      </c>
      <c r="AX1079" s="93" t="s">
        <v>355</v>
      </c>
      <c r="AY1079" s="93" t="s">
        <v>473</v>
      </c>
    </row>
    <row r="1080" spans="2:51" s="5" customFormat="1" ht="15.75" customHeight="1">
      <c r="B1080" s="97"/>
      <c r="E1080" s="98"/>
      <c r="F1080" s="160" t="s">
        <v>1333</v>
      </c>
      <c r="G1080" s="161"/>
      <c r="H1080" s="161"/>
      <c r="I1080" s="161"/>
      <c r="K1080" s="99">
        <v>8.5</v>
      </c>
      <c r="N1080" s="98"/>
      <c r="R1080" s="100"/>
      <c r="T1080" s="101"/>
      <c r="AA1080" s="102"/>
      <c r="AT1080" s="98" t="s">
        <v>480</v>
      </c>
      <c r="AU1080" s="98" t="s">
        <v>364</v>
      </c>
      <c r="AV1080" s="98" t="s">
        <v>364</v>
      </c>
      <c r="AW1080" s="98" t="s">
        <v>422</v>
      </c>
      <c r="AX1080" s="98" t="s">
        <v>355</v>
      </c>
      <c r="AY1080" s="98" t="s">
        <v>473</v>
      </c>
    </row>
    <row r="1081" spans="2:51" s="5" customFormat="1" ht="15.75" customHeight="1">
      <c r="B1081" s="103"/>
      <c r="E1081" s="104"/>
      <c r="F1081" s="162" t="s">
        <v>482</v>
      </c>
      <c r="G1081" s="163"/>
      <c r="H1081" s="163"/>
      <c r="I1081" s="163"/>
      <c r="K1081" s="105">
        <v>8.5</v>
      </c>
      <c r="N1081" s="104"/>
      <c r="R1081" s="106"/>
      <c r="T1081" s="107"/>
      <c r="AA1081" s="108"/>
      <c r="AT1081" s="104" t="s">
        <v>480</v>
      </c>
      <c r="AU1081" s="104" t="s">
        <v>364</v>
      </c>
      <c r="AV1081" s="104" t="s">
        <v>478</v>
      </c>
      <c r="AW1081" s="104" t="s">
        <v>422</v>
      </c>
      <c r="AX1081" s="104" t="s">
        <v>320</v>
      </c>
      <c r="AY1081" s="104" t="s">
        <v>473</v>
      </c>
    </row>
    <row r="1082" spans="2:64" s="5" customFormat="1" ht="27" customHeight="1">
      <c r="B1082" s="16"/>
      <c r="C1082" s="85" t="s">
        <v>1334</v>
      </c>
      <c r="D1082" s="85" t="s">
        <v>474</v>
      </c>
      <c r="E1082" s="86" t="s">
        <v>1335</v>
      </c>
      <c r="F1082" s="167" t="s">
        <v>1336</v>
      </c>
      <c r="G1082" s="168"/>
      <c r="H1082" s="168"/>
      <c r="I1082" s="168"/>
      <c r="J1082" s="87" t="s">
        <v>632</v>
      </c>
      <c r="K1082" s="88">
        <v>20.6</v>
      </c>
      <c r="L1082" s="169">
        <v>0</v>
      </c>
      <c r="M1082" s="168"/>
      <c r="N1082" s="170">
        <f>ROUND($L$1082*$K$1082,2)</f>
        <v>0</v>
      </c>
      <c r="O1082" s="168"/>
      <c r="P1082" s="168"/>
      <c r="Q1082" s="168"/>
      <c r="R1082" s="17"/>
      <c r="T1082" s="89"/>
      <c r="U1082" s="20" t="s">
        <v>340</v>
      </c>
      <c r="V1082" s="90">
        <v>0.18</v>
      </c>
      <c r="W1082" s="90">
        <f>$V$1082*$K$1082</f>
        <v>3.708</v>
      </c>
      <c r="X1082" s="90">
        <v>0.00236</v>
      </c>
      <c r="Y1082" s="90">
        <f>$X$1082*$K$1082</f>
        <v>0.048616000000000006</v>
      </c>
      <c r="Z1082" s="90">
        <v>0</v>
      </c>
      <c r="AA1082" s="91">
        <f>$Z$1082*$K$1082</f>
        <v>0</v>
      </c>
      <c r="AR1082" s="5" t="s">
        <v>541</v>
      </c>
      <c r="AT1082" s="5" t="s">
        <v>474</v>
      </c>
      <c r="AU1082" s="5" t="s">
        <v>364</v>
      </c>
      <c r="AY1082" s="5" t="s">
        <v>473</v>
      </c>
      <c r="BE1082" s="50">
        <f>IF($U$1082="základní",$N$1082,0)</f>
        <v>0</v>
      </c>
      <c r="BF1082" s="50">
        <f>IF($U$1082="snížená",$N$1082,0)</f>
        <v>0</v>
      </c>
      <c r="BG1082" s="50">
        <f>IF($U$1082="zákl. přenesená",$N$1082,0)</f>
        <v>0</v>
      </c>
      <c r="BH1082" s="50">
        <f>IF($U$1082="sníž. přenesená",$N$1082,0)</f>
        <v>0</v>
      </c>
      <c r="BI1082" s="50">
        <f>IF($U$1082="nulová",$N$1082,0)</f>
        <v>0</v>
      </c>
      <c r="BJ1082" s="5" t="s">
        <v>364</v>
      </c>
      <c r="BK1082" s="50">
        <f>ROUND($L$1082*$K$1082,2)</f>
        <v>0</v>
      </c>
      <c r="BL1082" s="5" t="s">
        <v>541</v>
      </c>
    </row>
    <row r="1083" spans="2:51" s="5" customFormat="1" ht="15.75" customHeight="1">
      <c r="B1083" s="92"/>
      <c r="E1083" s="93"/>
      <c r="F1083" s="171" t="s">
        <v>1290</v>
      </c>
      <c r="G1083" s="172"/>
      <c r="H1083" s="172"/>
      <c r="I1083" s="172"/>
      <c r="K1083" s="93"/>
      <c r="N1083" s="93"/>
      <c r="R1083" s="94"/>
      <c r="T1083" s="95"/>
      <c r="AA1083" s="96"/>
      <c r="AT1083" s="93" t="s">
        <v>480</v>
      </c>
      <c r="AU1083" s="93" t="s">
        <v>364</v>
      </c>
      <c r="AV1083" s="93" t="s">
        <v>320</v>
      </c>
      <c r="AW1083" s="93" t="s">
        <v>422</v>
      </c>
      <c r="AX1083" s="93" t="s">
        <v>355</v>
      </c>
      <c r="AY1083" s="93" t="s">
        <v>473</v>
      </c>
    </row>
    <row r="1084" spans="2:51" s="5" customFormat="1" ht="15.75" customHeight="1">
      <c r="B1084" s="92"/>
      <c r="E1084" s="93"/>
      <c r="F1084" s="171" t="s">
        <v>1337</v>
      </c>
      <c r="G1084" s="172"/>
      <c r="H1084" s="172"/>
      <c r="I1084" s="172"/>
      <c r="K1084" s="93"/>
      <c r="N1084" s="93"/>
      <c r="R1084" s="94"/>
      <c r="T1084" s="95"/>
      <c r="AA1084" s="96"/>
      <c r="AT1084" s="93" t="s">
        <v>480</v>
      </c>
      <c r="AU1084" s="93" t="s">
        <v>364</v>
      </c>
      <c r="AV1084" s="93" t="s">
        <v>320</v>
      </c>
      <c r="AW1084" s="93" t="s">
        <v>422</v>
      </c>
      <c r="AX1084" s="93" t="s">
        <v>355</v>
      </c>
      <c r="AY1084" s="93" t="s">
        <v>473</v>
      </c>
    </row>
    <row r="1085" spans="2:51" s="5" customFormat="1" ht="15.75" customHeight="1">
      <c r="B1085" s="97"/>
      <c r="E1085" s="98"/>
      <c r="F1085" s="160" t="s">
        <v>1338</v>
      </c>
      <c r="G1085" s="161"/>
      <c r="H1085" s="161"/>
      <c r="I1085" s="161"/>
      <c r="K1085" s="99">
        <v>13.8</v>
      </c>
      <c r="N1085" s="98"/>
      <c r="R1085" s="100"/>
      <c r="T1085" s="101"/>
      <c r="AA1085" s="102"/>
      <c r="AT1085" s="98" t="s">
        <v>480</v>
      </c>
      <c r="AU1085" s="98" t="s">
        <v>364</v>
      </c>
      <c r="AV1085" s="98" t="s">
        <v>364</v>
      </c>
      <c r="AW1085" s="98" t="s">
        <v>422</v>
      </c>
      <c r="AX1085" s="98" t="s">
        <v>355</v>
      </c>
      <c r="AY1085" s="98" t="s">
        <v>473</v>
      </c>
    </row>
    <row r="1086" spans="2:51" s="5" customFormat="1" ht="15.75" customHeight="1">
      <c r="B1086" s="92"/>
      <c r="E1086" s="93"/>
      <c r="F1086" s="171" t="s">
        <v>1339</v>
      </c>
      <c r="G1086" s="172"/>
      <c r="H1086" s="172"/>
      <c r="I1086" s="172"/>
      <c r="K1086" s="93"/>
      <c r="N1086" s="93"/>
      <c r="R1086" s="94"/>
      <c r="T1086" s="95"/>
      <c r="AA1086" s="96"/>
      <c r="AT1086" s="93" t="s">
        <v>480</v>
      </c>
      <c r="AU1086" s="93" t="s">
        <v>364</v>
      </c>
      <c r="AV1086" s="93" t="s">
        <v>320</v>
      </c>
      <c r="AW1086" s="93" t="s">
        <v>422</v>
      </c>
      <c r="AX1086" s="93" t="s">
        <v>355</v>
      </c>
      <c r="AY1086" s="93" t="s">
        <v>473</v>
      </c>
    </row>
    <row r="1087" spans="2:51" s="5" customFormat="1" ht="15.75" customHeight="1">
      <c r="B1087" s="97"/>
      <c r="E1087" s="98"/>
      <c r="F1087" s="160" t="s">
        <v>1340</v>
      </c>
      <c r="G1087" s="161"/>
      <c r="H1087" s="161"/>
      <c r="I1087" s="161"/>
      <c r="K1087" s="99">
        <v>6.8</v>
      </c>
      <c r="N1087" s="98"/>
      <c r="R1087" s="100"/>
      <c r="T1087" s="101"/>
      <c r="AA1087" s="102"/>
      <c r="AT1087" s="98" t="s">
        <v>480</v>
      </c>
      <c r="AU1087" s="98" t="s">
        <v>364</v>
      </c>
      <c r="AV1087" s="98" t="s">
        <v>364</v>
      </c>
      <c r="AW1087" s="98" t="s">
        <v>422</v>
      </c>
      <c r="AX1087" s="98" t="s">
        <v>355</v>
      </c>
      <c r="AY1087" s="98" t="s">
        <v>473</v>
      </c>
    </row>
    <row r="1088" spans="2:51" s="5" customFormat="1" ht="15.75" customHeight="1">
      <c r="B1088" s="103"/>
      <c r="E1088" s="104"/>
      <c r="F1088" s="162" t="s">
        <v>482</v>
      </c>
      <c r="G1088" s="163"/>
      <c r="H1088" s="163"/>
      <c r="I1088" s="163"/>
      <c r="K1088" s="105">
        <v>20.6</v>
      </c>
      <c r="N1088" s="104"/>
      <c r="R1088" s="106"/>
      <c r="T1088" s="107"/>
      <c r="AA1088" s="108"/>
      <c r="AT1088" s="104" t="s">
        <v>480</v>
      </c>
      <c r="AU1088" s="104" t="s">
        <v>364</v>
      </c>
      <c r="AV1088" s="104" t="s">
        <v>478</v>
      </c>
      <c r="AW1088" s="104" t="s">
        <v>422</v>
      </c>
      <c r="AX1088" s="104" t="s">
        <v>320</v>
      </c>
      <c r="AY1088" s="104" t="s">
        <v>473</v>
      </c>
    </row>
    <row r="1089" spans="2:64" s="5" customFormat="1" ht="15.75" customHeight="1">
      <c r="B1089" s="16"/>
      <c r="C1089" s="85" t="s">
        <v>1341</v>
      </c>
      <c r="D1089" s="85" t="s">
        <v>474</v>
      </c>
      <c r="E1089" s="86" t="s">
        <v>1342</v>
      </c>
      <c r="F1089" s="167" t="s">
        <v>1343</v>
      </c>
      <c r="G1089" s="168"/>
      <c r="H1089" s="168"/>
      <c r="I1089" s="168"/>
      <c r="J1089" s="87" t="s">
        <v>539</v>
      </c>
      <c r="K1089" s="88">
        <v>12</v>
      </c>
      <c r="L1089" s="169">
        <v>0</v>
      </c>
      <c r="M1089" s="168"/>
      <c r="N1089" s="170">
        <f>ROUND($L$1089*$K$1089,2)</f>
        <v>0</v>
      </c>
      <c r="O1089" s="168"/>
      <c r="P1089" s="168"/>
      <c r="Q1089" s="168"/>
      <c r="R1089" s="17"/>
      <c r="T1089" s="89"/>
      <c r="U1089" s="20" t="s">
        <v>340</v>
      </c>
      <c r="V1089" s="90">
        <v>0.18</v>
      </c>
      <c r="W1089" s="90">
        <f>$V$1089*$K$1089</f>
        <v>2.16</v>
      </c>
      <c r="X1089" s="90">
        <v>0.00038</v>
      </c>
      <c r="Y1089" s="90">
        <f>$X$1089*$K$1089</f>
        <v>0.00456</v>
      </c>
      <c r="Z1089" s="90">
        <v>0</v>
      </c>
      <c r="AA1089" s="91">
        <f>$Z$1089*$K$1089</f>
        <v>0</v>
      </c>
      <c r="AR1089" s="5" t="s">
        <v>541</v>
      </c>
      <c r="AT1089" s="5" t="s">
        <v>474</v>
      </c>
      <c r="AU1089" s="5" t="s">
        <v>364</v>
      </c>
      <c r="AY1089" s="5" t="s">
        <v>473</v>
      </c>
      <c r="BE1089" s="50">
        <f>IF($U$1089="základní",$N$1089,0)</f>
        <v>0</v>
      </c>
      <c r="BF1089" s="50">
        <f>IF($U$1089="snížená",$N$1089,0)</f>
        <v>0</v>
      </c>
      <c r="BG1089" s="50">
        <f>IF($U$1089="zákl. přenesená",$N$1089,0)</f>
        <v>0</v>
      </c>
      <c r="BH1089" s="50">
        <f>IF($U$1089="sníž. přenesená",$N$1089,0)</f>
        <v>0</v>
      </c>
      <c r="BI1089" s="50">
        <f>IF($U$1089="nulová",$N$1089,0)</f>
        <v>0</v>
      </c>
      <c r="BJ1089" s="5" t="s">
        <v>364</v>
      </c>
      <c r="BK1089" s="50">
        <f>ROUND($L$1089*$K$1089,2)</f>
        <v>0</v>
      </c>
      <c r="BL1089" s="5" t="s">
        <v>541</v>
      </c>
    </row>
    <row r="1090" spans="2:51" s="5" customFormat="1" ht="15.75" customHeight="1">
      <c r="B1090" s="92"/>
      <c r="E1090" s="93"/>
      <c r="F1090" s="171" t="s">
        <v>1290</v>
      </c>
      <c r="G1090" s="172"/>
      <c r="H1090" s="172"/>
      <c r="I1090" s="172"/>
      <c r="K1090" s="93"/>
      <c r="N1090" s="93"/>
      <c r="R1090" s="94"/>
      <c r="T1090" s="95"/>
      <c r="AA1090" s="96"/>
      <c r="AT1090" s="93" t="s">
        <v>480</v>
      </c>
      <c r="AU1090" s="93" t="s">
        <v>364</v>
      </c>
      <c r="AV1090" s="93" t="s">
        <v>320</v>
      </c>
      <c r="AW1090" s="93" t="s">
        <v>422</v>
      </c>
      <c r="AX1090" s="93" t="s">
        <v>355</v>
      </c>
      <c r="AY1090" s="93" t="s">
        <v>473</v>
      </c>
    </row>
    <row r="1091" spans="2:51" s="5" customFormat="1" ht="15.75" customHeight="1">
      <c r="B1091" s="92"/>
      <c r="E1091" s="93"/>
      <c r="F1091" s="171" t="s">
        <v>1337</v>
      </c>
      <c r="G1091" s="172"/>
      <c r="H1091" s="172"/>
      <c r="I1091" s="172"/>
      <c r="K1091" s="93"/>
      <c r="N1091" s="93"/>
      <c r="R1091" s="94"/>
      <c r="T1091" s="95"/>
      <c r="AA1091" s="96"/>
      <c r="AT1091" s="93" t="s">
        <v>480</v>
      </c>
      <c r="AU1091" s="93" t="s">
        <v>364</v>
      </c>
      <c r="AV1091" s="93" t="s">
        <v>320</v>
      </c>
      <c r="AW1091" s="93" t="s">
        <v>422</v>
      </c>
      <c r="AX1091" s="93" t="s">
        <v>355</v>
      </c>
      <c r="AY1091" s="93" t="s">
        <v>473</v>
      </c>
    </row>
    <row r="1092" spans="2:51" s="5" customFormat="1" ht="15.75" customHeight="1">
      <c r="B1092" s="97"/>
      <c r="E1092" s="98"/>
      <c r="F1092" s="160" t="s">
        <v>1344</v>
      </c>
      <c r="G1092" s="161"/>
      <c r="H1092" s="161"/>
      <c r="I1092" s="161"/>
      <c r="K1092" s="99">
        <v>8</v>
      </c>
      <c r="N1092" s="98"/>
      <c r="R1092" s="100"/>
      <c r="T1092" s="101"/>
      <c r="AA1092" s="102"/>
      <c r="AT1092" s="98" t="s">
        <v>480</v>
      </c>
      <c r="AU1092" s="98" t="s">
        <v>364</v>
      </c>
      <c r="AV1092" s="98" t="s">
        <v>364</v>
      </c>
      <c r="AW1092" s="98" t="s">
        <v>422</v>
      </c>
      <c r="AX1092" s="98" t="s">
        <v>355</v>
      </c>
      <c r="AY1092" s="98" t="s">
        <v>473</v>
      </c>
    </row>
    <row r="1093" spans="2:51" s="5" customFormat="1" ht="15.75" customHeight="1">
      <c r="B1093" s="92"/>
      <c r="E1093" s="93"/>
      <c r="F1093" s="171" t="s">
        <v>1339</v>
      </c>
      <c r="G1093" s="172"/>
      <c r="H1093" s="172"/>
      <c r="I1093" s="172"/>
      <c r="K1093" s="93"/>
      <c r="N1093" s="93"/>
      <c r="R1093" s="94"/>
      <c r="T1093" s="95"/>
      <c r="AA1093" s="96"/>
      <c r="AT1093" s="93" t="s">
        <v>480</v>
      </c>
      <c r="AU1093" s="93" t="s">
        <v>364</v>
      </c>
      <c r="AV1093" s="93" t="s">
        <v>320</v>
      </c>
      <c r="AW1093" s="93" t="s">
        <v>422</v>
      </c>
      <c r="AX1093" s="93" t="s">
        <v>355</v>
      </c>
      <c r="AY1093" s="93" t="s">
        <v>473</v>
      </c>
    </row>
    <row r="1094" spans="2:51" s="5" customFormat="1" ht="15.75" customHeight="1">
      <c r="B1094" s="97"/>
      <c r="E1094" s="98"/>
      <c r="F1094" s="160" t="s">
        <v>1035</v>
      </c>
      <c r="G1094" s="161"/>
      <c r="H1094" s="161"/>
      <c r="I1094" s="161"/>
      <c r="K1094" s="99">
        <v>4</v>
      </c>
      <c r="N1094" s="98"/>
      <c r="R1094" s="100"/>
      <c r="T1094" s="101"/>
      <c r="AA1094" s="102"/>
      <c r="AT1094" s="98" t="s">
        <v>480</v>
      </c>
      <c r="AU1094" s="98" t="s">
        <v>364</v>
      </c>
      <c r="AV1094" s="98" t="s">
        <v>364</v>
      </c>
      <c r="AW1094" s="98" t="s">
        <v>422</v>
      </c>
      <c r="AX1094" s="98" t="s">
        <v>355</v>
      </c>
      <c r="AY1094" s="98" t="s">
        <v>473</v>
      </c>
    </row>
    <row r="1095" spans="2:51" s="5" customFormat="1" ht="15.75" customHeight="1">
      <c r="B1095" s="103"/>
      <c r="E1095" s="104"/>
      <c r="F1095" s="162" t="s">
        <v>482</v>
      </c>
      <c r="G1095" s="163"/>
      <c r="H1095" s="163"/>
      <c r="I1095" s="163"/>
      <c r="K1095" s="105">
        <v>12</v>
      </c>
      <c r="N1095" s="104"/>
      <c r="R1095" s="106"/>
      <c r="T1095" s="107"/>
      <c r="AA1095" s="108"/>
      <c r="AT1095" s="104" t="s">
        <v>480</v>
      </c>
      <c r="AU1095" s="104" t="s">
        <v>364</v>
      </c>
      <c r="AV1095" s="104" t="s">
        <v>478</v>
      </c>
      <c r="AW1095" s="104" t="s">
        <v>422</v>
      </c>
      <c r="AX1095" s="104" t="s">
        <v>320</v>
      </c>
      <c r="AY1095" s="104" t="s">
        <v>473</v>
      </c>
    </row>
    <row r="1096" spans="2:64" s="5" customFormat="1" ht="39" customHeight="1">
      <c r="B1096" s="16"/>
      <c r="C1096" s="85" t="s">
        <v>1345</v>
      </c>
      <c r="D1096" s="85" t="s">
        <v>474</v>
      </c>
      <c r="E1096" s="86" t="s">
        <v>1346</v>
      </c>
      <c r="F1096" s="167" t="s">
        <v>1347</v>
      </c>
      <c r="G1096" s="168"/>
      <c r="H1096" s="168"/>
      <c r="I1096" s="168"/>
      <c r="J1096" s="87" t="s">
        <v>632</v>
      </c>
      <c r="K1096" s="88">
        <v>117.68</v>
      </c>
      <c r="L1096" s="169">
        <v>0</v>
      </c>
      <c r="M1096" s="168"/>
      <c r="N1096" s="170">
        <f>ROUND($L$1096*$K$1096,2)</f>
        <v>0</v>
      </c>
      <c r="O1096" s="168"/>
      <c r="P1096" s="168"/>
      <c r="Q1096" s="168"/>
      <c r="R1096" s="17"/>
      <c r="T1096" s="89"/>
      <c r="U1096" s="20" t="s">
        <v>340</v>
      </c>
      <c r="V1096" s="90">
        <v>0.175</v>
      </c>
      <c r="W1096" s="90">
        <f>$V$1096*$K$1096</f>
        <v>20.594</v>
      </c>
      <c r="X1096" s="90">
        <v>0.00145</v>
      </c>
      <c r="Y1096" s="90">
        <f>$X$1096*$K$1096</f>
        <v>0.170636</v>
      </c>
      <c r="Z1096" s="90">
        <v>0</v>
      </c>
      <c r="AA1096" s="91">
        <f>$Z$1096*$K$1096</f>
        <v>0</v>
      </c>
      <c r="AR1096" s="5" t="s">
        <v>541</v>
      </c>
      <c r="AT1096" s="5" t="s">
        <v>474</v>
      </c>
      <c r="AU1096" s="5" t="s">
        <v>364</v>
      </c>
      <c r="AY1096" s="5" t="s">
        <v>473</v>
      </c>
      <c r="BE1096" s="50">
        <f>IF($U$1096="základní",$N$1096,0)</f>
        <v>0</v>
      </c>
      <c r="BF1096" s="50">
        <f>IF($U$1096="snížená",$N$1096,0)</f>
        <v>0</v>
      </c>
      <c r="BG1096" s="50">
        <f>IF($U$1096="zákl. přenesená",$N$1096,0)</f>
        <v>0</v>
      </c>
      <c r="BH1096" s="50">
        <f>IF($U$1096="sníž. přenesená",$N$1096,0)</f>
        <v>0</v>
      </c>
      <c r="BI1096" s="50">
        <f>IF($U$1096="nulová",$N$1096,0)</f>
        <v>0</v>
      </c>
      <c r="BJ1096" s="5" t="s">
        <v>364</v>
      </c>
      <c r="BK1096" s="50">
        <f>ROUND($L$1096*$K$1096,2)</f>
        <v>0</v>
      </c>
      <c r="BL1096" s="5" t="s">
        <v>541</v>
      </c>
    </row>
    <row r="1097" spans="2:51" s="5" customFormat="1" ht="15.75" customHeight="1">
      <c r="B1097" s="92"/>
      <c r="E1097" s="93"/>
      <c r="F1097" s="171" t="s">
        <v>1290</v>
      </c>
      <c r="G1097" s="172"/>
      <c r="H1097" s="172"/>
      <c r="I1097" s="172"/>
      <c r="K1097" s="93"/>
      <c r="N1097" s="93"/>
      <c r="R1097" s="94"/>
      <c r="T1097" s="95"/>
      <c r="AA1097" s="96"/>
      <c r="AT1097" s="93" t="s">
        <v>480</v>
      </c>
      <c r="AU1097" s="93" t="s">
        <v>364</v>
      </c>
      <c r="AV1097" s="93" t="s">
        <v>320</v>
      </c>
      <c r="AW1097" s="93" t="s">
        <v>422</v>
      </c>
      <c r="AX1097" s="93" t="s">
        <v>355</v>
      </c>
      <c r="AY1097" s="93" t="s">
        <v>473</v>
      </c>
    </row>
    <row r="1098" spans="2:51" s="5" customFormat="1" ht="15.75" customHeight="1">
      <c r="B1098" s="92"/>
      <c r="E1098" s="93"/>
      <c r="F1098" s="171" t="s">
        <v>1348</v>
      </c>
      <c r="G1098" s="172"/>
      <c r="H1098" s="172"/>
      <c r="I1098" s="172"/>
      <c r="K1098" s="93"/>
      <c r="N1098" s="93"/>
      <c r="R1098" s="94"/>
      <c r="T1098" s="95"/>
      <c r="AA1098" s="96"/>
      <c r="AT1098" s="93" t="s">
        <v>480</v>
      </c>
      <c r="AU1098" s="93" t="s">
        <v>364</v>
      </c>
      <c r="AV1098" s="93" t="s">
        <v>320</v>
      </c>
      <c r="AW1098" s="93" t="s">
        <v>422</v>
      </c>
      <c r="AX1098" s="93" t="s">
        <v>355</v>
      </c>
      <c r="AY1098" s="93" t="s">
        <v>473</v>
      </c>
    </row>
    <row r="1099" spans="2:51" s="5" customFormat="1" ht="15.75" customHeight="1">
      <c r="B1099" s="97"/>
      <c r="E1099" s="98"/>
      <c r="F1099" s="160" t="s">
        <v>1302</v>
      </c>
      <c r="G1099" s="161"/>
      <c r="H1099" s="161"/>
      <c r="I1099" s="161"/>
      <c r="K1099" s="99">
        <v>100.56</v>
      </c>
      <c r="N1099" s="98"/>
      <c r="R1099" s="100"/>
      <c r="T1099" s="101"/>
      <c r="AA1099" s="102"/>
      <c r="AT1099" s="98" t="s">
        <v>480</v>
      </c>
      <c r="AU1099" s="98" t="s">
        <v>364</v>
      </c>
      <c r="AV1099" s="98" t="s">
        <v>364</v>
      </c>
      <c r="AW1099" s="98" t="s">
        <v>422</v>
      </c>
      <c r="AX1099" s="98" t="s">
        <v>355</v>
      </c>
      <c r="AY1099" s="98" t="s">
        <v>473</v>
      </c>
    </row>
    <row r="1100" spans="2:51" s="5" customFormat="1" ht="15.75" customHeight="1">
      <c r="B1100" s="92"/>
      <c r="E1100" s="93"/>
      <c r="F1100" s="171" t="s">
        <v>1349</v>
      </c>
      <c r="G1100" s="172"/>
      <c r="H1100" s="172"/>
      <c r="I1100" s="172"/>
      <c r="K1100" s="93"/>
      <c r="N1100" s="93"/>
      <c r="R1100" s="94"/>
      <c r="T1100" s="95"/>
      <c r="AA1100" s="96"/>
      <c r="AT1100" s="93" t="s">
        <v>480</v>
      </c>
      <c r="AU1100" s="93" t="s">
        <v>364</v>
      </c>
      <c r="AV1100" s="93" t="s">
        <v>320</v>
      </c>
      <c r="AW1100" s="93" t="s">
        <v>422</v>
      </c>
      <c r="AX1100" s="93" t="s">
        <v>355</v>
      </c>
      <c r="AY1100" s="93" t="s">
        <v>473</v>
      </c>
    </row>
    <row r="1101" spans="2:51" s="5" customFormat="1" ht="15.75" customHeight="1">
      <c r="B1101" s="97"/>
      <c r="E1101" s="98"/>
      <c r="F1101" s="160" t="s">
        <v>1350</v>
      </c>
      <c r="G1101" s="161"/>
      <c r="H1101" s="161"/>
      <c r="I1101" s="161"/>
      <c r="K1101" s="99">
        <v>8.42</v>
      </c>
      <c r="N1101" s="98"/>
      <c r="R1101" s="100"/>
      <c r="T1101" s="101"/>
      <c r="AA1101" s="102"/>
      <c r="AT1101" s="98" t="s">
        <v>480</v>
      </c>
      <c r="AU1101" s="98" t="s">
        <v>364</v>
      </c>
      <c r="AV1101" s="98" t="s">
        <v>364</v>
      </c>
      <c r="AW1101" s="98" t="s">
        <v>422</v>
      </c>
      <c r="AX1101" s="98" t="s">
        <v>355</v>
      </c>
      <c r="AY1101" s="98" t="s">
        <v>473</v>
      </c>
    </row>
    <row r="1102" spans="2:51" s="5" customFormat="1" ht="15.75" customHeight="1">
      <c r="B1102" s="92"/>
      <c r="E1102" s="93"/>
      <c r="F1102" s="171" t="s">
        <v>1351</v>
      </c>
      <c r="G1102" s="172"/>
      <c r="H1102" s="172"/>
      <c r="I1102" s="172"/>
      <c r="K1102" s="93"/>
      <c r="N1102" s="93"/>
      <c r="R1102" s="94"/>
      <c r="T1102" s="95"/>
      <c r="AA1102" s="96"/>
      <c r="AT1102" s="93" t="s">
        <v>480</v>
      </c>
      <c r="AU1102" s="93" t="s">
        <v>364</v>
      </c>
      <c r="AV1102" s="93" t="s">
        <v>320</v>
      </c>
      <c r="AW1102" s="93" t="s">
        <v>422</v>
      </c>
      <c r="AX1102" s="93" t="s">
        <v>355</v>
      </c>
      <c r="AY1102" s="93" t="s">
        <v>473</v>
      </c>
    </row>
    <row r="1103" spans="2:51" s="5" customFormat="1" ht="15.75" customHeight="1">
      <c r="B1103" s="97"/>
      <c r="E1103" s="98"/>
      <c r="F1103" s="160" t="s">
        <v>1328</v>
      </c>
      <c r="G1103" s="161"/>
      <c r="H1103" s="161"/>
      <c r="I1103" s="161"/>
      <c r="K1103" s="99">
        <v>8.7</v>
      </c>
      <c r="N1103" s="98"/>
      <c r="R1103" s="100"/>
      <c r="T1103" s="101"/>
      <c r="AA1103" s="102"/>
      <c r="AT1103" s="98" t="s">
        <v>480</v>
      </c>
      <c r="AU1103" s="98" t="s">
        <v>364</v>
      </c>
      <c r="AV1103" s="98" t="s">
        <v>364</v>
      </c>
      <c r="AW1103" s="98" t="s">
        <v>422</v>
      </c>
      <c r="AX1103" s="98" t="s">
        <v>355</v>
      </c>
      <c r="AY1103" s="98" t="s">
        <v>473</v>
      </c>
    </row>
    <row r="1104" spans="2:51" s="5" customFormat="1" ht="15.75" customHeight="1">
      <c r="B1104" s="103"/>
      <c r="E1104" s="104"/>
      <c r="F1104" s="162" t="s">
        <v>482</v>
      </c>
      <c r="G1104" s="163"/>
      <c r="H1104" s="163"/>
      <c r="I1104" s="163"/>
      <c r="K1104" s="105">
        <v>117.68</v>
      </c>
      <c r="N1104" s="104"/>
      <c r="R1104" s="106"/>
      <c r="T1104" s="107"/>
      <c r="AA1104" s="108"/>
      <c r="AT1104" s="104" t="s">
        <v>480</v>
      </c>
      <c r="AU1104" s="104" t="s">
        <v>364</v>
      </c>
      <c r="AV1104" s="104" t="s">
        <v>478</v>
      </c>
      <c r="AW1104" s="104" t="s">
        <v>422</v>
      </c>
      <c r="AX1104" s="104" t="s">
        <v>320</v>
      </c>
      <c r="AY1104" s="104" t="s">
        <v>473</v>
      </c>
    </row>
    <row r="1105" spans="2:64" s="5" customFormat="1" ht="27" customHeight="1">
      <c r="B1105" s="16"/>
      <c r="C1105" s="85" t="s">
        <v>1352</v>
      </c>
      <c r="D1105" s="85" t="s">
        <v>474</v>
      </c>
      <c r="E1105" s="86" t="s">
        <v>1353</v>
      </c>
      <c r="F1105" s="167" t="s">
        <v>1354</v>
      </c>
      <c r="G1105" s="168"/>
      <c r="H1105" s="168"/>
      <c r="I1105" s="168"/>
      <c r="J1105" s="87" t="s">
        <v>539</v>
      </c>
      <c r="K1105" s="88">
        <v>2</v>
      </c>
      <c r="L1105" s="169">
        <v>0</v>
      </c>
      <c r="M1105" s="168"/>
      <c r="N1105" s="170">
        <f>ROUND($L$1105*$K$1105,2)</f>
        <v>0</v>
      </c>
      <c r="O1105" s="168"/>
      <c r="P1105" s="168"/>
      <c r="Q1105" s="168"/>
      <c r="R1105" s="17"/>
      <c r="T1105" s="89"/>
      <c r="U1105" s="20" t="s">
        <v>340</v>
      </c>
      <c r="V1105" s="90">
        <v>0.07</v>
      </c>
      <c r="W1105" s="90">
        <f>$V$1105*$K$1105</f>
        <v>0.14</v>
      </c>
      <c r="X1105" s="90">
        <v>0.00025</v>
      </c>
      <c r="Y1105" s="90">
        <f>$X$1105*$K$1105</f>
        <v>0.0005</v>
      </c>
      <c r="Z1105" s="90">
        <v>0</v>
      </c>
      <c r="AA1105" s="91">
        <f>$Z$1105*$K$1105</f>
        <v>0</v>
      </c>
      <c r="AR1105" s="5" t="s">
        <v>541</v>
      </c>
      <c r="AT1105" s="5" t="s">
        <v>474</v>
      </c>
      <c r="AU1105" s="5" t="s">
        <v>364</v>
      </c>
      <c r="AY1105" s="5" t="s">
        <v>473</v>
      </c>
      <c r="BE1105" s="50">
        <f>IF($U$1105="základní",$N$1105,0)</f>
        <v>0</v>
      </c>
      <c r="BF1105" s="50">
        <f>IF($U$1105="snížená",$N$1105,0)</f>
        <v>0</v>
      </c>
      <c r="BG1105" s="50">
        <f>IF($U$1105="zákl. přenesená",$N$1105,0)</f>
        <v>0</v>
      </c>
      <c r="BH1105" s="50">
        <f>IF($U$1105="sníž. přenesená",$N$1105,0)</f>
        <v>0</v>
      </c>
      <c r="BI1105" s="50">
        <f>IF($U$1105="nulová",$N$1105,0)</f>
        <v>0</v>
      </c>
      <c r="BJ1105" s="5" t="s">
        <v>364</v>
      </c>
      <c r="BK1105" s="50">
        <f>ROUND($L$1105*$K$1105,2)</f>
        <v>0</v>
      </c>
      <c r="BL1105" s="5" t="s">
        <v>541</v>
      </c>
    </row>
    <row r="1106" spans="2:51" s="5" customFormat="1" ht="15.75" customHeight="1">
      <c r="B1106" s="92"/>
      <c r="E1106" s="93"/>
      <c r="F1106" s="171" t="s">
        <v>1290</v>
      </c>
      <c r="G1106" s="172"/>
      <c r="H1106" s="172"/>
      <c r="I1106" s="172"/>
      <c r="K1106" s="93"/>
      <c r="N1106" s="93"/>
      <c r="R1106" s="94"/>
      <c r="T1106" s="95"/>
      <c r="AA1106" s="96"/>
      <c r="AT1106" s="93" t="s">
        <v>480</v>
      </c>
      <c r="AU1106" s="93" t="s">
        <v>364</v>
      </c>
      <c r="AV1106" s="93" t="s">
        <v>320</v>
      </c>
      <c r="AW1106" s="93" t="s">
        <v>422</v>
      </c>
      <c r="AX1106" s="93" t="s">
        <v>355</v>
      </c>
      <c r="AY1106" s="93" t="s">
        <v>473</v>
      </c>
    </row>
    <row r="1107" spans="2:51" s="5" customFormat="1" ht="15.75" customHeight="1">
      <c r="B1107" s="92"/>
      <c r="E1107" s="93"/>
      <c r="F1107" s="171" t="s">
        <v>1337</v>
      </c>
      <c r="G1107" s="172"/>
      <c r="H1107" s="172"/>
      <c r="I1107" s="172"/>
      <c r="K1107" s="93"/>
      <c r="N1107" s="93"/>
      <c r="R1107" s="94"/>
      <c r="T1107" s="95"/>
      <c r="AA1107" s="96"/>
      <c r="AT1107" s="93" t="s">
        <v>480</v>
      </c>
      <c r="AU1107" s="93" t="s">
        <v>364</v>
      </c>
      <c r="AV1107" s="93" t="s">
        <v>320</v>
      </c>
      <c r="AW1107" s="93" t="s">
        <v>422</v>
      </c>
      <c r="AX1107" s="93" t="s">
        <v>355</v>
      </c>
      <c r="AY1107" s="93" t="s">
        <v>473</v>
      </c>
    </row>
    <row r="1108" spans="2:51" s="5" customFormat="1" ht="15.75" customHeight="1">
      <c r="B1108" s="97"/>
      <c r="E1108" s="98"/>
      <c r="F1108" s="160" t="s">
        <v>320</v>
      </c>
      <c r="G1108" s="161"/>
      <c r="H1108" s="161"/>
      <c r="I1108" s="161"/>
      <c r="K1108" s="99">
        <v>1</v>
      </c>
      <c r="N1108" s="98"/>
      <c r="R1108" s="100"/>
      <c r="T1108" s="101"/>
      <c r="AA1108" s="102"/>
      <c r="AT1108" s="98" t="s">
        <v>480</v>
      </c>
      <c r="AU1108" s="98" t="s">
        <v>364</v>
      </c>
      <c r="AV1108" s="98" t="s">
        <v>364</v>
      </c>
      <c r="AW1108" s="98" t="s">
        <v>422</v>
      </c>
      <c r="AX1108" s="98" t="s">
        <v>355</v>
      </c>
      <c r="AY1108" s="98" t="s">
        <v>473</v>
      </c>
    </row>
    <row r="1109" spans="2:51" s="5" customFormat="1" ht="15.75" customHeight="1">
      <c r="B1109" s="92"/>
      <c r="E1109" s="93"/>
      <c r="F1109" s="171" t="s">
        <v>1339</v>
      </c>
      <c r="G1109" s="172"/>
      <c r="H1109" s="172"/>
      <c r="I1109" s="172"/>
      <c r="K1109" s="93"/>
      <c r="N1109" s="93"/>
      <c r="R1109" s="94"/>
      <c r="T1109" s="95"/>
      <c r="AA1109" s="96"/>
      <c r="AT1109" s="93" t="s">
        <v>480</v>
      </c>
      <c r="AU1109" s="93" t="s">
        <v>364</v>
      </c>
      <c r="AV1109" s="93" t="s">
        <v>320</v>
      </c>
      <c r="AW1109" s="93" t="s">
        <v>422</v>
      </c>
      <c r="AX1109" s="93" t="s">
        <v>355</v>
      </c>
      <c r="AY1109" s="93" t="s">
        <v>473</v>
      </c>
    </row>
    <row r="1110" spans="2:51" s="5" customFormat="1" ht="15.75" customHeight="1">
      <c r="B1110" s="97"/>
      <c r="E1110" s="98"/>
      <c r="F1110" s="160" t="s">
        <v>320</v>
      </c>
      <c r="G1110" s="161"/>
      <c r="H1110" s="161"/>
      <c r="I1110" s="161"/>
      <c r="K1110" s="99">
        <v>1</v>
      </c>
      <c r="N1110" s="98"/>
      <c r="R1110" s="100"/>
      <c r="T1110" s="101"/>
      <c r="AA1110" s="102"/>
      <c r="AT1110" s="98" t="s">
        <v>480</v>
      </c>
      <c r="AU1110" s="98" t="s">
        <v>364</v>
      </c>
      <c r="AV1110" s="98" t="s">
        <v>364</v>
      </c>
      <c r="AW1110" s="98" t="s">
        <v>422</v>
      </c>
      <c r="AX1110" s="98" t="s">
        <v>355</v>
      </c>
      <c r="AY1110" s="98" t="s">
        <v>473</v>
      </c>
    </row>
    <row r="1111" spans="2:51" s="5" customFormat="1" ht="15.75" customHeight="1">
      <c r="B1111" s="103"/>
      <c r="E1111" s="104"/>
      <c r="F1111" s="162" t="s">
        <v>482</v>
      </c>
      <c r="G1111" s="163"/>
      <c r="H1111" s="163"/>
      <c r="I1111" s="163"/>
      <c r="K1111" s="105">
        <v>2</v>
      </c>
      <c r="N1111" s="104"/>
      <c r="R1111" s="106"/>
      <c r="T1111" s="107"/>
      <c r="AA1111" s="108"/>
      <c r="AT1111" s="104" t="s">
        <v>480</v>
      </c>
      <c r="AU1111" s="104" t="s">
        <v>364</v>
      </c>
      <c r="AV1111" s="104" t="s">
        <v>478</v>
      </c>
      <c r="AW1111" s="104" t="s">
        <v>422</v>
      </c>
      <c r="AX1111" s="104" t="s">
        <v>320</v>
      </c>
      <c r="AY1111" s="104" t="s">
        <v>473</v>
      </c>
    </row>
    <row r="1112" spans="2:64" s="5" customFormat="1" ht="27" customHeight="1">
      <c r="B1112" s="16"/>
      <c r="C1112" s="85" t="s">
        <v>1355</v>
      </c>
      <c r="D1112" s="85" t="s">
        <v>474</v>
      </c>
      <c r="E1112" s="86" t="s">
        <v>1356</v>
      </c>
      <c r="F1112" s="167" t="s">
        <v>1357</v>
      </c>
      <c r="G1112" s="168"/>
      <c r="H1112" s="168"/>
      <c r="I1112" s="168"/>
      <c r="J1112" s="87" t="s">
        <v>1124</v>
      </c>
      <c r="K1112" s="119">
        <v>0</v>
      </c>
      <c r="L1112" s="169">
        <v>0</v>
      </c>
      <c r="M1112" s="168"/>
      <c r="N1112" s="170">
        <f>ROUND($L$1112*$K$1112,2)</f>
        <v>0</v>
      </c>
      <c r="O1112" s="168"/>
      <c r="P1112" s="168"/>
      <c r="Q1112" s="168"/>
      <c r="R1112" s="17"/>
      <c r="T1112" s="89"/>
      <c r="U1112" s="20" t="s">
        <v>340</v>
      </c>
      <c r="V1112" s="90">
        <v>0</v>
      </c>
      <c r="W1112" s="90">
        <f>$V$1112*$K$1112</f>
        <v>0</v>
      </c>
      <c r="X1112" s="90">
        <v>0</v>
      </c>
      <c r="Y1112" s="90">
        <f>$X$1112*$K$1112</f>
        <v>0</v>
      </c>
      <c r="Z1112" s="90">
        <v>0</v>
      </c>
      <c r="AA1112" s="91">
        <f>$Z$1112*$K$1112</f>
        <v>0</v>
      </c>
      <c r="AR1112" s="5" t="s">
        <v>541</v>
      </c>
      <c r="AT1112" s="5" t="s">
        <v>474</v>
      </c>
      <c r="AU1112" s="5" t="s">
        <v>364</v>
      </c>
      <c r="AY1112" s="5" t="s">
        <v>473</v>
      </c>
      <c r="BE1112" s="50">
        <f>IF($U$1112="základní",$N$1112,0)</f>
        <v>0</v>
      </c>
      <c r="BF1112" s="50">
        <f>IF($U$1112="snížená",$N$1112,0)</f>
        <v>0</v>
      </c>
      <c r="BG1112" s="50">
        <f>IF($U$1112="zákl. přenesená",$N$1112,0)</f>
        <v>0</v>
      </c>
      <c r="BH1112" s="50">
        <f>IF($U$1112="sníž. přenesená",$N$1112,0)</f>
        <v>0</v>
      </c>
      <c r="BI1112" s="50">
        <f>IF($U$1112="nulová",$N$1112,0)</f>
        <v>0</v>
      </c>
      <c r="BJ1112" s="5" t="s">
        <v>364</v>
      </c>
      <c r="BK1112" s="50">
        <f>ROUND($L$1112*$K$1112,2)</f>
        <v>0</v>
      </c>
      <c r="BL1112" s="5" t="s">
        <v>541</v>
      </c>
    </row>
    <row r="1113" spans="2:63" s="75" customFormat="1" ht="30.75" customHeight="1">
      <c r="B1113" s="76"/>
      <c r="D1113" s="84" t="s">
        <v>440</v>
      </c>
      <c r="N1113" s="178">
        <f>$BK$1113</f>
        <v>0</v>
      </c>
      <c r="O1113" s="179"/>
      <c r="P1113" s="179"/>
      <c r="Q1113" s="179"/>
      <c r="R1113" s="79"/>
      <c r="T1113" s="80"/>
      <c r="W1113" s="81">
        <f>SUM($W$1114:$W$1159)</f>
        <v>630.306241</v>
      </c>
      <c r="Y1113" s="81">
        <f>SUM($Y$1114:$Y$1159)</f>
        <v>30.841729839999996</v>
      </c>
      <c r="AA1113" s="82">
        <f>SUM($AA$1114:$AA$1159)</f>
        <v>0</v>
      </c>
      <c r="AR1113" s="78" t="s">
        <v>364</v>
      </c>
      <c r="AT1113" s="78" t="s">
        <v>354</v>
      </c>
      <c r="AU1113" s="78" t="s">
        <v>320</v>
      </c>
      <c r="AY1113" s="78" t="s">
        <v>473</v>
      </c>
      <c r="BK1113" s="83">
        <f>SUM($BK$1114:$BK$1159)</f>
        <v>0</v>
      </c>
    </row>
    <row r="1114" spans="2:64" s="5" customFormat="1" ht="27" customHeight="1">
      <c r="B1114" s="16"/>
      <c r="C1114" s="85" t="s">
        <v>1358</v>
      </c>
      <c r="D1114" s="85" t="s">
        <v>474</v>
      </c>
      <c r="E1114" s="86" t="s">
        <v>1359</v>
      </c>
      <c r="F1114" s="167" t="s">
        <v>1360</v>
      </c>
      <c r="G1114" s="168"/>
      <c r="H1114" s="168"/>
      <c r="I1114" s="168"/>
      <c r="J1114" s="87" t="s">
        <v>528</v>
      </c>
      <c r="K1114" s="88">
        <v>649.063</v>
      </c>
      <c r="L1114" s="169">
        <v>0</v>
      </c>
      <c r="M1114" s="168"/>
      <c r="N1114" s="170">
        <f>ROUND($L$1114*$K$1114,2)</f>
        <v>0</v>
      </c>
      <c r="O1114" s="168"/>
      <c r="P1114" s="168"/>
      <c r="Q1114" s="168"/>
      <c r="R1114" s="17"/>
      <c r="T1114" s="89"/>
      <c r="U1114" s="20" t="s">
        <v>340</v>
      </c>
      <c r="V1114" s="90">
        <v>0.504</v>
      </c>
      <c r="W1114" s="90">
        <f>$V$1114*$K$1114</f>
        <v>327.127752</v>
      </c>
      <c r="X1114" s="90">
        <v>0.0445</v>
      </c>
      <c r="Y1114" s="90">
        <f>$X$1114*$K$1114</f>
        <v>28.883303499999997</v>
      </c>
      <c r="Z1114" s="90">
        <v>0</v>
      </c>
      <c r="AA1114" s="91">
        <f>$Z$1114*$K$1114</f>
        <v>0</v>
      </c>
      <c r="AR1114" s="5" t="s">
        <v>541</v>
      </c>
      <c r="AT1114" s="5" t="s">
        <v>474</v>
      </c>
      <c r="AU1114" s="5" t="s">
        <v>364</v>
      </c>
      <c r="AY1114" s="5" t="s">
        <v>473</v>
      </c>
      <c r="BE1114" s="50">
        <f>IF($U$1114="základní",$N$1114,0)</f>
        <v>0</v>
      </c>
      <c r="BF1114" s="50">
        <f>IF($U$1114="snížená",$N$1114,0)</f>
        <v>0</v>
      </c>
      <c r="BG1114" s="50">
        <f>IF($U$1114="zákl. přenesená",$N$1114,0)</f>
        <v>0</v>
      </c>
      <c r="BH1114" s="50">
        <f>IF($U$1114="sníž. přenesená",$N$1114,0)</f>
        <v>0</v>
      </c>
      <c r="BI1114" s="50">
        <f>IF($U$1114="nulová",$N$1114,0)</f>
        <v>0</v>
      </c>
      <c r="BJ1114" s="5" t="s">
        <v>364</v>
      </c>
      <c r="BK1114" s="50">
        <f>ROUND($L$1114*$K$1114,2)</f>
        <v>0</v>
      </c>
      <c r="BL1114" s="5" t="s">
        <v>541</v>
      </c>
    </row>
    <row r="1115" spans="2:51" s="5" customFormat="1" ht="15.75" customHeight="1">
      <c r="B1115" s="97"/>
      <c r="E1115" s="98"/>
      <c r="F1115" s="160" t="s">
        <v>409</v>
      </c>
      <c r="G1115" s="161"/>
      <c r="H1115" s="161"/>
      <c r="I1115" s="161"/>
      <c r="K1115" s="99">
        <v>649.063</v>
      </c>
      <c r="N1115" s="98"/>
      <c r="R1115" s="100"/>
      <c r="T1115" s="101"/>
      <c r="AA1115" s="102"/>
      <c r="AT1115" s="98" t="s">
        <v>480</v>
      </c>
      <c r="AU1115" s="98" t="s">
        <v>364</v>
      </c>
      <c r="AV1115" s="98" t="s">
        <v>364</v>
      </c>
      <c r="AW1115" s="98" t="s">
        <v>422</v>
      </c>
      <c r="AX1115" s="98" t="s">
        <v>320</v>
      </c>
      <c r="AY1115" s="98" t="s">
        <v>473</v>
      </c>
    </row>
    <row r="1116" spans="2:64" s="5" customFormat="1" ht="27" customHeight="1">
      <c r="B1116" s="16"/>
      <c r="C1116" s="85" t="s">
        <v>1361</v>
      </c>
      <c r="D1116" s="85" t="s">
        <v>474</v>
      </c>
      <c r="E1116" s="86" t="s">
        <v>1362</v>
      </c>
      <c r="F1116" s="167" t="s">
        <v>1363</v>
      </c>
      <c r="G1116" s="168"/>
      <c r="H1116" s="168"/>
      <c r="I1116" s="168"/>
      <c r="J1116" s="87" t="s">
        <v>632</v>
      </c>
      <c r="K1116" s="88">
        <v>67.9</v>
      </c>
      <c r="L1116" s="169">
        <v>0</v>
      </c>
      <c r="M1116" s="168"/>
      <c r="N1116" s="170">
        <f>ROUND($L$1116*$K$1116,2)</f>
        <v>0</v>
      </c>
      <c r="O1116" s="168"/>
      <c r="P1116" s="168"/>
      <c r="Q1116" s="168"/>
      <c r="R1116" s="17"/>
      <c r="T1116" s="89"/>
      <c r="U1116" s="20" t="s">
        <v>340</v>
      </c>
      <c r="V1116" s="90">
        <v>0.14</v>
      </c>
      <c r="W1116" s="90">
        <f>$V$1116*$K$1116</f>
        <v>9.506000000000002</v>
      </c>
      <c r="X1116" s="90">
        <v>8E-05</v>
      </c>
      <c r="Y1116" s="90">
        <f>$X$1116*$K$1116</f>
        <v>0.005432000000000001</v>
      </c>
      <c r="Z1116" s="90">
        <v>0</v>
      </c>
      <c r="AA1116" s="91">
        <f>$Z$1116*$K$1116</f>
        <v>0</v>
      </c>
      <c r="AR1116" s="5" t="s">
        <v>541</v>
      </c>
      <c r="AT1116" s="5" t="s">
        <v>474</v>
      </c>
      <c r="AU1116" s="5" t="s">
        <v>364</v>
      </c>
      <c r="AY1116" s="5" t="s">
        <v>473</v>
      </c>
      <c r="BE1116" s="50">
        <f>IF($U$1116="základní",$N$1116,0)</f>
        <v>0</v>
      </c>
      <c r="BF1116" s="50">
        <f>IF($U$1116="snížená",$N$1116,0)</f>
        <v>0</v>
      </c>
      <c r="BG1116" s="50">
        <f>IF($U$1116="zákl. přenesená",$N$1116,0)</f>
        <v>0</v>
      </c>
      <c r="BH1116" s="50">
        <f>IF($U$1116="sníž. přenesená",$N$1116,0)</f>
        <v>0</v>
      </c>
      <c r="BI1116" s="50">
        <f>IF($U$1116="nulová",$N$1116,0)</f>
        <v>0</v>
      </c>
      <c r="BJ1116" s="5" t="s">
        <v>364</v>
      </c>
      <c r="BK1116" s="50">
        <f>ROUND($L$1116*$K$1116,2)</f>
        <v>0</v>
      </c>
      <c r="BL1116" s="5" t="s">
        <v>541</v>
      </c>
    </row>
    <row r="1117" spans="2:51" s="5" customFormat="1" ht="15.75" customHeight="1">
      <c r="B1117" s="92"/>
      <c r="E1117" s="93"/>
      <c r="F1117" s="171" t="s">
        <v>1221</v>
      </c>
      <c r="G1117" s="172"/>
      <c r="H1117" s="172"/>
      <c r="I1117" s="172"/>
      <c r="K1117" s="93"/>
      <c r="N1117" s="93"/>
      <c r="R1117" s="94"/>
      <c r="T1117" s="95"/>
      <c r="AA1117" s="96"/>
      <c r="AT1117" s="93" t="s">
        <v>480</v>
      </c>
      <c r="AU1117" s="93" t="s">
        <v>364</v>
      </c>
      <c r="AV1117" s="93" t="s">
        <v>320</v>
      </c>
      <c r="AW1117" s="93" t="s">
        <v>422</v>
      </c>
      <c r="AX1117" s="93" t="s">
        <v>355</v>
      </c>
      <c r="AY1117" s="93" t="s">
        <v>473</v>
      </c>
    </row>
    <row r="1118" spans="2:51" s="5" customFormat="1" ht="15.75" customHeight="1">
      <c r="B1118" s="97"/>
      <c r="E1118" s="98"/>
      <c r="F1118" s="160" t="s">
        <v>1364</v>
      </c>
      <c r="G1118" s="161"/>
      <c r="H1118" s="161"/>
      <c r="I1118" s="161"/>
      <c r="K1118" s="99">
        <v>61.8</v>
      </c>
      <c r="N1118" s="98"/>
      <c r="R1118" s="100"/>
      <c r="T1118" s="101"/>
      <c r="AA1118" s="102"/>
      <c r="AT1118" s="98" t="s">
        <v>480</v>
      </c>
      <c r="AU1118" s="98" t="s">
        <v>364</v>
      </c>
      <c r="AV1118" s="98" t="s">
        <v>364</v>
      </c>
      <c r="AW1118" s="98" t="s">
        <v>422</v>
      </c>
      <c r="AX1118" s="98" t="s">
        <v>355</v>
      </c>
      <c r="AY1118" s="98" t="s">
        <v>473</v>
      </c>
    </row>
    <row r="1119" spans="2:51" s="5" customFormat="1" ht="15.75" customHeight="1">
      <c r="B1119" s="97"/>
      <c r="E1119" s="98"/>
      <c r="F1119" s="160" t="s">
        <v>1365</v>
      </c>
      <c r="G1119" s="161"/>
      <c r="H1119" s="161"/>
      <c r="I1119" s="161"/>
      <c r="K1119" s="99">
        <v>6.1</v>
      </c>
      <c r="N1119" s="98"/>
      <c r="R1119" s="100"/>
      <c r="T1119" s="101"/>
      <c r="AA1119" s="102"/>
      <c r="AT1119" s="98" t="s">
        <v>480</v>
      </c>
      <c r="AU1119" s="98" t="s">
        <v>364</v>
      </c>
      <c r="AV1119" s="98" t="s">
        <v>364</v>
      </c>
      <c r="AW1119" s="98" t="s">
        <v>422</v>
      </c>
      <c r="AX1119" s="98" t="s">
        <v>355</v>
      </c>
      <c r="AY1119" s="98" t="s">
        <v>473</v>
      </c>
    </row>
    <row r="1120" spans="2:51" s="5" customFormat="1" ht="15.75" customHeight="1">
      <c r="B1120" s="103"/>
      <c r="E1120" s="104"/>
      <c r="F1120" s="162" t="s">
        <v>482</v>
      </c>
      <c r="G1120" s="163"/>
      <c r="H1120" s="163"/>
      <c r="I1120" s="163"/>
      <c r="K1120" s="105">
        <v>67.9</v>
      </c>
      <c r="N1120" s="104"/>
      <c r="R1120" s="106"/>
      <c r="T1120" s="107"/>
      <c r="AA1120" s="108"/>
      <c r="AT1120" s="104" t="s">
        <v>480</v>
      </c>
      <c r="AU1120" s="104" t="s">
        <v>364</v>
      </c>
      <c r="AV1120" s="104" t="s">
        <v>478</v>
      </c>
      <c r="AW1120" s="104" t="s">
        <v>422</v>
      </c>
      <c r="AX1120" s="104" t="s">
        <v>320</v>
      </c>
      <c r="AY1120" s="104" t="s">
        <v>473</v>
      </c>
    </row>
    <row r="1121" spans="2:64" s="5" customFormat="1" ht="39" customHeight="1">
      <c r="B1121" s="16"/>
      <c r="C1121" s="85" t="s">
        <v>1366</v>
      </c>
      <c r="D1121" s="85" t="s">
        <v>474</v>
      </c>
      <c r="E1121" s="86" t="s">
        <v>1367</v>
      </c>
      <c r="F1121" s="167" t="s">
        <v>1368</v>
      </c>
      <c r="G1121" s="168"/>
      <c r="H1121" s="168"/>
      <c r="I1121" s="168"/>
      <c r="J1121" s="87" t="s">
        <v>632</v>
      </c>
      <c r="K1121" s="88">
        <v>15</v>
      </c>
      <c r="L1121" s="169">
        <v>0</v>
      </c>
      <c r="M1121" s="168"/>
      <c r="N1121" s="170">
        <f>ROUND($L$1121*$K$1121,2)</f>
        <v>0</v>
      </c>
      <c r="O1121" s="168"/>
      <c r="P1121" s="168"/>
      <c r="Q1121" s="168"/>
      <c r="R1121" s="17"/>
      <c r="T1121" s="89"/>
      <c r="U1121" s="20" t="s">
        <v>340</v>
      </c>
      <c r="V1121" s="90">
        <v>1.5</v>
      </c>
      <c r="W1121" s="90">
        <f>$V$1121*$K$1121</f>
        <v>22.5</v>
      </c>
      <c r="X1121" s="90">
        <v>0.01147</v>
      </c>
      <c r="Y1121" s="90">
        <f>$X$1121*$K$1121</f>
        <v>0.17204999999999998</v>
      </c>
      <c r="Z1121" s="90">
        <v>0</v>
      </c>
      <c r="AA1121" s="91">
        <f>$Z$1121*$K$1121</f>
        <v>0</v>
      </c>
      <c r="AR1121" s="5" t="s">
        <v>541</v>
      </c>
      <c r="AT1121" s="5" t="s">
        <v>474</v>
      </c>
      <c r="AU1121" s="5" t="s">
        <v>364</v>
      </c>
      <c r="AY1121" s="5" t="s">
        <v>473</v>
      </c>
      <c r="BE1121" s="50">
        <f>IF($U$1121="základní",$N$1121,0)</f>
        <v>0</v>
      </c>
      <c r="BF1121" s="50">
        <f>IF($U$1121="snížená",$N$1121,0)</f>
        <v>0</v>
      </c>
      <c r="BG1121" s="50">
        <f>IF($U$1121="zákl. přenesená",$N$1121,0)</f>
        <v>0</v>
      </c>
      <c r="BH1121" s="50">
        <f>IF($U$1121="sníž. přenesená",$N$1121,0)</f>
        <v>0</v>
      </c>
      <c r="BI1121" s="50">
        <f>IF($U$1121="nulová",$N$1121,0)</f>
        <v>0</v>
      </c>
      <c r="BJ1121" s="5" t="s">
        <v>364</v>
      </c>
      <c r="BK1121" s="50">
        <f>ROUND($L$1121*$K$1121,2)</f>
        <v>0</v>
      </c>
      <c r="BL1121" s="5" t="s">
        <v>541</v>
      </c>
    </row>
    <row r="1122" spans="2:51" s="5" customFormat="1" ht="15.75" customHeight="1">
      <c r="B1122" s="92"/>
      <c r="E1122" s="93"/>
      <c r="F1122" s="171" t="s">
        <v>1221</v>
      </c>
      <c r="G1122" s="172"/>
      <c r="H1122" s="172"/>
      <c r="I1122" s="172"/>
      <c r="K1122" s="93"/>
      <c r="N1122" s="93"/>
      <c r="R1122" s="94"/>
      <c r="T1122" s="95"/>
      <c r="AA1122" s="96"/>
      <c r="AT1122" s="93" t="s">
        <v>480</v>
      </c>
      <c r="AU1122" s="93" t="s">
        <v>364</v>
      </c>
      <c r="AV1122" s="93" t="s">
        <v>320</v>
      </c>
      <c r="AW1122" s="93" t="s">
        <v>422</v>
      </c>
      <c r="AX1122" s="93" t="s">
        <v>355</v>
      </c>
      <c r="AY1122" s="93" t="s">
        <v>473</v>
      </c>
    </row>
    <row r="1123" spans="2:51" s="5" customFormat="1" ht="15.75" customHeight="1">
      <c r="B1123" s="97"/>
      <c r="E1123" s="98"/>
      <c r="F1123" s="160" t="s">
        <v>1369</v>
      </c>
      <c r="G1123" s="161"/>
      <c r="H1123" s="161"/>
      <c r="I1123" s="161"/>
      <c r="K1123" s="99">
        <v>15</v>
      </c>
      <c r="N1123" s="98"/>
      <c r="R1123" s="100"/>
      <c r="T1123" s="101"/>
      <c r="AA1123" s="102"/>
      <c r="AT1123" s="98" t="s">
        <v>480</v>
      </c>
      <c r="AU1123" s="98" t="s">
        <v>364</v>
      </c>
      <c r="AV1123" s="98" t="s">
        <v>364</v>
      </c>
      <c r="AW1123" s="98" t="s">
        <v>422</v>
      </c>
      <c r="AX1123" s="98" t="s">
        <v>320</v>
      </c>
      <c r="AY1123" s="98" t="s">
        <v>473</v>
      </c>
    </row>
    <row r="1124" spans="2:64" s="5" customFormat="1" ht="39" customHeight="1">
      <c r="B1124" s="16"/>
      <c r="C1124" s="85" t="s">
        <v>1370</v>
      </c>
      <c r="D1124" s="85" t="s">
        <v>474</v>
      </c>
      <c r="E1124" s="86" t="s">
        <v>1371</v>
      </c>
      <c r="F1124" s="167" t="s">
        <v>1372</v>
      </c>
      <c r="G1124" s="168"/>
      <c r="H1124" s="168"/>
      <c r="I1124" s="168"/>
      <c r="J1124" s="87" t="s">
        <v>632</v>
      </c>
      <c r="K1124" s="88">
        <v>96</v>
      </c>
      <c r="L1124" s="169">
        <v>0</v>
      </c>
      <c r="M1124" s="168"/>
      <c r="N1124" s="170">
        <f>ROUND($L$1124*$K$1124,2)</f>
        <v>0</v>
      </c>
      <c r="O1124" s="168"/>
      <c r="P1124" s="168"/>
      <c r="Q1124" s="168"/>
      <c r="R1124" s="17"/>
      <c r="T1124" s="89"/>
      <c r="U1124" s="20" t="s">
        <v>340</v>
      </c>
      <c r="V1124" s="90">
        <v>0.88</v>
      </c>
      <c r="W1124" s="90">
        <f>$V$1124*$K$1124</f>
        <v>84.48</v>
      </c>
      <c r="X1124" s="90">
        <v>0.01167</v>
      </c>
      <c r="Y1124" s="90">
        <f>$X$1124*$K$1124</f>
        <v>1.12032</v>
      </c>
      <c r="Z1124" s="90">
        <v>0</v>
      </c>
      <c r="AA1124" s="91">
        <f>$Z$1124*$K$1124</f>
        <v>0</v>
      </c>
      <c r="AR1124" s="5" t="s">
        <v>541</v>
      </c>
      <c r="AT1124" s="5" t="s">
        <v>474</v>
      </c>
      <c r="AU1124" s="5" t="s">
        <v>364</v>
      </c>
      <c r="AY1124" s="5" t="s">
        <v>473</v>
      </c>
      <c r="BE1124" s="50">
        <f>IF($U$1124="základní",$N$1124,0)</f>
        <v>0</v>
      </c>
      <c r="BF1124" s="50">
        <f>IF($U$1124="snížená",$N$1124,0)</f>
        <v>0</v>
      </c>
      <c r="BG1124" s="50">
        <f>IF($U$1124="zákl. přenesená",$N$1124,0)</f>
        <v>0</v>
      </c>
      <c r="BH1124" s="50">
        <f>IF($U$1124="sníž. přenesená",$N$1124,0)</f>
        <v>0</v>
      </c>
      <c r="BI1124" s="50">
        <f>IF($U$1124="nulová",$N$1124,0)</f>
        <v>0</v>
      </c>
      <c r="BJ1124" s="5" t="s">
        <v>364</v>
      </c>
      <c r="BK1124" s="50">
        <f>ROUND($L$1124*$K$1124,2)</f>
        <v>0</v>
      </c>
      <c r="BL1124" s="5" t="s">
        <v>541</v>
      </c>
    </row>
    <row r="1125" spans="2:51" s="5" customFormat="1" ht="15.75" customHeight="1">
      <c r="B1125" s="92"/>
      <c r="E1125" s="93"/>
      <c r="F1125" s="171" t="s">
        <v>1221</v>
      </c>
      <c r="G1125" s="172"/>
      <c r="H1125" s="172"/>
      <c r="I1125" s="172"/>
      <c r="K1125" s="93"/>
      <c r="N1125" s="93"/>
      <c r="R1125" s="94"/>
      <c r="T1125" s="95"/>
      <c r="AA1125" s="96"/>
      <c r="AT1125" s="93" t="s">
        <v>480</v>
      </c>
      <c r="AU1125" s="93" t="s">
        <v>364</v>
      </c>
      <c r="AV1125" s="93" t="s">
        <v>320</v>
      </c>
      <c r="AW1125" s="93" t="s">
        <v>422</v>
      </c>
      <c r="AX1125" s="93" t="s">
        <v>355</v>
      </c>
      <c r="AY1125" s="93" t="s">
        <v>473</v>
      </c>
    </row>
    <row r="1126" spans="2:51" s="5" customFormat="1" ht="15.75" customHeight="1">
      <c r="B1126" s="97"/>
      <c r="E1126" s="98"/>
      <c r="F1126" s="160" t="s">
        <v>1373</v>
      </c>
      <c r="G1126" s="161"/>
      <c r="H1126" s="161"/>
      <c r="I1126" s="161"/>
      <c r="K1126" s="99">
        <v>96</v>
      </c>
      <c r="N1126" s="98"/>
      <c r="R1126" s="100"/>
      <c r="T1126" s="101"/>
      <c r="AA1126" s="102"/>
      <c r="AT1126" s="98" t="s">
        <v>480</v>
      </c>
      <c r="AU1126" s="98" t="s">
        <v>364</v>
      </c>
      <c r="AV1126" s="98" t="s">
        <v>364</v>
      </c>
      <c r="AW1126" s="98" t="s">
        <v>422</v>
      </c>
      <c r="AX1126" s="98" t="s">
        <v>320</v>
      </c>
      <c r="AY1126" s="98" t="s">
        <v>473</v>
      </c>
    </row>
    <row r="1127" spans="2:64" s="5" customFormat="1" ht="27" customHeight="1">
      <c r="B1127" s="16"/>
      <c r="C1127" s="85" t="s">
        <v>1374</v>
      </c>
      <c r="D1127" s="85" t="s">
        <v>474</v>
      </c>
      <c r="E1127" s="86" t="s">
        <v>1375</v>
      </c>
      <c r="F1127" s="167" t="s">
        <v>1376</v>
      </c>
      <c r="G1127" s="168"/>
      <c r="H1127" s="168"/>
      <c r="I1127" s="168"/>
      <c r="J1127" s="87" t="s">
        <v>632</v>
      </c>
      <c r="K1127" s="88">
        <v>40</v>
      </c>
      <c r="L1127" s="169">
        <v>0</v>
      </c>
      <c r="M1127" s="168"/>
      <c r="N1127" s="170">
        <f>ROUND($L$1127*$K$1127,2)</f>
        <v>0</v>
      </c>
      <c r="O1127" s="168"/>
      <c r="P1127" s="168"/>
      <c r="Q1127" s="168"/>
      <c r="R1127" s="17"/>
      <c r="T1127" s="89"/>
      <c r="U1127" s="20" t="s">
        <v>340</v>
      </c>
      <c r="V1127" s="90">
        <v>1.8</v>
      </c>
      <c r="W1127" s="90">
        <f>$V$1127*$K$1127</f>
        <v>72</v>
      </c>
      <c r="X1127" s="90">
        <v>4E-05</v>
      </c>
      <c r="Y1127" s="90">
        <f>$X$1127*$K$1127</f>
        <v>0.0016</v>
      </c>
      <c r="Z1127" s="90">
        <v>0</v>
      </c>
      <c r="AA1127" s="91">
        <f>$Z$1127*$K$1127</f>
        <v>0</v>
      </c>
      <c r="AR1127" s="5" t="s">
        <v>541</v>
      </c>
      <c r="AT1127" s="5" t="s">
        <v>474</v>
      </c>
      <c r="AU1127" s="5" t="s">
        <v>364</v>
      </c>
      <c r="AY1127" s="5" t="s">
        <v>473</v>
      </c>
      <c r="BE1127" s="50">
        <f>IF($U$1127="základní",$N$1127,0)</f>
        <v>0</v>
      </c>
      <c r="BF1127" s="50">
        <f>IF($U$1127="snížená",$N$1127,0)</f>
        <v>0</v>
      </c>
      <c r="BG1127" s="50">
        <f>IF($U$1127="zákl. přenesená",$N$1127,0)</f>
        <v>0</v>
      </c>
      <c r="BH1127" s="50">
        <f>IF($U$1127="sníž. přenesená",$N$1127,0)</f>
        <v>0</v>
      </c>
      <c r="BI1127" s="50">
        <f>IF($U$1127="nulová",$N$1127,0)</f>
        <v>0</v>
      </c>
      <c r="BJ1127" s="5" t="s">
        <v>364</v>
      </c>
      <c r="BK1127" s="50">
        <f>ROUND($L$1127*$K$1127,2)</f>
        <v>0</v>
      </c>
      <c r="BL1127" s="5" t="s">
        <v>541</v>
      </c>
    </row>
    <row r="1128" spans="2:51" s="5" customFormat="1" ht="15.75" customHeight="1">
      <c r="B1128" s="92"/>
      <c r="E1128" s="93"/>
      <c r="F1128" s="171" t="s">
        <v>1221</v>
      </c>
      <c r="G1128" s="172"/>
      <c r="H1128" s="172"/>
      <c r="I1128" s="172"/>
      <c r="K1128" s="93"/>
      <c r="N1128" s="93"/>
      <c r="R1128" s="94"/>
      <c r="T1128" s="95"/>
      <c r="AA1128" s="96"/>
      <c r="AT1128" s="93" t="s">
        <v>480</v>
      </c>
      <c r="AU1128" s="93" t="s">
        <v>364</v>
      </c>
      <c r="AV1128" s="93" t="s">
        <v>320</v>
      </c>
      <c r="AW1128" s="93" t="s">
        <v>422</v>
      </c>
      <c r="AX1128" s="93" t="s">
        <v>355</v>
      </c>
      <c r="AY1128" s="93" t="s">
        <v>473</v>
      </c>
    </row>
    <row r="1129" spans="2:51" s="5" customFormat="1" ht="15.75" customHeight="1">
      <c r="B1129" s="97"/>
      <c r="E1129" s="98"/>
      <c r="F1129" s="160" t="s">
        <v>1377</v>
      </c>
      <c r="G1129" s="161"/>
      <c r="H1129" s="161"/>
      <c r="I1129" s="161"/>
      <c r="K1129" s="99">
        <v>40</v>
      </c>
      <c r="N1129" s="98"/>
      <c r="R1129" s="100"/>
      <c r="T1129" s="101"/>
      <c r="AA1129" s="102"/>
      <c r="AT1129" s="98" t="s">
        <v>480</v>
      </c>
      <c r="AU1129" s="98" t="s">
        <v>364</v>
      </c>
      <c r="AV1129" s="98" t="s">
        <v>364</v>
      </c>
      <c r="AW1129" s="98" t="s">
        <v>422</v>
      </c>
      <c r="AX1129" s="98" t="s">
        <v>320</v>
      </c>
      <c r="AY1129" s="98" t="s">
        <v>473</v>
      </c>
    </row>
    <row r="1130" spans="2:64" s="5" customFormat="1" ht="27" customHeight="1">
      <c r="B1130" s="16"/>
      <c r="C1130" s="85" t="s">
        <v>1378</v>
      </c>
      <c r="D1130" s="85" t="s">
        <v>474</v>
      </c>
      <c r="E1130" s="86" t="s">
        <v>1379</v>
      </c>
      <c r="F1130" s="167" t="s">
        <v>1380</v>
      </c>
      <c r="G1130" s="168"/>
      <c r="H1130" s="168"/>
      <c r="I1130" s="168"/>
      <c r="J1130" s="87" t="s">
        <v>539</v>
      </c>
      <c r="K1130" s="88">
        <v>9</v>
      </c>
      <c r="L1130" s="169">
        <v>0</v>
      </c>
      <c r="M1130" s="168"/>
      <c r="N1130" s="170">
        <f>ROUND($L$1130*$K$1130,2)</f>
        <v>0</v>
      </c>
      <c r="O1130" s="168"/>
      <c r="P1130" s="168"/>
      <c r="Q1130" s="168"/>
      <c r="R1130" s="17"/>
      <c r="T1130" s="89"/>
      <c r="U1130" s="20" t="s">
        <v>340</v>
      </c>
      <c r="V1130" s="90">
        <v>0.73</v>
      </c>
      <c r="W1130" s="90">
        <f>$V$1130*$K$1130</f>
        <v>6.57</v>
      </c>
      <c r="X1130" s="90">
        <v>0.00155</v>
      </c>
      <c r="Y1130" s="90">
        <f>$X$1130*$K$1130</f>
        <v>0.013949999999999999</v>
      </c>
      <c r="Z1130" s="90">
        <v>0</v>
      </c>
      <c r="AA1130" s="91">
        <f>$Z$1130*$K$1130</f>
        <v>0</v>
      </c>
      <c r="AR1130" s="5" t="s">
        <v>541</v>
      </c>
      <c r="AT1130" s="5" t="s">
        <v>474</v>
      </c>
      <c r="AU1130" s="5" t="s">
        <v>364</v>
      </c>
      <c r="AY1130" s="5" t="s">
        <v>473</v>
      </c>
      <c r="BE1130" s="50">
        <f>IF($U$1130="základní",$N$1130,0)</f>
        <v>0</v>
      </c>
      <c r="BF1130" s="50">
        <f>IF($U$1130="snížená",$N$1130,0)</f>
        <v>0</v>
      </c>
      <c r="BG1130" s="50">
        <f>IF($U$1130="zákl. přenesená",$N$1130,0)</f>
        <v>0</v>
      </c>
      <c r="BH1130" s="50">
        <f>IF($U$1130="sníž. přenesená",$N$1130,0)</f>
        <v>0</v>
      </c>
      <c r="BI1130" s="50">
        <f>IF($U$1130="nulová",$N$1130,0)</f>
        <v>0</v>
      </c>
      <c r="BJ1130" s="5" t="s">
        <v>364</v>
      </c>
      <c r="BK1130" s="50">
        <f>ROUND($L$1130*$K$1130,2)</f>
        <v>0</v>
      </c>
      <c r="BL1130" s="5" t="s">
        <v>541</v>
      </c>
    </row>
    <row r="1131" spans="2:51" s="5" customFormat="1" ht="15.75" customHeight="1">
      <c r="B1131" s="92"/>
      <c r="E1131" s="93"/>
      <c r="F1131" s="171" t="s">
        <v>1221</v>
      </c>
      <c r="G1131" s="172"/>
      <c r="H1131" s="172"/>
      <c r="I1131" s="172"/>
      <c r="K1131" s="93"/>
      <c r="N1131" s="93"/>
      <c r="R1131" s="94"/>
      <c r="T1131" s="95"/>
      <c r="AA1131" s="96"/>
      <c r="AT1131" s="93" t="s">
        <v>480</v>
      </c>
      <c r="AU1131" s="93" t="s">
        <v>364</v>
      </c>
      <c r="AV1131" s="93" t="s">
        <v>320</v>
      </c>
      <c r="AW1131" s="93" t="s">
        <v>422</v>
      </c>
      <c r="AX1131" s="93" t="s">
        <v>355</v>
      </c>
      <c r="AY1131" s="93" t="s">
        <v>473</v>
      </c>
    </row>
    <row r="1132" spans="2:51" s="5" customFormat="1" ht="15.75" customHeight="1">
      <c r="B1132" s="97"/>
      <c r="E1132" s="98"/>
      <c r="F1132" s="160" t="s">
        <v>513</v>
      </c>
      <c r="G1132" s="161"/>
      <c r="H1132" s="161"/>
      <c r="I1132" s="161"/>
      <c r="K1132" s="99">
        <v>9</v>
      </c>
      <c r="N1132" s="98"/>
      <c r="R1132" s="100"/>
      <c r="T1132" s="101"/>
      <c r="AA1132" s="102"/>
      <c r="AT1132" s="98" t="s">
        <v>480</v>
      </c>
      <c r="AU1132" s="98" t="s">
        <v>364</v>
      </c>
      <c r="AV1132" s="98" t="s">
        <v>364</v>
      </c>
      <c r="AW1132" s="98" t="s">
        <v>422</v>
      </c>
      <c r="AX1132" s="98" t="s">
        <v>320</v>
      </c>
      <c r="AY1132" s="98" t="s">
        <v>473</v>
      </c>
    </row>
    <row r="1133" spans="2:64" s="5" customFormat="1" ht="27" customHeight="1">
      <c r="B1133" s="16"/>
      <c r="C1133" s="85" t="s">
        <v>1381</v>
      </c>
      <c r="D1133" s="85" t="s">
        <v>474</v>
      </c>
      <c r="E1133" s="86" t="s">
        <v>1382</v>
      </c>
      <c r="F1133" s="167" t="s">
        <v>1383</v>
      </c>
      <c r="G1133" s="168"/>
      <c r="H1133" s="168"/>
      <c r="I1133" s="168"/>
      <c r="J1133" s="87" t="s">
        <v>539</v>
      </c>
      <c r="K1133" s="88">
        <v>2</v>
      </c>
      <c r="L1133" s="169">
        <v>0</v>
      </c>
      <c r="M1133" s="168"/>
      <c r="N1133" s="170">
        <f>ROUND($L$1133*$K$1133,2)</f>
        <v>0</v>
      </c>
      <c r="O1133" s="168"/>
      <c r="P1133" s="168"/>
      <c r="Q1133" s="168"/>
      <c r="R1133" s="17"/>
      <c r="T1133" s="89"/>
      <c r="U1133" s="20" t="s">
        <v>340</v>
      </c>
      <c r="V1133" s="90">
        <v>1.22</v>
      </c>
      <c r="W1133" s="90">
        <f>$V$1133*$K$1133</f>
        <v>2.44</v>
      </c>
      <c r="X1133" s="90">
        <v>0.00219</v>
      </c>
      <c r="Y1133" s="90">
        <f>$X$1133*$K$1133</f>
        <v>0.00438</v>
      </c>
      <c r="Z1133" s="90">
        <v>0</v>
      </c>
      <c r="AA1133" s="91">
        <f>$Z$1133*$K$1133</f>
        <v>0</v>
      </c>
      <c r="AR1133" s="5" t="s">
        <v>541</v>
      </c>
      <c r="AT1133" s="5" t="s">
        <v>474</v>
      </c>
      <c r="AU1133" s="5" t="s">
        <v>364</v>
      </c>
      <c r="AY1133" s="5" t="s">
        <v>473</v>
      </c>
      <c r="BE1133" s="50">
        <f>IF($U$1133="základní",$N$1133,0)</f>
        <v>0</v>
      </c>
      <c r="BF1133" s="50">
        <f>IF($U$1133="snížená",$N$1133,0)</f>
        <v>0</v>
      </c>
      <c r="BG1133" s="50">
        <f>IF($U$1133="zákl. přenesená",$N$1133,0)</f>
        <v>0</v>
      </c>
      <c r="BH1133" s="50">
        <f>IF($U$1133="sníž. přenesená",$N$1133,0)</f>
        <v>0</v>
      </c>
      <c r="BI1133" s="50">
        <f>IF($U$1133="nulová",$N$1133,0)</f>
        <v>0</v>
      </c>
      <c r="BJ1133" s="5" t="s">
        <v>364</v>
      </c>
      <c r="BK1133" s="50">
        <f>ROUND($L$1133*$K$1133,2)</f>
        <v>0</v>
      </c>
      <c r="BL1133" s="5" t="s">
        <v>541</v>
      </c>
    </row>
    <row r="1134" spans="2:64" s="5" customFormat="1" ht="39" customHeight="1">
      <c r="B1134" s="16"/>
      <c r="C1134" s="85" t="s">
        <v>1384</v>
      </c>
      <c r="D1134" s="85" t="s">
        <v>474</v>
      </c>
      <c r="E1134" s="86" t="s">
        <v>1385</v>
      </c>
      <c r="F1134" s="167" t="s">
        <v>1386</v>
      </c>
      <c r="G1134" s="168"/>
      <c r="H1134" s="168"/>
      <c r="I1134" s="168"/>
      <c r="J1134" s="87" t="s">
        <v>539</v>
      </c>
      <c r="K1134" s="88">
        <v>87</v>
      </c>
      <c r="L1134" s="169">
        <v>0</v>
      </c>
      <c r="M1134" s="168"/>
      <c r="N1134" s="170">
        <f>ROUND($L$1134*$K$1134,2)</f>
        <v>0</v>
      </c>
      <c r="O1134" s="168"/>
      <c r="P1134" s="168"/>
      <c r="Q1134" s="168"/>
      <c r="R1134" s="17"/>
      <c r="T1134" s="89"/>
      <c r="U1134" s="20" t="s">
        <v>340</v>
      </c>
      <c r="V1134" s="90">
        <v>0.067</v>
      </c>
      <c r="W1134" s="90">
        <f>$V$1134*$K$1134</f>
        <v>5.829000000000001</v>
      </c>
      <c r="X1134" s="90">
        <v>0</v>
      </c>
      <c r="Y1134" s="90">
        <f>$X$1134*$K$1134</f>
        <v>0</v>
      </c>
      <c r="Z1134" s="90">
        <v>0</v>
      </c>
      <c r="AA1134" s="91">
        <f>$Z$1134*$K$1134</f>
        <v>0</v>
      </c>
      <c r="AR1134" s="5" t="s">
        <v>541</v>
      </c>
      <c r="AT1134" s="5" t="s">
        <v>474</v>
      </c>
      <c r="AU1134" s="5" t="s">
        <v>364</v>
      </c>
      <c r="AY1134" s="5" t="s">
        <v>473</v>
      </c>
      <c r="BE1134" s="50">
        <f>IF($U$1134="základní",$N$1134,0)</f>
        <v>0</v>
      </c>
      <c r="BF1134" s="50">
        <f>IF($U$1134="snížená",$N$1134,0)</f>
        <v>0</v>
      </c>
      <c r="BG1134" s="50">
        <f>IF($U$1134="zákl. přenesená",$N$1134,0)</f>
        <v>0</v>
      </c>
      <c r="BH1134" s="50">
        <f>IF($U$1134="sníž. přenesená",$N$1134,0)</f>
        <v>0</v>
      </c>
      <c r="BI1134" s="50">
        <f>IF($U$1134="nulová",$N$1134,0)</f>
        <v>0</v>
      </c>
      <c r="BJ1134" s="5" t="s">
        <v>364</v>
      </c>
      <c r="BK1134" s="50">
        <f>ROUND($L$1134*$K$1134,2)</f>
        <v>0</v>
      </c>
      <c r="BL1134" s="5" t="s">
        <v>541</v>
      </c>
    </row>
    <row r="1135" spans="2:51" s="5" customFormat="1" ht="15.75" customHeight="1">
      <c r="B1135" s="92"/>
      <c r="E1135" s="93"/>
      <c r="F1135" s="171" t="s">
        <v>1221</v>
      </c>
      <c r="G1135" s="172"/>
      <c r="H1135" s="172"/>
      <c r="I1135" s="172"/>
      <c r="K1135" s="93"/>
      <c r="N1135" s="93"/>
      <c r="R1135" s="94"/>
      <c r="T1135" s="95"/>
      <c r="AA1135" s="96"/>
      <c r="AT1135" s="93" t="s">
        <v>480</v>
      </c>
      <c r="AU1135" s="93" t="s">
        <v>364</v>
      </c>
      <c r="AV1135" s="93" t="s">
        <v>320</v>
      </c>
      <c r="AW1135" s="93" t="s">
        <v>422</v>
      </c>
      <c r="AX1135" s="93" t="s">
        <v>355</v>
      </c>
      <c r="AY1135" s="93" t="s">
        <v>473</v>
      </c>
    </row>
    <row r="1136" spans="2:51" s="5" customFormat="1" ht="15.75" customHeight="1">
      <c r="B1136" s="97"/>
      <c r="E1136" s="98"/>
      <c r="F1136" s="160" t="s">
        <v>1387</v>
      </c>
      <c r="G1136" s="161"/>
      <c r="H1136" s="161"/>
      <c r="I1136" s="161"/>
      <c r="K1136" s="99">
        <v>38</v>
      </c>
      <c r="N1136" s="98"/>
      <c r="R1136" s="100"/>
      <c r="T1136" s="101"/>
      <c r="AA1136" s="102"/>
      <c r="AT1136" s="98" t="s">
        <v>480</v>
      </c>
      <c r="AU1136" s="98" t="s">
        <v>364</v>
      </c>
      <c r="AV1136" s="98" t="s">
        <v>364</v>
      </c>
      <c r="AW1136" s="98" t="s">
        <v>422</v>
      </c>
      <c r="AX1136" s="98" t="s">
        <v>355</v>
      </c>
      <c r="AY1136" s="98" t="s">
        <v>473</v>
      </c>
    </row>
    <row r="1137" spans="2:51" s="5" customFormat="1" ht="15.75" customHeight="1">
      <c r="B1137" s="97"/>
      <c r="E1137" s="98"/>
      <c r="F1137" s="160" t="s">
        <v>1388</v>
      </c>
      <c r="G1137" s="161"/>
      <c r="H1137" s="161"/>
      <c r="I1137" s="161"/>
      <c r="K1137" s="99">
        <v>40</v>
      </c>
      <c r="N1137" s="98"/>
      <c r="R1137" s="100"/>
      <c r="T1137" s="101"/>
      <c r="AA1137" s="102"/>
      <c r="AT1137" s="98" t="s">
        <v>480</v>
      </c>
      <c r="AU1137" s="98" t="s">
        <v>364</v>
      </c>
      <c r="AV1137" s="98" t="s">
        <v>364</v>
      </c>
      <c r="AW1137" s="98" t="s">
        <v>422</v>
      </c>
      <c r="AX1137" s="98" t="s">
        <v>355</v>
      </c>
      <c r="AY1137" s="98" t="s">
        <v>473</v>
      </c>
    </row>
    <row r="1138" spans="2:51" s="5" customFormat="1" ht="15.75" customHeight="1">
      <c r="B1138" s="97"/>
      <c r="E1138" s="98"/>
      <c r="F1138" s="160"/>
      <c r="G1138" s="161"/>
      <c r="H1138" s="161"/>
      <c r="I1138" s="161"/>
      <c r="K1138" s="99">
        <v>0</v>
      </c>
      <c r="N1138" s="98"/>
      <c r="R1138" s="100"/>
      <c r="T1138" s="101"/>
      <c r="AA1138" s="102"/>
      <c r="AT1138" s="98" t="s">
        <v>480</v>
      </c>
      <c r="AU1138" s="98" t="s">
        <v>364</v>
      </c>
      <c r="AV1138" s="98" t="s">
        <v>364</v>
      </c>
      <c r="AW1138" s="98" t="s">
        <v>422</v>
      </c>
      <c r="AX1138" s="98" t="s">
        <v>355</v>
      </c>
      <c r="AY1138" s="98" t="s">
        <v>473</v>
      </c>
    </row>
    <row r="1139" spans="2:51" s="5" customFormat="1" ht="15.75" customHeight="1">
      <c r="B1139" s="97"/>
      <c r="E1139" s="98"/>
      <c r="F1139" s="160" t="s">
        <v>513</v>
      </c>
      <c r="G1139" s="161"/>
      <c r="H1139" s="161"/>
      <c r="I1139" s="161"/>
      <c r="K1139" s="99">
        <v>9</v>
      </c>
      <c r="N1139" s="98"/>
      <c r="R1139" s="100"/>
      <c r="T1139" s="101"/>
      <c r="AA1139" s="102"/>
      <c r="AT1139" s="98" t="s">
        <v>480</v>
      </c>
      <c r="AU1139" s="98" t="s">
        <v>364</v>
      </c>
      <c r="AV1139" s="98" t="s">
        <v>364</v>
      </c>
      <c r="AW1139" s="98" t="s">
        <v>422</v>
      </c>
      <c r="AX1139" s="98" t="s">
        <v>355</v>
      </c>
      <c r="AY1139" s="98" t="s">
        <v>473</v>
      </c>
    </row>
    <row r="1140" spans="2:51" s="5" customFormat="1" ht="15.75" customHeight="1">
      <c r="B1140" s="97"/>
      <c r="E1140" s="98"/>
      <c r="F1140" s="160"/>
      <c r="G1140" s="161"/>
      <c r="H1140" s="161"/>
      <c r="I1140" s="161"/>
      <c r="K1140" s="99">
        <v>0</v>
      </c>
      <c r="N1140" s="98"/>
      <c r="R1140" s="100"/>
      <c r="T1140" s="101"/>
      <c r="AA1140" s="102"/>
      <c r="AT1140" s="98" t="s">
        <v>480</v>
      </c>
      <c r="AU1140" s="98" t="s">
        <v>364</v>
      </c>
      <c r="AV1140" s="98" t="s">
        <v>364</v>
      </c>
      <c r="AW1140" s="98" t="s">
        <v>422</v>
      </c>
      <c r="AX1140" s="98" t="s">
        <v>355</v>
      </c>
      <c r="AY1140" s="98" t="s">
        <v>473</v>
      </c>
    </row>
    <row r="1141" spans="2:51" s="5" customFormat="1" ht="15.75" customHeight="1">
      <c r="B1141" s="103"/>
      <c r="E1141" s="104"/>
      <c r="F1141" s="162" t="s">
        <v>482</v>
      </c>
      <c r="G1141" s="163"/>
      <c r="H1141" s="163"/>
      <c r="I1141" s="163"/>
      <c r="K1141" s="105">
        <v>87</v>
      </c>
      <c r="N1141" s="104"/>
      <c r="R1141" s="106"/>
      <c r="T1141" s="107"/>
      <c r="AA1141" s="108"/>
      <c r="AT1141" s="104" t="s">
        <v>480</v>
      </c>
      <c r="AU1141" s="104" t="s">
        <v>364</v>
      </c>
      <c r="AV1141" s="104" t="s">
        <v>478</v>
      </c>
      <c r="AW1141" s="104" t="s">
        <v>422</v>
      </c>
      <c r="AX1141" s="104" t="s">
        <v>320</v>
      </c>
      <c r="AY1141" s="104" t="s">
        <v>473</v>
      </c>
    </row>
    <row r="1142" spans="2:64" s="5" customFormat="1" ht="15.75" customHeight="1">
      <c r="B1142" s="16"/>
      <c r="C1142" s="109" t="s">
        <v>1389</v>
      </c>
      <c r="D1142" s="109" t="s">
        <v>616</v>
      </c>
      <c r="E1142" s="110" t="s">
        <v>1390</v>
      </c>
      <c r="F1142" s="176" t="s">
        <v>1391</v>
      </c>
      <c r="G1142" s="174"/>
      <c r="H1142" s="174"/>
      <c r="I1142" s="174"/>
      <c r="J1142" s="111" t="s">
        <v>539</v>
      </c>
      <c r="K1142" s="112">
        <v>78</v>
      </c>
      <c r="L1142" s="173">
        <v>0</v>
      </c>
      <c r="M1142" s="174"/>
      <c r="N1142" s="175">
        <f>ROUND($L$1142*$K$1142,2)</f>
        <v>0</v>
      </c>
      <c r="O1142" s="168"/>
      <c r="P1142" s="168"/>
      <c r="Q1142" s="168"/>
      <c r="R1142" s="17"/>
      <c r="T1142" s="89"/>
      <c r="U1142" s="20" t="s">
        <v>340</v>
      </c>
      <c r="V1142" s="90">
        <v>0</v>
      </c>
      <c r="W1142" s="90">
        <f>$V$1142*$K$1142</f>
        <v>0</v>
      </c>
      <c r="X1142" s="90">
        <v>0.0041</v>
      </c>
      <c r="Y1142" s="90">
        <f>$X$1142*$K$1142</f>
        <v>0.31980000000000003</v>
      </c>
      <c r="Z1142" s="90">
        <v>0</v>
      </c>
      <c r="AA1142" s="91">
        <f>$Z$1142*$K$1142</f>
        <v>0</v>
      </c>
      <c r="AR1142" s="5" t="s">
        <v>625</v>
      </c>
      <c r="AT1142" s="5" t="s">
        <v>616</v>
      </c>
      <c r="AU1142" s="5" t="s">
        <v>364</v>
      </c>
      <c r="AY1142" s="5" t="s">
        <v>473</v>
      </c>
      <c r="BE1142" s="50">
        <f>IF($U$1142="základní",$N$1142,0)</f>
        <v>0</v>
      </c>
      <c r="BF1142" s="50">
        <f>IF($U$1142="snížená",$N$1142,0)</f>
        <v>0</v>
      </c>
      <c r="BG1142" s="50">
        <f>IF($U$1142="zákl. přenesená",$N$1142,0)</f>
        <v>0</v>
      </c>
      <c r="BH1142" s="50">
        <f>IF($U$1142="sníž. přenesená",$N$1142,0)</f>
        <v>0</v>
      </c>
      <c r="BI1142" s="50">
        <f>IF($U$1142="nulová",$N$1142,0)</f>
        <v>0</v>
      </c>
      <c r="BJ1142" s="5" t="s">
        <v>364</v>
      </c>
      <c r="BK1142" s="50">
        <f>ROUND($L$1142*$K$1142,2)</f>
        <v>0</v>
      </c>
      <c r="BL1142" s="5" t="s">
        <v>541</v>
      </c>
    </row>
    <row r="1143" spans="2:64" s="5" customFormat="1" ht="27" customHeight="1">
      <c r="B1143" s="16"/>
      <c r="C1143" s="109" t="s">
        <v>1392</v>
      </c>
      <c r="D1143" s="109" t="s">
        <v>616</v>
      </c>
      <c r="E1143" s="110" t="s">
        <v>1393</v>
      </c>
      <c r="F1143" s="176" t="s">
        <v>1394</v>
      </c>
      <c r="G1143" s="174"/>
      <c r="H1143" s="174"/>
      <c r="I1143" s="174"/>
      <c r="J1143" s="111" t="s">
        <v>539</v>
      </c>
      <c r="K1143" s="112">
        <v>9</v>
      </c>
      <c r="L1143" s="173">
        <v>0</v>
      </c>
      <c r="M1143" s="174"/>
      <c r="N1143" s="175">
        <f>ROUND($L$1143*$K$1143,2)</f>
        <v>0</v>
      </c>
      <c r="O1143" s="168"/>
      <c r="P1143" s="168"/>
      <c r="Q1143" s="168"/>
      <c r="R1143" s="17"/>
      <c r="T1143" s="89"/>
      <c r="U1143" s="20" t="s">
        <v>340</v>
      </c>
      <c r="V1143" s="90">
        <v>0</v>
      </c>
      <c r="W1143" s="90">
        <f>$V$1143*$K$1143</f>
        <v>0</v>
      </c>
      <c r="X1143" s="90">
        <v>0.0058</v>
      </c>
      <c r="Y1143" s="90">
        <f>$X$1143*$K$1143</f>
        <v>0.052199999999999996</v>
      </c>
      <c r="Z1143" s="90">
        <v>0</v>
      </c>
      <c r="AA1143" s="91">
        <f>$Z$1143*$K$1143</f>
        <v>0</v>
      </c>
      <c r="AR1143" s="5" t="s">
        <v>625</v>
      </c>
      <c r="AT1143" s="5" t="s">
        <v>616</v>
      </c>
      <c r="AU1143" s="5" t="s">
        <v>364</v>
      </c>
      <c r="AY1143" s="5" t="s">
        <v>473</v>
      </c>
      <c r="BE1143" s="50">
        <f>IF($U$1143="základní",$N$1143,0)</f>
        <v>0</v>
      </c>
      <c r="BF1143" s="50">
        <f>IF($U$1143="snížená",$N$1143,0)</f>
        <v>0</v>
      </c>
      <c r="BG1143" s="50">
        <f>IF($U$1143="zákl. přenesená",$N$1143,0)</f>
        <v>0</v>
      </c>
      <c r="BH1143" s="50">
        <f>IF($U$1143="sníž. přenesená",$N$1143,0)</f>
        <v>0</v>
      </c>
      <c r="BI1143" s="50">
        <f>IF($U$1143="nulová",$N$1143,0)</f>
        <v>0</v>
      </c>
      <c r="BJ1143" s="5" t="s">
        <v>364</v>
      </c>
      <c r="BK1143" s="50">
        <f>ROUND($L$1143*$K$1143,2)</f>
        <v>0</v>
      </c>
      <c r="BL1143" s="5" t="s">
        <v>541</v>
      </c>
    </row>
    <row r="1144" spans="2:51" s="5" customFormat="1" ht="15.75" customHeight="1">
      <c r="B1144" s="97"/>
      <c r="E1144" s="98"/>
      <c r="F1144" s="160" t="s">
        <v>513</v>
      </c>
      <c r="G1144" s="161"/>
      <c r="H1144" s="161"/>
      <c r="I1144" s="161"/>
      <c r="K1144" s="99">
        <v>9</v>
      </c>
      <c r="N1144" s="98"/>
      <c r="R1144" s="100"/>
      <c r="T1144" s="101"/>
      <c r="AA1144" s="102"/>
      <c r="AT1144" s="98" t="s">
        <v>480</v>
      </c>
      <c r="AU1144" s="98" t="s">
        <v>364</v>
      </c>
      <c r="AV1144" s="98" t="s">
        <v>364</v>
      </c>
      <c r="AW1144" s="98" t="s">
        <v>422</v>
      </c>
      <c r="AX1144" s="98" t="s">
        <v>320</v>
      </c>
      <c r="AY1144" s="98" t="s">
        <v>473</v>
      </c>
    </row>
    <row r="1145" spans="2:64" s="5" customFormat="1" ht="27" customHeight="1">
      <c r="B1145" s="16"/>
      <c r="C1145" s="85" t="s">
        <v>1395</v>
      </c>
      <c r="D1145" s="85" t="s">
        <v>474</v>
      </c>
      <c r="E1145" s="86" t="s">
        <v>1396</v>
      </c>
      <c r="F1145" s="167" t="s">
        <v>1397</v>
      </c>
      <c r="G1145" s="168"/>
      <c r="H1145" s="168"/>
      <c r="I1145" s="168"/>
      <c r="J1145" s="87" t="s">
        <v>539</v>
      </c>
      <c r="K1145" s="88">
        <v>2</v>
      </c>
      <c r="L1145" s="169">
        <v>0</v>
      </c>
      <c r="M1145" s="168"/>
      <c r="N1145" s="170">
        <f>ROUND($L$1145*$K$1145,2)</f>
        <v>0</v>
      </c>
      <c r="O1145" s="168"/>
      <c r="P1145" s="168"/>
      <c r="Q1145" s="168"/>
      <c r="R1145" s="17"/>
      <c r="T1145" s="89"/>
      <c r="U1145" s="20" t="s">
        <v>340</v>
      </c>
      <c r="V1145" s="90">
        <v>0.383</v>
      </c>
      <c r="W1145" s="90">
        <f>$V$1145*$K$1145</f>
        <v>0.766</v>
      </c>
      <c r="X1145" s="90">
        <v>2E-05</v>
      </c>
      <c r="Y1145" s="90">
        <f>$X$1145*$K$1145</f>
        <v>4E-05</v>
      </c>
      <c r="Z1145" s="90">
        <v>0</v>
      </c>
      <c r="AA1145" s="91">
        <f>$Z$1145*$K$1145</f>
        <v>0</v>
      </c>
      <c r="AR1145" s="5" t="s">
        <v>541</v>
      </c>
      <c r="AT1145" s="5" t="s">
        <v>474</v>
      </c>
      <c r="AU1145" s="5" t="s">
        <v>364</v>
      </c>
      <c r="AY1145" s="5" t="s">
        <v>473</v>
      </c>
      <c r="BE1145" s="50">
        <f>IF($U$1145="základní",$N$1145,0)</f>
        <v>0</v>
      </c>
      <c r="BF1145" s="50">
        <f>IF($U$1145="snížená",$N$1145,0)</f>
        <v>0</v>
      </c>
      <c r="BG1145" s="50">
        <f>IF($U$1145="zákl. přenesená",$N$1145,0)</f>
        <v>0</v>
      </c>
      <c r="BH1145" s="50">
        <f>IF($U$1145="sníž. přenesená",$N$1145,0)</f>
        <v>0</v>
      </c>
      <c r="BI1145" s="50">
        <f>IF($U$1145="nulová",$N$1145,0)</f>
        <v>0</v>
      </c>
      <c r="BJ1145" s="5" t="s">
        <v>364</v>
      </c>
      <c r="BK1145" s="50">
        <f>ROUND($L$1145*$K$1145,2)</f>
        <v>0</v>
      </c>
      <c r="BL1145" s="5" t="s">
        <v>541</v>
      </c>
    </row>
    <row r="1146" spans="2:64" s="5" customFormat="1" ht="27" customHeight="1">
      <c r="B1146" s="16"/>
      <c r="C1146" s="109" t="s">
        <v>1398</v>
      </c>
      <c r="D1146" s="109" t="s">
        <v>616</v>
      </c>
      <c r="E1146" s="110" t="s">
        <v>1399</v>
      </c>
      <c r="F1146" s="176" t="s">
        <v>1400</v>
      </c>
      <c r="G1146" s="174"/>
      <c r="H1146" s="174"/>
      <c r="I1146" s="174"/>
      <c r="J1146" s="111" t="s">
        <v>539</v>
      </c>
      <c r="K1146" s="112">
        <v>2</v>
      </c>
      <c r="L1146" s="173">
        <v>0</v>
      </c>
      <c r="M1146" s="174"/>
      <c r="N1146" s="175">
        <f>ROUND($L$1146*$K$1146,2)</f>
        <v>0</v>
      </c>
      <c r="O1146" s="168"/>
      <c r="P1146" s="168"/>
      <c r="Q1146" s="168"/>
      <c r="R1146" s="17"/>
      <c r="T1146" s="89"/>
      <c r="U1146" s="20" t="s">
        <v>340</v>
      </c>
      <c r="V1146" s="90">
        <v>0</v>
      </c>
      <c r="W1146" s="90">
        <f>$V$1146*$K$1146</f>
        <v>0</v>
      </c>
      <c r="X1146" s="90">
        <v>0.0038</v>
      </c>
      <c r="Y1146" s="90">
        <f>$X$1146*$K$1146</f>
        <v>0.0076</v>
      </c>
      <c r="Z1146" s="90">
        <v>0</v>
      </c>
      <c r="AA1146" s="91">
        <f>$Z$1146*$K$1146</f>
        <v>0</v>
      </c>
      <c r="AR1146" s="5" t="s">
        <v>625</v>
      </c>
      <c r="AT1146" s="5" t="s">
        <v>616</v>
      </c>
      <c r="AU1146" s="5" t="s">
        <v>364</v>
      </c>
      <c r="AY1146" s="5" t="s">
        <v>473</v>
      </c>
      <c r="BE1146" s="50">
        <f>IF($U$1146="základní",$N$1146,0)</f>
        <v>0</v>
      </c>
      <c r="BF1146" s="50">
        <f>IF($U$1146="snížená",$N$1146,0)</f>
        <v>0</v>
      </c>
      <c r="BG1146" s="50">
        <f>IF($U$1146="zákl. přenesená",$N$1146,0)</f>
        <v>0</v>
      </c>
      <c r="BH1146" s="50">
        <f>IF($U$1146="sníž. přenesená",$N$1146,0)</f>
        <v>0</v>
      </c>
      <c r="BI1146" s="50">
        <f>IF($U$1146="nulová",$N$1146,0)</f>
        <v>0</v>
      </c>
      <c r="BJ1146" s="5" t="s">
        <v>364</v>
      </c>
      <c r="BK1146" s="50">
        <f>ROUND($L$1146*$K$1146,2)</f>
        <v>0</v>
      </c>
      <c r="BL1146" s="5" t="s">
        <v>541</v>
      </c>
    </row>
    <row r="1147" spans="2:64" s="5" customFormat="1" ht="27" customHeight="1">
      <c r="B1147" s="16"/>
      <c r="C1147" s="85" t="s">
        <v>1401</v>
      </c>
      <c r="D1147" s="85" t="s">
        <v>474</v>
      </c>
      <c r="E1147" s="86" t="s">
        <v>1402</v>
      </c>
      <c r="F1147" s="167" t="s">
        <v>1403</v>
      </c>
      <c r="G1147" s="168"/>
      <c r="H1147" s="168"/>
      <c r="I1147" s="168"/>
      <c r="J1147" s="87" t="s">
        <v>539</v>
      </c>
      <c r="K1147" s="88">
        <v>2</v>
      </c>
      <c r="L1147" s="169">
        <v>0</v>
      </c>
      <c r="M1147" s="168"/>
      <c r="N1147" s="170">
        <f>ROUND($L$1147*$K$1147,2)</f>
        <v>0</v>
      </c>
      <c r="O1147" s="168"/>
      <c r="P1147" s="168"/>
      <c r="Q1147" s="168"/>
      <c r="R1147" s="17"/>
      <c r="T1147" s="89"/>
      <c r="U1147" s="20" t="s">
        <v>340</v>
      </c>
      <c r="V1147" s="90">
        <v>0.192</v>
      </c>
      <c r="W1147" s="90">
        <f>$V$1147*$K$1147</f>
        <v>0.384</v>
      </c>
      <c r="X1147" s="90">
        <v>4E-05</v>
      </c>
      <c r="Y1147" s="90">
        <f>$X$1147*$K$1147</f>
        <v>8E-05</v>
      </c>
      <c r="Z1147" s="90">
        <v>0</v>
      </c>
      <c r="AA1147" s="91">
        <f>$Z$1147*$K$1147</f>
        <v>0</v>
      </c>
      <c r="AR1147" s="5" t="s">
        <v>541</v>
      </c>
      <c r="AT1147" s="5" t="s">
        <v>474</v>
      </c>
      <c r="AU1147" s="5" t="s">
        <v>364</v>
      </c>
      <c r="AY1147" s="5" t="s">
        <v>473</v>
      </c>
      <c r="BE1147" s="50">
        <f>IF($U$1147="základní",$N$1147,0)</f>
        <v>0</v>
      </c>
      <c r="BF1147" s="50">
        <f>IF($U$1147="snížená",$N$1147,0)</f>
        <v>0</v>
      </c>
      <c r="BG1147" s="50">
        <f>IF($U$1147="zákl. přenesená",$N$1147,0)</f>
        <v>0</v>
      </c>
      <c r="BH1147" s="50">
        <f>IF($U$1147="sníž. přenesená",$N$1147,0)</f>
        <v>0</v>
      </c>
      <c r="BI1147" s="50">
        <f>IF($U$1147="nulová",$N$1147,0)</f>
        <v>0</v>
      </c>
      <c r="BJ1147" s="5" t="s">
        <v>364</v>
      </c>
      <c r="BK1147" s="50">
        <f>ROUND($L$1147*$K$1147,2)</f>
        <v>0</v>
      </c>
      <c r="BL1147" s="5" t="s">
        <v>541</v>
      </c>
    </row>
    <row r="1148" spans="2:64" s="5" customFormat="1" ht="27" customHeight="1">
      <c r="B1148" s="16"/>
      <c r="C1148" s="109" t="s">
        <v>1404</v>
      </c>
      <c r="D1148" s="109" t="s">
        <v>616</v>
      </c>
      <c r="E1148" s="110" t="s">
        <v>1405</v>
      </c>
      <c r="F1148" s="176" t="s">
        <v>1406</v>
      </c>
      <c r="G1148" s="174"/>
      <c r="H1148" s="174"/>
      <c r="I1148" s="174"/>
      <c r="J1148" s="111" t="s">
        <v>539</v>
      </c>
      <c r="K1148" s="112">
        <v>2</v>
      </c>
      <c r="L1148" s="173">
        <v>0</v>
      </c>
      <c r="M1148" s="174"/>
      <c r="N1148" s="175">
        <f>ROUND($L$1148*$K$1148,2)</f>
        <v>0</v>
      </c>
      <c r="O1148" s="168"/>
      <c r="P1148" s="168"/>
      <c r="Q1148" s="168"/>
      <c r="R1148" s="17"/>
      <c r="T1148" s="89"/>
      <c r="U1148" s="20" t="s">
        <v>340</v>
      </c>
      <c r="V1148" s="90">
        <v>0</v>
      </c>
      <c r="W1148" s="90">
        <f>$V$1148*$K$1148</f>
        <v>0</v>
      </c>
      <c r="X1148" s="90">
        <v>0.0038</v>
      </c>
      <c r="Y1148" s="90">
        <f>$X$1148*$K$1148</f>
        <v>0.0076</v>
      </c>
      <c r="Z1148" s="90">
        <v>0</v>
      </c>
      <c r="AA1148" s="91">
        <f>$Z$1148*$K$1148</f>
        <v>0</v>
      </c>
      <c r="AR1148" s="5" t="s">
        <v>625</v>
      </c>
      <c r="AT1148" s="5" t="s">
        <v>616</v>
      </c>
      <c r="AU1148" s="5" t="s">
        <v>364</v>
      </c>
      <c r="AY1148" s="5" t="s">
        <v>473</v>
      </c>
      <c r="BE1148" s="50">
        <f>IF($U$1148="základní",$N$1148,0)</f>
        <v>0</v>
      </c>
      <c r="BF1148" s="50">
        <f>IF($U$1148="snížená",$N$1148,0)</f>
        <v>0</v>
      </c>
      <c r="BG1148" s="50">
        <f>IF($U$1148="zákl. přenesená",$N$1148,0)</f>
        <v>0</v>
      </c>
      <c r="BH1148" s="50">
        <f>IF($U$1148="sníž. přenesená",$N$1148,0)</f>
        <v>0</v>
      </c>
      <c r="BI1148" s="50">
        <f>IF($U$1148="nulová",$N$1148,0)</f>
        <v>0</v>
      </c>
      <c r="BJ1148" s="5" t="s">
        <v>364</v>
      </c>
      <c r="BK1148" s="50">
        <f>ROUND($L$1148*$K$1148,2)</f>
        <v>0</v>
      </c>
      <c r="BL1148" s="5" t="s">
        <v>541</v>
      </c>
    </row>
    <row r="1149" spans="2:64" s="5" customFormat="1" ht="27" customHeight="1">
      <c r="B1149" s="16"/>
      <c r="C1149" s="85" t="s">
        <v>1407</v>
      </c>
      <c r="D1149" s="85" t="s">
        <v>474</v>
      </c>
      <c r="E1149" s="86" t="s">
        <v>1408</v>
      </c>
      <c r="F1149" s="167" t="s">
        <v>1409</v>
      </c>
      <c r="G1149" s="168"/>
      <c r="H1149" s="168"/>
      <c r="I1149" s="168"/>
      <c r="J1149" s="87" t="s">
        <v>539</v>
      </c>
      <c r="K1149" s="88">
        <v>70</v>
      </c>
      <c r="L1149" s="169">
        <v>0</v>
      </c>
      <c r="M1149" s="168"/>
      <c r="N1149" s="170">
        <f>ROUND($L$1149*$K$1149,2)</f>
        <v>0</v>
      </c>
      <c r="O1149" s="168"/>
      <c r="P1149" s="168"/>
      <c r="Q1149" s="168"/>
      <c r="R1149" s="17"/>
      <c r="T1149" s="89"/>
      <c r="U1149" s="20" t="s">
        <v>340</v>
      </c>
      <c r="V1149" s="90">
        <v>0.455</v>
      </c>
      <c r="W1149" s="90">
        <f>$V$1149*$K$1149</f>
        <v>31.85</v>
      </c>
      <c r="X1149" s="90">
        <v>0</v>
      </c>
      <c r="Y1149" s="90">
        <f>$X$1149*$K$1149</f>
        <v>0</v>
      </c>
      <c r="Z1149" s="90">
        <v>0</v>
      </c>
      <c r="AA1149" s="91">
        <f>$Z$1149*$K$1149</f>
        <v>0</v>
      </c>
      <c r="AR1149" s="5" t="s">
        <v>541</v>
      </c>
      <c r="AT1149" s="5" t="s">
        <v>474</v>
      </c>
      <c r="AU1149" s="5" t="s">
        <v>364</v>
      </c>
      <c r="AY1149" s="5" t="s">
        <v>473</v>
      </c>
      <c r="BE1149" s="50">
        <f>IF($U$1149="základní",$N$1149,0)</f>
        <v>0</v>
      </c>
      <c r="BF1149" s="50">
        <f>IF($U$1149="snížená",$N$1149,0)</f>
        <v>0</v>
      </c>
      <c r="BG1149" s="50">
        <f>IF($U$1149="zákl. přenesená",$N$1149,0)</f>
        <v>0</v>
      </c>
      <c r="BH1149" s="50">
        <f>IF($U$1149="sníž. přenesená",$N$1149,0)</f>
        <v>0</v>
      </c>
      <c r="BI1149" s="50">
        <f>IF($U$1149="nulová",$N$1149,0)</f>
        <v>0</v>
      </c>
      <c r="BJ1149" s="5" t="s">
        <v>364</v>
      </c>
      <c r="BK1149" s="50">
        <f>ROUND($L$1149*$K$1149,2)</f>
        <v>0</v>
      </c>
      <c r="BL1149" s="5" t="s">
        <v>541</v>
      </c>
    </row>
    <row r="1150" spans="2:51" s="5" customFormat="1" ht="15.75" customHeight="1">
      <c r="B1150" s="92"/>
      <c r="E1150" s="93"/>
      <c r="F1150" s="171" t="s">
        <v>1221</v>
      </c>
      <c r="G1150" s="172"/>
      <c r="H1150" s="172"/>
      <c r="I1150" s="172"/>
      <c r="K1150" s="93"/>
      <c r="N1150" s="93"/>
      <c r="R1150" s="94"/>
      <c r="T1150" s="95"/>
      <c r="AA1150" s="96"/>
      <c r="AT1150" s="93" t="s">
        <v>480</v>
      </c>
      <c r="AU1150" s="93" t="s">
        <v>364</v>
      </c>
      <c r="AV1150" s="93" t="s">
        <v>320</v>
      </c>
      <c r="AW1150" s="93" t="s">
        <v>422</v>
      </c>
      <c r="AX1150" s="93" t="s">
        <v>355</v>
      </c>
      <c r="AY1150" s="93" t="s">
        <v>473</v>
      </c>
    </row>
    <row r="1151" spans="2:51" s="5" customFormat="1" ht="15.75" customHeight="1">
      <c r="B1151" s="97"/>
      <c r="E1151" s="98"/>
      <c r="F1151" s="160" t="s">
        <v>1410</v>
      </c>
      <c r="G1151" s="161"/>
      <c r="H1151" s="161"/>
      <c r="I1151" s="161"/>
      <c r="K1151" s="99">
        <v>44</v>
      </c>
      <c r="N1151" s="98"/>
      <c r="R1151" s="100"/>
      <c r="T1151" s="101"/>
      <c r="AA1151" s="102"/>
      <c r="AT1151" s="98" t="s">
        <v>480</v>
      </c>
      <c r="AU1151" s="98" t="s">
        <v>364</v>
      </c>
      <c r="AV1151" s="98" t="s">
        <v>364</v>
      </c>
      <c r="AW1151" s="98" t="s">
        <v>422</v>
      </c>
      <c r="AX1151" s="98" t="s">
        <v>355</v>
      </c>
      <c r="AY1151" s="98" t="s">
        <v>473</v>
      </c>
    </row>
    <row r="1152" spans="2:51" s="5" customFormat="1" ht="15.75" customHeight="1">
      <c r="B1152" s="97"/>
      <c r="E1152" s="98"/>
      <c r="F1152" s="160" t="s">
        <v>1411</v>
      </c>
      <c r="G1152" s="161"/>
      <c r="H1152" s="161"/>
      <c r="I1152" s="161"/>
      <c r="K1152" s="99">
        <v>18</v>
      </c>
      <c r="N1152" s="98"/>
      <c r="R1152" s="100"/>
      <c r="T1152" s="101"/>
      <c r="AA1152" s="102"/>
      <c r="AT1152" s="98" t="s">
        <v>480</v>
      </c>
      <c r="AU1152" s="98" t="s">
        <v>364</v>
      </c>
      <c r="AV1152" s="98" t="s">
        <v>364</v>
      </c>
      <c r="AW1152" s="98" t="s">
        <v>422</v>
      </c>
      <c r="AX1152" s="98" t="s">
        <v>355</v>
      </c>
      <c r="AY1152" s="98" t="s">
        <v>473</v>
      </c>
    </row>
    <row r="1153" spans="2:51" s="5" customFormat="1" ht="15.75" customHeight="1">
      <c r="B1153" s="97"/>
      <c r="E1153" s="98"/>
      <c r="F1153" s="160" t="s">
        <v>585</v>
      </c>
      <c r="G1153" s="161"/>
      <c r="H1153" s="161"/>
      <c r="I1153" s="161"/>
      <c r="K1153" s="99">
        <v>8</v>
      </c>
      <c r="N1153" s="98"/>
      <c r="R1153" s="100"/>
      <c r="T1153" s="101"/>
      <c r="AA1153" s="102"/>
      <c r="AT1153" s="98" t="s">
        <v>480</v>
      </c>
      <c r="AU1153" s="98" t="s">
        <v>364</v>
      </c>
      <c r="AV1153" s="98" t="s">
        <v>364</v>
      </c>
      <c r="AW1153" s="98" t="s">
        <v>422</v>
      </c>
      <c r="AX1153" s="98" t="s">
        <v>355</v>
      </c>
      <c r="AY1153" s="98" t="s">
        <v>473</v>
      </c>
    </row>
    <row r="1154" spans="2:51" s="5" customFormat="1" ht="15.75" customHeight="1">
      <c r="B1154" s="103"/>
      <c r="E1154" s="104"/>
      <c r="F1154" s="162" t="s">
        <v>482</v>
      </c>
      <c r="G1154" s="163"/>
      <c r="H1154" s="163"/>
      <c r="I1154" s="163"/>
      <c r="K1154" s="105">
        <v>70</v>
      </c>
      <c r="N1154" s="104"/>
      <c r="R1154" s="106"/>
      <c r="T1154" s="107"/>
      <c r="AA1154" s="108"/>
      <c r="AT1154" s="104" t="s">
        <v>480</v>
      </c>
      <c r="AU1154" s="104" t="s">
        <v>364</v>
      </c>
      <c r="AV1154" s="104" t="s">
        <v>478</v>
      </c>
      <c r="AW1154" s="104" t="s">
        <v>422</v>
      </c>
      <c r="AX1154" s="104" t="s">
        <v>320</v>
      </c>
      <c r="AY1154" s="104" t="s">
        <v>473</v>
      </c>
    </row>
    <row r="1155" spans="2:64" s="5" customFormat="1" ht="27" customHeight="1">
      <c r="B1155" s="16"/>
      <c r="C1155" s="109" t="s">
        <v>1412</v>
      </c>
      <c r="D1155" s="109" t="s">
        <v>616</v>
      </c>
      <c r="E1155" s="110" t="s">
        <v>1413</v>
      </c>
      <c r="F1155" s="176" t="s">
        <v>1414</v>
      </c>
      <c r="G1155" s="174"/>
      <c r="H1155" s="174"/>
      <c r="I1155" s="174"/>
      <c r="J1155" s="111" t="s">
        <v>539</v>
      </c>
      <c r="K1155" s="112">
        <v>70</v>
      </c>
      <c r="L1155" s="173">
        <v>0</v>
      </c>
      <c r="M1155" s="174"/>
      <c r="N1155" s="175">
        <f>ROUND($L$1155*$K$1155,2)</f>
        <v>0</v>
      </c>
      <c r="O1155" s="168"/>
      <c r="P1155" s="168"/>
      <c r="Q1155" s="168"/>
      <c r="R1155" s="17"/>
      <c r="T1155" s="89"/>
      <c r="U1155" s="20" t="s">
        <v>340</v>
      </c>
      <c r="V1155" s="90">
        <v>0</v>
      </c>
      <c r="W1155" s="90">
        <f>$V$1155*$K$1155</f>
        <v>0</v>
      </c>
      <c r="X1155" s="90">
        <v>0.0025</v>
      </c>
      <c r="Y1155" s="90">
        <f>$X$1155*$K$1155</f>
        <v>0.17500000000000002</v>
      </c>
      <c r="Z1155" s="90">
        <v>0</v>
      </c>
      <c r="AA1155" s="91">
        <f>$Z$1155*$K$1155</f>
        <v>0</v>
      </c>
      <c r="AR1155" s="5" t="s">
        <v>625</v>
      </c>
      <c r="AT1155" s="5" t="s">
        <v>616</v>
      </c>
      <c r="AU1155" s="5" t="s">
        <v>364</v>
      </c>
      <c r="AY1155" s="5" t="s">
        <v>473</v>
      </c>
      <c r="BE1155" s="50">
        <f>IF($U$1155="základní",$N$1155,0)</f>
        <v>0</v>
      </c>
      <c r="BF1155" s="50">
        <f>IF($U$1155="snížená",$N$1155,0)</f>
        <v>0</v>
      </c>
      <c r="BG1155" s="50">
        <f>IF($U$1155="zákl. přenesená",$N$1155,0)</f>
        <v>0</v>
      </c>
      <c r="BH1155" s="50">
        <f>IF($U$1155="sníž. přenesená",$N$1155,0)</f>
        <v>0</v>
      </c>
      <c r="BI1155" s="50">
        <f>IF($U$1155="nulová",$N$1155,0)</f>
        <v>0</v>
      </c>
      <c r="BJ1155" s="5" t="s">
        <v>364</v>
      </c>
      <c r="BK1155" s="50">
        <f>ROUND($L$1155*$K$1155,2)</f>
        <v>0</v>
      </c>
      <c r="BL1155" s="5" t="s">
        <v>541</v>
      </c>
    </row>
    <row r="1156" spans="2:64" s="5" customFormat="1" ht="27" customHeight="1">
      <c r="B1156" s="16"/>
      <c r="C1156" s="85" t="s">
        <v>1415</v>
      </c>
      <c r="D1156" s="85" t="s">
        <v>474</v>
      </c>
      <c r="E1156" s="86" t="s">
        <v>1416</v>
      </c>
      <c r="F1156" s="167" t="s">
        <v>0</v>
      </c>
      <c r="G1156" s="168"/>
      <c r="H1156" s="168"/>
      <c r="I1156" s="168"/>
      <c r="J1156" s="87" t="s">
        <v>528</v>
      </c>
      <c r="K1156" s="88">
        <v>649.063</v>
      </c>
      <c r="L1156" s="169">
        <v>0</v>
      </c>
      <c r="M1156" s="168"/>
      <c r="N1156" s="170">
        <f>ROUND($L$1156*$K$1156,2)</f>
        <v>0</v>
      </c>
      <c r="O1156" s="168"/>
      <c r="P1156" s="168"/>
      <c r="Q1156" s="168"/>
      <c r="R1156" s="17"/>
      <c r="T1156" s="89"/>
      <c r="U1156" s="20" t="s">
        <v>340</v>
      </c>
      <c r="V1156" s="90">
        <v>0.103</v>
      </c>
      <c r="W1156" s="90">
        <f>$V$1156*$K$1156</f>
        <v>66.853489</v>
      </c>
      <c r="X1156" s="90">
        <v>0</v>
      </c>
      <c r="Y1156" s="90">
        <f>$X$1156*$K$1156</f>
        <v>0</v>
      </c>
      <c r="Z1156" s="90">
        <v>0</v>
      </c>
      <c r="AA1156" s="91">
        <f>$Z$1156*$K$1156</f>
        <v>0</v>
      </c>
      <c r="AR1156" s="5" t="s">
        <v>541</v>
      </c>
      <c r="AT1156" s="5" t="s">
        <v>474</v>
      </c>
      <c r="AU1156" s="5" t="s">
        <v>364</v>
      </c>
      <c r="AY1156" s="5" t="s">
        <v>473</v>
      </c>
      <c r="BE1156" s="50">
        <f>IF($U$1156="základní",$N$1156,0)</f>
        <v>0</v>
      </c>
      <c r="BF1156" s="50">
        <f>IF($U$1156="snížená",$N$1156,0)</f>
        <v>0</v>
      </c>
      <c r="BG1156" s="50">
        <f>IF($U$1156="zákl. přenesená",$N$1156,0)</f>
        <v>0</v>
      </c>
      <c r="BH1156" s="50">
        <f>IF($U$1156="sníž. přenesená",$N$1156,0)</f>
        <v>0</v>
      </c>
      <c r="BI1156" s="50">
        <f>IF($U$1156="nulová",$N$1156,0)</f>
        <v>0</v>
      </c>
      <c r="BJ1156" s="5" t="s">
        <v>364</v>
      </c>
      <c r="BK1156" s="50">
        <f>ROUND($L$1156*$K$1156,2)</f>
        <v>0</v>
      </c>
      <c r="BL1156" s="5" t="s">
        <v>541</v>
      </c>
    </row>
    <row r="1157" spans="2:51" s="5" customFormat="1" ht="15.75" customHeight="1">
      <c r="B1157" s="97"/>
      <c r="E1157" s="98"/>
      <c r="F1157" s="160" t="s">
        <v>409</v>
      </c>
      <c r="G1157" s="161"/>
      <c r="H1157" s="161"/>
      <c r="I1157" s="161"/>
      <c r="K1157" s="99">
        <v>649.063</v>
      </c>
      <c r="N1157" s="98"/>
      <c r="R1157" s="100"/>
      <c r="T1157" s="101"/>
      <c r="AA1157" s="102"/>
      <c r="AT1157" s="98" t="s">
        <v>480</v>
      </c>
      <c r="AU1157" s="98" t="s">
        <v>364</v>
      </c>
      <c r="AV1157" s="98" t="s">
        <v>364</v>
      </c>
      <c r="AW1157" s="98" t="s">
        <v>422</v>
      </c>
      <c r="AX1157" s="98" t="s">
        <v>320</v>
      </c>
      <c r="AY1157" s="98" t="s">
        <v>473</v>
      </c>
    </row>
    <row r="1158" spans="2:64" s="5" customFormat="1" ht="27" customHeight="1">
      <c r="B1158" s="16"/>
      <c r="C1158" s="109" t="s">
        <v>1</v>
      </c>
      <c r="D1158" s="109" t="s">
        <v>616</v>
      </c>
      <c r="E1158" s="110" t="s">
        <v>2</v>
      </c>
      <c r="F1158" s="176" t="s">
        <v>3</v>
      </c>
      <c r="G1158" s="174"/>
      <c r="H1158" s="174"/>
      <c r="I1158" s="174"/>
      <c r="J1158" s="111" t="s">
        <v>528</v>
      </c>
      <c r="K1158" s="112">
        <v>681.516</v>
      </c>
      <c r="L1158" s="173">
        <v>0</v>
      </c>
      <c r="M1158" s="174"/>
      <c r="N1158" s="175">
        <f>ROUND($L$1158*$K$1158,2)</f>
        <v>0</v>
      </c>
      <c r="O1158" s="168"/>
      <c r="P1158" s="168"/>
      <c r="Q1158" s="168"/>
      <c r="R1158" s="17"/>
      <c r="T1158" s="89"/>
      <c r="U1158" s="20" t="s">
        <v>340</v>
      </c>
      <c r="V1158" s="90">
        <v>0</v>
      </c>
      <c r="W1158" s="90">
        <f>$V$1158*$K$1158</f>
        <v>0</v>
      </c>
      <c r="X1158" s="90">
        <v>0.000115</v>
      </c>
      <c r="Y1158" s="90">
        <f>$X$1158*$K$1158</f>
        <v>0.07837434</v>
      </c>
      <c r="Z1158" s="90">
        <v>0</v>
      </c>
      <c r="AA1158" s="91">
        <f>$Z$1158*$K$1158</f>
        <v>0</v>
      </c>
      <c r="AR1158" s="5" t="s">
        <v>625</v>
      </c>
      <c r="AT1158" s="5" t="s">
        <v>616</v>
      </c>
      <c r="AU1158" s="5" t="s">
        <v>364</v>
      </c>
      <c r="AY1158" s="5" t="s">
        <v>473</v>
      </c>
      <c r="BE1158" s="50">
        <f>IF($U$1158="základní",$N$1158,0)</f>
        <v>0</v>
      </c>
      <c r="BF1158" s="50">
        <f>IF($U$1158="snížená",$N$1158,0)</f>
        <v>0</v>
      </c>
      <c r="BG1158" s="50">
        <f>IF($U$1158="zákl. přenesená",$N$1158,0)</f>
        <v>0</v>
      </c>
      <c r="BH1158" s="50">
        <f>IF($U$1158="sníž. přenesená",$N$1158,0)</f>
        <v>0</v>
      </c>
      <c r="BI1158" s="50">
        <f>IF($U$1158="nulová",$N$1158,0)</f>
        <v>0</v>
      </c>
      <c r="BJ1158" s="5" t="s">
        <v>364</v>
      </c>
      <c r="BK1158" s="50">
        <f>ROUND($L$1158*$K$1158,2)</f>
        <v>0</v>
      </c>
      <c r="BL1158" s="5" t="s">
        <v>541</v>
      </c>
    </row>
    <row r="1159" spans="2:64" s="5" customFormat="1" ht="27" customHeight="1">
      <c r="B1159" s="16"/>
      <c r="C1159" s="85" t="s">
        <v>4</v>
      </c>
      <c r="D1159" s="85" t="s">
        <v>474</v>
      </c>
      <c r="E1159" s="86" t="s">
        <v>5</v>
      </c>
      <c r="F1159" s="167" t="s">
        <v>6</v>
      </c>
      <c r="G1159" s="168"/>
      <c r="H1159" s="168"/>
      <c r="I1159" s="168"/>
      <c r="J1159" s="87" t="s">
        <v>1124</v>
      </c>
      <c r="K1159" s="119">
        <v>0</v>
      </c>
      <c r="L1159" s="169">
        <v>0</v>
      </c>
      <c r="M1159" s="168"/>
      <c r="N1159" s="170">
        <f>ROUND($L$1159*$K$1159,2)</f>
        <v>0</v>
      </c>
      <c r="O1159" s="168"/>
      <c r="P1159" s="168"/>
      <c r="Q1159" s="168"/>
      <c r="R1159" s="17"/>
      <c r="T1159" s="89"/>
      <c r="U1159" s="20" t="s">
        <v>340</v>
      </c>
      <c r="V1159" s="90">
        <v>0</v>
      </c>
      <c r="W1159" s="90">
        <f>$V$1159*$K$1159</f>
        <v>0</v>
      </c>
      <c r="X1159" s="90">
        <v>0</v>
      </c>
      <c r="Y1159" s="90">
        <f>$X$1159*$K$1159</f>
        <v>0</v>
      </c>
      <c r="Z1159" s="90">
        <v>0</v>
      </c>
      <c r="AA1159" s="91">
        <f>$Z$1159*$K$1159</f>
        <v>0</v>
      </c>
      <c r="AR1159" s="5" t="s">
        <v>541</v>
      </c>
      <c r="AT1159" s="5" t="s">
        <v>474</v>
      </c>
      <c r="AU1159" s="5" t="s">
        <v>364</v>
      </c>
      <c r="AY1159" s="5" t="s">
        <v>473</v>
      </c>
      <c r="BE1159" s="50">
        <f>IF($U$1159="základní",$N$1159,0)</f>
        <v>0</v>
      </c>
      <c r="BF1159" s="50">
        <f>IF($U$1159="snížená",$N$1159,0)</f>
        <v>0</v>
      </c>
      <c r="BG1159" s="50">
        <f>IF($U$1159="zákl. přenesená",$N$1159,0)</f>
        <v>0</v>
      </c>
      <c r="BH1159" s="50">
        <f>IF($U$1159="sníž. přenesená",$N$1159,0)</f>
        <v>0</v>
      </c>
      <c r="BI1159" s="50">
        <f>IF($U$1159="nulová",$N$1159,0)</f>
        <v>0</v>
      </c>
      <c r="BJ1159" s="5" t="s">
        <v>364</v>
      </c>
      <c r="BK1159" s="50">
        <f>ROUND($L$1159*$K$1159,2)</f>
        <v>0</v>
      </c>
      <c r="BL1159" s="5" t="s">
        <v>541</v>
      </c>
    </row>
    <row r="1160" spans="2:63" s="75" customFormat="1" ht="30.75" customHeight="1">
      <c r="B1160" s="76"/>
      <c r="D1160" s="84" t="s">
        <v>441</v>
      </c>
      <c r="N1160" s="178">
        <f>$BK$1160</f>
        <v>0</v>
      </c>
      <c r="O1160" s="179"/>
      <c r="P1160" s="179"/>
      <c r="Q1160" s="179"/>
      <c r="R1160" s="79"/>
      <c r="T1160" s="80"/>
      <c r="W1160" s="81">
        <f>SUM($W$1161:$W$1178)</f>
        <v>0</v>
      </c>
      <c r="Y1160" s="81">
        <f>SUM($Y$1161:$Y$1178)</f>
        <v>0</v>
      </c>
      <c r="AA1160" s="82">
        <f>SUM($AA$1161:$AA$1178)</f>
        <v>0</v>
      </c>
      <c r="AR1160" s="78" t="s">
        <v>364</v>
      </c>
      <c r="AT1160" s="78" t="s">
        <v>354</v>
      </c>
      <c r="AU1160" s="78" t="s">
        <v>320</v>
      </c>
      <c r="AY1160" s="78" t="s">
        <v>473</v>
      </c>
      <c r="BK1160" s="83">
        <f>SUM($BK$1161:$BK$1178)</f>
        <v>0</v>
      </c>
    </row>
    <row r="1161" spans="2:64" s="5" customFormat="1" ht="15.75" customHeight="1">
      <c r="B1161" s="16"/>
      <c r="C1161" s="85" t="s">
        <v>7</v>
      </c>
      <c r="D1161" s="85" t="s">
        <v>474</v>
      </c>
      <c r="E1161" s="86" t="s">
        <v>8</v>
      </c>
      <c r="F1161" s="167" t="s">
        <v>9</v>
      </c>
      <c r="G1161" s="168"/>
      <c r="H1161" s="168"/>
      <c r="I1161" s="168"/>
      <c r="J1161" s="87" t="s">
        <v>539</v>
      </c>
      <c r="K1161" s="88">
        <v>10</v>
      </c>
      <c r="L1161" s="169">
        <v>0</v>
      </c>
      <c r="M1161" s="168"/>
      <c r="N1161" s="170">
        <f>ROUND($L$1161*$K$1161,2)</f>
        <v>0</v>
      </c>
      <c r="O1161" s="168"/>
      <c r="P1161" s="168"/>
      <c r="Q1161" s="168"/>
      <c r="R1161" s="17"/>
      <c r="T1161" s="89"/>
      <c r="U1161" s="20" t="s">
        <v>340</v>
      </c>
      <c r="V1161" s="90">
        <v>0</v>
      </c>
      <c r="W1161" s="90">
        <f>$V$1161*$K$1161</f>
        <v>0</v>
      </c>
      <c r="X1161" s="90">
        <v>0</v>
      </c>
      <c r="Y1161" s="90">
        <f>$X$1161*$K$1161</f>
        <v>0</v>
      </c>
      <c r="Z1161" s="90">
        <v>0</v>
      </c>
      <c r="AA1161" s="91">
        <f>$Z$1161*$K$1161</f>
        <v>0</v>
      </c>
      <c r="AR1161" s="5" t="s">
        <v>541</v>
      </c>
      <c r="AT1161" s="5" t="s">
        <v>474</v>
      </c>
      <c r="AU1161" s="5" t="s">
        <v>364</v>
      </c>
      <c r="AY1161" s="5" t="s">
        <v>473</v>
      </c>
      <c r="BE1161" s="50">
        <f>IF($U$1161="základní",$N$1161,0)</f>
        <v>0</v>
      </c>
      <c r="BF1161" s="50">
        <f>IF($U$1161="snížená",$N$1161,0)</f>
        <v>0</v>
      </c>
      <c r="BG1161" s="50">
        <f>IF($U$1161="zákl. přenesená",$N$1161,0)</f>
        <v>0</v>
      </c>
      <c r="BH1161" s="50">
        <f>IF($U$1161="sníž. přenesená",$N$1161,0)</f>
        <v>0</v>
      </c>
      <c r="BI1161" s="50">
        <f>IF($U$1161="nulová",$N$1161,0)</f>
        <v>0</v>
      </c>
      <c r="BJ1161" s="5" t="s">
        <v>364</v>
      </c>
      <c r="BK1161" s="50">
        <f>ROUND($L$1161*$K$1161,2)</f>
        <v>0</v>
      </c>
      <c r="BL1161" s="5" t="s">
        <v>541</v>
      </c>
    </row>
    <row r="1162" spans="2:47" s="5" customFormat="1" ht="70.5" customHeight="1">
      <c r="B1162" s="16"/>
      <c r="F1162" s="177" t="s">
        <v>10</v>
      </c>
      <c r="G1162" s="139"/>
      <c r="H1162" s="139"/>
      <c r="I1162" s="139"/>
      <c r="R1162" s="17"/>
      <c r="T1162" s="41"/>
      <c r="AA1162" s="42"/>
      <c r="AT1162" s="5" t="s">
        <v>620</v>
      </c>
      <c r="AU1162" s="5" t="s">
        <v>364</v>
      </c>
    </row>
    <row r="1163" spans="2:64" s="5" customFormat="1" ht="15.75" customHeight="1">
      <c r="B1163" s="16"/>
      <c r="C1163" s="85" t="s">
        <v>11</v>
      </c>
      <c r="D1163" s="85" t="s">
        <v>474</v>
      </c>
      <c r="E1163" s="86" t="s">
        <v>12</v>
      </c>
      <c r="F1163" s="167" t="s">
        <v>13</v>
      </c>
      <c r="G1163" s="168"/>
      <c r="H1163" s="168"/>
      <c r="I1163" s="168"/>
      <c r="J1163" s="87" t="s">
        <v>539</v>
      </c>
      <c r="K1163" s="88">
        <v>2</v>
      </c>
      <c r="L1163" s="169">
        <v>0</v>
      </c>
      <c r="M1163" s="168"/>
      <c r="N1163" s="170">
        <f>ROUND($L$1163*$K$1163,2)</f>
        <v>0</v>
      </c>
      <c r="O1163" s="168"/>
      <c r="P1163" s="168"/>
      <c r="Q1163" s="168"/>
      <c r="R1163" s="17"/>
      <c r="T1163" s="89"/>
      <c r="U1163" s="20" t="s">
        <v>340</v>
      </c>
      <c r="V1163" s="90">
        <v>0</v>
      </c>
      <c r="W1163" s="90">
        <f>$V$1163*$K$1163</f>
        <v>0</v>
      </c>
      <c r="X1163" s="90">
        <v>0</v>
      </c>
      <c r="Y1163" s="90">
        <f>$X$1163*$K$1163</f>
        <v>0</v>
      </c>
      <c r="Z1163" s="90">
        <v>0</v>
      </c>
      <c r="AA1163" s="91">
        <f>$Z$1163*$K$1163</f>
        <v>0</v>
      </c>
      <c r="AR1163" s="5" t="s">
        <v>541</v>
      </c>
      <c r="AT1163" s="5" t="s">
        <v>474</v>
      </c>
      <c r="AU1163" s="5" t="s">
        <v>364</v>
      </c>
      <c r="AY1163" s="5" t="s">
        <v>473</v>
      </c>
      <c r="BE1163" s="50">
        <f>IF($U$1163="základní",$N$1163,0)</f>
        <v>0</v>
      </c>
      <c r="BF1163" s="50">
        <f>IF($U$1163="snížená",$N$1163,0)</f>
        <v>0</v>
      </c>
      <c r="BG1163" s="50">
        <f>IF($U$1163="zákl. přenesená",$N$1163,0)</f>
        <v>0</v>
      </c>
      <c r="BH1163" s="50">
        <f>IF($U$1163="sníž. přenesená",$N$1163,0)</f>
        <v>0</v>
      </c>
      <c r="BI1163" s="50">
        <f>IF($U$1163="nulová",$N$1163,0)</f>
        <v>0</v>
      </c>
      <c r="BJ1163" s="5" t="s">
        <v>364</v>
      </c>
      <c r="BK1163" s="50">
        <f>ROUND($L$1163*$K$1163,2)</f>
        <v>0</v>
      </c>
      <c r="BL1163" s="5" t="s">
        <v>541</v>
      </c>
    </row>
    <row r="1164" spans="2:47" s="5" customFormat="1" ht="70.5" customHeight="1">
      <c r="B1164" s="16"/>
      <c r="F1164" s="177" t="s">
        <v>10</v>
      </c>
      <c r="G1164" s="139"/>
      <c r="H1164" s="139"/>
      <c r="I1164" s="139"/>
      <c r="R1164" s="17"/>
      <c r="T1164" s="41"/>
      <c r="AA1164" s="42"/>
      <c r="AT1164" s="5" t="s">
        <v>620</v>
      </c>
      <c r="AU1164" s="5" t="s">
        <v>364</v>
      </c>
    </row>
    <row r="1165" spans="2:64" s="5" customFormat="1" ht="15.75" customHeight="1">
      <c r="B1165" s="16"/>
      <c r="C1165" s="85" t="s">
        <v>14</v>
      </c>
      <c r="D1165" s="85" t="s">
        <v>474</v>
      </c>
      <c r="E1165" s="86" t="s">
        <v>15</v>
      </c>
      <c r="F1165" s="167" t="s">
        <v>13</v>
      </c>
      <c r="G1165" s="168"/>
      <c r="H1165" s="168"/>
      <c r="I1165" s="168"/>
      <c r="J1165" s="87" t="s">
        <v>539</v>
      </c>
      <c r="K1165" s="88">
        <v>2</v>
      </c>
      <c r="L1165" s="169">
        <v>0</v>
      </c>
      <c r="M1165" s="168"/>
      <c r="N1165" s="170">
        <f>ROUND($L$1165*$K$1165,2)</f>
        <v>0</v>
      </c>
      <c r="O1165" s="168"/>
      <c r="P1165" s="168"/>
      <c r="Q1165" s="168"/>
      <c r="R1165" s="17"/>
      <c r="T1165" s="89"/>
      <c r="U1165" s="20" t="s">
        <v>340</v>
      </c>
      <c r="V1165" s="90">
        <v>0</v>
      </c>
      <c r="W1165" s="90">
        <f>$V$1165*$K$1165</f>
        <v>0</v>
      </c>
      <c r="X1165" s="90">
        <v>0</v>
      </c>
      <c r="Y1165" s="90">
        <f>$X$1165*$K$1165</f>
        <v>0</v>
      </c>
      <c r="Z1165" s="90">
        <v>0</v>
      </c>
      <c r="AA1165" s="91">
        <f>$Z$1165*$K$1165</f>
        <v>0</v>
      </c>
      <c r="AR1165" s="5" t="s">
        <v>541</v>
      </c>
      <c r="AT1165" s="5" t="s">
        <v>474</v>
      </c>
      <c r="AU1165" s="5" t="s">
        <v>364</v>
      </c>
      <c r="AY1165" s="5" t="s">
        <v>473</v>
      </c>
      <c r="BE1165" s="50">
        <f>IF($U$1165="základní",$N$1165,0)</f>
        <v>0</v>
      </c>
      <c r="BF1165" s="50">
        <f>IF($U$1165="snížená",$N$1165,0)</f>
        <v>0</v>
      </c>
      <c r="BG1165" s="50">
        <f>IF($U$1165="zákl. přenesená",$N$1165,0)</f>
        <v>0</v>
      </c>
      <c r="BH1165" s="50">
        <f>IF($U$1165="sníž. přenesená",$N$1165,0)</f>
        <v>0</v>
      </c>
      <c r="BI1165" s="50">
        <f>IF($U$1165="nulová",$N$1165,0)</f>
        <v>0</v>
      </c>
      <c r="BJ1165" s="5" t="s">
        <v>364</v>
      </c>
      <c r="BK1165" s="50">
        <f>ROUND($L$1165*$K$1165,2)</f>
        <v>0</v>
      </c>
      <c r="BL1165" s="5" t="s">
        <v>541</v>
      </c>
    </row>
    <row r="1166" spans="2:47" s="5" customFormat="1" ht="70.5" customHeight="1">
      <c r="B1166" s="16"/>
      <c r="F1166" s="177" t="s">
        <v>16</v>
      </c>
      <c r="G1166" s="139"/>
      <c r="H1166" s="139"/>
      <c r="I1166" s="139"/>
      <c r="R1166" s="17"/>
      <c r="T1166" s="41"/>
      <c r="AA1166" s="42"/>
      <c r="AT1166" s="5" t="s">
        <v>620</v>
      </c>
      <c r="AU1166" s="5" t="s">
        <v>364</v>
      </c>
    </row>
    <row r="1167" spans="2:64" s="5" customFormat="1" ht="15.75" customHeight="1">
      <c r="B1167" s="16"/>
      <c r="C1167" s="85" t="s">
        <v>17</v>
      </c>
      <c r="D1167" s="85" t="s">
        <v>474</v>
      </c>
      <c r="E1167" s="86" t="s">
        <v>18</v>
      </c>
      <c r="F1167" s="167" t="s">
        <v>19</v>
      </c>
      <c r="G1167" s="168"/>
      <c r="H1167" s="168"/>
      <c r="I1167" s="168"/>
      <c r="J1167" s="87" t="s">
        <v>539</v>
      </c>
      <c r="K1167" s="88">
        <v>2</v>
      </c>
      <c r="L1167" s="169">
        <v>0</v>
      </c>
      <c r="M1167" s="168"/>
      <c r="N1167" s="170">
        <f>ROUND($L$1167*$K$1167,2)</f>
        <v>0</v>
      </c>
      <c r="O1167" s="168"/>
      <c r="P1167" s="168"/>
      <c r="Q1167" s="168"/>
      <c r="R1167" s="17"/>
      <c r="T1167" s="89"/>
      <c r="U1167" s="20" t="s">
        <v>340</v>
      </c>
      <c r="V1167" s="90">
        <v>0</v>
      </c>
      <c r="W1167" s="90">
        <f>$V$1167*$K$1167</f>
        <v>0</v>
      </c>
      <c r="X1167" s="90">
        <v>0</v>
      </c>
      <c r="Y1167" s="90">
        <f>$X$1167*$K$1167</f>
        <v>0</v>
      </c>
      <c r="Z1167" s="90">
        <v>0</v>
      </c>
      <c r="AA1167" s="91">
        <f>$Z$1167*$K$1167</f>
        <v>0</v>
      </c>
      <c r="AR1167" s="5" t="s">
        <v>541</v>
      </c>
      <c r="AT1167" s="5" t="s">
        <v>474</v>
      </c>
      <c r="AU1167" s="5" t="s">
        <v>364</v>
      </c>
      <c r="AY1167" s="5" t="s">
        <v>473</v>
      </c>
      <c r="BE1167" s="50">
        <f>IF($U$1167="základní",$N$1167,0)</f>
        <v>0</v>
      </c>
      <c r="BF1167" s="50">
        <f>IF($U$1167="snížená",$N$1167,0)</f>
        <v>0</v>
      </c>
      <c r="BG1167" s="50">
        <f>IF($U$1167="zákl. přenesená",$N$1167,0)</f>
        <v>0</v>
      </c>
      <c r="BH1167" s="50">
        <f>IF($U$1167="sníž. přenesená",$N$1167,0)</f>
        <v>0</v>
      </c>
      <c r="BI1167" s="50">
        <f>IF($U$1167="nulová",$N$1167,0)</f>
        <v>0</v>
      </c>
      <c r="BJ1167" s="5" t="s">
        <v>364</v>
      </c>
      <c r="BK1167" s="50">
        <f>ROUND($L$1167*$K$1167,2)</f>
        <v>0</v>
      </c>
      <c r="BL1167" s="5" t="s">
        <v>541</v>
      </c>
    </row>
    <row r="1168" spans="2:47" s="5" customFormat="1" ht="70.5" customHeight="1">
      <c r="B1168" s="16"/>
      <c r="F1168" s="177" t="s">
        <v>10</v>
      </c>
      <c r="G1168" s="139"/>
      <c r="H1168" s="139"/>
      <c r="I1168" s="139"/>
      <c r="R1168" s="17"/>
      <c r="T1168" s="41"/>
      <c r="AA1168" s="42"/>
      <c r="AT1168" s="5" t="s">
        <v>620</v>
      </c>
      <c r="AU1168" s="5" t="s">
        <v>364</v>
      </c>
    </row>
    <row r="1169" spans="2:64" s="5" customFormat="1" ht="15.75" customHeight="1">
      <c r="B1169" s="16"/>
      <c r="C1169" s="85" t="s">
        <v>20</v>
      </c>
      <c r="D1169" s="85" t="s">
        <v>474</v>
      </c>
      <c r="E1169" s="86" t="s">
        <v>21</v>
      </c>
      <c r="F1169" s="167" t="s">
        <v>22</v>
      </c>
      <c r="G1169" s="168"/>
      <c r="H1169" s="168"/>
      <c r="I1169" s="168"/>
      <c r="J1169" s="87" t="s">
        <v>539</v>
      </c>
      <c r="K1169" s="88">
        <v>2</v>
      </c>
      <c r="L1169" s="169">
        <v>0</v>
      </c>
      <c r="M1169" s="168"/>
      <c r="N1169" s="170">
        <f>ROUND($L$1169*$K$1169,2)</f>
        <v>0</v>
      </c>
      <c r="O1169" s="168"/>
      <c r="P1169" s="168"/>
      <c r="Q1169" s="168"/>
      <c r="R1169" s="17"/>
      <c r="T1169" s="89"/>
      <c r="U1169" s="20" t="s">
        <v>340</v>
      </c>
      <c r="V1169" s="90">
        <v>0</v>
      </c>
      <c r="W1169" s="90">
        <f>$V$1169*$K$1169</f>
        <v>0</v>
      </c>
      <c r="X1169" s="90">
        <v>0</v>
      </c>
      <c r="Y1169" s="90">
        <f>$X$1169*$K$1169</f>
        <v>0</v>
      </c>
      <c r="Z1169" s="90">
        <v>0</v>
      </c>
      <c r="AA1169" s="91">
        <f>$Z$1169*$K$1169</f>
        <v>0</v>
      </c>
      <c r="AR1169" s="5" t="s">
        <v>541</v>
      </c>
      <c r="AT1169" s="5" t="s">
        <v>474</v>
      </c>
      <c r="AU1169" s="5" t="s">
        <v>364</v>
      </c>
      <c r="AY1169" s="5" t="s">
        <v>473</v>
      </c>
      <c r="BE1169" s="50">
        <f>IF($U$1169="základní",$N$1169,0)</f>
        <v>0</v>
      </c>
      <c r="BF1169" s="50">
        <f>IF($U$1169="snížená",$N$1169,0)</f>
        <v>0</v>
      </c>
      <c r="BG1169" s="50">
        <f>IF($U$1169="zákl. přenesená",$N$1169,0)</f>
        <v>0</v>
      </c>
      <c r="BH1169" s="50">
        <f>IF($U$1169="sníž. přenesená",$N$1169,0)</f>
        <v>0</v>
      </c>
      <c r="BI1169" s="50">
        <f>IF($U$1169="nulová",$N$1169,0)</f>
        <v>0</v>
      </c>
      <c r="BJ1169" s="5" t="s">
        <v>364</v>
      </c>
      <c r="BK1169" s="50">
        <f>ROUND($L$1169*$K$1169,2)</f>
        <v>0</v>
      </c>
      <c r="BL1169" s="5" t="s">
        <v>541</v>
      </c>
    </row>
    <row r="1170" spans="2:47" s="5" customFormat="1" ht="81.75" customHeight="1">
      <c r="B1170" s="16"/>
      <c r="F1170" s="177" t="s">
        <v>23</v>
      </c>
      <c r="G1170" s="139"/>
      <c r="H1170" s="139"/>
      <c r="I1170" s="139"/>
      <c r="R1170" s="17"/>
      <c r="T1170" s="41"/>
      <c r="AA1170" s="42"/>
      <c r="AT1170" s="5" t="s">
        <v>620</v>
      </c>
      <c r="AU1170" s="5" t="s">
        <v>364</v>
      </c>
    </row>
    <row r="1171" spans="2:64" s="5" customFormat="1" ht="15.75" customHeight="1">
      <c r="B1171" s="16"/>
      <c r="C1171" s="85" t="s">
        <v>24</v>
      </c>
      <c r="D1171" s="85" t="s">
        <v>474</v>
      </c>
      <c r="E1171" s="86" t="s">
        <v>25</v>
      </c>
      <c r="F1171" s="167" t="s">
        <v>26</v>
      </c>
      <c r="G1171" s="168"/>
      <c r="H1171" s="168"/>
      <c r="I1171" s="168"/>
      <c r="J1171" s="87" t="s">
        <v>539</v>
      </c>
      <c r="K1171" s="88">
        <v>1</v>
      </c>
      <c r="L1171" s="169">
        <v>0</v>
      </c>
      <c r="M1171" s="168"/>
      <c r="N1171" s="170">
        <f>ROUND($L$1171*$K$1171,2)</f>
        <v>0</v>
      </c>
      <c r="O1171" s="168"/>
      <c r="P1171" s="168"/>
      <c r="Q1171" s="168"/>
      <c r="R1171" s="17"/>
      <c r="T1171" s="89"/>
      <c r="U1171" s="20" t="s">
        <v>340</v>
      </c>
      <c r="V1171" s="90">
        <v>0</v>
      </c>
      <c r="W1171" s="90">
        <f>$V$1171*$K$1171</f>
        <v>0</v>
      </c>
      <c r="X1171" s="90">
        <v>0</v>
      </c>
      <c r="Y1171" s="90">
        <f>$X$1171*$K$1171</f>
        <v>0</v>
      </c>
      <c r="Z1171" s="90">
        <v>0</v>
      </c>
      <c r="AA1171" s="91">
        <f>$Z$1171*$K$1171</f>
        <v>0</v>
      </c>
      <c r="AR1171" s="5" t="s">
        <v>541</v>
      </c>
      <c r="AT1171" s="5" t="s">
        <v>474</v>
      </c>
      <c r="AU1171" s="5" t="s">
        <v>364</v>
      </c>
      <c r="AY1171" s="5" t="s">
        <v>473</v>
      </c>
      <c r="BE1171" s="50">
        <f>IF($U$1171="základní",$N$1171,0)</f>
        <v>0</v>
      </c>
      <c r="BF1171" s="50">
        <f>IF($U$1171="snížená",$N$1171,0)</f>
        <v>0</v>
      </c>
      <c r="BG1171" s="50">
        <f>IF($U$1171="zákl. přenesená",$N$1171,0)</f>
        <v>0</v>
      </c>
      <c r="BH1171" s="50">
        <f>IF($U$1171="sníž. přenesená",$N$1171,0)</f>
        <v>0</v>
      </c>
      <c r="BI1171" s="50">
        <f>IF($U$1171="nulová",$N$1171,0)</f>
        <v>0</v>
      </c>
      <c r="BJ1171" s="5" t="s">
        <v>364</v>
      </c>
      <c r="BK1171" s="50">
        <f>ROUND($L$1171*$K$1171,2)</f>
        <v>0</v>
      </c>
      <c r="BL1171" s="5" t="s">
        <v>541</v>
      </c>
    </row>
    <row r="1172" spans="2:47" s="5" customFormat="1" ht="81.75" customHeight="1">
      <c r="B1172" s="16"/>
      <c r="F1172" s="177" t="s">
        <v>27</v>
      </c>
      <c r="G1172" s="139"/>
      <c r="H1172" s="139"/>
      <c r="I1172" s="139"/>
      <c r="R1172" s="17"/>
      <c r="T1172" s="41"/>
      <c r="AA1172" s="42"/>
      <c r="AT1172" s="5" t="s">
        <v>620</v>
      </c>
      <c r="AU1172" s="5" t="s">
        <v>364</v>
      </c>
    </row>
    <row r="1173" spans="2:64" s="5" customFormat="1" ht="15.75" customHeight="1">
      <c r="B1173" s="16"/>
      <c r="C1173" s="85" t="s">
        <v>28</v>
      </c>
      <c r="D1173" s="85" t="s">
        <v>474</v>
      </c>
      <c r="E1173" s="86" t="s">
        <v>29</v>
      </c>
      <c r="F1173" s="167" t="s">
        <v>26</v>
      </c>
      <c r="G1173" s="168"/>
      <c r="H1173" s="168"/>
      <c r="I1173" s="168"/>
      <c r="J1173" s="87" t="s">
        <v>539</v>
      </c>
      <c r="K1173" s="88">
        <v>2</v>
      </c>
      <c r="L1173" s="169">
        <v>0</v>
      </c>
      <c r="M1173" s="168"/>
      <c r="N1173" s="170">
        <f>ROUND($L$1173*$K$1173,2)</f>
        <v>0</v>
      </c>
      <c r="O1173" s="168"/>
      <c r="P1173" s="168"/>
      <c r="Q1173" s="168"/>
      <c r="R1173" s="17"/>
      <c r="T1173" s="89"/>
      <c r="U1173" s="20" t="s">
        <v>340</v>
      </c>
      <c r="V1173" s="90">
        <v>0</v>
      </c>
      <c r="W1173" s="90">
        <f>$V$1173*$K$1173</f>
        <v>0</v>
      </c>
      <c r="X1173" s="90">
        <v>0</v>
      </c>
      <c r="Y1173" s="90">
        <f>$X$1173*$K$1173</f>
        <v>0</v>
      </c>
      <c r="Z1173" s="90">
        <v>0</v>
      </c>
      <c r="AA1173" s="91">
        <f>$Z$1173*$K$1173</f>
        <v>0</v>
      </c>
      <c r="AR1173" s="5" t="s">
        <v>541</v>
      </c>
      <c r="AT1173" s="5" t="s">
        <v>474</v>
      </c>
      <c r="AU1173" s="5" t="s">
        <v>364</v>
      </c>
      <c r="AY1173" s="5" t="s">
        <v>473</v>
      </c>
      <c r="BE1173" s="50">
        <f>IF($U$1173="základní",$N$1173,0)</f>
        <v>0</v>
      </c>
      <c r="BF1173" s="50">
        <f>IF($U$1173="snížená",$N$1173,0)</f>
        <v>0</v>
      </c>
      <c r="BG1173" s="50">
        <f>IF($U$1173="zákl. přenesená",$N$1173,0)</f>
        <v>0</v>
      </c>
      <c r="BH1173" s="50">
        <f>IF($U$1173="sníž. přenesená",$N$1173,0)</f>
        <v>0</v>
      </c>
      <c r="BI1173" s="50">
        <f>IF($U$1173="nulová",$N$1173,0)</f>
        <v>0</v>
      </c>
      <c r="BJ1173" s="5" t="s">
        <v>364</v>
      </c>
      <c r="BK1173" s="50">
        <f>ROUND($L$1173*$K$1173,2)</f>
        <v>0</v>
      </c>
      <c r="BL1173" s="5" t="s">
        <v>541</v>
      </c>
    </row>
    <row r="1174" spans="2:47" s="5" customFormat="1" ht="81.75" customHeight="1">
      <c r="B1174" s="16"/>
      <c r="F1174" s="177" t="s">
        <v>30</v>
      </c>
      <c r="G1174" s="139"/>
      <c r="H1174" s="139"/>
      <c r="I1174" s="139"/>
      <c r="R1174" s="17"/>
      <c r="T1174" s="41"/>
      <c r="AA1174" s="42"/>
      <c r="AT1174" s="5" t="s">
        <v>620</v>
      </c>
      <c r="AU1174" s="5" t="s">
        <v>364</v>
      </c>
    </row>
    <row r="1175" spans="2:64" s="5" customFormat="1" ht="15.75" customHeight="1">
      <c r="B1175" s="16"/>
      <c r="C1175" s="85" t="s">
        <v>31</v>
      </c>
      <c r="D1175" s="85" t="s">
        <v>474</v>
      </c>
      <c r="E1175" s="86" t="s">
        <v>32</v>
      </c>
      <c r="F1175" s="167" t="s">
        <v>22</v>
      </c>
      <c r="G1175" s="168"/>
      <c r="H1175" s="168"/>
      <c r="I1175" s="168"/>
      <c r="J1175" s="87" t="s">
        <v>539</v>
      </c>
      <c r="K1175" s="88">
        <v>2</v>
      </c>
      <c r="L1175" s="169">
        <v>0</v>
      </c>
      <c r="M1175" s="168"/>
      <c r="N1175" s="170">
        <f>ROUND($L$1175*$K$1175,2)</f>
        <v>0</v>
      </c>
      <c r="O1175" s="168"/>
      <c r="P1175" s="168"/>
      <c r="Q1175" s="168"/>
      <c r="R1175" s="17"/>
      <c r="T1175" s="89"/>
      <c r="U1175" s="20" t="s">
        <v>340</v>
      </c>
      <c r="V1175" s="90">
        <v>0</v>
      </c>
      <c r="W1175" s="90">
        <f>$V$1175*$K$1175</f>
        <v>0</v>
      </c>
      <c r="X1175" s="90">
        <v>0</v>
      </c>
      <c r="Y1175" s="90">
        <f>$X$1175*$K$1175</f>
        <v>0</v>
      </c>
      <c r="Z1175" s="90">
        <v>0</v>
      </c>
      <c r="AA1175" s="91">
        <f>$Z$1175*$K$1175</f>
        <v>0</v>
      </c>
      <c r="AR1175" s="5" t="s">
        <v>541</v>
      </c>
      <c r="AT1175" s="5" t="s">
        <v>474</v>
      </c>
      <c r="AU1175" s="5" t="s">
        <v>364</v>
      </c>
      <c r="AY1175" s="5" t="s">
        <v>473</v>
      </c>
      <c r="BE1175" s="50">
        <f>IF($U$1175="základní",$N$1175,0)</f>
        <v>0</v>
      </c>
      <c r="BF1175" s="50">
        <f>IF($U$1175="snížená",$N$1175,0)</f>
        <v>0</v>
      </c>
      <c r="BG1175" s="50">
        <f>IF($U$1175="zákl. přenesená",$N$1175,0)</f>
        <v>0</v>
      </c>
      <c r="BH1175" s="50">
        <f>IF($U$1175="sníž. přenesená",$N$1175,0)</f>
        <v>0</v>
      </c>
      <c r="BI1175" s="50">
        <f>IF($U$1175="nulová",$N$1175,0)</f>
        <v>0</v>
      </c>
      <c r="BJ1175" s="5" t="s">
        <v>364</v>
      </c>
      <c r="BK1175" s="50">
        <f>ROUND($L$1175*$K$1175,2)</f>
        <v>0</v>
      </c>
      <c r="BL1175" s="5" t="s">
        <v>541</v>
      </c>
    </row>
    <row r="1176" spans="2:47" s="5" customFormat="1" ht="81.75" customHeight="1">
      <c r="B1176" s="16"/>
      <c r="F1176" s="177" t="s">
        <v>30</v>
      </c>
      <c r="G1176" s="139"/>
      <c r="H1176" s="139"/>
      <c r="I1176" s="139"/>
      <c r="R1176" s="17"/>
      <c r="T1176" s="41"/>
      <c r="AA1176" s="42"/>
      <c r="AT1176" s="5" t="s">
        <v>620</v>
      </c>
      <c r="AU1176" s="5" t="s">
        <v>364</v>
      </c>
    </row>
    <row r="1177" spans="2:64" s="5" customFormat="1" ht="15.75" customHeight="1">
      <c r="B1177" s="16"/>
      <c r="C1177" s="85" t="s">
        <v>33</v>
      </c>
      <c r="D1177" s="85" t="s">
        <v>474</v>
      </c>
      <c r="E1177" s="86" t="s">
        <v>34</v>
      </c>
      <c r="F1177" s="167" t="s">
        <v>35</v>
      </c>
      <c r="G1177" s="168"/>
      <c r="H1177" s="168"/>
      <c r="I1177" s="168"/>
      <c r="J1177" s="87" t="s">
        <v>539</v>
      </c>
      <c r="K1177" s="88">
        <v>2</v>
      </c>
      <c r="L1177" s="169">
        <v>0</v>
      </c>
      <c r="M1177" s="168"/>
      <c r="N1177" s="170">
        <f>ROUND($L$1177*$K$1177,2)</f>
        <v>0</v>
      </c>
      <c r="O1177" s="168"/>
      <c r="P1177" s="168"/>
      <c r="Q1177" s="168"/>
      <c r="R1177" s="17"/>
      <c r="T1177" s="89"/>
      <c r="U1177" s="20" t="s">
        <v>340</v>
      </c>
      <c r="V1177" s="90">
        <v>0</v>
      </c>
      <c r="W1177" s="90">
        <f>$V$1177*$K$1177</f>
        <v>0</v>
      </c>
      <c r="X1177" s="90">
        <v>0</v>
      </c>
      <c r="Y1177" s="90">
        <f>$X$1177*$K$1177</f>
        <v>0</v>
      </c>
      <c r="Z1177" s="90">
        <v>0</v>
      </c>
      <c r="AA1177" s="91">
        <f>$Z$1177*$K$1177</f>
        <v>0</v>
      </c>
      <c r="AR1177" s="5" t="s">
        <v>541</v>
      </c>
      <c r="AT1177" s="5" t="s">
        <v>474</v>
      </c>
      <c r="AU1177" s="5" t="s">
        <v>364</v>
      </c>
      <c r="AY1177" s="5" t="s">
        <v>473</v>
      </c>
      <c r="BE1177" s="50">
        <f>IF($U$1177="základní",$N$1177,0)</f>
        <v>0</v>
      </c>
      <c r="BF1177" s="50">
        <f>IF($U$1177="snížená",$N$1177,0)</f>
        <v>0</v>
      </c>
      <c r="BG1177" s="50">
        <f>IF($U$1177="zákl. přenesená",$N$1177,0)</f>
        <v>0</v>
      </c>
      <c r="BH1177" s="50">
        <f>IF($U$1177="sníž. přenesená",$N$1177,0)</f>
        <v>0</v>
      </c>
      <c r="BI1177" s="50">
        <f>IF($U$1177="nulová",$N$1177,0)</f>
        <v>0</v>
      </c>
      <c r="BJ1177" s="5" t="s">
        <v>364</v>
      </c>
      <c r="BK1177" s="50">
        <f>ROUND($L$1177*$K$1177,2)</f>
        <v>0</v>
      </c>
      <c r="BL1177" s="5" t="s">
        <v>541</v>
      </c>
    </row>
    <row r="1178" spans="2:47" s="5" customFormat="1" ht="81.75" customHeight="1">
      <c r="B1178" s="16"/>
      <c r="F1178" s="177" t="s">
        <v>30</v>
      </c>
      <c r="G1178" s="139"/>
      <c r="H1178" s="139"/>
      <c r="I1178" s="139"/>
      <c r="R1178" s="17"/>
      <c r="T1178" s="41"/>
      <c r="AA1178" s="42"/>
      <c r="AT1178" s="5" t="s">
        <v>620</v>
      </c>
      <c r="AU1178" s="5" t="s">
        <v>364</v>
      </c>
    </row>
    <row r="1179" spans="2:63" s="75" customFormat="1" ht="30.75" customHeight="1">
      <c r="B1179" s="76"/>
      <c r="D1179" s="84" t="s">
        <v>442</v>
      </c>
      <c r="N1179" s="178">
        <f>$BK$1179</f>
        <v>0</v>
      </c>
      <c r="O1179" s="179"/>
      <c r="P1179" s="179"/>
      <c r="Q1179" s="179"/>
      <c r="R1179" s="79"/>
      <c r="T1179" s="80"/>
      <c r="W1179" s="81">
        <f>SUM($W$1180:$W$1223)</f>
        <v>5.6415</v>
      </c>
      <c r="Y1179" s="81">
        <f>SUM($Y$1180:$Y$1223)</f>
        <v>0.072761</v>
      </c>
      <c r="AA1179" s="82">
        <f>SUM($AA$1180:$AA$1223)</f>
        <v>0</v>
      </c>
      <c r="AR1179" s="78" t="s">
        <v>364</v>
      </c>
      <c r="AT1179" s="78" t="s">
        <v>354</v>
      </c>
      <c r="AU1179" s="78" t="s">
        <v>320</v>
      </c>
      <c r="AY1179" s="78" t="s">
        <v>473</v>
      </c>
      <c r="BK1179" s="83">
        <f>SUM($BK$1180:$BK$1223)</f>
        <v>0</v>
      </c>
    </row>
    <row r="1180" spans="2:64" s="5" customFormat="1" ht="27" customHeight="1">
      <c r="B1180" s="16"/>
      <c r="C1180" s="85" t="s">
        <v>36</v>
      </c>
      <c r="D1180" s="85" t="s">
        <v>474</v>
      </c>
      <c r="E1180" s="86" t="s">
        <v>37</v>
      </c>
      <c r="F1180" s="167" t="s">
        <v>38</v>
      </c>
      <c r="G1180" s="168"/>
      <c r="H1180" s="168"/>
      <c r="I1180" s="168"/>
      <c r="J1180" s="87" t="s">
        <v>39</v>
      </c>
      <c r="K1180" s="88">
        <v>75.22</v>
      </c>
      <c r="L1180" s="169">
        <v>0</v>
      </c>
      <c r="M1180" s="168"/>
      <c r="N1180" s="170">
        <f>ROUND($L$1180*$K$1180,2)</f>
        <v>0</v>
      </c>
      <c r="O1180" s="168"/>
      <c r="P1180" s="168"/>
      <c r="Q1180" s="168"/>
      <c r="R1180" s="17"/>
      <c r="T1180" s="89"/>
      <c r="U1180" s="20" t="s">
        <v>340</v>
      </c>
      <c r="V1180" s="90">
        <v>0.075</v>
      </c>
      <c r="W1180" s="90">
        <f>$V$1180*$K$1180</f>
        <v>5.6415</v>
      </c>
      <c r="X1180" s="90">
        <v>5E-05</v>
      </c>
      <c r="Y1180" s="90">
        <f>$X$1180*$K$1180</f>
        <v>0.003761</v>
      </c>
      <c r="Z1180" s="90">
        <v>0</v>
      </c>
      <c r="AA1180" s="91">
        <f>$Z$1180*$K$1180</f>
        <v>0</v>
      </c>
      <c r="AR1180" s="5" t="s">
        <v>541</v>
      </c>
      <c r="AT1180" s="5" t="s">
        <v>474</v>
      </c>
      <c r="AU1180" s="5" t="s">
        <v>364</v>
      </c>
      <c r="AY1180" s="5" t="s">
        <v>473</v>
      </c>
      <c r="BE1180" s="50">
        <f>IF($U$1180="základní",$N$1180,0)</f>
        <v>0</v>
      </c>
      <c r="BF1180" s="50">
        <f>IF($U$1180="snížená",$N$1180,0)</f>
        <v>0</v>
      </c>
      <c r="BG1180" s="50">
        <f>IF($U$1180="zákl. přenesená",$N$1180,0)</f>
        <v>0</v>
      </c>
      <c r="BH1180" s="50">
        <f>IF($U$1180="sníž. přenesená",$N$1180,0)</f>
        <v>0</v>
      </c>
      <c r="BI1180" s="50">
        <f>IF($U$1180="nulová",$N$1180,0)</f>
        <v>0</v>
      </c>
      <c r="BJ1180" s="5" t="s">
        <v>364</v>
      </c>
      <c r="BK1180" s="50">
        <f>ROUND($L$1180*$K$1180,2)</f>
        <v>0</v>
      </c>
      <c r="BL1180" s="5" t="s">
        <v>541</v>
      </c>
    </row>
    <row r="1181" spans="2:51" s="5" customFormat="1" ht="15.75" customHeight="1">
      <c r="B1181" s="92"/>
      <c r="E1181" s="93"/>
      <c r="F1181" s="171" t="s">
        <v>682</v>
      </c>
      <c r="G1181" s="172"/>
      <c r="H1181" s="172"/>
      <c r="I1181" s="172"/>
      <c r="K1181" s="93"/>
      <c r="N1181" s="93"/>
      <c r="R1181" s="94"/>
      <c r="T1181" s="95"/>
      <c r="AA1181" s="96"/>
      <c r="AT1181" s="93" t="s">
        <v>480</v>
      </c>
      <c r="AU1181" s="93" t="s">
        <v>364</v>
      </c>
      <c r="AV1181" s="93" t="s">
        <v>320</v>
      </c>
      <c r="AW1181" s="93" t="s">
        <v>422</v>
      </c>
      <c r="AX1181" s="93" t="s">
        <v>355</v>
      </c>
      <c r="AY1181" s="93" t="s">
        <v>473</v>
      </c>
    </row>
    <row r="1182" spans="2:51" s="5" customFormat="1" ht="15.75" customHeight="1">
      <c r="B1182" s="92"/>
      <c r="E1182" s="93"/>
      <c r="F1182" s="171" t="s">
        <v>40</v>
      </c>
      <c r="G1182" s="172"/>
      <c r="H1182" s="172"/>
      <c r="I1182" s="172"/>
      <c r="K1182" s="93"/>
      <c r="N1182" s="93"/>
      <c r="R1182" s="94"/>
      <c r="T1182" s="95"/>
      <c r="AA1182" s="96"/>
      <c r="AT1182" s="93" t="s">
        <v>480</v>
      </c>
      <c r="AU1182" s="93" t="s">
        <v>364</v>
      </c>
      <c r="AV1182" s="93" t="s">
        <v>320</v>
      </c>
      <c r="AW1182" s="93" t="s">
        <v>422</v>
      </c>
      <c r="AX1182" s="93" t="s">
        <v>355</v>
      </c>
      <c r="AY1182" s="93" t="s">
        <v>473</v>
      </c>
    </row>
    <row r="1183" spans="2:51" s="5" customFormat="1" ht="15.75" customHeight="1">
      <c r="B1183" s="97"/>
      <c r="E1183" s="98"/>
      <c r="F1183" s="160" t="s">
        <v>41</v>
      </c>
      <c r="G1183" s="161"/>
      <c r="H1183" s="161"/>
      <c r="I1183" s="161"/>
      <c r="K1183" s="99">
        <v>75.22</v>
      </c>
      <c r="N1183" s="98"/>
      <c r="R1183" s="100"/>
      <c r="T1183" s="101"/>
      <c r="AA1183" s="102"/>
      <c r="AT1183" s="98" t="s">
        <v>480</v>
      </c>
      <c r="AU1183" s="98" t="s">
        <v>364</v>
      </c>
      <c r="AV1183" s="98" t="s">
        <v>364</v>
      </c>
      <c r="AW1183" s="98" t="s">
        <v>422</v>
      </c>
      <c r="AX1183" s="98" t="s">
        <v>320</v>
      </c>
      <c r="AY1183" s="98" t="s">
        <v>473</v>
      </c>
    </row>
    <row r="1184" spans="2:64" s="5" customFormat="1" ht="27" customHeight="1">
      <c r="B1184" s="16"/>
      <c r="C1184" s="109" t="s">
        <v>42</v>
      </c>
      <c r="D1184" s="109" t="s">
        <v>616</v>
      </c>
      <c r="E1184" s="110" t="s">
        <v>43</v>
      </c>
      <c r="F1184" s="176" t="s">
        <v>44</v>
      </c>
      <c r="G1184" s="174"/>
      <c r="H1184" s="174"/>
      <c r="I1184" s="174"/>
      <c r="J1184" s="111" t="s">
        <v>544</v>
      </c>
      <c r="K1184" s="112">
        <v>0.027</v>
      </c>
      <c r="L1184" s="173">
        <v>0</v>
      </c>
      <c r="M1184" s="174"/>
      <c r="N1184" s="175">
        <f>ROUND($L$1184*$K$1184,2)</f>
        <v>0</v>
      </c>
      <c r="O1184" s="168"/>
      <c r="P1184" s="168"/>
      <c r="Q1184" s="168"/>
      <c r="R1184" s="17"/>
      <c r="T1184" s="89"/>
      <c r="U1184" s="20" t="s">
        <v>340</v>
      </c>
      <c r="V1184" s="90">
        <v>0</v>
      </c>
      <c r="W1184" s="90">
        <f>$V$1184*$K$1184</f>
        <v>0</v>
      </c>
      <c r="X1184" s="90">
        <v>1</v>
      </c>
      <c r="Y1184" s="90">
        <f>$X$1184*$K$1184</f>
        <v>0.027</v>
      </c>
      <c r="Z1184" s="90">
        <v>0</v>
      </c>
      <c r="AA1184" s="91">
        <f>$Z$1184*$K$1184</f>
        <v>0</v>
      </c>
      <c r="AR1184" s="5" t="s">
        <v>625</v>
      </c>
      <c r="AT1184" s="5" t="s">
        <v>616</v>
      </c>
      <c r="AU1184" s="5" t="s">
        <v>364</v>
      </c>
      <c r="AY1184" s="5" t="s">
        <v>473</v>
      </c>
      <c r="BE1184" s="50">
        <f>IF($U$1184="základní",$N$1184,0)</f>
        <v>0</v>
      </c>
      <c r="BF1184" s="50">
        <f>IF($U$1184="snížená",$N$1184,0)</f>
        <v>0</v>
      </c>
      <c r="BG1184" s="50">
        <f>IF($U$1184="zákl. přenesená",$N$1184,0)</f>
        <v>0</v>
      </c>
      <c r="BH1184" s="50">
        <f>IF($U$1184="sníž. přenesená",$N$1184,0)</f>
        <v>0</v>
      </c>
      <c r="BI1184" s="50">
        <f>IF($U$1184="nulová",$N$1184,0)</f>
        <v>0</v>
      </c>
      <c r="BJ1184" s="5" t="s">
        <v>364</v>
      </c>
      <c r="BK1184" s="50">
        <f>ROUND($L$1184*$K$1184,2)</f>
        <v>0</v>
      </c>
      <c r="BL1184" s="5" t="s">
        <v>541</v>
      </c>
    </row>
    <row r="1185" spans="2:47" s="5" customFormat="1" ht="15.75" customHeight="1">
      <c r="B1185" s="16"/>
      <c r="F1185" s="177" t="s">
        <v>45</v>
      </c>
      <c r="G1185" s="139"/>
      <c r="H1185" s="139"/>
      <c r="I1185" s="139"/>
      <c r="R1185" s="17"/>
      <c r="T1185" s="41"/>
      <c r="AA1185" s="42"/>
      <c r="AT1185" s="5" t="s">
        <v>620</v>
      </c>
      <c r="AU1185" s="5" t="s">
        <v>364</v>
      </c>
    </row>
    <row r="1186" spans="2:51" s="5" customFormat="1" ht="15.75" customHeight="1">
      <c r="B1186" s="97"/>
      <c r="E1186" s="98"/>
      <c r="F1186" s="160" t="s">
        <v>46</v>
      </c>
      <c r="G1186" s="161"/>
      <c r="H1186" s="161"/>
      <c r="I1186" s="161"/>
      <c r="K1186" s="99">
        <v>0.027</v>
      </c>
      <c r="N1186" s="98"/>
      <c r="R1186" s="100"/>
      <c r="T1186" s="101"/>
      <c r="AA1186" s="102"/>
      <c r="AT1186" s="98" t="s">
        <v>480</v>
      </c>
      <c r="AU1186" s="98" t="s">
        <v>364</v>
      </c>
      <c r="AV1186" s="98" t="s">
        <v>364</v>
      </c>
      <c r="AW1186" s="98" t="s">
        <v>422</v>
      </c>
      <c r="AX1186" s="98" t="s">
        <v>320</v>
      </c>
      <c r="AY1186" s="98" t="s">
        <v>473</v>
      </c>
    </row>
    <row r="1187" spans="2:64" s="5" customFormat="1" ht="27" customHeight="1">
      <c r="B1187" s="16"/>
      <c r="C1187" s="109" t="s">
        <v>47</v>
      </c>
      <c r="D1187" s="109" t="s">
        <v>616</v>
      </c>
      <c r="E1187" s="110" t="s">
        <v>48</v>
      </c>
      <c r="F1187" s="176" t="s">
        <v>49</v>
      </c>
      <c r="G1187" s="174"/>
      <c r="H1187" s="174"/>
      <c r="I1187" s="174"/>
      <c r="J1187" s="111" t="s">
        <v>544</v>
      </c>
      <c r="K1187" s="112">
        <v>0.021</v>
      </c>
      <c r="L1187" s="173">
        <v>0</v>
      </c>
      <c r="M1187" s="174"/>
      <c r="N1187" s="175">
        <f>ROUND($L$1187*$K$1187,2)</f>
        <v>0</v>
      </c>
      <c r="O1187" s="168"/>
      <c r="P1187" s="168"/>
      <c r="Q1187" s="168"/>
      <c r="R1187" s="17"/>
      <c r="T1187" s="89"/>
      <c r="U1187" s="20" t="s">
        <v>340</v>
      </c>
      <c r="V1187" s="90">
        <v>0</v>
      </c>
      <c r="W1187" s="90">
        <f>$V$1187*$K$1187</f>
        <v>0</v>
      </c>
      <c r="X1187" s="90">
        <v>1</v>
      </c>
      <c r="Y1187" s="90">
        <f>$X$1187*$K$1187</f>
        <v>0.021</v>
      </c>
      <c r="Z1187" s="90">
        <v>0</v>
      </c>
      <c r="AA1187" s="91">
        <f>$Z$1187*$K$1187</f>
        <v>0</v>
      </c>
      <c r="AR1187" s="5" t="s">
        <v>625</v>
      </c>
      <c r="AT1187" s="5" t="s">
        <v>616</v>
      </c>
      <c r="AU1187" s="5" t="s">
        <v>364</v>
      </c>
      <c r="AY1187" s="5" t="s">
        <v>473</v>
      </c>
      <c r="BE1187" s="50">
        <f>IF($U$1187="základní",$N$1187,0)</f>
        <v>0</v>
      </c>
      <c r="BF1187" s="50">
        <f>IF($U$1187="snížená",$N$1187,0)</f>
        <v>0</v>
      </c>
      <c r="BG1187" s="50">
        <f>IF($U$1187="zákl. přenesená",$N$1187,0)</f>
        <v>0</v>
      </c>
      <c r="BH1187" s="50">
        <f>IF($U$1187="sníž. přenesená",$N$1187,0)</f>
        <v>0</v>
      </c>
      <c r="BI1187" s="50">
        <f>IF($U$1187="nulová",$N$1187,0)</f>
        <v>0</v>
      </c>
      <c r="BJ1187" s="5" t="s">
        <v>364</v>
      </c>
      <c r="BK1187" s="50">
        <f>ROUND($L$1187*$K$1187,2)</f>
        <v>0</v>
      </c>
      <c r="BL1187" s="5" t="s">
        <v>541</v>
      </c>
    </row>
    <row r="1188" spans="2:47" s="5" customFormat="1" ht="15.75" customHeight="1">
      <c r="B1188" s="16"/>
      <c r="F1188" s="177" t="s">
        <v>50</v>
      </c>
      <c r="G1188" s="139"/>
      <c r="H1188" s="139"/>
      <c r="I1188" s="139"/>
      <c r="R1188" s="17"/>
      <c r="T1188" s="41"/>
      <c r="AA1188" s="42"/>
      <c r="AT1188" s="5" t="s">
        <v>620</v>
      </c>
      <c r="AU1188" s="5" t="s">
        <v>364</v>
      </c>
    </row>
    <row r="1189" spans="2:51" s="5" customFormat="1" ht="15.75" customHeight="1">
      <c r="B1189" s="97"/>
      <c r="E1189" s="98"/>
      <c r="F1189" s="160" t="s">
        <v>51</v>
      </c>
      <c r="G1189" s="161"/>
      <c r="H1189" s="161"/>
      <c r="I1189" s="161"/>
      <c r="K1189" s="99">
        <v>0.021</v>
      </c>
      <c r="N1189" s="98"/>
      <c r="R1189" s="100"/>
      <c r="T1189" s="101"/>
      <c r="AA1189" s="102"/>
      <c r="AT1189" s="98" t="s">
        <v>480</v>
      </c>
      <c r="AU1189" s="98" t="s">
        <v>364</v>
      </c>
      <c r="AV1189" s="98" t="s">
        <v>364</v>
      </c>
      <c r="AW1189" s="98" t="s">
        <v>422</v>
      </c>
      <c r="AX1189" s="98" t="s">
        <v>320</v>
      </c>
      <c r="AY1189" s="98" t="s">
        <v>473</v>
      </c>
    </row>
    <row r="1190" spans="2:64" s="5" customFormat="1" ht="27" customHeight="1">
      <c r="B1190" s="16"/>
      <c r="C1190" s="109" t="s">
        <v>52</v>
      </c>
      <c r="D1190" s="109" t="s">
        <v>616</v>
      </c>
      <c r="E1190" s="110" t="s">
        <v>53</v>
      </c>
      <c r="F1190" s="176" t="s">
        <v>54</v>
      </c>
      <c r="G1190" s="174"/>
      <c r="H1190" s="174"/>
      <c r="I1190" s="174"/>
      <c r="J1190" s="111" t="s">
        <v>544</v>
      </c>
      <c r="K1190" s="112">
        <v>0.017</v>
      </c>
      <c r="L1190" s="173">
        <v>0</v>
      </c>
      <c r="M1190" s="174"/>
      <c r="N1190" s="175">
        <f>ROUND($L$1190*$K$1190,2)</f>
        <v>0</v>
      </c>
      <c r="O1190" s="168"/>
      <c r="P1190" s="168"/>
      <c r="Q1190" s="168"/>
      <c r="R1190" s="17"/>
      <c r="T1190" s="89"/>
      <c r="U1190" s="20" t="s">
        <v>340</v>
      </c>
      <c r="V1190" s="90">
        <v>0</v>
      </c>
      <c r="W1190" s="90">
        <f>$V$1190*$K$1190</f>
        <v>0</v>
      </c>
      <c r="X1190" s="90">
        <v>1</v>
      </c>
      <c r="Y1190" s="90">
        <f>$X$1190*$K$1190</f>
        <v>0.017</v>
      </c>
      <c r="Z1190" s="90">
        <v>0</v>
      </c>
      <c r="AA1190" s="91">
        <f>$Z$1190*$K$1190</f>
        <v>0</v>
      </c>
      <c r="AR1190" s="5" t="s">
        <v>625</v>
      </c>
      <c r="AT1190" s="5" t="s">
        <v>616</v>
      </c>
      <c r="AU1190" s="5" t="s">
        <v>364</v>
      </c>
      <c r="AY1190" s="5" t="s">
        <v>473</v>
      </c>
      <c r="BE1190" s="50">
        <f>IF($U$1190="základní",$N$1190,0)</f>
        <v>0</v>
      </c>
      <c r="BF1190" s="50">
        <f>IF($U$1190="snížená",$N$1190,0)</f>
        <v>0</v>
      </c>
      <c r="BG1190" s="50">
        <f>IF($U$1190="zákl. přenesená",$N$1190,0)</f>
        <v>0</v>
      </c>
      <c r="BH1190" s="50">
        <f>IF($U$1190="sníž. přenesená",$N$1190,0)</f>
        <v>0</v>
      </c>
      <c r="BI1190" s="50">
        <f>IF($U$1190="nulová",$N$1190,0)</f>
        <v>0</v>
      </c>
      <c r="BJ1190" s="5" t="s">
        <v>364</v>
      </c>
      <c r="BK1190" s="50">
        <f>ROUND($L$1190*$K$1190,2)</f>
        <v>0</v>
      </c>
      <c r="BL1190" s="5" t="s">
        <v>541</v>
      </c>
    </row>
    <row r="1191" spans="2:47" s="5" customFormat="1" ht="15.75" customHeight="1">
      <c r="B1191" s="16"/>
      <c r="F1191" s="177" t="s">
        <v>50</v>
      </c>
      <c r="G1191" s="139"/>
      <c r="H1191" s="139"/>
      <c r="I1191" s="139"/>
      <c r="R1191" s="17"/>
      <c r="T1191" s="41"/>
      <c r="AA1191" s="42"/>
      <c r="AT1191" s="5" t="s">
        <v>620</v>
      </c>
      <c r="AU1191" s="5" t="s">
        <v>364</v>
      </c>
    </row>
    <row r="1192" spans="2:51" s="5" customFormat="1" ht="15.75" customHeight="1">
      <c r="B1192" s="97"/>
      <c r="E1192" s="98"/>
      <c r="F1192" s="160" t="s">
        <v>55</v>
      </c>
      <c r="G1192" s="161"/>
      <c r="H1192" s="161"/>
      <c r="I1192" s="161"/>
      <c r="K1192" s="99">
        <v>0.017</v>
      </c>
      <c r="N1192" s="98"/>
      <c r="R1192" s="100"/>
      <c r="T1192" s="101"/>
      <c r="AA1192" s="102"/>
      <c r="AT1192" s="98" t="s">
        <v>480</v>
      </c>
      <c r="AU1192" s="98" t="s">
        <v>364</v>
      </c>
      <c r="AV1192" s="98" t="s">
        <v>364</v>
      </c>
      <c r="AW1192" s="98" t="s">
        <v>422</v>
      </c>
      <c r="AX1192" s="98" t="s">
        <v>320</v>
      </c>
      <c r="AY1192" s="98" t="s">
        <v>473</v>
      </c>
    </row>
    <row r="1193" spans="2:64" s="5" customFormat="1" ht="27" customHeight="1">
      <c r="B1193" s="16"/>
      <c r="C1193" s="109" t="s">
        <v>56</v>
      </c>
      <c r="D1193" s="109" t="s">
        <v>616</v>
      </c>
      <c r="E1193" s="110" t="s">
        <v>57</v>
      </c>
      <c r="F1193" s="176" t="s">
        <v>58</v>
      </c>
      <c r="G1193" s="174"/>
      <c r="H1193" s="174"/>
      <c r="I1193" s="174"/>
      <c r="J1193" s="111" t="s">
        <v>544</v>
      </c>
      <c r="K1193" s="112">
        <v>0.004</v>
      </c>
      <c r="L1193" s="173">
        <v>0</v>
      </c>
      <c r="M1193" s="174"/>
      <c r="N1193" s="175">
        <f>ROUND($L$1193*$K$1193,2)</f>
        <v>0</v>
      </c>
      <c r="O1193" s="168"/>
      <c r="P1193" s="168"/>
      <c r="Q1193" s="168"/>
      <c r="R1193" s="17"/>
      <c r="T1193" s="89"/>
      <c r="U1193" s="20" t="s">
        <v>340</v>
      </c>
      <c r="V1193" s="90">
        <v>0</v>
      </c>
      <c r="W1193" s="90">
        <f>$V$1193*$K$1193</f>
        <v>0</v>
      </c>
      <c r="X1193" s="90">
        <v>1</v>
      </c>
      <c r="Y1193" s="90">
        <f>$X$1193*$K$1193</f>
        <v>0.004</v>
      </c>
      <c r="Z1193" s="90">
        <v>0</v>
      </c>
      <c r="AA1193" s="91">
        <f>$Z$1193*$K$1193</f>
        <v>0</v>
      </c>
      <c r="AR1193" s="5" t="s">
        <v>625</v>
      </c>
      <c r="AT1193" s="5" t="s">
        <v>616</v>
      </c>
      <c r="AU1193" s="5" t="s">
        <v>364</v>
      </c>
      <c r="AY1193" s="5" t="s">
        <v>473</v>
      </c>
      <c r="BE1193" s="50">
        <f>IF($U$1193="základní",$N$1193,0)</f>
        <v>0</v>
      </c>
      <c r="BF1193" s="50">
        <f>IF($U$1193="snížená",$N$1193,0)</f>
        <v>0</v>
      </c>
      <c r="BG1193" s="50">
        <f>IF($U$1193="zákl. přenesená",$N$1193,0)</f>
        <v>0</v>
      </c>
      <c r="BH1193" s="50">
        <f>IF($U$1193="sníž. přenesená",$N$1193,0)</f>
        <v>0</v>
      </c>
      <c r="BI1193" s="50">
        <f>IF($U$1193="nulová",$N$1193,0)</f>
        <v>0</v>
      </c>
      <c r="BJ1193" s="5" t="s">
        <v>364</v>
      </c>
      <c r="BK1193" s="50">
        <f>ROUND($L$1193*$K$1193,2)</f>
        <v>0</v>
      </c>
      <c r="BL1193" s="5" t="s">
        <v>541</v>
      </c>
    </row>
    <row r="1194" spans="2:47" s="5" customFormat="1" ht="15.75" customHeight="1">
      <c r="B1194" s="16"/>
      <c r="F1194" s="177" t="s">
        <v>50</v>
      </c>
      <c r="G1194" s="139"/>
      <c r="H1194" s="139"/>
      <c r="I1194" s="139"/>
      <c r="R1194" s="17"/>
      <c r="T1194" s="41"/>
      <c r="AA1194" s="42"/>
      <c r="AT1194" s="5" t="s">
        <v>620</v>
      </c>
      <c r="AU1194" s="5" t="s">
        <v>364</v>
      </c>
    </row>
    <row r="1195" spans="2:51" s="5" customFormat="1" ht="15.75" customHeight="1">
      <c r="B1195" s="97"/>
      <c r="E1195" s="98"/>
      <c r="F1195" s="160" t="s">
        <v>59</v>
      </c>
      <c r="G1195" s="161"/>
      <c r="H1195" s="161"/>
      <c r="I1195" s="161"/>
      <c r="K1195" s="99">
        <v>0.004</v>
      </c>
      <c r="N1195" s="98"/>
      <c r="R1195" s="100"/>
      <c r="T1195" s="101"/>
      <c r="AA1195" s="102"/>
      <c r="AT1195" s="98" t="s">
        <v>480</v>
      </c>
      <c r="AU1195" s="98" t="s">
        <v>364</v>
      </c>
      <c r="AV1195" s="98" t="s">
        <v>364</v>
      </c>
      <c r="AW1195" s="98" t="s">
        <v>422</v>
      </c>
      <c r="AX1195" s="98" t="s">
        <v>320</v>
      </c>
      <c r="AY1195" s="98" t="s">
        <v>473</v>
      </c>
    </row>
    <row r="1196" spans="2:64" s="5" customFormat="1" ht="15.75" customHeight="1">
      <c r="B1196" s="16"/>
      <c r="C1196" s="85" t="s">
        <v>60</v>
      </c>
      <c r="D1196" s="85" t="s">
        <v>474</v>
      </c>
      <c r="E1196" s="86" t="s">
        <v>61</v>
      </c>
      <c r="F1196" s="167" t="s">
        <v>62</v>
      </c>
      <c r="G1196" s="168"/>
      <c r="H1196" s="168"/>
      <c r="I1196" s="168"/>
      <c r="J1196" s="87" t="s">
        <v>539</v>
      </c>
      <c r="K1196" s="88">
        <v>4</v>
      </c>
      <c r="L1196" s="169">
        <v>0</v>
      </c>
      <c r="M1196" s="168"/>
      <c r="N1196" s="170">
        <f>ROUND($L$1196*$K$1196,2)</f>
        <v>0</v>
      </c>
      <c r="O1196" s="168"/>
      <c r="P1196" s="168"/>
      <c r="Q1196" s="168"/>
      <c r="R1196" s="17"/>
      <c r="T1196" s="89"/>
      <c r="U1196" s="20" t="s">
        <v>340</v>
      </c>
      <c r="V1196" s="90">
        <v>0</v>
      </c>
      <c r="W1196" s="90">
        <f>$V$1196*$K$1196</f>
        <v>0</v>
      </c>
      <c r="X1196" s="90">
        <v>0</v>
      </c>
      <c r="Y1196" s="90">
        <f>$X$1196*$K$1196</f>
        <v>0</v>
      </c>
      <c r="Z1196" s="90">
        <v>0</v>
      </c>
      <c r="AA1196" s="91">
        <f>$Z$1196*$K$1196</f>
        <v>0</v>
      </c>
      <c r="AR1196" s="5" t="s">
        <v>541</v>
      </c>
      <c r="AT1196" s="5" t="s">
        <v>474</v>
      </c>
      <c r="AU1196" s="5" t="s">
        <v>364</v>
      </c>
      <c r="AY1196" s="5" t="s">
        <v>473</v>
      </c>
      <c r="BE1196" s="50">
        <f>IF($U$1196="základní",$N$1196,0)</f>
        <v>0</v>
      </c>
      <c r="BF1196" s="50">
        <f>IF($U$1196="snížená",$N$1196,0)</f>
        <v>0</v>
      </c>
      <c r="BG1196" s="50">
        <f>IF($U$1196="zákl. přenesená",$N$1196,0)</f>
        <v>0</v>
      </c>
      <c r="BH1196" s="50">
        <f>IF($U$1196="sníž. přenesená",$N$1196,0)</f>
        <v>0</v>
      </c>
      <c r="BI1196" s="50">
        <f>IF($U$1196="nulová",$N$1196,0)</f>
        <v>0</v>
      </c>
      <c r="BJ1196" s="5" t="s">
        <v>364</v>
      </c>
      <c r="BK1196" s="50">
        <f>ROUND($L$1196*$K$1196,2)</f>
        <v>0</v>
      </c>
      <c r="BL1196" s="5" t="s">
        <v>541</v>
      </c>
    </row>
    <row r="1197" spans="2:47" s="5" customFormat="1" ht="15.75" customHeight="1">
      <c r="B1197" s="16"/>
      <c r="F1197" s="177" t="s">
        <v>63</v>
      </c>
      <c r="G1197" s="139"/>
      <c r="H1197" s="139"/>
      <c r="I1197" s="139"/>
      <c r="R1197" s="17"/>
      <c r="T1197" s="41"/>
      <c r="AA1197" s="42"/>
      <c r="AT1197" s="5" t="s">
        <v>620</v>
      </c>
      <c r="AU1197" s="5" t="s">
        <v>364</v>
      </c>
    </row>
    <row r="1198" spans="2:64" s="5" customFormat="1" ht="15.75" customHeight="1">
      <c r="B1198" s="16"/>
      <c r="C1198" s="85" t="s">
        <v>64</v>
      </c>
      <c r="D1198" s="85" t="s">
        <v>474</v>
      </c>
      <c r="E1198" s="86" t="s">
        <v>65</v>
      </c>
      <c r="F1198" s="167" t="s">
        <v>66</v>
      </c>
      <c r="G1198" s="168"/>
      <c r="H1198" s="168"/>
      <c r="I1198" s="168"/>
      <c r="J1198" s="87" t="s">
        <v>539</v>
      </c>
      <c r="K1198" s="88">
        <v>1</v>
      </c>
      <c r="L1198" s="169">
        <v>0</v>
      </c>
      <c r="M1198" s="168"/>
      <c r="N1198" s="170">
        <f>ROUND($L$1198*$K$1198,2)</f>
        <v>0</v>
      </c>
      <c r="O1198" s="168"/>
      <c r="P1198" s="168"/>
      <c r="Q1198" s="168"/>
      <c r="R1198" s="17"/>
      <c r="T1198" s="89"/>
      <c r="U1198" s="20" t="s">
        <v>340</v>
      </c>
      <c r="V1198" s="90">
        <v>0</v>
      </c>
      <c r="W1198" s="90">
        <f>$V$1198*$K$1198</f>
        <v>0</v>
      </c>
      <c r="X1198" s="90">
        <v>0</v>
      </c>
      <c r="Y1198" s="90">
        <f>$X$1198*$K$1198</f>
        <v>0</v>
      </c>
      <c r="Z1198" s="90">
        <v>0</v>
      </c>
      <c r="AA1198" s="91">
        <f>$Z$1198*$K$1198</f>
        <v>0</v>
      </c>
      <c r="AR1198" s="5" t="s">
        <v>541</v>
      </c>
      <c r="AT1198" s="5" t="s">
        <v>474</v>
      </c>
      <c r="AU1198" s="5" t="s">
        <v>364</v>
      </c>
      <c r="AY1198" s="5" t="s">
        <v>473</v>
      </c>
      <c r="BE1198" s="50">
        <f>IF($U$1198="základní",$N$1198,0)</f>
        <v>0</v>
      </c>
      <c r="BF1198" s="50">
        <f>IF($U$1198="snížená",$N$1198,0)</f>
        <v>0</v>
      </c>
      <c r="BG1198" s="50">
        <f>IF($U$1198="zákl. přenesená",$N$1198,0)</f>
        <v>0</v>
      </c>
      <c r="BH1198" s="50">
        <f>IF($U$1198="sníž. přenesená",$N$1198,0)</f>
        <v>0</v>
      </c>
      <c r="BI1198" s="50">
        <f>IF($U$1198="nulová",$N$1198,0)</f>
        <v>0</v>
      </c>
      <c r="BJ1198" s="5" t="s">
        <v>364</v>
      </c>
      <c r="BK1198" s="50">
        <f>ROUND($L$1198*$K$1198,2)</f>
        <v>0</v>
      </c>
      <c r="BL1198" s="5" t="s">
        <v>541</v>
      </c>
    </row>
    <row r="1199" spans="2:47" s="5" customFormat="1" ht="25.5" customHeight="1">
      <c r="B1199" s="16"/>
      <c r="F1199" s="177" t="s">
        <v>67</v>
      </c>
      <c r="G1199" s="139"/>
      <c r="H1199" s="139"/>
      <c r="I1199" s="139"/>
      <c r="R1199" s="17"/>
      <c r="T1199" s="41"/>
      <c r="AA1199" s="42"/>
      <c r="AT1199" s="5" t="s">
        <v>620</v>
      </c>
      <c r="AU1199" s="5" t="s">
        <v>364</v>
      </c>
    </row>
    <row r="1200" spans="2:64" s="5" customFormat="1" ht="15.75" customHeight="1">
      <c r="B1200" s="16"/>
      <c r="C1200" s="85" t="s">
        <v>68</v>
      </c>
      <c r="D1200" s="85" t="s">
        <v>474</v>
      </c>
      <c r="E1200" s="86" t="s">
        <v>69</v>
      </c>
      <c r="F1200" s="167" t="s">
        <v>70</v>
      </c>
      <c r="G1200" s="168"/>
      <c r="H1200" s="168"/>
      <c r="I1200" s="168"/>
      <c r="J1200" s="87" t="s">
        <v>539</v>
      </c>
      <c r="K1200" s="88">
        <v>1</v>
      </c>
      <c r="L1200" s="169">
        <v>0</v>
      </c>
      <c r="M1200" s="168"/>
      <c r="N1200" s="170">
        <f>ROUND($L$1200*$K$1200,2)</f>
        <v>0</v>
      </c>
      <c r="O1200" s="168"/>
      <c r="P1200" s="168"/>
      <c r="Q1200" s="168"/>
      <c r="R1200" s="17"/>
      <c r="T1200" s="89"/>
      <c r="U1200" s="20" t="s">
        <v>340</v>
      </c>
      <c r="V1200" s="90">
        <v>0</v>
      </c>
      <c r="W1200" s="90">
        <f>$V$1200*$K$1200</f>
        <v>0</v>
      </c>
      <c r="X1200" s="90">
        <v>0</v>
      </c>
      <c r="Y1200" s="90">
        <f>$X$1200*$K$1200</f>
        <v>0</v>
      </c>
      <c r="Z1200" s="90">
        <v>0</v>
      </c>
      <c r="AA1200" s="91">
        <f>$Z$1200*$K$1200</f>
        <v>0</v>
      </c>
      <c r="AR1200" s="5" t="s">
        <v>541</v>
      </c>
      <c r="AT1200" s="5" t="s">
        <v>474</v>
      </c>
      <c r="AU1200" s="5" t="s">
        <v>364</v>
      </c>
      <c r="AY1200" s="5" t="s">
        <v>473</v>
      </c>
      <c r="BE1200" s="50">
        <f>IF($U$1200="základní",$N$1200,0)</f>
        <v>0</v>
      </c>
      <c r="BF1200" s="50">
        <f>IF($U$1200="snížená",$N$1200,0)</f>
        <v>0</v>
      </c>
      <c r="BG1200" s="50">
        <f>IF($U$1200="zákl. přenesená",$N$1200,0)</f>
        <v>0</v>
      </c>
      <c r="BH1200" s="50">
        <f>IF($U$1200="sníž. přenesená",$N$1200,0)</f>
        <v>0</v>
      </c>
      <c r="BI1200" s="50">
        <f>IF($U$1200="nulová",$N$1200,0)</f>
        <v>0</v>
      </c>
      <c r="BJ1200" s="5" t="s">
        <v>364</v>
      </c>
      <c r="BK1200" s="50">
        <f>ROUND($L$1200*$K$1200,2)</f>
        <v>0</v>
      </c>
      <c r="BL1200" s="5" t="s">
        <v>541</v>
      </c>
    </row>
    <row r="1201" spans="2:47" s="5" customFormat="1" ht="15.75" customHeight="1">
      <c r="B1201" s="16"/>
      <c r="F1201" s="177" t="s">
        <v>71</v>
      </c>
      <c r="G1201" s="139"/>
      <c r="H1201" s="139"/>
      <c r="I1201" s="139"/>
      <c r="R1201" s="17"/>
      <c r="T1201" s="41"/>
      <c r="AA1201" s="42"/>
      <c r="AT1201" s="5" t="s">
        <v>620</v>
      </c>
      <c r="AU1201" s="5" t="s">
        <v>364</v>
      </c>
    </row>
    <row r="1202" spans="2:64" s="5" customFormat="1" ht="27" customHeight="1">
      <c r="B1202" s="16"/>
      <c r="C1202" s="85" t="s">
        <v>72</v>
      </c>
      <c r="D1202" s="85" t="s">
        <v>474</v>
      </c>
      <c r="E1202" s="86" t="s">
        <v>73</v>
      </c>
      <c r="F1202" s="167" t="s">
        <v>74</v>
      </c>
      <c r="G1202" s="168"/>
      <c r="H1202" s="168"/>
      <c r="I1202" s="168"/>
      <c r="J1202" s="87" t="s">
        <v>539</v>
      </c>
      <c r="K1202" s="88">
        <v>2</v>
      </c>
      <c r="L1202" s="169">
        <v>0</v>
      </c>
      <c r="M1202" s="168"/>
      <c r="N1202" s="170">
        <f>ROUND($L$1202*$K$1202,2)</f>
        <v>0</v>
      </c>
      <c r="O1202" s="168"/>
      <c r="P1202" s="168"/>
      <c r="Q1202" s="168"/>
      <c r="R1202" s="17"/>
      <c r="T1202" s="89"/>
      <c r="U1202" s="20" t="s">
        <v>340</v>
      </c>
      <c r="V1202" s="90">
        <v>0</v>
      </c>
      <c r="W1202" s="90">
        <f>$V$1202*$K$1202</f>
        <v>0</v>
      </c>
      <c r="X1202" s="90">
        <v>0</v>
      </c>
      <c r="Y1202" s="90">
        <f>$X$1202*$K$1202</f>
        <v>0</v>
      </c>
      <c r="Z1202" s="90">
        <v>0</v>
      </c>
      <c r="AA1202" s="91">
        <f>$Z$1202*$K$1202</f>
        <v>0</v>
      </c>
      <c r="AR1202" s="5" t="s">
        <v>541</v>
      </c>
      <c r="AT1202" s="5" t="s">
        <v>474</v>
      </c>
      <c r="AU1202" s="5" t="s">
        <v>364</v>
      </c>
      <c r="AY1202" s="5" t="s">
        <v>473</v>
      </c>
      <c r="BE1202" s="50">
        <f>IF($U$1202="základní",$N$1202,0)</f>
        <v>0</v>
      </c>
      <c r="BF1202" s="50">
        <f>IF($U$1202="snížená",$N$1202,0)</f>
        <v>0</v>
      </c>
      <c r="BG1202" s="50">
        <f>IF($U$1202="zákl. přenesená",$N$1202,0)</f>
        <v>0</v>
      </c>
      <c r="BH1202" s="50">
        <f>IF($U$1202="sníž. přenesená",$N$1202,0)</f>
        <v>0</v>
      </c>
      <c r="BI1202" s="50">
        <f>IF($U$1202="nulová",$N$1202,0)</f>
        <v>0</v>
      </c>
      <c r="BJ1202" s="5" t="s">
        <v>364</v>
      </c>
      <c r="BK1202" s="50">
        <f>ROUND($L$1202*$K$1202,2)</f>
        <v>0</v>
      </c>
      <c r="BL1202" s="5" t="s">
        <v>541</v>
      </c>
    </row>
    <row r="1203" spans="2:47" s="5" customFormat="1" ht="59.25" customHeight="1">
      <c r="B1203" s="16"/>
      <c r="F1203" s="177" t="s">
        <v>75</v>
      </c>
      <c r="G1203" s="139"/>
      <c r="H1203" s="139"/>
      <c r="I1203" s="139"/>
      <c r="R1203" s="17"/>
      <c r="T1203" s="41"/>
      <c r="AA1203" s="42"/>
      <c r="AT1203" s="5" t="s">
        <v>620</v>
      </c>
      <c r="AU1203" s="5" t="s">
        <v>364</v>
      </c>
    </row>
    <row r="1204" spans="2:64" s="5" customFormat="1" ht="15.75" customHeight="1">
      <c r="B1204" s="16"/>
      <c r="C1204" s="85" t="s">
        <v>76</v>
      </c>
      <c r="D1204" s="85" t="s">
        <v>474</v>
      </c>
      <c r="E1204" s="86" t="s">
        <v>77</v>
      </c>
      <c r="F1204" s="167" t="s">
        <v>78</v>
      </c>
      <c r="G1204" s="168"/>
      <c r="H1204" s="168"/>
      <c r="I1204" s="168"/>
      <c r="J1204" s="87" t="s">
        <v>539</v>
      </c>
      <c r="K1204" s="88">
        <v>1</v>
      </c>
      <c r="L1204" s="169">
        <v>0</v>
      </c>
      <c r="M1204" s="168"/>
      <c r="N1204" s="170">
        <f>ROUND($L$1204*$K$1204,2)</f>
        <v>0</v>
      </c>
      <c r="O1204" s="168"/>
      <c r="P1204" s="168"/>
      <c r="Q1204" s="168"/>
      <c r="R1204" s="17"/>
      <c r="T1204" s="89"/>
      <c r="U1204" s="20" t="s">
        <v>340</v>
      </c>
      <c r="V1204" s="90">
        <v>0</v>
      </c>
      <c r="W1204" s="90">
        <f>$V$1204*$K$1204</f>
        <v>0</v>
      </c>
      <c r="X1204" s="90">
        <v>0</v>
      </c>
      <c r="Y1204" s="90">
        <f>$X$1204*$K$1204</f>
        <v>0</v>
      </c>
      <c r="Z1204" s="90">
        <v>0</v>
      </c>
      <c r="AA1204" s="91">
        <f>$Z$1204*$K$1204</f>
        <v>0</v>
      </c>
      <c r="AR1204" s="5" t="s">
        <v>541</v>
      </c>
      <c r="AT1204" s="5" t="s">
        <v>474</v>
      </c>
      <c r="AU1204" s="5" t="s">
        <v>364</v>
      </c>
      <c r="AY1204" s="5" t="s">
        <v>473</v>
      </c>
      <c r="BE1204" s="50">
        <f>IF($U$1204="základní",$N$1204,0)</f>
        <v>0</v>
      </c>
      <c r="BF1204" s="50">
        <f>IF($U$1204="snížená",$N$1204,0)</f>
        <v>0</v>
      </c>
      <c r="BG1204" s="50">
        <f>IF($U$1204="zákl. přenesená",$N$1204,0)</f>
        <v>0</v>
      </c>
      <c r="BH1204" s="50">
        <f>IF($U$1204="sníž. přenesená",$N$1204,0)</f>
        <v>0</v>
      </c>
      <c r="BI1204" s="50">
        <f>IF($U$1204="nulová",$N$1204,0)</f>
        <v>0</v>
      </c>
      <c r="BJ1204" s="5" t="s">
        <v>364</v>
      </c>
      <c r="BK1204" s="50">
        <f>ROUND($L$1204*$K$1204,2)</f>
        <v>0</v>
      </c>
      <c r="BL1204" s="5" t="s">
        <v>541</v>
      </c>
    </row>
    <row r="1205" spans="2:47" s="5" customFormat="1" ht="15.75" customHeight="1">
      <c r="B1205" s="16"/>
      <c r="F1205" s="177" t="s">
        <v>79</v>
      </c>
      <c r="G1205" s="139"/>
      <c r="H1205" s="139"/>
      <c r="I1205" s="139"/>
      <c r="R1205" s="17"/>
      <c r="T1205" s="41"/>
      <c r="AA1205" s="42"/>
      <c r="AT1205" s="5" t="s">
        <v>620</v>
      </c>
      <c r="AU1205" s="5" t="s">
        <v>364</v>
      </c>
    </row>
    <row r="1206" spans="2:64" s="5" customFormat="1" ht="15.75" customHeight="1">
      <c r="B1206" s="16"/>
      <c r="C1206" s="85" t="s">
        <v>80</v>
      </c>
      <c r="D1206" s="85" t="s">
        <v>474</v>
      </c>
      <c r="E1206" s="86" t="s">
        <v>81</v>
      </c>
      <c r="F1206" s="167" t="s">
        <v>82</v>
      </c>
      <c r="G1206" s="168"/>
      <c r="H1206" s="168"/>
      <c r="I1206" s="168"/>
      <c r="J1206" s="87" t="s">
        <v>539</v>
      </c>
      <c r="K1206" s="88">
        <v>2</v>
      </c>
      <c r="L1206" s="169">
        <v>0</v>
      </c>
      <c r="M1206" s="168"/>
      <c r="N1206" s="170">
        <f>ROUND($L$1206*$K$1206,2)</f>
        <v>0</v>
      </c>
      <c r="O1206" s="168"/>
      <c r="P1206" s="168"/>
      <c r="Q1206" s="168"/>
      <c r="R1206" s="17"/>
      <c r="T1206" s="89"/>
      <c r="U1206" s="20" t="s">
        <v>340</v>
      </c>
      <c r="V1206" s="90">
        <v>0</v>
      </c>
      <c r="W1206" s="90">
        <f>$V$1206*$K$1206</f>
        <v>0</v>
      </c>
      <c r="X1206" s="90">
        <v>0</v>
      </c>
      <c r="Y1206" s="90">
        <f>$X$1206*$K$1206</f>
        <v>0</v>
      </c>
      <c r="Z1206" s="90">
        <v>0</v>
      </c>
      <c r="AA1206" s="91">
        <f>$Z$1206*$K$1206</f>
        <v>0</v>
      </c>
      <c r="AR1206" s="5" t="s">
        <v>541</v>
      </c>
      <c r="AT1206" s="5" t="s">
        <v>474</v>
      </c>
      <c r="AU1206" s="5" t="s">
        <v>364</v>
      </c>
      <c r="AY1206" s="5" t="s">
        <v>473</v>
      </c>
      <c r="BE1206" s="50">
        <f>IF($U$1206="základní",$N$1206,0)</f>
        <v>0</v>
      </c>
      <c r="BF1206" s="50">
        <f>IF($U$1206="snížená",$N$1206,0)</f>
        <v>0</v>
      </c>
      <c r="BG1206" s="50">
        <f>IF($U$1206="zákl. přenesená",$N$1206,0)</f>
        <v>0</v>
      </c>
      <c r="BH1206" s="50">
        <f>IF($U$1206="sníž. přenesená",$N$1206,0)</f>
        <v>0</v>
      </c>
      <c r="BI1206" s="50">
        <f>IF($U$1206="nulová",$N$1206,0)</f>
        <v>0</v>
      </c>
      <c r="BJ1206" s="5" t="s">
        <v>364</v>
      </c>
      <c r="BK1206" s="50">
        <f>ROUND($L$1206*$K$1206,2)</f>
        <v>0</v>
      </c>
      <c r="BL1206" s="5" t="s">
        <v>541</v>
      </c>
    </row>
    <row r="1207" spans="2:47" s="5" customFormat="1" ht="15.75" customHeight="1">
      <c r="B1207" s="16"/>
      <c r="F1207" s="177" t="s">
        <v>83</v>
      </c>
      <c r="G1207" s="139"/>
      <c r="H1207" s="139"/>
      <c r="I1207" s="139"/>
      <c r="R1207" s="17"/>
      <c r="T1207" s="41"/>
      <c r="AA1207" s="42"/>
      <c r="AT1207" s="5" t="s">
        <v>620</v>
      </c>
      <c r="AU1207" s="5" t="s">
        <v>364</v>
      </c>
    </row>
    <row r="1208" spans="2:64" s="5" customFormat="1" ht="15.75" customHeight="1">
      <c r="B1208" s="16"/>
      <c r="C1208" s="85" t="s">
        <v>84</v>
      </c>
      <c r="D1208" s="85" t="s">
        <v>474</v>
      </c>
      <c r="E1208" s="86" t="s">
        <v>85</v>
      </c>
      <c r="F1208" s="167" t="s">
        <v>86</v>
      </c>
      <c r="G1208" s="168"/>
      <c r="H1208" s="168"/>
      <c r="I1208" s="168"/>
      <c r="J1208" s="87" t="s">
        <v>539</v>
      </c>
      <c r="K1208" s="88">
        <v>2</v>
      </c>
      <c r="L1208" s="169">
        <v>0</v>
      </c>
      <c r="M1208" s="168"/>
      <c r="N1208" s="170">
        <f>ROUND($L$1208*$K$1208,2)</f>
        <v>0</v>
      </c>
      <c r="O1208" s="168"/>
      <c r="P1208" s="168"/>
      <c r="Q1208" s="168"/>
      <c r="R1208" s="17"/>
      <c r="T1208" s="89"/>
      <c r="U1208" s="20" t="s">
        <v>340</v>
      </c>
      <c r="V1208" s="90">
        <v>0</v>
      </c>
      <c r="W1208" s="90">
        <f>$V$1208*$K$1208</f>
        <v>0</v>
      </c>
      <c r="X1208" s="90">
        <v>0</v>
      </c>
      <c r="Y1208" s="90">
        <f>$X$1208*$K$1208</f>
        <v>0</v>
      </c>
      <c r="Z1208" s="90">
        <v>0</v>
      </c>
      <c r="AA1208" s="91">
        <f>$Z$1208*$K$1208</f>
        <v>0</v>
      </c>
      <c r="AR1208" s="5" t="s">
        <v>541</v>
      </c>
      <c r="AT1208" s="5" t="s">
        <v>474</v>
      </c>
      <c r="AU1208" s="5" t="s">
        <v>364</v>
      </c>
      <c r="AY1208" s="5" t="s">
        <v>473</v>
      </c>
      <c r="BE1208" s="50">
        <f>IF($U$1208="základní",$N$1208,0)</f>
        <v>0</v>
      </c>
      <c r="BF1208" s="50">
        <f>IF($U$1208="snížená",$N$1208,0)</f>
        <v>0</v>
      </c>
      <c r="BG1208" s="50">
        <f>IF($U$1208="zákl. přenesená",$N$1208,0)</f>
        <v>0</v>
      </c>
      <c r="BH1208" s="50">
        <f>IF($U$1208="sníž. přenesená",$N$1208,0)</f>
        <v>0</v>
      </c>
      <c r="BI1208" s="50">
        <f>IF($U$1208="nulová",$N$1208,0)</f>
        <v>0</v>
      </c>
      <c r="BJ1208" s="5" t="s">
        <v>364</v>
      </c>
      <c r="BK1208" s="50">
        <f>ROUND($L$1208*$K$1208,2)</f>
        <v>0</v>
      </c>
      <c r="BL1208" s="5" t="s">
        <v>541</v>
      </c>
    </row>
    <row r="1209" spans="2:47" s="5" customFormat="1" ht="15.75" customHeight="1">
      <c r="B1209" s="16"/>
      <c r="F1209" s="177" t="s">
        <v>87</v>
      </c>
      <c r="G1209" s="139"/>
      <c r="H1209" s="139"/>
      <c r="I1209" s="139"/>
      <c r="R1209" s="17"/>
      <c r="T1209" s="41"/>
      <c r="AA1209" s="42"/>
      <c r="AT1209" s="5" t="s">
        <v>620</v>
      </c>
      <c r="AU1209" s="5" t="s">
        <v>364</v>
      </c>
    </row>
    <row r="1210" spans="2:64" s="5" customFormat="1" ht="15.75" customHeight="1">
      <c r="B1210" s="16"/>
      <c r="C1210" s="85" t="s">
        <v>88</v>
      </c>
      <c r="D1210" s="85" t="s">
        <v>474</v>
      </c>
      <c r="E1210" s="86" t="s">
        <v>89</v>
      </c>
      <c r="F1210" s="167" t="s">
        <v>90</v>
      </c>
      <c r="G1210" s="168"/>
      <c r="H1210" s="168"/>
      <c r="I1210" s="168"/>
      <c r="J1210" s="87" t="s">
        <v>539</v>
      </c>
      <c r="K1210" s="88">
        <v>1</v>
      </c>
      <c r="L1210" s="169">
        <v>0</v>
      </c>
      <c r="M1210" s="168"/>
      <c r="N1210" s="170">
        <f>ROUND($L$1210*$K$1210,2)</f>
        <v>0</v>
      </c>
      <c r="O1210" s="168"/>
      <c r="P1210" s="168"/>
      <c r="Q1210" s="168"/>
      <c r="R1210" s="17"/>
      <c r="T1210" s="89"/>
      <c r="U1210" s="20" t="s">
        <v>340</v>
      </c>
      <c r="V1210" s="90">
        <v>0</v>
      </c>
      <c r="W1210" s="90">
        <f>$V$1210*$K$1210</f>
        <v>0</v>
      </c>
      <c r="X1210" s="90">
        <v>0</v>
      </c>
      <c r="Y1210" s="90">
        <f>$X$1210*$K$1210</f>
        <v>0</v>
      </c>
      <c r="Z1210" s="90">
        <v>0</v>
      </c>
      <c r="AA1210" s="91">
        <f>$Z$1210*$K$1210</f>
        <v>0</v>
      </c>
      <c r="AR1210" s="5" t="s">
        <v>541</v>
      </c>
      <c r="AT1210" s="5" t="s">
        <v>474</v>
      </c>
      <c r="AU1210" s="5" t="s">
        <v>364</v>
      </c>
      <c r="AY1210" s="5" t="s">
        <v>473</v>
      </c>
      <c r="BE1210" s="50">
        <f>IF($U$1210="základní",$N$1210,0)</f>
        <v>0</v>
      </c>
      <c r="BF1210" s="50">
        <f>IF($U$1210="snížená",$N$1210,0)</f>
        <v>0</v>
      </c>
      <c r="BG1210" s="50">
        <f>IF($U$1210="zákl. přenesená",$N$1210,0)</f>
        <v>0</v>
      </c>
      <c r="BH1210" s="50">
        <f>IF($U$1210="sníž. přenesená",$N$1210,0)</f>
        <v>0</v>
      </c>
      <c r="BI1210" s="50">
        <f>IF($U$1210="nulová",$N$1210,0)</f>
        <v>0</v>
      </c>
      <c r="BJ1210" s="5" t="s">
        <v>364</v>
      </c>
      <c r="BK1210" s="50">
        <f>ROUND($L$1210*$K$1210,2)</f>
        <v>0</v>
      </c>
      <c r="BL1210" s="5" t="s">
        <v>541</v>
      </c>
    </row>
    <row r="1211" spans="2:47" s="5" customFormat="1" ht="25.5" customHeight="1">
      <c r="B1211" s="16"/>
      <c r="F1211" s="177" t="s">
        <v>91</v>
      </c>
      <c r="G1211" s="139"/>
      <c r="H1211" s="139"/>
      <c r="I1211" s="139"/>
      <c r="R1211" s="17"/>
      <c r="T1211" s="41"/>
      <c r="AA1211" s="42"/>
      <c r="AT1211" s="5" t="s">
        <v>620</v>
      </c>
      <c r="AU1211" s="5" t="s">
        <v>364</v>
      </c>
    </row>
    <row r="1212" spans="2:64" s="5" customFormat="1" ht="15.75" customHeight="1">
      <c r="B1212" s="16"/>
      <c r="C1212" s="85" t="s">
        <v>92</v>
      </c>
      <c r="D1212" s="85" t="s">
        <v>474</v>
      </c>
      <c r="E1212" s="86" t="s">
        <v>93</v>
      </c>
      <c r="F1212" s="167" t="s">
        <v>94</v>
      </c>
      <c r="G1212" s="168"/>
      <c r="H1212" s="168"/>
      <c r="I1212" s="168"/>
      <c r="J1212" s="87" t="s">
        <v>539</v>
      </c>
      <c r="K1212" s="88">
        <v>2</v>
      </c>
      <c r="L1212" s="169">
        <v>0</v>
      </c>
      <c r="M1212" s="168"/>
      <c r="N1212" s="170">
        <f>ROUND($L$1212*$K$1212,2)</f>
        <v>0</v>
      </c>
      <c r="O1212" s="168"/>
      <c r="P1212" s="168"/>
      <c r="Q1212" s="168"/>
      <c r="R1212" s="17"/>
      <c r="T1212" s="89"/>
      <c r="U1212" s="20" t="s">
        <v>340</v>
      </c>
      <c r="V1212" s="90">
        <v>0</v>
      </c>
      <c r="W1212" s="90">
        <f>$V$1212*$K$1212</f>
        <v>0</v>
      </c>
      <c r="X1212" s="90">
        <v>0</v>
      </c>
      <c r="Y1212" s="90">
        <f>$X$1212*$K$1212</f>
        <v>0</v>
      </c>
      <c r="Z1212" s="90">
        <v>0</v>
      </c>
      <c r="AA1212" s="91">
        <f>$Z$1212*$K$1212</f>
        <v>0</v>
      </c>
      <c r="AR1212" s="5" t="s">
        <v>541</v>
      </c>
      <c r="AT1212" s="5" t="s">
        <v>474</v>
      </c>
      <c r="AU1212" s="5" t="s">
        <v>364</v>
      </c>
      <c r="AY1212" s="5" t="s">
        <v>473</v>
      </c>
      <c r="BE1212" s="50">
        <f>IF($U$1212="základní",$N$1212,0)</f>
        <v>0</v>
      </c>
      <c r="BF1212" s="50">
        <f>IF($U$1212="snížená",$N$1212,0)</f>
        <v>0</v>
      </c>
      <c r="BG1212" s="50">
        <f>IF($U$1212="zákl. přenesená",$N$1212,0)</f>
        <v>0</v>
      </c>
      <c r="BH1212" s="50">
        <f>IF($U$1212="sníž. přenesená",$N$1212,0)</f>
        <v>0</v>
      </c>
      <c r="BI1212" s="50">
        <f>IF($U$1212="nulová",$N$1212,0)</f>
        <v>0</v>
      </c>
      <c r="BJ1212" s="5" t="s">
        <v>364</v>
      </c>
      <c r="BK1212" s="50">
        <f>ROUND($L$1212*$K$1212,2)</f>
        <v>0</v>
      </c>
      <c r="BL1212" s="5" t="s">
        <v>541</v>
      </c>
    </row>
    <row r="1213" spans="2:47" s="5" customFormat="1" ht="81.75" customHeight="1">
      <c r="B1213" s="16"/>
      <c r="F1213" s="177" t="s">
        <v>95</v>
      </c>
      <c r="G1213" s="139"/>
      <c r="H1213" s="139"/>
      <c r="I1213" s="139"/>
      <c r="R1213" s="17"/>
      <c r="T1213" s="41"/>
      <c r="AA1213" s="42"/>
      <c r="AT1213" s="5" t="s">
        <v>620</v>
      </c>
      <c r="AU1213" s="5" t="s">
        <v>364</v>
      </c>
    </row>
    <row r="1214" spans="2:64" s="5" customFormat="1" ht="15.75" customHeight="1">
      <c r="B1214" s="16"/>
      <c r="C1214" s="85" t="s">
        <v>96</v>
      </c>
      <c r="D1214" s="85" t="s">
        <v>474</v>
      </c>
      <c r="E1214" s="86" t="s">
        <v>97</v>
      </c>
      <c r="F1214" s="167" t="s">
        <v>98</v>
      </c>
      <c r="G1214" s="168"/>
      <c r="H1214" s="168"/>
      <c r="I1214" s="168"/>
      <c r="J1214" s="87" t="s">
        <v>539</v>
      </c>
      <c r="K1214" s="88">
        <v>2</v>
      </c>
      <c r="L1214" s="169">
        <v>0</v>
      </c>
      <c r="M1214" s="168"/>
      <c r="N1214" s="170">
        <f>ROUND($L$1214*$K$1214,2)</f>
        <v>0</v>
      </c>
      <c r="O1214" s="168"/>
      <c r="P1214" s="168"/>
      <c r="Q1214" s="168"/>
      <c r="R1214" s="17"/>
      <c r="T1214" s="89"/>
      <c r="U1214" s="20" t="s">
        <v>340</v>
      </c>
      <c r="V1214" s="90">
        <v>0</v>
      </c>
      <c r="W1214" s="90">
        <f>$V$1214*$K$1214</f>
        <v>0</v>
      </c>
      <c r="X1214" s="90">
        <v>0</v>
      </c>
      <c r="Y1214" s="90">
        <f>$X$1214*$K$1214</f>
        <v>0</v>
      </c>
      <c r="Z1214" s="90">
        <v>0</v>
      </c>
      <c r="AA1214" s="91">
        <f>$Z$1214*$K$1214</f>
        <v>0</v>
      </c>
      <c r="AR1214" s="5" t="s">
        <v>541</v>
      </c>
      <c r="AT1214" s="5" t="s">
        <v>474</v>
      </c>
      <c r="AU1214" s="5" t="s">
        <v>364</v>
      </c>
      <c r="AY1214" s="5" t="s">
        <v>473</v>
      </c>
      <c r="BE1214" s="50">
        <f>IF($U$1214="základní",$N$1214,0)</f>
        <v>0</v>
      </c>
      <c r="BF1214" s="50">
        <f>IF($U$1214="snížená",$N$1214,0)</f>
        <v>0</v>
      </c>
      <c r="BG1214" s="50">
        <f>IF($U$1214="zákl. přenesená",$N$1214,0)</f>
        <v>0</v>
      </c>
      <c r="BH1214" s="50">
        <f>IF($U$1214="sníž. přenesená",$N$1214,0)</f>
        <v>0</v>
      </c>
      <c r="BI1214" s="50">
        <f>IF($U$1214="nulová",$N$1214,0)</f>
        <v>0</v>
      </c>
      <c r="BJ1214" s="5" t="s">
        <v>364</v>
      </c>
      <c r="BK1214" s="50">
        <f>ROUND($L$1214*$K$1214,2)</f>
        <v>0</v>
      </c>
      <c r="BL1214" s="5" t="s">
        <v>541</v>
      </c>
    </row>
    <row r="1215" spans="2:47" s="5" customFormat="1" ht="15.75" customHeight="1">
      <c r="B1215" s="16"/>
      <c r="F1215" s="177" t="s">
        <v>99</v>
      </c>
      <c r="G1215" s="139"/>
      <c r="H1215" s="139"/>
      <c r="I1215" s="139"/>
      <c r="R1215" s="17"/>
      <c r="T1215" s="41"/>
      <c r="AA1215" s="42"/>
      <c r="AT1215" s="5" t="s">
        <v>620</v>
      </c>
      <c r="AU1215" s="5" t="s">
        <v>364</v>
      </c>
    </row>
    <row r="1216" spans="2:64" s="5" customFormat="1" ht="15.75" customHeight="1">
      <c r="B1216" s="16"/>
      <c r="C1216" s="85" t="s">
        <v>100</v>
      </c>
      <c r="D1216" s="85" t="s">
        <v>474</v>
      </c>
      <c r="E1216" s="86" t="s">
        <v>101</v>
      </c>
      <c r="F1216" s="167" t="s">
        <v>102</v>
      </c>
      <c r="G1216" s="168"/>
      <c r="H1216" s="168"/>
      <c r="I1216" s="168"/>
      <c r="J1216" s="87" t="s">
        <v>539</v>
      </c>
      <c r="K1216" s="88">
        <v>1</v>
      </c>
      <c r="L1216" s="169">
        <v>0</v>
      </c>
      <c r="M1216" s="168"/>
      <c r="N1216" s="170">
        <f>ROUND($L$1216*$K$1216,2)</f>
        <v>0</v>
      </c>
      <c r="O1216" s="168"/>
      <c r="P1216" s="168"/>
      <c r="Q1216" s="168"/>
      <c r="R1216" s="17"/>
      <c r="T1216" s="89"/>
      <c r="U1216" s="20" t="s">
        <v>340</v>
      </c>
      <c r="V1216" s="90">
        <v>0</v>
      </c>
      <c r="W1216" s="90">
        <f>$V$1216*$K$1216</f>
        <v>0</v>
      </c>
      <c r="X1216" s="90">
        <v>0</v>
      </c>
      <c r="Y1216" s="90">
        <f>$X$1216*$K$1216</f>
        <v>0</v>
      </c>
      <c r="Z1216" s="90">
        <v>0</v>
      </c>
      <c r="AA1216" s="91">
        <f>$Z$1216*$K$1216</f>
        <v>0</v>
      </c>
      <c r="AR1216" s="5" t="s">
        <v>541</v>
      </c>
      <c r="AT1216" s="5" t="s">
        <v>474</v>
      </c>
      <c r="AU1216" s="5" t="s">
        <v>364</v>
      </c>
      <c r="AY1216" s="5" t="s">
        <v>473</v>
      </c>
      <c r="BE1216" s="50">
        <f>IF($U$1216="základní",$N$1216,0)</f>
        <v>0</v>
      </c>
      <c r="BF1216" s="50">
        <f>IF($U$1216="snížená",$N$1216,0)</f>
        <v>0</v>
      </c>
      <c r="BG1216" s="50">
        <f>IF($U$1216="zákl. přenesená",$N$1216,0)</f>
        <v>0</v>
      </c>
      <c r="BH1216" s="50">
        <f>IF($U$1216="sníž. přenesená",$N$1216,0)</f>
        <v>0</v>
      </c>
      <c r="BI1216" s="50">
        <f>IF($U$1216="nulová",$N$1216,0)</f>
        <v>0</v>
      </c>
      <c r="BJ1216" s="5" t="s">
        <v>364</v>
      </c>
      <c r="BK1216" s="50">
        <f>ROUND($L$1216*$K$1216,2)</f>
        <v>0</v>
      </c>
      <c r="BL1216" s="5" t="s">
        <v>541</v>
      </c>
    </row>
    <row r="1217" spans="2:47" s="5" customFormat="1" ht="25.5" customHeight="1">
      <c r="B1217" s="16"/>
      <c r="F1217" s="177" t="s">
        <v>103</v>
      </c>
      <c r="G1217" s="139"/>
      <c r="H1217" s="139"/>
      <c r="I1217" s="139"/>
      <c r="R1217" s="17"/>
      <c r="T1217" s="41"/>
      <c r="AA1217" s="42"/>
      <c r="AT1217" s="5" t="s">
        <v>620</v>
      </c>
      <c r="AU1217" s="5" t="s">
        <v>364</v>
      </c>
    </row>
    <row r="1218" spans="2:64" s="5" customFormat="1" ht="15.75" customHeight="1">
      <c r="B1218" s="16"/>
      <c r="C1218" s="85" t="s">
        <v>104</v>
      </c>
      <c r="D1218" s="85" t="s">
        <v>474</v>
      </c>
      <c r="E1218" s="86" t="s">
        <v>105</v>
      </c>
      <c r="F1218" s="167" t="s">
        <v>106</v>
      </c>
      <c r="G1218" s="168"/>
      <c r="H1218" s="168"/>
      <c r="I1218" s="168"/>
      <c r="J1218" s="87" t="s">
        <v>539</v>
      </c>
      <c r="K1218" s="88">
        <v>1</v>
      </c>
      <c r="L1218" s="169">
        <v>0</v>
      </c>
      <c r="M1218" s="168"/>
      <c r="N1218" s="170">
        <f>ROUND($L$1218*$K$1218,2)</f>
        <v>0</v>
      </c>
      <c r="O1218" s="168"/>
      <c r="P1218" s="168"/>
      <c r="Q1218" s="168"/>
      <c r="R1218" s="17"/>
      <c r="T1218" s="89"/>
      <c r="U1218" s="20" t="s">
        <v>340</v>
      </c>
      <c r="V1218" s="90">
        <v>0</v>
      </c>
      <c r="W1218" s="90">
        <f>$V$1218*$K$1218</f>
        <v>0</v>
      </c>
      <c r="X1218" s="90">
        <v>0</v>
      </c>
      <c r="Y1218" s="90">
        <f>$X$1218*$K$1218</f>
        <v>0</v>
      </c>
      <c r="Z1218" s="90">
        <v>0</v>
      </c>
      <c r="AA1218" s="91">
        <f>$Z$1218*$K$1218</f>
        <v>0</v>
      </c>
      <c r="AR1218" s="5" t="s">
        <v>541</v>
      </c>
      <c r="AT1218" s="5" t="s">
        <v>474</v>
      </c>
      <c r="AU1218" s="5" t="s">
        <v>364</v>
      </c>
      <c r="AY1218" s="5" t="s">
        <v>473</v>
      </c>
      <c r="BE1218" s="50">
        <f>IF($U$1218="základní",$N$1218,0)</f>
        <v>0</v>
      </c>
      <c r="BF1218" s="50">
        <f>IF($U$1218="snížená",$N$1218,0)</f>
        <v>0</v>
      </c>
      <c r="BG1218" s="50">
        <f>IF($U$1218="zákl. přenesená",$N$1218,0)</f>
        <v>0</v>
      </c>
      <c r="BH1218" s="50">
        <f>IF($U$1218="sníž. přenesená",$N$1218,0)</f>
        <v>0</v>
      </c>
      <c r="BI1218" s="50">
        <f>IF($U$1218="nulová",$N$1218,0)</f>
        <v>0</v>
      </c>
      <c r="BJ1218" s="5" t="s">
        <v>364</v>
      </c>
      <c r="BK1218" s="50">
        <f>ROUND($L$1218*$K$1218,2)</f>
        <v>0</v>
      </c>
      <c r="BL1218" s="5" t="s">
        <v>541</v>
      </c>
    </row>
    <row r="1219" spans="2:47" s="5" customFormat="1" ht="48" customHeight="1">
      <c r="B1219" s="16"/>
      <c r="F1219" s="177" t="s">
        <v>107</v>
      </c>
      <c r="G1219" s="139"/>
      <c r="H1219" s="139"/>
      <c r="I1219" s="139"/>
      <c r="R1219" s="17"/>
      <c r="T1219" s="41"/>
      <c r="AA1219" s="42"/>
      <c r="AT1219" s="5" t="s">
        <v>620</v>
      </c>
      <c r="AU1219" s="5" t="s">
        <v>364</v>
      </c>
    </row>
    <row r="1220" spans="2:64" s="5" customFormat="1" ht="15.75" customHeight="1">
      <c r="B1220" s="16"/>
      <c r="C1220" s="85" t="s">
        <v>108</v>
      </c>
      <c r="D1220" s="85" t="s">
        <v>474</v>
      </c>
      <c r="E1220" s="86" t="s">
        <v>109</v>
      </c>
      <c r="F1220" s="167" t="s">
        <v>110</v>
      </c>
      <c r="G1220" s="168"/>
      <c r="H1220" s="168"/>
      <c r="I1220" s="168"/>
      <c r="J1220" s="87" t="s">
        <v>539</v>
      </c>
      <c r="K1220" s="88">
        <v>1</v>
      </c>
      <c r="L1220" s="169">
        <v>0</v>
      </c>
      <c r="M1220" s="168"/>
      <c r="N1220" s="170">
        <f>ROUND($L$1220*$K$1220,2)</f>
        <v>0</v>
      </c>
      <c r="O1220" s="168"/>
      <c r="P1220" s="168"/>
      <c r="Q1220" s="168"/>
      <c r="R1220" s="17"/>
      <c r="T1220" s="89"/>
      <c r="U1220" s="20" t="s">
        <v>340</v>
      </c>
      <c r="V1220" s="90">
        <v>0</v>
      </c>
      <c r="W1220" s="90">
        <f>$V$1220*$K$1220</f>
        <v>0</v>
      </c>
      <c r="X1220" s="90">
        <v>0</v>
      </c>
      <c r="Y1220" s="90">
        <f>$X$1220*$K$1220</f>
        <v>0</v>
      </c>
      <c r="Z1220" s="90">
        <v>0</v>
      </c>
      <c r="AA1220" s="91">
        <f>$Z$1220*$K$1220</f>
        <v>0</v>
      </c>
      <c r="AR1220" s="5" t="s">
        <v>541</v>
      </c>
      <c r="AT1220" s="5" t="s">
        <v>474</v>
      </c>
      <c r="AU1220" s="5" t="s">
        <v>364</v>
      </c>
      <c r="AY1220" s="5" t="s">
        <v>473</v>
      </c>
      <c r="BE1220" s="50">
        <f>IF($U$1220="základní",$N$1220,0)</f>
        <v>0</v>
      </c>
      <c r="BF1220" s="50">
        <f>IF($U$1220="snížená",$N$1220,0)</f>
        <v>0</v>
      </c>
      <c r="BG1220" s="50">
        <f>IF($U$1220="zákl. přenesená",$N$1220,0)</f>
        <v>0</v>
      </c>
      <c r="BH1220" s="50">
        <f>IF($U$1220="sníž. přenesená",$N$1220,0)</f>
        <v>0</v>
      </c>
      <c r="BI1220" s="50">
        <f>IF($U$1220="nulová",$N$1220,0)</f>
        <v>0</v>
      </c>
      <c r="BJ1220" s="5" t="s">
        <v>364</v>
      </c>
      <c r="BK1220" s="50">
        <f>ROUND($L$1220*$K$1220,2)</f>
        <v>0</v>
      </c>
      <c r="BL1220" s="5" t="s">
        <v>541</v>
      </c>
    </row>
    <row r="1221" spans="2:47" s="5" customFormat="1" ht="15.75" customHeight="1">
      <c r="B1221" s="16"/>
      <c r="F1221" s="177" t="s">
        <v>111</v>
      </c>
      <c r="G1221" s="139"/>
      <c r="H1221" s="139"/>
      <c r="I1221" s="139"/>
      <c r="R1221" s="17"/>
      <c r="T1221" s="41"/>
      <c r="AA1221" s="42"/>
      <c r="AT1221" s="5" t="s">
        <v>620</v>
      </c>
      <c r="AU1221" s="5" t="s">
        <v>364</v>
      </c>
    </row>
    <row r="1222" spans="2:64" s="5" customFormat="1" ht="15.75" customHeight="1">
      <c r="B1222" s="16"/>
      <c r="C1222" s="85" t="s">
        <v>112</v>
      </c>
      <c r="D1222" s="85" t="s">
        <v>474</v>
      </c>
      <c r="E1222" s="86" t="s">
        <v>113</v>
      </c>
      <c r="F1222" s="167" t="s">
        <v>114</v>
      </c>
      <c r="G1222" s="168"/>
      <c r="H1222" s="168"/>
      <c r="I1222" s="168"/>
      <c r="J1222" s="87" t="s">
        <v>539</v>
      </c>
      <c r="K1222" s="88">
        <v>1</v>
      </c>
      <c r="L1222" s="169">
        <v>0</v>
      </c>
      <c r="M1222" s="168"/>
      <c r="N1222" s="170">
        <f>ROUND($L$1222*$K$1222,2)</f>
        <v>0</v>
      </c>
      <c r="O1222" s="168"/>
      <c r="P1222" s="168"/>
      <c r="Q1222" s="168"/>
      <c r="R1222" s="17"/>
      <c r="T1222" s="89"/>
      <c r="U1222" s="20" t="s">
        <v>340</v>
      </c>
      <c r="V1222" s="90">
        <v>0</v>
      </c>
      <c r="W1222" s="90">
        <f>$V$1222*$K$1222</f>
        <v>0</v>
      </c>
      <c r="X1222" s="90">
        <v>0</v>
      </c>
      <c r="Y1222" s="90">
        <f>$X$1222*$K$1222</f>
        <v>0</v>
      </c>
      <c r="Z1222" s="90">
        <v>0</v>
      </c>
      <c r="AA1222" s="91">
        <f>$Z$1222*$K$1222</f>
        <v>0</v>
      </c>
      <c r="AR1222" s="5" t="s">
        <v>541</v>
      </c>
      <c r="AT1222" s="5" t="s">
        <v>474</v>
      </c>
      <c r="AU1222" s="5" t="s">
        <v>364</v>
      </c>
      <c r="AY1222" s="5" t="s">
        <v>473</v>
      </c>
      <c r="BE1222" s="50">
        <f>IF($U$1222="základní",$N$1222,0)</f>
        <v>0</v>
      </c>
      <c r="BF1222" s="50">
        <f>IF($U$1222="snížená",$N$1222,0)</f>
        <v>0</v>
      </c>
      <c r="BG1222" s="50">
        <f>IF($U$1222="zákl. přenesená",$N$1222,0)</f>
        <v>0</v>
      </c>
      <c r="BH1222" s="50">
        <f>IF($U$1222="sníž. přenesená",$N$1222,0)</f>
        <v>0</v>
      </c>
      <c r="BI1222" s="50">
        <f>IF($U$1222="nulová",$N$1222,0)</f>
        <v>0</v>
      </c>
      <c r="BJ1222" s="5" t="s">
        <v>364</v>
      </c>
      <c r="BK1222" s="50">
        <f>ROUND($L$1222*$K$1222,2)</f>
        <v>0</v>
      </c>
      <c r="BL1222" s="5" t="s">
        <v>541</v>
      </c>
    </row>
    <row r="1223" spans="2:64" s="5" customFormat="1" ht="27" customHeight="1">
      <c r="B1223" s="16"/>
      <c r="C1223" s="85" t="s">
        <v>115</v>
      </c>
      <c r="D1223" s="85" t="s">
        <v>474</v>
      </c>
      <c r="E1223" s="86" t="s">
        <v>116</v>
      </c>
      <c r="F1223" s="167" t="s">
        <v>117</v>
      </c>
      <c r="G1223" s="168"/>
      <c r="H1223" s="168"/>
      <c r="I1223" s="168"/>
      <c r="J1223" s="87" t="s">
        <v>1124</v>
      </c>
      <c r="K1223" s="119">
        <v>0</v>
      </c>
      <c r="L1223" s="169">
        <v>0</v>
      </c>
      <c r="M1223" s="168"/>
      <c r="N1223" s="170">
        <f>ROUND($L$1223*$K$1223,2)</f>
        <v>0</v>
      </c>
      <c r="O1223" s="168"/>
      <c r="P1223" s="168"/>
      <c r="Q1223" s="168"/>
      <c r="R1223" s="17"/>
      <c r="T1223" s="89"/>
      <c r="U1223" s="20" t="s">
        <v>340</v>
      </c>
      <c r="V1223" s="90">
        <v>0</v>
      </c>
      <c r="W1223" s="90">
        <f>$V$1223*$K$1223</f>
        <v>0</v>
      </c>
      <c r="X1223" s="90">
        <v>0</v>
      </c>
      <c r="Y1223" s="90">
        <f>$X$1223*$K$1223</f>
        <v>0</v>
      </c>
      <c r="Z1223" s="90">
        <v>0</v>
      </c>
      <c r="AA1223" s="91">
        <f>$Z$1223*$K$1223</f>
        <v>0</v>
      </c>
      <c r="AR1223" s="5" t="s">
        <v>541</v>
      </c>
      <c r="AT1223" s="5" t="s">
        <v>474</v>
      </c>
      <c r="AU1223" s="5" t="s">
        <v>364</v>
      </c>
      <c r="AY1223" s="5" t="s">
        <v>473</v>
      </c>
      <c r="BE1223" s="50">
        <f>IF($U$1223="základní",$N$1223,0)</f>
        <v>0</v>
      </c>
      <c r="BF1223" s="50">
        <f>IF($U$1223="snížená",$N$1223,0)</f>
        <v>0</v>
      </c>
      <c r="BG1223" s="50">
        <f>IF($U$1223="zákl. přenesená",$N$1223,0)</f>
        <v>0</v>
      </c>
      <c r="BH1223" s="50">
        <f>IF($U$1223="sníž. přenesená",$N$1223,0)</f>
        <v>0</v>
      </c>
      <c r="BI1223" s="50">
        <f>IF($U$1223="nulová",$N$1223,0)</f>
        <v>0</v>
      </c>
      <c r="BJ1223" s="5" t="s">
        <v>364</v>
      </c>
      <c r="BK1223" s="50">
        <f>ROUND($L$1223*$K$1223,2)</f>
        <v>0</v>
      </c>
      <c r="BL1223" s="5" t="s">
        <v>541</v>
      </c>
    </row>
    <row r="1224" spans="2:63" s="75" customFormat="1" ht="30.75" customHeight="1">
      <c r="B1224" s="76"/>
      <c r="D1224" s="84" t="s">
        <v>443</v>
      </c>
      <c r="N1224" s="178">
        <f>$BK$1224</f>
        <v>0</v>
      </c>
      <c r="O1224" s="179"/>
      <c r="P1224" s="179"/>
      <c r="Q1224" s="179"/>
      <c r="R1224" s="79"/>
      <c r="T1224" s="80"/>
      <c r="W1224" s="81">
        <f>SUM($W$1225:$W$1240)</f>
        <v>0</v>
      </c>
      <c r="Y1224" s="81">
        <f>SUM($Y$1225:$Y$1240)</f>
        <v>0</v>
      </c>
      <c r="AA1224" s="82">
        <f>SUM($AA$1225:$AA$1240)</f>
        <v>0</v>
      </c>
      <c r="AR1224" s="78" t="s">
        <v>364</v>
      </c>
      <c r="AT1224" s="78" t="s">
        <v>354</v>
      </c>
      <c r="AU1224" s="78" t="s">
        <v>320</v>
      </c>
      <c r="AY1224" s="78" t="s">
        <v>473</v>
      </c>
      <c r="BK1224" s="83">
        <f>SUM($BK$1225:$BK$1240)</f>
        <v>0</v>
      </c>
    </row>
    <row r="1225" spans="2:64" s="5" customFormat="1" ht="15.75" customHeight="1">
      <c r="B1225" s="16"/>
      <c r="C1225" s="85" t="s">
        <v>118</v>
      </c>
      <c r="D1225" s="85" t="s">
        <v>474</v>
      </c>
      <c r="E1225" s="86" t="s">
        <v>119</v>
      </c>
      <c r="F1225" s="167" t="s">
        <v>120</v>
      </c>
      <c r="G1225" s="168"/>
      <c r="H1225" s="168"/>
      <c r="I1225" s="168"/>
      <c r="J1225" s="87" t="s">
        <v>539</v>
      </c>
      <c r="K1225" s="88">
        <v>12</v>
      </c>
      <c r="L1225" s="169">
        <v>0</v>
      </c>
      <c r="M1225" s="168"/>
      <c r="N1225" s="170">
        <f>ROUND($L$1225*$K$1225,2)</f>
        <v>0</v>
      </c>
      <c r="O1225" s="168"/>
      <c r="P1225" s="168"/>
      <c r="Q1225" s="168"/>
      <c r="R1225" s="17"/>
      <c r="T1225" s="89"/>
      <c r="U1225" s="20" t="s">
        <v>340</v>
      </c>
      <c r="V1225" s="90">
        <v>0</v>
      </c>
      <c r="W1225" s="90">
        <f>$V$1225*$K$1225</f>
        <v>0</v>
      </c>
      <c r="X1225" s="90">
        <v>0</v>
      </c>
      <c r="Y1225" s="90">
        <f>$X$1225*$K$1225</f>
        <v>0</v>
      </c>
      <c r="Z1225" s="90">
        <v>0</v>
      </c>
      <c r="AA1225" s="91">
        <f>$Z$1225*$K$1225</f>
        <v>0</v>
      </c>
      <c r="AR1225" s="5" t="s">
        <v>541</v>
      </c>
      <c r="AT1225" s="5" t="s">
        <v>474</v>
      </c>
      <c r="AU1225" s="5" t="s">
        <v>364</v>
      </c>
      <c r="AY1225" s="5" t="s">
        <v>473</v>
      </c>
      <c r="BE1225" s="50">
        <f>IF($U$1225="základní",$N$1225,0)</f>
        <v>0</v>
      </c>
      <c r="BF1225" s="50">
        <f>IF($U$1225="snížená",$N$1225,0)</f>
        <v>0</v>
      </c>
      <c r="BG1225" s="50">
        <f>IF($U$1225="zákl. přenesená",$N$1225,0)</f>
        <v>0</v>
      </c>
      <c r="BH1225" s="50">
        <f>IF($U$1225="sníž. přenesená",$N$1225,0)</f>
        <v>0</v>
      </c>
      <c r="BI1225" s="50">
        <f>IF($U$1225="nulová",$N$1225,0)</f>
        <v>0</v>
      </c>
      <c r="BJ1225" s="5" t="s">
        <v>364</v>
      </c>
      <c r="BK1225" s="50">
        <f>ROUND($L$1225*$K$1225,2)</f>
        <v>0</v>
      </c>
      <c r="BL1225" s="5" t="s">
        <v>541</v>
      </c>
    </row>
    <row r="1226" spans="2:47" s="5" customFormat="1" ht="104.25" customHeight="1">
      <c r="B1226" s="16"/>
      <c r="F1226" s="177" t="s">
        <v>121</v>
      </c>
      <c r="G1226" s="139"/>
      <c r="H1226" s="139"/>
      <c r="I1226" s="139"/>
      <c r="R1226" s="17"/>
      <c r="T1226" s="41"/>
      <c r="AA1226" s="42"/>
      <c r="AT1226" s="5" t="s">
        <v>620</v>
      </c>
      <c r="AU1226" s="5" t="s">
        <v>364</v>
      </c>
    </row>
    <row r="1227" spans="2:64" s="5" customFormat="1" ht="15.75" customHeight="1">
      <c r="B1227" s="16"/>
      <c r="C1227" s="85" t="s">
        <v>122</v>
      </c>
      <c r="D1227" s="85" t="s">
        <v>474</v>
      </c>
      <c r="E1227" s="86" t="s">
        <v>123</v>
      </c>
      <c r="F1227" s="167" t="s">
        <v>124</v>
      </c>
      <c r="G1227" s="168"/>
      <c r="H1227" s="168"/>
      <c r="I1227" s="168"/>
      <c r="J1227" s="87" t="s">
        <v>539</v>
      </c>
      <c r="K1227" s="88">
        <v>2</v>
      </c>
      <c r="L1227" s="169">
        <v>0</v>
      </c>
      <c r="M1227" s="168"/>
      <c r="N1227" s="170">
        <f>ROUND($L$1227*$K$1227,2)</f>
        <v>0</v>
      </c>
      <c r="O1227" s="168"/>
      <c r="P1227" s="168"/>
      <c r="Q1227" s="168"/>
      <c r="R1227" s="17"/>
      <c r="T1227" s="89"/>
      <c r="U1227" s="20" t="s">
        <v>340</v>
      </c>
      <c r="V1227" s="90">
        <v>0</v>
      </c>
      <c r="W1227" s="90">
        <f>$V$1227*$K$1227</f>
        <v>0</v>
      </c>
      <c r="X1227" s="90">
        <v>0</v>
      </c>
      <c r="Y1227" s="90">
        <f>$X$1227*$K$1227</f>
        <v>0</v>
      </c>
      <c r="Z1227" s="90">
        <v>0</v>
      </c>
      <c r="AA1227" s="91">
        <f>$Z$1227*$K$1227</f>
        <v>0</v>
      </c>
      <c r="AR1227" s="5" t="s">
        <v>541</v>
      </c>
      <c r="AT1227" s="5" t="s">
        <v>474</v>
      </c>
      <c r="AU1227" s="5" t="s">
        <v>364</v>
      </c>
      <c r="AY1227" s="5" t="s">
        <v>473</v>
      </c>
      <c r="BE1227" s="50">
        <f>IF($U$1227="základní",$N$1227,0)</f>
        <v>0</v>
      </c>
      <c r="BF1227" s="50">
        <f>IF($U$1227="snížená",$N$1227,0)</f>
        <v>0</v>
      </c>
      <c r="BG1227" s="50">
        <f>IF($U$1227="zákl. přenesená",$N$1227,0)</f>
        <v>0</v>
      </c>
      <c r="BH1227" s="50">
        <f>IF($U$1227="sníž. přenesená",$N$1227,0)</f>
        <v>0</v>
      </c>
      <c r="BI1227" s="50">
        <f>IF($U$1227="nulová",$N$1227,0)</f>
        <v>0</v>
      </c>
      <c r="BJ1227" s="5" t="s">
        <v>364</v>
      </c>
      <c r="BK1227" s="50">
        <f>ROUND($L$1227*$K$1227,2)</f>
        <v>0</v>
      </c>
      <c r="BL1227" s="5" t="s">
        <v>541</v>
      </c>
    </row>
    <row r="1228" spans="2:47" s="5" customFormat="1" ht="104.25" customHeight="1">
      <c r="B1228" s="16"/>
      <c r="F1228" s="177" t="s">
        <v>125</v>
      </c>
      <c r="G1228" s="139"/>
      <c r="H1228" s="139"/>
      <c r="I1228" s="139"/>
      <c r="R1228" s="17"/>
      <c r="T1228" s="41"/>
      <c r="AA1228" s="42"/>
      <c r="AT1228" s="5" t="s">
        <v>620</v>
      </c>
      <c r="AU1228" s="5" t="s">
        <v>364</v>
      </c>
    </row>
    <row r="1229" spans="2:64" s="5" customFormat="1" ht="15.75" customHeight="1">
      <c r="B1229" s="16"/>
      <c r="C1229" s="85" t="s">
        <v>126</v>
      </c>
      <c r="D1229" s="85" t="s">
        <v>474</v>
      </c>
      <c r="E1229" s="86" t="s">
        <v>127</v>
      </c>
      <c r="F1229" s="167" t="s">
        <v>128</v>
      </c>
      <c r="G1229" s="168"/>
      <c r="H1229" s="168"/>
      <c r="I1229" s="168"/>
      <c r="J1229" s="87" t="s">
        <v>539</v>
      </c>
      <c r="K1229" s="88">
        <v>2</v>
      </c>
      <c r="L1229" s="169">
        <v>0</v>
      </c>
      <c r="M1229" s="168"/>
      <c r="N1229" s="170">
        <f>ROUND($L$1229*$K$1229,2)</f>
        <v>0</v>
      </c>
      <c r="O1229" s="168"/>
      <c r="P1229" s="168"/>
      <c r="Q1229" s="168"/>
      <c r="R1229" s="17"/>
      <c r="T1229" s="89"/>
      <c r="U1229" s="20" t="s">
        <v>340</v>
      </c>
      <c r="V1229" s="90">
        <v>0</v>
      </c>
      <c r="W1229" s="90">
        <f>$V$1229*$K$1229</f>
        <v>0</v>
      </c>
      <c r="X1229" s="90">
        <v>0</v>
      </c>
      <c r="Y1229" s="90">
        <f>$X$1229*$K$1229</f>
        <v>0</v>
      </c>
      <c r="Z1229" s="90">
        <v>0</v>
      </c>
      <c r="AA1229" s="91">
        <f>$Z$1229*$K$1229</f>
        <v>0</v>
      </c>
      <c r="AR1229" s="5" t="s">
        <v>541</v>
      </c>
      <c r="AT1229" s="5" t="s">
        <v>474</v>
      </c>
      <c r="AU1229" s="5" t="s">
        <v>364</v>
      </c>
      <c r="AY1229" s="5" t="s">
        <v>473</v>
      </c>
      <c r="BE1229" s="50">
        <f>IF($U$1229="základní",$N$1229,0)</f>
        <v>0</v>
      </c>
      <c r="BF1229" s="50">
        <f>IF($U$1229="snížená",$N$1229,0)</f>
        <v>0</v>
      </c>
      <c r="BG1229" s="50">
        <f>IF($U$1229="zákl. přenesená",$N$1229,0)</f>
        <v>0</v>
      </c>
      <c r="BH1229" s="50">
        <f>IF($U$1229="sníž. přenesená",$N$1229,0)</f>
        <v>0</v>
      </c>
      <c r="BI1229" s="50">
        <f>IF($U$1229="nulová",$N$1229,0)</f>
        <v>0</v>
      </c>
      <c r="BJ1229" s="5" t="s">
        <v>364</v>
      </c>
      <c r="BK1229" s="50">
        <f>ROUND($L$1229*$K$1229,2)</f>
        <v>0</v>
      </c>
      <c r="BL1229" s="5" t="s">
        <v>541</v>
      </c>
    </row>
    <row r="1230" spans="2:47" s="5" customFormat="1" ht="104.25" customHeight="1">
      <c r="B1230" s="16"/>
      <c r="F1230" s="177" t="s">
        <v>129</v>
      </c>
      <c r="G1230" s="139"/>
      <c r="H1230" s="139"/>
      <c r="I1230" s="139"/>
      <c r="R1230" s="17"/>
      <c r="T1230" s="41"/>
      <c r="AA1230" s="42"/>
      <c r="AT1230" s="5" t="s">
        <v>620</v>
      </c>
      <c r="AU1230" s="5" t="s">
        <v>364</v>
      </c>
    </row>
    <row r="1231" spans="2:64" s="5" customFormat="1" ht="15.75" customHeight="1">
      <c r="B1231" s="16"/>
      <c r="C1231" s="85" t="s">
        <v>130</v>
      </c>
      <c r="D1231" s="85" t="s">
        <v>474</v>
      </c>
      <c r="E1231" s="86" t="s">
        <v>131</v>
      </c>
      <c r="F1231" s="167" t="s">
        <v>132</v>
      </c>
      <c r="G1231" s="168"/>
      <c r="H1231" s="168"/>
      <c r="I1231" s="168"/>
      <c r="J1231" s="87" t="s">
        <v>539</v>
      </c>
      <c r="K1231" s="88">
        <v>2</v>
      </c>
      <c r="L1231" s="169">
        <v>0</v>
      </c>
      <c r="M1231" s="168"/>
      <c r="N1231" s="170">
        <f>ROUND($L$1231*$K$1231,2)</f>
        <v>0</v>
      </c>
      <c r="O1231" s="168"/>
      <c r="P1231" s="168"/>
      <c r="Q1231" s="168"/>
      <c r="R1231" s="17"/>
      <c r="T1231" s="89"/>
      <c r="U1231" s="20" t="s">
        <v>340</v>
      </c>
      <c r="V1231" s="90">
        <v>0</v>
      </c>
      <c r="W1231" s="90">
        <f>$V$1231*$K$1231</f>
        <v>0</v>
      </c>
      <c r="X1231" s="90">
        <v>0</v>
      </c>
      <c r="Y1231" s="90">
        <f>$X$1231*$K$1231</f>
        <v>0</v>
      </c>
      <c r="Z1231" s="90">
        <v>0</v>
      </c>
      <c r="AA1231" s="91">
        <f>$Z$1231*$K$1231</f>
        <v>0</v>
      </c>
      <c r="AR1231" s="5" t="s">
        <v>541</v>
      </c>
      <c r="AT1231" s="5" t="s">
        <v>474</v>
      </c>
      <c r="AU1231" s="5" t="s">
        <v>364</v>
      </c>
      <c r="AY1231" s="5" t="s">
        <v>473</v>
      </c>
      <c r="BE1231" s="50">
        <f>IF($U$1231="základní",$N$1231,0)</f>
        <v>0</v>
      </c>
      <c r="BF1231" s="50">
        <f>IF($U$1231="snížená",$N$1231,0)</f>
        <v>0</v>
      </c>
      <c r="BG1231" s="50">
        <f>IF($U$1231="zákl. přenesená",$N$1231,0)</f>
        <v>0</v>
      </c>
      <c r="BH1231" s="50">
        <f>IF($U$1231="sníž. přenesená",$N$1231,0)</f>
        <v>0</v>
      </c>
      <c r="BI1231" s="50">
        <f>IF($U$1231="nulová",$N$1231,0)</f>
        <v>0</v>
      </c>
      <c r="BJ1231" s="5" t="s">
        <v>364</v>
      </c>
      <c r="BK1231" s="50">
        <f>ROUND($L$1231*$K$1231,2)</f>
        <v>0</v>
      </c>
      <c r="BL1231" s="5" t="s">
        <v>541</v>
      </c>
    </row>
    <row r="1232" spans="2:47" s="5" customFormat="1" ht="104.25" customHeight="1">
      <c r="B1232" s="16"/>
      <c r="F1232" s="177" t="s">
        <v>133</v>
      </c>
      <c r="G1232" s="139"/>
      <c r="H1232" s="139"/>
      <c r="I1232" s="139"/>
      <c r="R1232" s="17"/>
      <c r="T1232" s="41"/>
      <c r="AA1232" s="42"/>
      <c r="AT1232" s="5" t="s">
        <v>620</v>
      </c>
      <c r="AU1232" s="5" t="s">
        <v>364</v>
      </c>
    </row>
    <row r="1233" spans="2:64" s="5" customFormat="1" ht="15.75" customHeight="1">
      <c r="B1233" s="16"/>
      <c r="C1233" s="85" t="s">
        <v>134</v>
      </c>
      <c r="D1233" s="85" t="s">
        <v>474</v>
      </c>
      <c r="E1233" s="86" t="s">
        <v>135</v>
      </c>
      <c r="F1233" s="167" t="s">
        <v>136</v>
      </c>
      <c r="G1233" s="168"/>
      <c r="H1233" s="168"/>
      <c r="I1233" s="168"/>
      <c r="J1233" s="87" t="s">
        <v>539</v>
      </c>
      <c r="K1233" s="88">
        <v>2</v>
      </c>
      <c r="L1233" s="169">
        <v>0</v>
      </c>
      <c r="M1233" s="168"/>
      <c r="N1233" s="170">
        <f>ROUND($L$1233*$K$1233,2)</f>
        <v>0</v>
      </c>
      <c r="O1233" s="168"/>
      <c r="P1233" s="168"/>
      <c r="Q1233" s="168"/>
      <c r="R1233" s="17"/>
      <c r="T1233" s="89"/>
      <c r="U1233" s="20" t="s">
        <v>340</v>
      </c>
      <c r="V1233" s="90">
        <v>0</v>
      </c>
      <c r="W1233" s="90">
        <f>$V$1233*$K$1233</f>
        <v>0</v>
      </c>
      <c r="X1233" s="90">
        <v>0</v>
      </c>
      <c r="Y1233" s="90">
        <f>$X$1233*$K$1233</f>
        <v>0</v>
      </c>
      <c r="Z1233" s="90">
        <v>0</v>
      </c>
      <c r="AA1233" s="91">
        <f>$Z$1233*$K$1233</f>
        <v>0</v>
      </c>
      <c r="AR1233" s="5" t="s">
        <v>541</v>
      </c>
      <c r="AT1233" s="5" t="s">
        <v>474</v>
      </c>
      <c r="AU1233" s="5" t="s">
        <v>364</v>
      </c>
      <c r="AY1233" s="5" t="s">
        <v>473</v>
      </c>
      <c r="BE1233" s="50">
        <f>IF($U$1233="základní",$N$1233,0)</f>
        <v>0</v>
      </c>
      <c r="BF1233" s="50">
        <f>IF($U$1233="snížená",$N$1233,0)</f>
        <v>0</v>
      </c>
      <c r="BG1233" s="50">
        <f>IF($U$1233="zákl. přenesená",$N$1233,0)</f>
        <v>0</v>
      </c>
      <c r="BH1233" s="50">
        <f>IF($U$1233="sníž. přenesená",$N$1233,0)</f>
        <v>0</v>
      </c>
      <c r="BI1233" s="50">
        <f>IF($U$1233="nulová",$N$1233,0)</f>
        <v>0</v>
      </c>
      <c r="BJ1233" s="5" t="s">
        <v>364</v>
      </c>
      <c r="BK1233" s="50">
        <f>ROUND($L$1233*$K$1233,2)</f>
        <v>0</v>
      </c>
      <c r="BL1233" s="5" t="s">
        <v>541</v>
      </c>
    </row>
    <row r="1234" spans="2:47" s="5" customFormat="1" ht="104.25" customHeight="1">
      <c r="B1234" s="16"/>
      <c r="F1234" s="177" t="s">
        <v>137</v>
      </c>
      <c r="G1234" s="139"/>
      <c r="H1234" s="139"/>
      <c r="I1234" s="139"/>
      <c r="R1234" s="17"/>
      <c r="T1234" s="41"/>
      <c r="AA1234" s="42"/>
      <c r="AT1234" s="5" t="s">
        <v>620</v>
      </c>
      <c r="AU1234" s="5" t="s">
        <v>364</v>
      </c>
    </row>
    <row r="1235" spans="2:64" s="5" customFormat="1" ht="15.75" customHeight="1">
      <c r="B1235" s="16"/>
      <c r="C1235" s="85" t="s">
        <v>138</v>
      </c>
      <c r="D1235" s="85" t="s">
        <v>474</v>
      </c>
      <c r="E1235" s="86" t="s">
        <v>139</v>
      </c>
      <c r="F1235" s="167" t="s">
        <v>140</v>
      </c>
      <c r="G1235" s="168"/>
      <c r="H1235" s="168"/>
      <c r="I1235" s="168"/>
      <c r="J1235" s="87" t="s">
        <v>539</v>
      </c>
      <c r="K1235" s="88">
        <v>2</v>
      </c>
      <c r="L1235" s="169">
        <v>0</v>
      </c>
      <c r="M1235" s="168"/>
      <c r="N1235" s="170">
        <f>ROUND($L$1235*$K$1235,2)</f>
        <v>0</v>
      </c>
      <c r="O1235" s="168"/>
      <c r="P1235" s="168"/>
      <c r="Q1235" s="168"/>
      <c r="R1235" s="17"/>
      <c r="T1235" s="89"/>
      <c r="U1235" s="20" t="s">
        <v>340</v>
      </c>
      <c r="V1235" s="90">
        <v>0</v>
      </c>
      <c r="W1235" s="90">
        <f>$V$1235*$K$1235</f>
        <v>0</v>
      </c>
      <c r="X1235" s="90">
        <v>0</v>
      </c>
      <c r="Y1235" s="90">
        <f>$X$1235*$K$1235</f>
        <v>0</v>
      </c>
      <c r="Z1235" s="90">
        <v>0</v>
      </c>
      <c r="AA1235" s="91">
        <f>$Z$1235*$K$1235</f>
        <v>0</v>
      </c>
      <c r="AR1235" s="5" t="s">
        <v>541</v>
      </c>
      <c r="AT1235" s="5" t="s">
        <v>474</v>
      </c>
      <c r="AU1235" s="5" t="s">
        <v>364</v>
      </c>
      <c r="AY1235" s="5" t="s">
        <v>473</v>
      </c>
      <c r="BE1235" s="50">
        <f>IF($U$1235="základní",$N$1235,0)</f>
        <v>0</v>
      </c>
      <c r="BF1235" s="50">
        <f>IF($U$1235="snížená",$N$1235,0)</f>
        <v>0</v>
      </c>
      <c r="BG1235" s="50">
        <f>IF($U$1235="zákl. přenesená",$N$1235,0)</f>
        <v>0</v>
      </c>
      <c r="BH1235" s="50">
        <f>IF($U$1235="sníž. přenesená",$N$1235,0)</f>
        <v>0</v>
      </c>
      <c r="BI1235" s="50">
        <f>IF($U$1235="nulová",$N$1235,0)</f>
        <v>0</v>
      </c>
      <c r="BJ1235" s="5" t="s">
        <v>364</v>
      </c>
      <c r="BK1235" s="50">
        <f>ROUND($L$1235*$K$1235,2)</f>
        <v>0</v>
      </c>
      <c r="BL1235" s="5" t="s">
        <v>541</v>
      </c>
    </row>
    <row r="1236" spans="2:47" s="5" customFormat="1" ht="115.5" customHeight="1">
      <c r="B1236" s="16"/>
      <c r="F1236" s="177" t="s">
        <v>141</v>
      </c>
      <c r="G1236" s="139"/>
      <c r="H1236" s="139"/>
      <c r="I1236" s="139"/>
      <c r="R1236" s="17"/>
      <c r="T1236" s="41"/>
      <c r="AA1236" s="42"/>
      <c r="AT1236" s="5" t="s">
        <v>620</v>
      </c>
      <c r="AU1236" s="5" t="s">
        <v>364</v>
      </c>
    </row>
    <row r="1237" spans="2:64" s="5" customFormat="1" ht="15.75" customHeight="1">
      <c r="B1237" s="16"/>
      <c r="C1237" s="85" t="s">
        <v>142</v>
      </c>
      <c r="D1237" s="85" t="s">
        <v>474</v>
      </c>
      <c r="E1237" s="86" t="s">
        <v>143</v>
      </c>
      <c r="F1237" s="167" t="s">
        <v>144</v>
      </c>
      <c r="G1237" s="168"/>
      <c r="H1237" s="168"/>
      <c r="I1237" s="168"/>
      <c r="J1237" s="87" t="s">
        <v>539</v>
      </c>
      <c r="K1237" s="88">
        <v>2</v>
      </c>
      <c r="L1237" s="169">
        <v>0</v>
      </c>
      <c r="M1237" s="168"/>
      <c r="N1237" s="170">
        <f>ROUND($L$1237*$K$1237,2)</f>
        <v>0</v>
      </c>
      <c r="O1237" s="168"/>
      <c r="P1237" s="168"/>
      <c r="Q1237" s="168"/>
      <c r="R1237" s="17"/>
      <c r="T1237" s="89"/>
      <c r="U1237" s="20" t="s">
        <v>340</v>
      </c>
      <c r="V1237" s="90">
        <v>0</v>
      </c>
      <c r="W1237" s="90">
        <f>$V$1237*$K$1237</f>
        <v>0</v>
      </c>
      <c r="X1237" s="90">
        <v>0</v>
      </c>
      <c r="Y1237" s="90">
        <f>$X$1237*$K$1237</f>
        <v>0</v>
      </c>
      <c r="Z1237" s="90">
        <v>0</v>
      </c>
      <c r="AA1237" s="91">
        <f>$Z$1237*$K$1237</f>
        <v>0</v>
      </c>
      <c r="AR1237" s="5" t="s">
        <v>541</v>
      </c>
      <c r="AT1237" s="5" t="s">
        <v>474</v>
      </c>
      <c r="AU1237" s="5" t="s">
        <v>364</v>
      </c>
      <c r="AY1237" s="5" t="s">
        <v>473</v>
      </c>
      <c r="BE1237" s="50">
        <f>IF($U$1237="základní",$N$1237,0)</f>
        <v>0</v>
      </c>
      <c r="BF1237" s="50">
        <f>IF($U$1237="snížená",$N$1237,0)</f>
        <v>0</v>
      </c>
      <c r="BG1237" s="50">
        <f>IF($U$1237="zákl. přenesená",$N$1237,0)</f>
        <v>0</v>
      </c>
      <c r="BH1237" s="50">
        <f>IF($U$1237="sníž. přenesená",$N$1237,0)</f>
        <v>0</v>
      </c>
      <c r="BI1237" s="50">
        <f>IF($U$1237="nulová",$N$1237,0)</f>
        <v>0</v>
      </c>
      <c r="BJ1237" s="5" t="s">
        <v>364</v>
      </c>
      <c r="BK1237" s="50">
        <f>ROUND($L$1237*$K$1237,2)</f>
        <v>0</v>
      </c>
      <c r="BL1237" s="5" t="s">
        <v>541</v>
      </c>
    </row>
    <row r="1238" spans="2:47" s="5" customFormat="1" ht="93" customHeight="1">
      <c r="B1238" s="16"/>
      <c r="F1238" s="177" t="s">
        <v>145</v>
      </c>
      <c r="G1238" s="139"/>
      <c r="H1238" s="139"/>
      <c r="I1238" s="139"/>
      <c r="R1238" s="17"/>
      <c r="T1238" s="41"/>
      <c r="AA1238" s="42"/>
      <c r="AT1238" s="5" t="s">
        <v>620</v>
      </c>
      <c r="AU1238" s="5" t="s">
        <v>364</v>
      </c>
    </row>
    <row r="1239" spans="2:64" s="5" customFormat="1" ht="15.75" customHeight="1">
      <c r="B1239" s="16"/>
      <c r="C1239" s="85" t="s">
        <v>146</v>
      </c>
      <c r="D1239" s="85" t="s">
        <v>474</v>
      </c>
      <c r="E1239" s="86" t="s">
        <v>147</v>
      </c>
      <c r="F1239" s="167" t="s">
        <v>148</v>
      </c>
      <c r="G1239" s="168"/>
      <c r="H1239" s="168"/>
      <c r="I1239" s="168"/>
      <c r="J1239" s="87" t="s">
        <v>539</v>
      </c>
      <c r="K1239" s="88">
        <v>2</v>
      </c>
      <c r="L1239" s="169">
        <v>0</v>
      </c>
      <c r="M1239" s="168"/>
      <c r="N1239" s="170">
        <f>ROUND($L$1239*$K$1239,2)</f>
        <v>0</v>
      </c>
      <c r="O1239" s="168"/>
      <c r="P1239" s="168"/>
      <c r="Q1239" s="168"/>
      <c r="R1239" s="17"/>
      <c r="T1239" s="89"/>
      <c r="U1239" s="20" t="s">
        <v>340</v>
      </c>
      <c r="V1239" s="90">
        <v>0</v>
      </c>
      <c r="W1239" s="90">
        <f>$V$1239*$K$1239</f>
        <v>0</v>
      </c>
      <c r="X1239" s="90">
        <v>0</v>
      </c>
      <c r="Y1239" s="90">
        <f>$X$1239*$K$1239</f>
        <v>0</v>
      </c>
      <c r="Z1239" s="90">
        <v>0</v>
      </c>
      <c r="AA1239" s="91">
        <f>$Z$1239*$K$1239</f>
        <v>0</v>
      </c>
      <c r="AR1239" s="5" t="s">
        <v>541</v>
      </c>
      <c r="AT1239" s="5" t="s">
        <v>474</v>
      </c>
      <c r="AU1239" s="5" t="s">
        <v>364</v>
      </c>
      <c r="AY1239" s="5" t="s">
        <v>473</v>
      </c>
      <c r="BE1239" s="50">
        <f>IF($U$1239="základní",$N$1239,0)</f>
        <v>0</v>
      </c>
      <c r="BF1239" s="50">
        <f>IF($U$1239="snížená",$N$1239,0)</f>
        <v>0</v>
      </c>
      <c r="BG1239" s="50">
        <f>IF($U$1239="zákl. přenesená",$N$1239,0)</f>
        <v>0</v>
      </c>
      <c r="BH1239" s="50">
        <f>IF($U$1239="sníž. přenesená",$N$1239,0)</f>
        <v>0</v>
      </c>
      <c r="BI1239" s="50">
        <f>IF($U$1239="nulová",$N$1239,0)</f>
        <v>0</v>
      </c>
      <c r="BJ1239" s="5" t="s">
        <v>364</v>
      </c>
      <c r="BK1239" s="50">
        <f>ROUND($L$1239*$K$1239,2)</f>
        <v>0</v>
      </c>
      <c r="BL1239" s="5" t="s">
        <v>541</v>
      </c>
    </row>
    <row r="1240" spans="2:47" s="5" customFormat="1" ht="93" customHeight="1">
      <c r="B1240" s="16"/>
      <c r="F1240" s="177" t="s">
        <v>149</v>
      </c>
      <c r="G1240" s="139"/>
      <c r="H1240" s="139"/>
      <c r="I1240" s="139"/>
      <c r="R1240" s="17"/>
      <c r="T1240" s="41"/>
      <c r="AA1240" s="42"/>
      <c r="AT1240" s="5" t="s">
        <v>620</v>
      </c>
      <c r="AU1240" s="5" t="s">
        <v>364</v>
      </c>
    </row>
    <row r="1241" spans="2:63" s="75" customFormat="1" ht="30.75" customHeight="1">
      <c r="B1241" s="76"/>
      <c r="D1241" s="84" t="s">
        <v>444</v>
      </c>
      <c r="N1241" s="178">
        <f>$BK$1241</f>
        <v>0</v>
      </c>
      <c r="O1241" s="179"/>
      <c r="P1241" s="179"/>
      <c r="Q1241" s="179"/>
      <c r="R1241" s="79"/>
      <c r="T1241" s="80"/>
      <c r="W1241" s="81">
        <f>SUM($W$1242:$W$1313)</f>
        <v>100.4524</v>
      </c>
      <c r="Y1241" s="81">
        <f>SUM($Y$1242:$Y$1313)</f>
        <v>2.7536639999999997</v>
      </c>
      <c r="AA1241" s="82">
        <f>SUM($AA$1242:$AA$1313)</f>
        <v>0</v>
      </c>
      <c r="AR1241" s="78" t="s">
        <v>364</v>
      </c>
      <c r="AT1241" s="78" t="s">
        <v>354</v>
      </c>
      <c r="AU1241" s="78" t="s">
        <v>320</v>
      </c>
      <c r="AY1241" s="78" t="s">
        <v>473</v>
      </c>
      <c r="BK1241" s="83">
        <f>SUM($BK$1242:$BK$1313)</f>
        <v>0</v>
      </c>
    </row>
    <row r="1242" spans="2:64" s="5" customFormat="1" ht="27" customHeight="1">
      <c r="B1242" s="16"/>
      <c r="C1242" s="85" t="s">
        <v>150</v>
      </c>
      <c r="D1242" s="85" t="s">
        <v>474</v>
      </c>
      <c r="E1242" s="86" t="s">
        <v>151</v>
      </c>
      <c r="F1242" s="167" t="s">
        <v>152</v>
      </c>
      <c r="G1242" s="168"/>
      <c r="H1242" s="168"/>
      <c r="I1242" s="168"/>
      <c r="J1242" s="87" t="s">
        <v>632</v>
      </c>
      <c r="K1242" s="88">
        <v>65</v>
      </c>
      <c r="L1242" s="169">
        <v>0</v>
      </c>
      <c r="M1242" s="168"/>
      <c r="N1242" s="170">
        <f>ROUND($L$1242*$K$1242,2)</f>
        <v>0</v>
      </c>
      <c r="O1242" s="168"/>
      <c r="P1242" s="168"/>
      <c r="Q1242" s="168"/>
      <c r="R1242" s="17"/>
      <c r="T1242" s="89"/>
      <c r="U1242" s="20" t="s">
        <v>340</v>
      </c>
      <c r="V1242" s="90">
        <v>0.209</v>
      </c>
      <c r="W1242" s="90">
        <f>$V$1242*$K$1242</f>
        <v>13.584999999999999</v>
      </c>
      <c r="X1242" s="90">
        <v>0.00062</v>
      </c>
      <c r="Y1242" s="90">
        <f>$X$1242*$K$1242</f>
        <v>0.0403</v>
      </c>
      <c r="Z1242" s="90">
        <v>0</v>
      </c>
      <c r="AA1242" s="91">
        <f>$Z$1242*$K$1242</f>
        <v>0</v>
      </c>
      <c r="AR1242" s="5" t="s">
        <v>541</v>
      </c>
      <c r="AT1242" s="5" t="s">
        <v>474</v>
      </c>
      <c r="AU1242" s="5" t="s">
        <v>364</v>
      </c>
      <c r="AY1242" s="5" t="s">
        <v>473</v>
      </c>
      <c r="BE1242" s="50">
        <f>IF($U$1242="základní",$N$1242,0)</f>
        <v>0</v>
      </c>
      <c r="BF1242" s="50">
        <f>IF($U$1242="snížená",$N$1242,0)</f>
        <v>0</v>
      </c>
      <c r="BG1242" s="50">
        <f>IF($U$1242="zákl. přenesená",$N$1242,0)</f>
        <v>0</v>
      </c>
      <c r="BH1242" s="50">
        <f>IF($U$1242="sníž. přenesená",$N$1242,0)</f>
        <v>0</v>
      </c>
      <c r="BI1242" s="50">
        <f>IF($U$1242="nulová",$N$1242,0)</f>
        <v>0</v>
      </c>
      <c r="BJ1242" s="5" t="s">
        <v>364</v>
      </c>
      <c r="BK1242" s="50">
        <f>ROUND($L$1242*$K$1242,2)</f>
        <v>0</v>
      </c>
      <c r="BL1242" s="5" t="s">
        <v>541</v>
      </c>
    </row>
    <row r="1243" spans="2:51" s="5" customFormat="1" ht="15.75" customHeight="1">
      <c r="B1243" s="92"/>
      <c r="E1243" s="93"/>
      <c r="F1243" s="171" t="s">
        <v>569</v>
      </c>
      <c r="G1243" s="172"/>
      <c r="H1243" s="172"/>
      <c r="I1243" s="172"/>
      <c r="K1243" s="93"/>
      <c r="N1243" s="93"/>
      <c r="R1243" s="94"/>
      <c r="T1243" s="95"/>
      <c r="AA1243" s="96"/>
      <c r="AT1243" s="93" t="s">
        <v>480</v>
      </c>
      <c r="AU1243" s="93" t="s">
        <v>364</v>
      </c>
      <c r="AV1243" s="93" t="s">
        <v>320</v>
      </c>
      <c r="AW1243" s="93" t="s">
        <v>422</v>
      </c>
      <c r="AX1243" s="93" t="s">
        <v>355</v>
      </c>
      <c r="AY1243" s="93" t="s">
        <v>473</v>
      </c>
    </row>
    <row r="1244" spans="2:51" s="5" customFormat="1" ht="15.75" customHeight="1">
      <c r="B1244" s="92"/>
      <c r="E1244" s="93"/>
      <c r="F1244" s="171" t="s">
        <v>153</v>
      </c>
      <c r="G1244" s="172"/>
      <c r="H1244" s="172"/>
      <c r="I1244" s="172"/>
      <c r="K1244" s="93"/>
      <c r="N1244" s="93"/>
      <c r="R1244" s="94"/>
      <c r="T1244" s="95"/>
      <c r="AA1244" s="96"/>
      <c r="AT1244" s="93" t="s">
        <v>480</v>
      </c>
      <c r="AU1244" s="93" t="s">
        <v>364</v>
      </c>
      <c r="AV1244" s="93" t="s">
        <v>320</v>
      </c>
      <c r="AW1244" s="93" t="s">
        <v>422</v>
      </c>
      <c r="AX1244" s="93" t="s">
        <v>355</v>
      </c>
      <c r="AY1244" s="93" t="s">
        <v>473</v>
      </c>
    </row>
    <row r="1245" spans="2:51" s="5" customFormat="1" ht="15.75" customHeight="1">
      <c r="B1245" s="92"/>
      <c r="E1245" s="93"/>
      <c r="F1245" s="171" t="s">
        <v>789</v>
      </c>
      <c r="G1245" s="172"/>
      <c r="H1245" s="172"/>
      <c r="I1245" s="172"/>
      <c r="K1245" s="93"/>
      <c r="N1245" s="93"/>
      <c r="R1245" s="94"/>
      <c r="T1245" s="95"/>
      <c r="AA1245" s="96"/>
      <c r="AT1245" s="93" t="s">
        <v>480</v>
      </c>
      <c r="AU1245" s="93" t="s">
        <v>364</v>
      </c>
      <c r="AV1245" s="93" t="s">
        <v>320</v>
      </c>
      <c r="AW1245" s="93" t="s">
        <v>422</v>
      </c>
      <c r="AX1245" s="93" t="s">
        <v>355</v>
      </c>
      <c r="AY1245" s="93" t="s">
        <v>473</v>
      </c>
    </row>
    <row r="1246" spans="2:51" s="5" customFormat="1" ht="15.75" customHeight="1">
      <c r="B1246" s="97"/>
      <c r="E1246" s="98"/>
      <c r="F1246" s="160" t="s">
        <v>154</v>
      </c>
      <c r="G1246" s="161"/>
      <c r="H1246" s="161"/>
      <c r="I1246" s="161"/>
      <c r="K1246" s="99">
        <v>25.72</v>
      </c>
      <c r="N1246" s="98"/>
      <c r="R1246" s="100"/>
      <c r="T1246" s="101"/>
      <c r="AA1246" s="102"/>
      <c r="AT1246" s="98" t="s">
        <v>480</v>
      </c>
      <c r="AU1246" s="98" t="s">
        <v>364</v>
      </c>
      <c r="AV1246" s="98" t="s">
        <v>364</v>
      </c>
      <c r="AW1246" s="98" t="s">
        <v>422</v>
      </c>
      <c r="AX1246" s="98" t="s">
        <v>355</v>
      </c>
      <c r="AY1246" s="98" t="s">
        <v>473</v>
      </c>
    </row>
    <row r="1247" spans="2:51" s="5" customFormat="1" ht="15.75" customHeight="1">
      <c r="B1247" s="97"/>
      <c r="E1247" s="98"/>
      <c r="F1247" s="160" t="s">
        <v>155</v>
      </c>
      <c r="G1247" s="161"/>
      <c r="H1247" s="161"/>
      <c r="I1247" s="161"/>
      <c r="K1247" s="99">
        <v>-7.2</v>
      </c>
      <c r="N1247" s="98"/>
      <c r="R1247" s="100"/>
      <c r="T1247" s="101"/>
      <c r="AA1247" s="102"/>
      <c r="AT1247" s="98" t="s">
        <v>480</v>
      </c>
      <c r="AU1247" s="98" t="s">
        <v>364</v>
      </c>
      <c r="AV1247" s="98" t="s">
        <v>364</v>
      </c>
      <c r="AW1247" s="98" t="s">
        <v>422</v>
      </c>
      <c r="AX1247" s="98" t="s">
        <v>355</v>
      </c>
      <c r="AY1247" s="98" t="s">
        <v>473</v>
      </c>
    </row>
    <row r="1248" spans="2:51" s="5" customFormat="1" ht="15.75" customHeight="1">
      <c r="B1248" s="92"/>
      <c r="E1248" s="93"/>
      <c r="F1248" s="171" t="s">
        <v>798</v>
      </c>
      <c r="G1248" s="172"/>
      <c r="H1248" s="172"/>
      <c r="I1248" s="172"/>
      <c r="K1248" s="93"/>
      <c r="N1248" s="93"/>
      <c r="R1248" s="94"/>
      <c r="T1248" s="95"/>
      <c r="AA1248" s="96"/>
      <c r="AT1248" s="93" t="s">
        <v>480</v>
      </c>
      <c r="AU1248" s="93" t="s">
        <v>364</v>
      </c>
      <c r="AV1248" s="93" t="s">
        <v>320</v>
      </c>
      <c r="AW1248" s="93" t="s">
        <v>422</v>
      </c>
      <c r="AX1248" s="93" t="s">
        <v>355</v>
      </c>
      <c r="AY1248" s="93" t="s">
        <v>473</v>
      </c>
    </row>
    <row r="1249" spans="2:51" s="5" customFormat="1" ht="15.75" customHeight="1">
      <c r="B1249" s="97"/>
      <c r="E1249" s="98"/>
      <c r="F1249" s="160" t="s">
        <v>156</v>
      </c>
      <c r="G1249" s="161"/>
      <c r="H1249" s="161"/>
      <c r="I1249" s="161"/>
      <c r="K1249" s="99">
        <v>31.8</v>
      </c>
      <c r="N1249" s="98"/>
      <c r="R1249" s="100"/>
      <c r="T1249" s="101"/>
      <c r="AA1249" s="102"/>
      <c r="AT1249" s="98" t="s">
        <v>480</v>
      </c>
      <c r="AU1249" s="98" t="s">
        <v>364</v>
      </c>
      <c r="AV1249" s="98" t="s">
        <v>364</v>
      </c>
      <c r="AW1249" s="98" t="s">
        <v>422</v>
      </c>
      <c r="AX1249" s="98" t="s">
        <v>355</v>
      </c>
      <c r="AY1249" s="98" t="s">
        <v>473</v>
      </c>
    </row>
    <row r="1250" spans="2:51" s="5" customFormat="1" ht="15.75" customHeight="1">
      <c r="B1250" s="97"/>
      <c r="E1250" s="98"/>
      <c r="F1250" s="160" t="s">
        <v>157</v>
      </c>
      <c r="G1250" s="161"/>
      <c r="H1250" s="161"/>
      <c r="I1250" s="161"/>
      <c r="K1250" s="99">
        <v>-3.2</v>
      </c>
      <c r="N1250" s="98"/>
      <c r="R1250" s="100"/>
      <c r="T1250" s="101"/>
      <c r="AA1250" s="102"/>
      <c r="AT1250" s="98" t="s">
        <v>480</v>
      </c>
      <c r="AU1250" s="98" t="s">
        <v>364</v>
      </c>
      <c r="AV1250" s="98" t="s">
        <v>364</v>
      </c>
      <c r="AW1250" s="98" t="s">
        <v>422</v>
      </c>
      <c r="AX1250" s="98" t="s">
        <v>355</v>
      </c>
      <c r="AY1250" s="98" t="s">
        <v>473</v>
      </c>
    </row>
    <row r="1251" spans="2:51" s="5" customFormat="1" ht="15.75" customHeight="1">
      <c r="B1251" s="92"/>
      <c r="E1251" s="93"/>
      <c r="F1251" s="171" t="s">
        <v>801</v>
      </c>
      <c r="G1251" s="172"/>
      <c r="H1251" s="172"/>
      <c r="I1251" s="172"/>
      <c r="K1251" s="93"/>
      <c r="N1251" s="93"/>
      <c r="R1251" s="94"/>
      <c r="T1251" s="95"/>
      <c r="AA1251" s="96"/>
      <c r="AT1251" s="93" t="s">
        <v>480</v>
      </c>
      <c r="AU1251" s="93" t="s">
        <v>364</v>
      </c>
      <c r="AV1251" s="93" t="s">
        <v>320</v>
      </c>
      <c r="AW1251" s="93" t="s">
        <v>422</v>
      </c>
      <c r="AX1251" s="93" t="s">
        <v>355</v>
      </c>
      <c r="AY1251" s="93" t="s">
        <v>473</v>
      </c>
    </row>
    <row r="1252" spans="2:51" s="5" customFormat="1" ht="15.75" customHeight="1">
      <c r="B1252" s="97"/>
      <c r="E1252" s="98"/>
      <c r="F1252" s="160" t="s">
        <v>158</v>
      </c>
      <c r="G1252" s="161"/>
      <c r="H1252" s="161"/>
      <c r="I1252" s="161"/>
      <c r="K1252" s="99">
        <v>8.48</v>
      </c>
      <c r="N1252" s="98"/>
      <c r="R1252" s="100"/>
      <c r="T1252" s="101"/>
      <c r="AA1252" s="102"/>
      <c r="AT1252" s="98" t="s">
        <v>480</v>
      </c>
      <c r="AU1252" s="98" t="s">
        <v>364</v>
      </c>
      <c r="AV1252" s="98" t="s">
        <v>364</v>
      </c>
      <c r="AW1252" s="98" t="s">
        <v>422</v>
      </c>
      <c r="AX1252" s="98" t="s">
        <v>355</v>
      </c>
      <c r="AY1252" s="98" t="s">
        <v>473</v>
      </c>
    </row>
    <row r="1253" spans="2:51" s="5" customFormat="1" ht="15.75" customHeight="1">
      <c r="B1253" s="97"/>
      <c r="E1253" s="98"/>
      <c r="F1253" s="160" t="s">
        <v>159</v>
      </c>
      <c r="G1253" s="161"/>
      <c r="H1253" s="161"/>
      <c r="I1253" s="161"/>
      <c r="K1253" s="99">
        <v>-4.6</v>
      </c>
      <c r="N1253" s="98"/>
      <c r="R1253" s="100"/>
      <c r="T1253" s="101"/>
      <c r="AA1253" s="102"/>
      <c r="AT1253" s="98" t="s">
        <v>480</v>
      </c>
      <c r="AU1253" s="98" t="s">
        <v>364</v>
      </c>
      <c r="AV1253" s="98" t="s">
        <v>364</v>
      </c>
      <c r="AW1253" s="98" t="s">
        <v>422</v>
      </c>
      <c r="AX1253" s="98" t="s">
        <v>355</v>
      </c>
      <c r="AY1253" s="98" t="s">
        <v>473</v>
      </c>
    </row>
    <row r="1254" spans="2:51" s="5" customFormat="1" ht="15.75" customHeight="1">
      <c r="B1254" s="113"/>
      <c r="E1254" s="114" t="s">
        <v>160</v>
      </c>
      <c r="F1254" s="180" t="s">
        <v>853</v>
      </c>
      <c r="G1254" s="181"/>
      <c r="H1254" s="181"/>
      <c r="I1254" s="181"/>
      <c r="K1254" s="115">
        <v>51</v>
      </c>
      <c r="N1254" s="114"/>
      <c r="R1254" s="116"/>
      <c r="T1254" s="117"/>
      <c r="AA1254" s="118"/>
      <c r="AT1254" s="114" t="s">
        <v>480</v>
      </c>
      <c r="AU1254" s="114" t="s">
        <v>364</v>
      </c>
      <c r="AV1254" s="114" t="s">
        <v>486</v>
      </c>
      <c r="AW1254" s="114" t="s">
        <v>422</v>
      </c>
      <c r="AX1254" s="114" t="s">
        <v>355</v>
      </c>
      <c r="AY1254" s="114" t="s">
        <v>473</v>
      </c>
    </row>
    <row r="1255" spans="2:51" s="5" customFormat="1" ht="15.75" customHeight="1">
      <c r="B1255" s="92"/>
      <c r="E1255" s="93"/>
      <c r="F1255" s="171" t="s">
        <v>744</v>
      </c>
      <c r="G1255" s="172"/>
      <c r="H1255" s="172"/>
      <c r="I1255" s="172"/>
      <c r="K1255" s="93"/>
      <c r="N1255" s="93"/>
      <c r="R1255" s="94"/>
      <c r="T1255" s="95"/>
      <c r="AA1255" s="96"/>
      <c r="AT1255" s="93" t="s">
        <v>480</v>
      </c>
      <c r="AU1255" s="93" t="s">
        <v>364</v>
      </c>
      <c r="AV1255" s="93" t="s">
        <v>320</v>
      </c>
      <c r="AW1255" s="93" t="s">
        <v>422</v>
      </c>
      <c r="AX1255" s="93" t="s">
        <v>355</v>
      </c>
      <c r="AY1255" s="93" t="s">
        <v>473</v>
      </c>
    </row>
    <row r="1256" spans="2:51" s="5" customFormat="1" ht="15.75" customHeight="1">
      <c r="B1256" s="92"/>
      <c r="E1256" s="93"/>
      <c r="F1256" s="171" t="s">
        <v>787</v>
      </c>
      <c r="G1256" s="172"/>
      <c r="H1256" s="172"/>
      <c r="I1256" s="172"/>
      <c r="K1256" s="93"/>
      <c r="N1256" s="93"/>
      <c r="R1256" s="94"/>
      <c r="T1256" s="95"/>
      <c r="AA1256" s="96"/>
      <c r="AT1256" s="93" t="s">
        <v>480</v>
      </c>
      <c r="AU1256" s="93" t="s">
        <v>364</v>
      </c>
      <c r="AV1256" s="93" t="s">
        <v>320</v>
      </c>
      <c r="AW1256" s="93" t="s">
        <v>422</v>
      </c>
      <c r="AX1256" s="93" t="s">
        <v>355</v>
      </c>
      <c r="AY1256" s="93" t="s">
        <v>473</v>
      </c>
    </row>
    <row r="1257" spans="2:51" s="5" customFormat="1" ht="15.75" customHeight="1">
      <c r="B1257" s="97"/>
      <c r="E1257" s="98"/>
      <c r="F1257" s="160" t="s">
        <v>161</v>
      </c>
      <c r="G1257" s="161"/>
      <c r="H1257" s="161"/>
      <c r="I1257" s="161"/>
      <c r="K1257" s="99">
        <v>15.8</v>
      </c>
      <c r="N1257" s="98"/>
      <c r="R1257" s="100"/>
      <c r="T1257" s="101"/>
      <c r="AA1257" s="102"/>
      <c r="AT1257" s="98" t="s">
        <v>480</v>
      </c>
      <c r="AU1257" s="98" t="s">
        <v>364</v>
      </c>
      <c r="AV1257" s="98" t="s">
        <v>364</v>
      </c>
      <c r="AW1257" s="98" t="s">
        <v>422</v>
      </c>
      <c r="AX1257" s="98" t="s">
        <v>355</v>
      </c>
      <c r="AY1257" s="98" t="s">
        <v>473</v>
      </c>
    </row>
    <row r="1258" spans="2:51" s="5" customFormat="1" ht="15.75" customHeight="1">
      <c r="B1258" s="97"/>
      <c r="E1258" s="98"/>
      <c r="F1258" s="160" t="s">
        <v>162</v>
      </c>
      <c r="G1258" s="161"/>
      <c r="H1258" s="161"/>
      <c r="I1258" s="161"/>
      <c r="K1258" s="99">
        <v>-1.8</v>
      </c>
      <c r="N1258" s="98"/>
      <c r="R1258" s="100"/>
      <c r="T1258" s="101"/>
      <c r="AA1258" s="102"/>
      <c r="AT1258" s="98" t="s">
        <v>480</v>
      </c>
      <c r="AU1258" s="98" t="s">
        <v>364</v>
      </c>
      <c r="AV1258" s="98" t="s">
        <v>364</v>
      </c>
      <c r="AW1258" s="98" t="s">
        <v>422</v>
      </c>
      <c r="AX1258" s="98" t="s">
        <v>355</v>
      </c>
      <c r="AY1258" s="98" t="s">
        <v>473</v>
      </c>
    </row>
    <row r="1259" spans="2:51" s="5" customFormat="1" ht="15.75" customHeight="1">
      <c r="B1259" s="113"/>
      <c r="E1259" s="114" t="s">
        <v>163</v>
      </c>
      <c r="F1259" s="180" t="s">
        <v>853</v>
      </c>
      <c r="G1259" s="181"/>
      <c r="H1259" s="181"/>
      <c r="I1259" s="181"/>
      <c r="K1259" s="115">
        <v>14</v>
      </c>
      <c r="N1259" s="114"/>
      <c r="R1259" s="116"/>
      <c r="T1259" s="117"/>
      <c r="AA1259" s="118"/>
      <c r="AT1259" s="114" t="s">
        <v>480</v>
      </c>
      <c r="AU1259" s="114" t="s">
        <v>364</v>
      </c>
      <c r="AV1259" s="114" t="s">
        <v>486</v>
      </c>
      <c r="AW1259" s="114" t="s">
        <v>422</v>
      </c>
      <c r="AX1259" s="114" t="s">
        <v>355</v>
      </c>
      <c r="AY1259" s="114" t="s">
        <v>473</v>
      </c>
    </row>
    <row r="1260" spans="2:51" s="5" customFormat="1" ht="15.75" customHeight="1">
      <c r="B1260" s="103"/>
      <c r="E1260" s="104"/>
      <c r="F1260" s="162" t="s">
        <v>482</v>
      </c>
      <c r="G1260" s="163"/>
      <c r="H1260" s="163"/>
      <c r="I1260" s="163"/>
      <c r="K1260" s="105">
        <v>65</v>
      </c>
      <c r="N1260" s="104"/>
      <c r="R1260" s="106"/>
      <c r="T1260" s="107"/>
      <c r="AA1260" s="108"/>
      <c r="AT1260" s="104" t="s">
        <v>480</v>
      </c>
      <c r="AU1260" s="104" t="s">
        <v>364</v>
      </c>
      <c r="AV1260" s="104" t="s">
        <v>478</v>
      </c>
      <c r="AW1260" s="104" t="s">
        <v>422</v>
      </c>
      <c r="AX1260" s="104" t="s">
        <v>320</v>
      </c>
      <c r="AY1260" s="104" t="s">
        <v>473</v>
      </c>
    </row>
    <row r="1261" spans="2:64" s="5" customFormat="1" ht="15.75" customHeight="1">
      <c r="B1261" s="16"/>
      <c r="C1261" s="109" t="s">
        <v>164</v>
      </c>
      <c r="D1261" s="109" t="s">
        <v>616</v>
      </c>
      <c r="E1261" s="110" t="s">
        <v>165</v>
      </c>
      <c r="F1261" s="176" t="s">
        <v>166</v>
      </c>
      <c r="G1261" s="174"/>
      <c r="H1261" s="174"/>
      <c r="I1261" s="174"/>
      <c r="J1261" s="111" t="s">
        <v>528</v>
      </c>
      <c r="K1261" s="112">
        <v>1.54</v>
      </c>
      <c r="L1261" s="173">
        <v>0</v>
      </c>
      <c r="M1261" s="174"/>
      <c r="N1261" s="175">
        <f>ROUND($L$1261*$K$1261,2)</f>
        <v>0</v>
      </c>
      <c r="O1261" s="168"/>
      <c r="P1261" s="168"/>
      <c r="Q1261" s="168"/>
      <c r="R1261" s="17"/>
      <c r="T1261" s="89"/>
      <c r="U1261" s="20" t="s">
        <v>340</v>
      </c>
      <c r="V1261" s="90">
        <v>0</v>
      </c>
      <c r="W1261" s="90">
        <f>$V$1261*$K$1261</f>
        <v>0</v>
      </c>
      <c r="X1261" s="90">
        <v>0.0182</v>
      </c>
      <c r="Y1261" s="90">
        <f>$X$1261*$K$1261</f>
        <v>0.028028</v>
      </c>
      <c r="Z1261" s="90">
        <v>0</v>
      </c>
      <c r="AA1261" s="91">
        <f>$Z$1261*$K$1261</f>
        <v>0</v>
      </c>
      <c r="AR1261" s="5" t="s">
        <v>625</v>
      </c>
      <c r="AT1261" s="5" t="s">
        <v>616</v>
      </c>
      <c r="AU1261" s="5" t="s">
        <v>364</v>
      </c>
      <c r="AY1261" s="5" t="s">
        <v>473</v>
      </c>
      <c r="BE1261" s="50">
        <f>IF($U$1261="základní",$N$1261,0)</f>
        <v>0</v>
      </c>
      <c r="BF1261" s="50">
        <f>IF($U$1261="snížená",$N$1261,0)</f>
        <v>0</v>
      </c>
      <c r="BG1261" s="50">
        <f>IF($U$1261="zákl. přenesená",$N$1261,0)</f>
        <v>0</v>
      </c>
      <c r="BH1261" s="50">
        <f>IF($U$1261="sníž. přenesená",$N$1261,0)</f>
        <v>0</v>
      </c>
      <c r="BI1261" s="50">
        <f>IF($U$1261="nulová",$N$1261,0)</f>
        <v>0</v>
      </c>
      <c r="BJ1261" s="5" t="s">
        <v>364</v>
      </c>
      <c r="BK1261" s="50">
        <f>ROUND($L$1261*$K$1261,2)</f>
        <v>0</v>
      </c>
      <c r="BL1261" s="5" t="s">
        <v>541</v>
      </c>
    </row>
    <row r="1262" spans="2:51" s="5" customFormat="1" ht="15.75" customHeight="1">
      <c r="B1262" s="92"/>
      <c r="E1262" s="93"/>
      <c r="F1262" s="171" t="s">
        <v>744</v>
      </c>
      <c r="G1262" s="172"/>
      <c r="H1262" s="172"/>
      <c r="I1262" s="172"/>
      <c r="K1262" s="93"/>
      <c r="N1262" s="93"/>
      <c r="R1262" s="94"/>
      <c r="T1262" s="95"/>
      <c r="AA1262" s="96"/>
      <c r="AT1262" s="93" t="s">
        <v>480</v>
      </c>
      <c r="AU1262" s="93" t="s">
        <v>364</v>
      </c>
      <c r="AV1262" s="93" t="s">
        <v>320</v>
      </c>
      <c r="AW1262" s="93" t="s">
        <v>422</v>
      </c>
      <c r="AX1262" s="93" t="s">
        <v>355</v>
      </c>
      <c r="AY1262" s="93" t="s">
        <v>473</v>
      </c>
    </row>
    <row r="1263" spans="2:51" s="5" customFormat="1" ht="15.75" customHeight="1">
      <c r="B1263" s="92"/>
      <c r="E1263" s="93"/>
      <c r="F1263" s="171" t="s">
        <v>787</v>
      </c>
      <c r="G1263" s="172"/>
      <c r="H1263" s="172"/>
      <c r="I1263" s="172"/>
      <c r="K1263" s="93"/>
      <c r="N1263" s="93"/>
      <c r="R1263" s="94"/>
      <c r="T1263" s="95"/>
      <c r="AA1263" s="96"/>
      <c r="AT1263" s="93" t="s">
        <v>480</v>
      </c>
      <c r="AU1263" s="93" t="s">
        <v>364</v>
      </c>
      <c r="AV1263" s="93" t="s">
        <v>320</v>
      </c>
      <c r="AW1263" s="93" t="s">
        <v>422</v>
      </c>
      <c r="AX1263" s="93" t="s">
        <v>355</v>
      </c>
      <c r="AY1263" s="93" t="s">
        <v>473</v>
      </c>
    </row>
    <row r="1264" spans="2:51" s="5" customFormat="1" ht="15.75" customHeight="1">
      <c r="B1264" s="97"/>
      <c r="E1264" s="98"/>
      <c r="F1264" s="160" t="s">
        <v>161</v>
      </c>
      <c r="G1264" s="161"/>
      <c r="H1264" s="161"/>
      <c r="I1264" s="161"/>
      <c r="K1264" s="99">
        <v>15.8</v>
      </c>
      <c r="N1264" s="98"/>
      <c r="R1264" s="100"/>
      <c r="T1264" s="101"/>
      <c r="AA1264" s="102"/>
      <c r="AT1264" s="98" t="s">
        <v>480</v>
      </c>
      <c r="AU1264" s="98" t="s">
        <v>364</v>
      </c>
      <c r="AV1264" s="98" t="s">
        <v>364</v>
      </c>
      <c r="AW1264" s="98" t="s">
        <v>422</v>
      </c>
      <c r="AX1264" s="98" t="s">
        <v>355</v>
      </c>
      <c r="AY1264" s="98" t="s">
        <v>473</v>
      </c>
    </row>
    <row r="1265" spans="2:51" s="5" customFormat="1" ht="15.75" customHeight="1">
      <c r="B1265" s="97"/>
      <c r="E1265" s="98"/>
      <c r="F1265" s="160" t="s">
        <v>162</v>
      </c>
      <c r="G1265" s="161"/>
      <c r="H1265" s="161"/>
      <c r="I1265" s="161"/>
      <c r="K1265" s="99">
        <v>-1.8</v>
      </c>
      <c r="N1265" s="98"/>
      <c r="R1265" s="100"/>
      <c r="T1265" s="101"/>
      <c r="AA1265" s="102"/>
      <c r="AT1265" s="98" t="s">
        <v>480</v>
      </c>
      <c r="AU1265" s="98" t="s">
        <v>364</v>
      </c>
      <c r="AV1265" s="98" t="s">
        <v>364</v>
      </c>
      <c r="AW1265" s="98" t="s">
        <v>422</v>
      </c>
      <c r="AX1265" s="98" t="s">
        <v>355</v>
      </c>
      <c r="AY1265" s="98" t="s">
        <v>473</v>
      </c>
    </row>
    <row r="1266" spans="2:51" s="5" customFormat="1" ht="15.75" customHeight="1">
      <c r="B1266" s="103"/>
      <c r="E1266" s="104"/>
      <c r="F1266" s="162" t="s">
        <v>482</v>
      </c>
      <c r="G1266" s="163"/>
      <c r="H1266" s="163"/>
      <c r="I1266" s="163"/>
      <c r="K1266" s="105">
        <v>14</v>
      </c>
      <c r="N1266" s="104"/>
      <c r="R1266" s="106"/>
      <c r="T1266" s="107"/>
      <c r="AA1266" s="108"/>
      <c r="AT1266" s="104" t="s">
        <v>480</v>
      </c>
      <c r="AU1266" s="104" t="s">
        <v>364</v>
      </c>
      <c r="AV1266" s="104" t="s">
        <v>478</v>
      </c>
      <c r="AW1266" s="104" t="s">
        <v>422</v>
      </c>
      <c r="AX1266" s="104" t="s">
        <v>355</v>
      </c>
      <c r="AY1266" s="104" t="s">
        <v>473</v>
      </c>
    </row>
    <row r="1267" spans="2:51" s="5" customFormat="1" ht="15.75" customHeight="1">
      <c r="B1267" s="97"/>
      <c r="E1267" s="98"/>
      <c r="F1267" s="160" t="s">
        <v>167</v>
      </c>
      <c r="G1267" s="161"/>
      <c r="H1267" s="161"/>
      <c r="I1267" s="161"/>
      <c r="K1267" s="99">
        <v>1.4</v>
      </c>
      <c r="N1267" s="98"/>
      <c r="R1267" s="100"/>
      <c r="T1267" s="101"/>
      <c r="AA1267" s="102"/>
      <c r="AT1267" s="98" t="s">
        <v>480</v>
      </c>
      <c r="AU1267" s="98" t="s">
        <v>364</v>
      </c>
      <c r="AV1267" s="98" t="s">
        <v>364</v>
      </c>
      <c r="AW1267" s="98" t="s">
        <v>422</v>
      </c>
      <c r="AX1267" s="98" t="s">
        <v>320</v>
      </c>
      <c r="AY1267" s="98" t="s">
        <v>473</v>
      </c>
    </row>
    <row r="1268" spans="2:64" s="5" customFormat="1" ht="15.75" customHeight="1">
      <c r="B1268" s="16"/>
      <c r="C1268" s="109" t="s">
        <v>168</v>
      </c>
      <c r="D1268" s="109" t="s">
        <v>616</v>
      </c>
      <c r="E1268" s="110" t="s">
        <v>169</v>
      </c>
      <c r="F1268" s="176" t="s">
        <v>170</v>
      </c>
      <c r="G1268" s="174"/>
      <c r="H1268" s="174"/>
      <c r="I1268" s="174"/>
      <c r="J1268" s="111" t="s">
        <v>528</v>
      </c>
      <c r="K1268" s="112">
        <v>5.61</v>
      </c>
      <c r="L1268" s="173">
        <v>0</v>
      </c>
      <c r="M1268" s="174"/>
      <c r="N1268" s="175">
        <f>ROUND($L$1268*$K$1268,2)</f>
        <v>0</v>
      </c>
      <c r="O1268" s="168"/>
      <c r="P1268" s="168"/>
      <c r="Q1268" s="168"/>
      <c r="R1268" s="17"/>
      <c r="T1268" s="89"/>
      <c r="U1268" s="20" t="s">
        <v>340</v>
      </c>
      <c r="V1268" s="90">
        <v>0</v>
      </c>
      <c r="W1268" s="90">
        <f>$V$1268*$K$1268</f>
        <v>0</v>
      </c>
      <c r="X1268" s="90">
        <v>0.0192</v>
      </c>
      <c r="Y1268" s="90">
        <f>$X$1268*$K$1268</f>
        <v>0.107712</v>
      </c>
      <c r="Z1268" s="90">
        <v>0</v>
      </c>
      <c r="AA1268" s="91">
        <f>$Z$1268*$K$1268</f>
        <v>0</v>
      </c>
      <c r="AR1268" s="5" t="s">
        <v>625</v>
      </c>
      <c r="AT1268" s="5" t="s">
        <v>616</v>
      </c>
      <c r="AU1268" s="5" t="s">
        <v>364</v>
      </c>
      <c r="AY1268" s="5" t="s">
        <v>473</v>
      </c>
      <c r="BE1268" s="50">
        <f>IF($U$1268="základní",$N$1268,0)</f>
        <v>0</v>
      </c>
      <c r="BF1268" s="50">
        <f>IF($U$1268="snížená",$N$1268,0)</f>
        <v>0</v>
      </c>
      <c r="BG1268" s="50">
        <f>IF($U$1268="zákl. přenesená",$N$1268,0)</f>
        <v>0</v>
      </c>
      <c r="BH1268" s="50">
        <f>IF($U$1268="sníž. přenesená",$N$1268,0)</f>
        <v>0</v>
      </c>
      <c r="BI1268" s="50">
        <f>IF($U$1268="nulová",$N$1268,0)</f>
        <v>0</v>
      </c>
      <c r="BJ1268" s="5" t="s">
        <v>364</v>
      </c>
      <c r="BK1268" s="50">
        <f>ROUND($L$1268*$K$1268,2)</f>
        <v>0</v>
      </c>
      <c r="BL1268" s="5" t="s">
        <v>541</v>
      </c>
    </row>
    <row r="1269" spans="2:47" s="5" customFormat="1" ht="36.75" customHeight="1">
      <c r="B1269" s="16"/>
      <c r="F1269" s="177" t="s">
        <v>171</v>
      </c>
      <c r="G1269" s="139"/>
      <c r="H1269" s="139"/>
      <c r="I1269" s="139"/>
      <c r="R1269" s="17"/>
      <c r="T1269" s="41"/>
      <c r="AA1269" s="42"/>
      <c r="AT1269" s="5" t="s">
        <v>620</v>
      </c>
      <c r="AU1269" s="5" t="s">
        <v>364</v>
      </c>
    </row>
    <row r="1270" spans="2:51" s="5" customFormat="1" ht="15.75" customHeight="1">
      <c r="B1270" s="92"/>
      <c r="E1270" s="93"/>
      <c r="F1270" s="171" t="s">
        <v>153</v>
      </c>
      <c r="G1270" s="172"/>
      <c r="H1270" s="172"/>
      <c r="I1270" s="172"/>
      <c r="K1270" s="93"/>
      <c r="N1270" s="93"/>
      <c r="R1270" s="94"/>
      <c r="T1270" s="95"/>
      <c r="AA1270" s="96"/>
      <c r="AT1270" s="93" t="s">
        <v>480</v>
      </c>
      <c r="AU1270" s="93" t="s">
        <v>364</v>
      </c>
      <c r="AV1270" s="93" t="s">
        <v>320</v>
      </c>
      <c r="AW1270" s="93" t="s">
        <v>422</v>
      </c>
      <c r="AX1270" s="93" t="s">
        <v>355</v>
      </c>
      <c r="AY1270" s="93" t="s">
        <v>473</v>
      </c>
    </row>
    <row r="1271" spans="2:51" s="5" customFormat="1" ht="15.75" customHeight="1">
      <c r="B1271" s="92"/>
      <c r="E1271" s="93"/>
      <c r="F1271" s="171" t="s">
        <v>789</v>
      </c>
      <c r="G1271" s="172"/>
      <c r="H1271" s="172"/>
      <c r="I1271" s="172"/>
      <c r="K1271" s="93"/>
      <c r="N1271" s="93"/>
      <c r="R1271" s="94"/>
      <c r="T1271" s="95"/>
      <c r="AA1271" s="96"/>
      <c r="AT1271" s="93" t="s">
        <v>480</v>
      </c>
      <c r="AU1271" s="93" t="s">
        <v>364</v>
      </c>
      <c r="AV1271" s="93" t="s">
        <v>320</v>
      </c>
      <c r="AW1271" s="93" t="s">
        <v>422</v>
      </c>
      <c r="AX1271" s="93" t="s">
        <v>355</v>
      </c>
      <c r="AY1271" s="93" t="s">
        <v>473</v>
      </c>
    </row>
    <row r="1272" spans="2:51" s="5" customFormat="1" ht="15.75" customHeight="1">
      <c r="B1272" s="97"/>
      <c r="E1272" s="98"/>
      <c r="F1272" s="160" t="s">
        <v>154</v>
      </c>
      <c r="G1272" s="161"/>
      <c r="H1272" s="161"/>
      <c r="I1272" s="161"/>
      <c r="K1272" s="99">
        <v>25.72</v>
      </c>
      <c r="N1272" s="98"/>
      <c r="R1272" s="100"/>
      <c r="T1272" s="101"/>
      <c r="AA1272" s="102"/>
      <c r="AT1272" s="98" t="s">
        <v>480</v>
      </c>
      <c r="AU1272" s="98" t="s">
        <v>364</v>
      </c>
      <c r="AV1272" s="98" t="s">
        <v>364</v>
      </c>
      <c r="AW1272" s="98" t="s">
        <v>422</v>
      </c>
      <c r="AX1272" s="98" t="s">
        <v>355</v>
      </c>
      <c r="AY1272" s="98" t="s">
        <v>473</v>
      </c>
    </row>
    <row r="1273" spans="2:51" s="5" customFormat="1" ht="15.75" customHeight="1">
      <c r="B1273" s="97"/>
      <c r="E1273" s="98"/>
      <c r="F1273" s="160" t="s">
        <v>155</v>
      </c>
      <c r="G1273" s="161"/>
      <c r="H1273" s="161"/>
      <c r="I1273" s="161"/>
      <c r="K1273" s="99">
        <v>-7.2</v>
      </c>
      <c r="N1273" s="98"/>
      <c r="R1273" s="100"/>
      <c r="T1273" s="101"/>
      <c r="AA1273" s="102"/>
      <c r="AT1273" s="98" t="s">
        <v>480</v>
      </c>
      <c r="AU1273" s="98" t="s">
        <v>364</v>
      </c>
      <c r="AV1273" s="98" t="s">
        <v>364</v>
      </c>
      <c r="AW1273" s="98" t="s">
        <v>422</v>
      </c>
      <c r="AX1273" s="98" t="s">
        <v>355</v>
      </c>
      <c r="AY1273" s="98" t="s">
        <v>473</v>
      </c>
    </row>
    <row r="1274" spans="2:51" s="5" customFormat="1" ht="15.75" customHeight="1">
      <c r="B1274" s="92"/>
      <c r="E1274" s="93"/>
      <c r="F1274" s="171" t="s">
        <v>798</v>
      </c>
      <c r="G1274" s="172"/>
      <c r="H1274" s="172"/>
      <c r="I1274" s="172"/>
      <c r="K1274" s="93"/>
      <c r="N1274" s="93"/>
      <c r="R1274" s="94"/>
      <c r="T1274" s="95"/>
      <c r="AA1274" s="96"/>
      <c r="AT1274" s="93" t="s">
        <v>480</v>
      </c>
      <c r="AU1274" s="93" t="s">
        <v>364</v>
      </c>
      <c r="AV1274" s="93" t="s">
        <v>320</v>
      </c>
      <c r="AW1274" s="93" t="s">
        <v>422</v>
      </c>
      <c r="AX1274" s="93" t="s">
        <v>355</v>
      </c>
      <c r="AY1274" s="93" t="s">
        <v>473</v>
      </c>
    </row>
    <row r="1275" spans="2:51" s="5" customFormat="1" ht="15.75" customHeight="1">
      <c r="B1275" s="97"/>
      <c r="E1275" s="98"/>
      <c r="F1275" s="160" t="s">
        <v>156</v>
      </c>
      <c r="G1275" s="161"/>
      <c r="H1275" s="161"/>
      <c r="I1275" s="161"/>
      <c r="K1275" s="99">
        <v>31.8</v>
      </c>
      <c r="N1275" s="98"/>
      <c r="R1275" s="100"/>
      <c r="T1275" s="101"/>
      <c r="AA1275" s="102"/>
      <c r="AT1275" s="98" t="s">
        <v>480</v>
      </c>
      <c r="AU1275" s="98" t="s">
        <v>364</v>
      </c>
      <c r="AV1275" s="98" t="s">
        <v>364</v>
      </c>
      <c r="AW1275" s="98" t="s">
        <v>422</v>
      </c>
      <c r="AX1275" s="98" t="s">
        <v>355</v>
      </c>
      <c r="AY1275" s="98" t="s">
        <v>473</v>
      </c>
    </row>
    <row r="1276" spans="2:51" s="5" customFormat="1" ht="15.75" customHeight="1">
      <c r="B1276" s="97"/>
      <c r="E1276" s="98"/>
      <c r="F1276" s="160" t="s">
        <v>157</v>
      </c>
      <c r="G1276" s="161"/>
      <c r="H1276" s="161"/>
      <c r="I1276" s="161"/>
      <c r="K1276" s="99">
        <v>-3.2</v>
      </c>
      <c r="N1276" s="98"/>
      <c r="R1276" s="100"/>
      <c r="T1276" s="101"/>
      <c r="AA1276" s="102"/>
      <c r="AT1276" s="98" t="s">
        <v>480</v>
      </c>
      <c r="AU1276" s="98" t="s">
        <v>364</v>
      </c>
      <c r="AV1276" s="98" t="s">
        <v>364</v>
      </c>
      <c r="AW1276" s="98" t="s">
        <v>422</v>
      </c>
      <c r="AX1276" s="98" t="s">
        <v>355</v>
      </c>
      <c r="AY1276" s="98" t="s">
        <v>473</v>
      </c>
    </row>
    <row r="1277" spans="2:51" s="5" customFormat="1" ht="15.75" customHeight="1">
      <c r="B1277" s="92"/>
      <c r="E1277" s="93"/>
      <c r="F1277" s="171" t="s">
        <v>801</v>
      </c>
      <c r="G1277" s="172"/>
      <c r="H1277" s="172"/>
      <c r="I1277" s="172"/>
      <c r="K1277" s="93"/>
      <c r="N1277" s="93"/>
      <c r="R1277" s="94"/>
      <c r="T1277" s="95"/>
      <c r="AA1277" s="96"/>
      <c r="AT1277" s="93" t="s">
        <v>480</v>
      </c>
      <c r="AU1277" s="93" t="s">
        <v>364</v>
      </c>
      <c r="AV1277" s="93" t="s">
        <v>320</v>
      </c>
      <c r="AW1277" s="93" t="s">
        <v>422</v>
      </c>
      <c r="AX1277" s="93" t="s">
        <v>355</v>
      </c>
      <c r="AY1277" s="93" t="s">
        <v>473</v>
      </c>
    </row>
    <row r="1278" spans="2:51" s="5" customFormat="1" ht="15.75" customHeight="1">
      <c r="B1278" s="97"/>
      <c r="E1278" s="98"/>
      <c r="F1278" s="160" t="s">
        <v>158</v>
      </c>
      <c r="G1278" s="161"/>
      <c r="H1278" s="161"/>
      <c r="I1278" s="161"/>
      <c r="K1278" s="99">
        <v>8.48</v>
      </c>
      <c r="N1278" s="98"/>
      <c r="R1278" s="100"/>
      <c r="T1278" s="101"/>
      <c r="AA1278" s="102"/>
      <c r="AT1278" s="98" t="s">
        <v>480</v>
      </c>
      <c r="AU1278" s="98" t="s">
        <v>364</v>
      </c>
      <c r="AV1278" s="98" t="s">
        <v>364</v>
      </c>
      <c r="AW1278" s="98" t="s">
        <v>422</v>
      </c>
      <c r="AX1278" s="98" t="s">
        <v>355</v>
      </c>
      <c r="AY1278" s="98" t="s">
        <v>473</v>
      </c>
    </row>
    <row r="1279" spans="2:51" s="5" customFormat="1" ht="15.75" customHeight="1">
      <c r="B1279" s="97"/>
      <c r="E1279" s="98"/>
      <c r="F1279" s="160" t="s">
        <v>159</v>
      </c>
      <c r="G1279" s="161"/>
      <c r="H1279" s="161"/>
      <c r="I1279" s="161"/>
      <c r="K1279" s="99">
        <v>-4.6</v>
      </c>
      <c r="N1279" s="98"/>
      <c r="R1279" s="100"/>
      <c r="T1279" s="101"/>
      <c r="AA1279" s="102"/>
      <c r="AT1279" s="98" t="s">
        <v>480</v>
      </c>
      <c r="AU1279" s="98" t="s">
        <v>364</v>
      </c>
      <c r="AV1279" s="98" t="s">
        <v>364</v>
      </c>
      <c r="AW1279" s="98" t="s">
        <v>422</v>
      </c>
      <c r="AX1279" s="98" t="s">
        <v>355</v>
      </c>
      <c r="AY1279" s="98" t="s">
        <v>473</v>
      </c>
    </row>
    <row r="1280" spans="2:51" s="5" customFormat="1" ht="15.75" customHeight="1">
      <c r="B1280" s="103"/>
      <c r="E1280" s="104"/>
      <c r="F1280" s="162" t="s">
        <v>482</v>
      </c>
      <c r="G1280" s="163"/>
      <c r="H1280" s="163"/>
      <c r="I1280" s="163"/>
      <c r="K1280" s="105">
        <v>51</v>
      </c>
      <c r="N1280" s="104"/>
      <c r="R1280" s="106"/>
      <c r="T1280" s="107"/>
      <c r="AA1280" s="108"/>
      <c r="AT1280" s="104" t="s">
        <v>480</v>
      </c>
      <c r="AU1280" s="104" t="s">
        <v>364</v>
      </c>
      <c r="AV1280" s="104" t="s">
        <v>478</v>
      </c>
      <c r="AW1280" s="104" t="s">
        <v>422</v>
      </c>
      <c r="AX1280" s="104" t="s">
        <v>355</v>
      </c>
      <c r="AY1280" s="104" t="s">
        <v>473</v>
      </c>
    </row>
    <row r="1281" spans="2:51" s="5" customFormat="1" ht="15.75" customHeight="1">
      <c r="B1281" s="97"/>
      <c r="E1281" s="98"/>
      <c r="F1281" s="160" t="s">
        <v>172</v>
      </c>
      <c r="G1281" s="161"/>
      <c r="H1281" s="161"/>
      <c r="I1281" s="161"/>
      <c r="K1281" s="99">
        <v>5.1</v>
      </c>
      <c r="N1281" s="98"/>
      <c r="R1281" s="100"/>
      <c r="T1281" s="101"/>
      <c r="AA1281" s="102"/>
      <c r="AT1281" s="98" t="s">
        <v>480</v>
      </c>
      <c r="AU1281" s="98" t="s">
        <v>364</v>
      </c>
      <c r="AV1281" s="98" t="s">
        <v>364</v>
      </c>
      <c r="AW1281" s="98" t="s">
        <v>422</v>
      </c>
      <c r="AX1281" s="98" t="s">
        <v>320</v>
      </c>
      <c r="AY1281" s="98" t="s">
        <v>473</v>
      </c>
    </row>
    <row r="1282" spans="2:64" s="5" customFormat="1" ht="27" customHeight="1">
      <c r="B1282" s="16"/>
      <c r="C1282" s="85" t="s">
        <v>173</v>
      </c>
      <c r="D1282" s="85" t="s">
        <v>474</v>
      </c>
      <c r="E1282" s="86" t="s">
        <v>174</v>
      </c>
      <c r="F1282" s="167" t="s">
        <v>175</v>
      </c>
      <c r="G1282" s="168"/>
      <c r="H1282" s="168"/>
      <c r="I1282" s="168"/>
      <c r="J1282" s="87" t="s">
        <v>528</v>
      </c>
      <c r="K1282" s="88">
        <v>82.25</v>
      </c>
      <c r="L1282" s="169">
        <v>0</v>
      </c>
      <c r="M1282" s="168"/>
      <c r="N1282" s="170">
        <f>ROUND($L$1282*$K$1282,2)</f>
        <v>0</v>
      </c>
      <c r="O1282" s="168"/>
      <c r="P1282" s="168"/>
      <c r="Q1282" s="168"/>
      <c r="R1282" s="17"/>
      <c r="T1282" s="89"/>
      <c r="U1282" s="20" t="s">
        <v>340</v>
      </c>
      <c r="V1282" s="90">
        <v>0.55</v>
      </c>
      <c r="W1282" s="90">
        <f>$V$1282*$K$1282</f>
        <v>45.237500000000004</v>
      </c>
      <c r="X1282" s="90">
        <v>0.00317</v>
      </c>
      <c r="Y1282" s="90">
        <f>$X$1282*$K$1282</f>
        <v>0.26073250000000003</v>
      </c>
      <c r="Z1282" s="90">
        <v>0</v>
      </c>
      <c r="AA1282" s="91">
        <f>$Z$1282*$K$1282</f>
        <v>0</v>
      </c>
      <c r="AR1282" s="5" t="s">
        <v>541</v>
      </c>
      <c r="AT1282" s="5" t="s">
        <v>474</v>
      </c>
      <c r="AU1282" s="5" t="s">
        <v>364</v>
      </c>
      <c r="AY1282" s="5" t="s">
        <v>473</v>
      </c>
      <c r="BE1282" s="50">
        <f>IF($U$1282="základní",$N$1282,0)</f>
        <v>0</v>
      </c>
      <c r="BF1282" s="50">
        <f>IF($U$1282="snížená",$N$1282,0)</f>
        <v>0</v>
      </c>
      <c r="BG1282" s="50">
        <f>IF($U$1282="zákl. přenesená",$N$1282,0)</f>
        <v>0</v>
      </c>
      <c r="BH1282" s="50">
        <f>IF($U$1282="sníž. přenesená",$N$1282,0)</f>
        <v>0</v>
      </c>
      <c r="BI1282" s="50">
        <f>IF($U$1282="nulová",$N$1282,0)</f>
        <v>0</v>
      </c>
      <c r="BJ1282" s="5" t="s">
        <v>364</v>
      </c>
      <c r="BK1282" s="50">
        <f>ROUND($L$1282*$K$1282,2)</f>
        <v>0</v>
      </c>
      <c r="BL1282" s="5" t="s">
        <v>541</v>
      </c>
    </row>
    <row r="1283" spans="2:51" s="5" customFormat="1" ht="15.75" customHeight="1">
      <c r="B1283" s="92"/>
      <c r="E1283" s="93"/>
      <c r="F1283" s="171" t="s">
        <v>569</v>
      </c>
      <c r="G1283" s="172"/>
      <c r="H1283" s="172"/>
      <c r="I1283" s="172"/>
      <c r="K1283" s="93"/>
      <c r="N1283" s="93"/>
      <c r="R1283" s="94"/>
      <c r="T1283" s="95"/>
      <c r="AA1283" s="96"/>
      <c r="AT1283" s="93" t="s">
        <v>480</v>
      </c>
      <c r="AU1283" s="93" t="s">
        <v>364</v>
      </c>
      <c r="AV1283" s="93" t="s">
        <v>320</v>
      </c>
      <c r="AW1283" s="93" t="s">
        <v>422</v>
      </c>
      <c r="AX1283" s="93" t="s">
        <v>355</v>
      </c>
      <c r="AY1283" s="93" t="s">
        <v>473</v>
      </c>
    </row>
    <row r="1284" spans="2:51" s="5" customFormat="1" ht="15.75" customHeight="1">
      <c r="B1284" s="92"/>
      <c r="E1284" s="93"/>
      <c r="F1284" s="171" t="s">
        <v>176</v>
      </c>
      <c r="G1284" s="172"/>
      <c r="H1284" s="172"/>
      <c r="I1284" s="172"/>
      <c r="K1284" s="93"/>
      <c r="N1284" s="93"/>
      <c r="R1284" s="94"/>
      <c r="T1284" s="95"/>
      <c r="AA1284" s="96"/>
      <c r="AT1284" s="93" t="s">
        <v>480</v>
      </c>
      <c r="AU1284" s="93" t="s">
        <v>364</v>
      </c>
      <c r="AV1284" s="93" t="s">
        <v>320</v>
      </c>
      <c r="AW1284" s="93" t="s">
        <v>422</v>
      </c>
      <c r="AX1284" s="93" t="s">
        <v>355</v>
      </c>
      <c r="AY1284" s="93" t="s">
        <v>473</v>
      </c>
    </row>
    <row r="1285" spans="2:51" s="5" customFormat="1" ht="15.75" customHeight="1">
      <c r="B1285" s="97"/>
      <c r="E1285" s="98"/>
      <c r="F1285" s="160" t="s">
        <v>177</v>
      </c>
      <c r="G1285" s="161"/>
      <c r="H1285" s="161"/>
      <c r="I1285" s="161"/>
      <c r="K1285" s="99">
        <v>71.18</v>
      </c>
      <c r="N1285" s="98"/>
      <c r="R1285" s="100"/>
      <c r="T1285" s="101"/>
      <c r="AA1285" s="102"/>
      <c r="AT1285" s="98" t="s">
        <v>480</v>
      </c>
      <c r="AU1285" s="98" t="s">
        <v>364</v>
      </c>
      <c r="AV1285" s="98" t="s">
        <v>364</v>
      </c>
      <c r="AW1285" s="98" t="s">
        <v>422</v>
      </c>
      <c r="AX1285" s="98" t="s">
        <v>355</v>
      </c>
      <c r="AY1285" s="98" t="s">
        <v>473</v>
      </c>
    </row>
    <row r="1286" spans="2:51" s="5" customFormat="1" ht="15.75" customHeight="1">
      <c r="B1286" s="97"/>
      <c r="E1286" s="98"/>
      <c r="F1286" s="160" t="s">
        <v>1074</v>
      </c>
      <c r="G1286" s="161"/>
      <c r="H1286" s="161"/>
      <c r="I1286" s="161"/>
      <c r="K1286" s="99">
        <v>3.51</v>
      </c>
      <c r="N1286" s="98"/>
      <c r="R1286" s="100"/>
      <c r="T1286" s="101"/>
      <c r="AA1286" s="102"/>
      <c r="AT1286" s="98" t="s">
        <v>480</v>
      </c>
      <c r="AU1286" s="98" t="s">
        <v>364</v>
      </c>
      <c r="AV1286" s="98" t="s">
        <v>364</v>
      </c>
      <c r="AW1286" s="98" t="s">
        <v>422</v>
      </c>
      <c r="AX1286" s="98" t="s">
        <v>355</v>
      </c>
      <c r="AY1286" s="98" t="s">
        <v>473</v>
      </c>
    </row>
    <row r="1287" spans="2:51" s="5" customFormat="1" ht="15.75" customHeight="1">
      <c r="B1287" s="113"/>
      <c r="E1287" s="114" t="s">
        <v>369</v>
      </c>
      <c r="F1287" s="180" t="s">
        <v>853</v>
      </c>
      <c r="G1287" s="181"/>
      <c r="H1287" s="181"/>
      <c r="I1287" s="181"/>
      <c r="K1287" s="115">
        <v>74.69</v>
      </c>
      <c r="N1287" s="114"/>
      <c r="R1287" s="116"/>
      <c r="T1287" s="117"/>
      <c r="AA1287" s="118"/>
      <c r="AT1287" s="114" t="s">
        <v>480</v>
      </c>
      <c r="AU1287" s="114" t="s">
        <v>364</v>
      </c>
      <c r="AV1287" s="114" t="s">
        <v>486</v>
      </c>
      <c r="AW1287" s="114" t="s">
        <v>422</v>
      </c>
      <c r="AX1287" s="114" t="s">
        <v>355</v>
      </c>
      <c r="AY1287" s="114" t="s">
        <v>473</v>
      </c>
    </row>
    <row r="1288" spans="2:51" s="5" customFormat="1" ht="15.75" customHeight="1">
      <c r="B1288" s="92"/>
      <c r="E1288" s="93"/>
      <c r="F1288" s="171" t="s">
        <v>744</v>
      </c>
      <c r="G1288" s="172"/>
      <c r="H1288" s="172"/>
      <c r="I1288" s="172"/>
      <c r="K1288" s="93"/>
      <c r="N1288" s="93"/>
      <c r="R1288" s="94"/>
      <c r="T1288" s="95"/>
      <c r="AA1288" s="96"/>
      <c r="AT1288" s="93" t="s">
        <v>480</v>
      </c>
      <c r="AU1288" s="93" t="s">
        <v>364</v>
      </c>
      <c r="AV1288" s="93" t="s">
        <v>320</v>
      </c>
      <c r="AW1288" s="93" t="s">
        <v>422</v>
      </c>
      <c r="AX1288" s="93" t="s">
        <v>355</v>
      </c>
      <c r="AY1288" s="93" t="s">
        <v>473</v>
      </c>
    </row>
    <row r="1289" spans="2:51" s="5" customFormat="1" ht="15.75" customHeight="1">
      <c r="B1289" s="97"/>
      <c r="E1289" s="98"/>
      <c r="F1289" s="160" t="s">
        <v>178</v>
      </c>
      <c r="G1289" s="161"/>
      <c r="H1289" s="161"/>
      <c r="I1289" s="161"/>
      <c r="K1289" s="99">
        <v>7.56</v>
      </c>
      <c r="N1289" s="98"/>
      <c r="R1289" s="100"/>
      <c r="T1289" s="101"/>
      <c r="AA1289" s="102"/>
      <c r="AT1289" s="98" t="s">
        <v>480</v>
      </c>
      <c r="AU1289" s="98" t="s">
        <v>364</v>
      </c>
      <c r="AV1289" s="98" t="s">
        <v>364</v>
      </c>
      <c r="AW1289" s="98" t="s">
        <v>422</v>
      </c>
      <c r="AX1289" s="98" t="s">
        <v>355</v>
      </c>
      <c r="AY1289" s="98" t="s">
        <v>473</v>
      </c>
    </row>
    <row r="1290" spans="2:51" s="5" customFormat="1" ht="15.75" customHeight="1">
      <c r="B1290" s="113"/>
      <c r="E1290" s="114" t="s">
        <v>367</v>
      </c>
      <c r="F1290" s="180" t="s">
        <v>853</v>
      </c>
      <c r="G1290" s="181"/>
      <c r="H1290" s="181"/>
      <c r="I1290" s="181"/>
      <c r="K1290" s="115">
        <v>7.56</v>
      </c>
      <c r="N1290" s="114"/>
      <c r="R1290" s="116"/>
      <c r="T1290" s="117"/>
      <c r="AA1290" s="118"/>
      <c r="AT1290" s="114" t="s">
        <v>480</v>
      </c>
      <c r="AU1290" s="114" t="s">
        <v>364</v>
      </c>
      <c r="AV1290" s="114" t="s">
        <v>486</v>
      </c>
      <c r="AW1290" s="114" t="s">
        <v>422</v>
      </c>
      <c r="AX1290" s="114" t="s">
        <v>355</v>
      </c>
      <c r="AY1290" s="114" t="s">
        <v>473</v>
      </c>
    </row>
    <row r="1291" spans="2:51" s="5" customFormat="1" ht="15.75" customHeight="1">
      <c r="B1291" s="103"/>
      <c r="E1291" s="104"/>
      <c r="F1291" s="162" t="s">
        <v>482</v>
      </c>
      <c r="G1291" s="163"/>
      <c r="H1291" s="163"/>
      <c r="I1291" s="163"/>
      <c r="K1291" s="105">
        <v>82.25</v>
      </c>
      <c r="N1291" s="104"/>
      <c r="R1291" s="106"/>
      <c r="T1291" s="107"/>
      <c r="AA1291" s="108"/>
      <c r="AT1291" s="104" t="s">
        <v>480</v>
      </c>
      <c r="AU1291" s="104" t="s">
        <v>364</v>
      </c>
      <c r="AV1291" s="104" t="s">
        <v>478</v>
      </c>
      <c r="AW1291" s="104" t="s">
        <v>422</v>
      </c>
      <c r="AX1291" s="104" t="s">
        <v>320</v>
      </c>
      <c r="AY1291" s="104" t="s">
        <v>473</v>
      </c>
    </row>
    <row r="1292" spans="2:64" s="5" customFormat="1" ht="15.75" customHeight="1">
      <c r="B1292" s="16"/>
      <c r="C1292" s="109" t="s">
        <v>179</v>
      </c>
      <c r="D1292" s="109" t="s">
        <v>616</v>
      </c>
      <c r="E1292" s="110" t="s">
        <v>165</v>
      </c>
      <c r="F1292" s="176" t="s">
        <v>166</v>
      </c>
      <c r="G1292" s="174"/>
      <c r="H1292" s="174"/>
      <c r="I1292" s="174"/>
      <c r="J1292" s="111" t="s">
        <v>528</v>
      </c>
      <c r="K1292" s="112">
        <v>8.316</v>
      </c>
      <c r="L1292" s="173">
        <v>0</v>
      </c>
      <c r="M1292" s="174"/>
      <c r="N1292" s="175">
        <f>ROUND($L$1292*$K$1292,2)</f>
        <v>0</v>
      </c>
      <c r="O1292" s="168"/>
      <c r="P1292" s="168"/>
      <c r="Q1292" s="168"/>
      <c r="R1292" s="17"/>
      <c r="T1292" s="89"/>
      <c r="U1292" s="20" t="s">
        <v>340</v>
      </c>
      <c r="V1292" s="90">
        <v>0</v>
      </c>
      <c r="W1292" s="90">
        <f>$V$1292*$K$1292</f>
        <v>0</v>
      </c>
      <c r="X1292" s="90">
        <v>0.0182</v>
      </c>
      <c r="Y1292" s="90">
        <f>$X$1292*$K$1292</f>
        <v>0.15135120000000002</v>
      </c>
      <c r="Z1292" s="90">
        <v>0</v>
      </c>
      <c r="AA1292" s="91">
        <f>$Z$1292*$K$1292</f>
        <v>0</v>
      </c>
      <c r="AR1292" s="5" t="s">
        <v>625</v>
      </c>
      <c r="AT1292" s="5" t="s">
        <v>616</v>
      </c>
      <c r="AU1292" s="5" t="s">
        <v>364</v>
      </c>
      <c r="AY1292" s="5" t="s">
        <v>473</v>
      </c>
      <c r="BE1292" s="50">
        <f>IF($U$1292="základní",$N$1292,0)</f>
        <v>0</v>
      </c>
      <c r="BF1292" s="50">
        <f>IF($U$1292="snížená",$N$1292,0)</f>
        <v>0</v>
      </c>
      <c r="BG1292" s="50">
        <f>IF($U$1292="zákl. přenesená",$N$1292,0)</f>
        <v>0</v>
      </c>
      <c r="BH1292" s="50">
        <f>IF($U$1292="sníž. přenesená",$N$1292,0)</f>
        <v>0</v>
      </c>
      <c r="BI1292" s="50">
        <f>IF($U$1292="nulová",$N$1292,0)</f>
        <v>0</v>
      </c>
      <c r="BJ1292" s="5" t="s">
        <v>364</v>
      </c>
      <c r="BK1292" s="50">
        <f>ROUND($L$1292*$K$1292,2)</f>
        <v>0</v>
      </c>
      <c r="BL1292" s="5" t="s">
        <v>541</v>
      </c>
    </row>
    <row r="1293" spans="2:51" s="5" customFormat="1" ht="15.75" customHeight="1">
      <c r="B1293" s="97"/>
      <c r="E1293" s="98"/>
      <c r="F1293" s="160" t="s">
        <v>367</v>
      </c>
      <c r="G1293" s="161"/>
      <c r="H1293" s="161"/>
      <c r="I1293" s="161"/>
      <c r="K1293" s="99">
        <v>7.56</v>
      </c>
      <c r="N1293" s="98"/>
      <c r="R1293" s="100"/>
      <c r="T1293" s="101"/>
      <c r="AA1293" s="102"/>
      <c r="AT1293" s="98" t="s">
        <v>480</v>
      </c>
      <c r="AU1293" s="98" t="s">
        <v>364</v>
      </c>
      <c r="AV1293" s="98" t="s">
        <v>364</v>
      </c>
      <c r="AW1293" s="98" t="s">
        <v>422</v>
      </c>
      <c r="AX1293" s="98" t="s">
        <v>320</v>
      </c>
      <c r="AY1293" s="98" t="s">
        <v>473</v>
      </c>
    </row>
    <row r="1294" spans="2:64" s="5" customFormat="1" ht="15.75" customHeight="1">
      <c r="B1294" s="16"/>
      <c r="C1294" s="109" t="s">
        <v>180</v>
      </c>
      <c r="D1294" s="109" t="s">
        <v>616</v>
      </c>
      <c r="E1294" s="110" t="s">
        <v>169</v>
      </c>
      <c r="F1294" s="176" t="s">
        <v>170</v>
      </c>
      <c r="G1294" s="174"/>
      <c r="H1294" s="174"/>
      <c r="I1294" s="174"/>
      <c r="J1294" s="111" t="s">
        <v>528</v>
      </c>
      <c r="K1294" s="112">
        <v>82.159</v>
      </c>
      <c r="L1294" s="173">
        <v>0</v>
      </c>
      <c r="M1294" s="174"/>
      <c r="N1294" s="175">
        <f>ROUND($L$1294*$K$1294,2)</f>
        <v>0</v>
      </c>
      <c r="O1294" s="168"/>
      <c r="P1294" s="168"/>
      <c r="Q1294" s="168"/>
      <c r="R1294" s="17"/>
      <c r="T1294" s="89"/>
      <c r="U1294" s="20" t="s">
        <v>340</v>
      </c>
      <c r="V1294" s="90">
        <v>0</v>
      </c>
      <c r="W1294" s="90">
        <f>$V$1294*$K$1294</f>
        <v>0</v>
      </c>
      <c r="X1294" s="90">
        <v>0.0192</v>
      </c>
      <c r="Y1294" s="90">
        <f>$X$1294*$K$1294</f>
        <v>1.5774527999999999</v>
      </c>
      <c r="Z1294" s="90">
        <v>0</v>
      </c>
      <c r="AA1294" s="91">
        <f>$Z$1294*$K$1294</f>
        <v>0</v>
      </c>
      <c r="AR1294" s="5" t="s">
        <v>625</v>
      </c>
      <c r="AT1294" s="5" t="s">
        <v>616</v>
      </c>
      <c r="AU1294" s="5" t="s">
        <v>364</v>
      </c>
      <c r="AY1294" s="5" t="s">
        <v>473</v>
      </c>
      <c r="BE1294" s="50">
        <f>IF($U$1294="základní",$N$1294,0)</f>
        <v>0</v>
      </c>
      <c r="BF1294" s="50">
        <f>IF($U$1294="snížená",$N$1294,0)</f>
        <v>0</v>
      </c>
      <c r="BG1294" s="50">
        <f>IF($U$1294="zákl. přenesená",$N$1294,0)</f>
        <v>0</v>
      </c>
      <c r="BH1294" s="50">
        <f>IF($U$1294="sníž. přenesená",$N$1294,0)</f>
        <v>0</v>
      </c>
      <c r="BI1294" s="50">
        <f>IF($U$1294="nulová",$N$1294,0)</f>
        <v>0</v>
      </c>
      <c r="BJ1294" s="5" t="s">
        <v>364</v>
      </c>
      <c r="BK1294" s="50">
        <f>ROUND($L$1294*$K$1294,2)</f>
        <v>0</v>
      </c>
      <c r="BL1294" s="5" t="s">
        <v>541</v>
      </c>
    </row>
    <row r="1295" spans="2:47" s="5" customFormat="1" ht="36.75" customHeight="1">
      <c r="B1295" s="16"/>
      <c r="F1295" s="177" t="s">
        <v>171</v>
      </c>
      <c r="G1295" s="139"/>
      <c r="H1295" s="139"/>
      <c r="I1295" s="139"/>
      <c r="R1295" s="17"/>
      <c r="T1295" s="41"/>
      <c r="AA1295" s="42"/>
      <c r="AT1295" s="5" t="s">
        <v>620</v>
      </c>
      <c r="AU1295" s="5" t="s">
        <v>364</v>
      </c>
    </row>
    <row r="1296" spans="2:51" s="5" customFormat="1" ht="15.75" customHeight="1">
      <c r="B1296" s="97"/>
      <c r="E1296" s="98"/>
      <c r="F1296" s="160" t="s">
        <v>369</v>
      </c>
      <c r="G1296" s="161"/>
      <c r="H1296" s="161"/>
      <c r="I1296" s="161"/>
      <c r="K1296" s="99">
        <v>74.69</v>
      </c>
      <c r="N1296" s="98"/>
      <c r="R1296" s="100"/>
      <c r="T1296" s="101"/>
      <c r="AA1296" s="102"/>
      <c r="AT1296" s="98" t="s">
        <v>480</v>
      </c>
      <c r="AU1296" s="98" t="s">
        <v>364</v>
      </c>
      <c r="AV1296" s="98" t="s">
        <v>364</v>
      </c>
      <c r="AW1296" s="98" t="s">
        <v>422</v>
      </c>
      <c r="AX1296" s="98" t="s">
        <v>320</v>
      </c>
      <c r="AY1296" s="98" t="s">
        <v>473</v>
      </c>
    </row>
    <row r="1297" spans="2:64" s="5" customFormat="1" ht="27" customHeight="1">
      <c r="B1297" s="16"/>
      <c r="C1297" s="85" t="s">
        <v>181</v>
      </c>
      <c r="D1297" s="85" t="s">
        <v>474</v>
      </c>
      <c r="E1297" s="86" t="s">
        <v>182</v>
      </c>
      <c r="F1297" s="167" t="s">
        <v>183</v>
      </c>
      <c r="G1297" s="168"/>
      <c r="H1297" s="168"/>
      <c r="I1297" s="168"/>
      <c r="J1297" s="87" t="s">
        <v>528</v>
      </c>
      <c r="K1297" s="88">
        <v>16.83</v>
      </c>
      <c r="L1297" s="169">
        <v>0</v>
      </c>
      <c r="M1297" s="168"/>
      <c r="N1297" s="170">
        <f>ROUND($L$1297*$K$1297,2)</f>
        <v>0</v>
      </c>
      <c r="O1297" s="168"/>
      <c r="P1297" s="168"/>
      <c r="Q1297" s="168"/>
      <c r="R1297" s="17"/>
      <c r="T1297" s="89"/>
      <c r="U1297" s="20" t="s">
        <v>340</v>
      </c>
      <c r="V1297" s="90">
        <v>0.03</v>
      </c>
      <c r="W1297" s="90">
        <f>$V$1297*$K$1297</f>
        <v>0.5048999999999999</v>
      </c>
      <c r="X1297" s="90">
        <v>0</v>
      </c>
      <c r="Y1297" s="90">
        <f>$X$1297*$K$1297</f>
        <v>0</v>
      </c>
      <c r="Z1297" s="90">
        <v>0</v>
      </c>
      <c r="AA1297" s="91">
        <f>$Z$1297*$K$1297</f>
        <v>0</v>
      </c>
      <c r="AR1297" s="5" t="s">
        <v>541</v>
      </c>
      <c r="AT1297" s="5" t="s">
        <v>474</v>
      </c>
      <c r="AU1297" s="5" t="s">
        <v>364</v>
      </c>
      <c r="AY1297" s="5" t="s">
        <v>473</v>
      </c>
      <c r="BE1297" s="50">
        <f>IF($U$1297="základní",$N$1297,0)</f>
        <v>0</v>
      </c>
      <c r="BF1297" s="50">
        <f>IF($U$1297="snížená",$N$1297,0)</f>
        <v>0</v>
      </c>
      <c r="BG1297" s="50">
        <f>IF($U$1297="zákl. přenesená",$N$1297,0)</f>
        <v>0</v>
      </c>
      <c r="BH1297" s="50">
        <f>IF($U$1297="sníž. přenesená",$N$1297,0)</f>
        <v>0</v>
      </c>
      <c r="BI1297" s="50">
        <f>IF($U$1297="nulová",$N$1297,0)</f>
        <v>0</v>
      </c>
      <c r="BJ1297" s="5" t="s">
        <v>364</v>
      </c>
      <c r="BK1297" s="50">
        <f>ROUND($L$1297*$K$1297,2)</f>
        <v>0</v>
      </c>
      <c r="BL1297" s="5" t="s">
        <v>541</v>
      </c>
    </row>
    <row r="1298" spans="2:51" s="5" customFormat="1" ht="15.75" customHeight="1">
      <c r="B1298" s="92"/>
      <c r="E1298" s="93"/>
      <c r="F1298" s="171" t="s">
        <v>569</v>
      </c>
      <c r="G1298" s="172"/>
      <c r="H1298" s="172"/>
      <c r="I1298" s="172"/>
      <c r="K1298" s="93"/>
      <c r="N1298" s="93"/>
      <c r="R1298" s="94"/>
      <c r="T1298" s="95"/>
      <c r="AA1298" s="96"/>
      <c r="AT1298" s="93" t="s">
        <v>480</v>
      </c>
      <c r="AU1298" s="93" t="s">
        <v>364</v>
      </c>
      <c r="AV1298" s="93" t="s">
        <v>320</v>
      </c>
      <c r="AW1298" s="93" t="s">
        <v>422</v>
      </c>
      <c r="AX1298" s="93" t="s">
        <v>355</v>
      </c>
      <c r="AY1298" s="93" t="s">
        <v>473</v>
      </c>
    </row>
    <row r="1299" spans="2:51" s="5" customFormat="1" ht="15.75" customHeight="1">
      <c r="B1299" s="92"/>
      <c r="E1299" s="93"/>
      <c r="F1299" s="171" t="s">
        <v>176</v>
      </c>
      <c r="G1299" s="172"/>
      <c r="H1299" s="172"/>
      <c r="I1299" s="172"/>
      <c r="K1299" s="93"/>
      <c r="N1299" s="93"/>
      <c r="R1299" s="94"/>
      <c r="T1299" s="95"/>
      <c r="AA1299" s="96"/>
      <c r="AT1299" s="93" t="s">
        <v>480</v>
      </c>
      <c r="AU1299" s="93" t="s">
        <v>364</v>
      </c>
      <c r="AV1299" s="93" t="s">
        <v>320</v>
      </c>
      <c r="AW1299" s="93" t="s">
        <v>422</v>
      </c>
      <c r="AX1299" s="93" t="s">
        <v>355</v>
      </c>
      <c r="AY1299" s="93" t="s">
        <v>473</v>
      </c>
    </row>
    <row r="1300" spans="2:51" s="5" customFormat="1" ht="15.75" customHeight="1">
      <c r="B1300" s="97"/>
      <c r="E1300" s="98"/>
      <c r="F1300" s="160" t="s">
        <v>184</v>
      </c>
      <c r="G1300" s="161"/>
      <c r="H1300" s="161"/>
      <c r="I1300" s="161"/>
      <c r="K1300" s="99">
        <v>5.76</v>
      </c>
      <c r="N1300" s="98"/>
      <c r="R1300" s="100"/>
      <c r="T1300" s="101"/>
      <c r="AA1300" s="102"/>
      <c r="AT1300" s="98" t="s">
        <v>480</v>
      </c>
      <c r="AU1300" s="98" t="s">
        <v>364</v>
      </c>
      <c r="AV1300" s="98" t="s">
        <v>364</v>
      </c>
      <c r="AW1300" s="98" t="s">
        <v>422</v>
      </c>
      <c r="AX1300" s="98" t="s">
        <v>355</v>
      </c>
      <c r="AY1300" s="98" t="s">
        <v>473</v>
      </c>
    </row>
    <row r="1301" spans="2:51" s="5" customFormat="1" ht="15.75" customHeight="1">
      <c r="B1301" s="97"/>
      <c r="E1301" s="98"/>
      <c r="F1301" s="160" t="s">
        <v>1074</v>
      </c>
      <c r="G1301" s="161"/>
      <c r="H1301" s="161"/>
      <c r="I1301" s="161"/>
      <c r="K1301" s="99">
        <v>3.51</v>
      </c>
      <c r="N1301" s="98"/>
      <c r="R1301" s="100"/>
      <c r="T1301" s="101"/>
      <c r="AA1301" s="102"/>
      <c r="AT1301" s="98" t="s">
        <v>480</v>
      </c>
      <c r="AU1301" s="98" t="s">
        <v>364</v>
      </c>
      <c r="AV1301" s="98" t="s">
        <v>364</v>
      </c>
      <c r="AW1301" s="98" t="s">
        <v>422</v>
      </c>
      <c r="AX1301" s="98" t="s">
        <v>355</v>
      </c>
      <c r="AY1301" s="98" t="s">
        <v>473</v>
      </c>
    </row>
    <row r="1302" spans="2:51" s="5" customFormat="1" ht="15.75" customHeight="1">
      <c r="B1302" s="113"/>
      <c r="E1302" s="114"/>
      <c r="F1302" s="180" t="s">
        <v>853</v>
      </c>
      <c r="G1302" s="181"/>
      <c r="H1302" s="181"/>
      <c r="I1302" s="181"/>
      <c r="K1302" s="115">
        <v>9.27</v>
      </c>
      <c r="N1302" s="114"/>
      <c r="R1302" s="116"/>
      <c r="T1302" s="117"/>
      <c r="AA1302" s="118"/>
      <c r="AT1302" s="114" t="s">
        <v>480</v>
      </c>
      <c r="AU1302" s="114" t="s">
        <v>364</v>
      </c>
      <c r="AV1302" s="114" t="s">
        <v>486</v>
      </c>
      <c r="AW1302" s="114" t="s">
        <v>422</v>
      </c>
      <c r="AX1302" s="114" t="s">
        <v>355</v>
      </c>
      <c r="AY1302" s="114" t="s">
        <v>473</v>
      </c>
    </row>
    <row r="1303" spans="2:51" s="5" customFormat="1" ht="15.75" customHeight="1">
      <c r="B1303" s="92"/>
      <c r="E1303" s="93"/>
      <c r="F1303" s="171" t="s">
        <v>744</v>
      </c>
      <c r="G1303" s="172"/>
      <c r="H1303" s="172"/>
      <c r="I1303" s="172"/>
      <c r="K1303" s="93"/>
      <c r="N1303" s="93"/>
      <c r="R1303" s="94"/>
      <c r="T1303" s="95"/>
      <c r="AA1303" s="96"/>
      <c r="AT1303" s="93" t="s">
        <v>480</v>
      </c>
      <c r="AU1303" s="93" t="s">
        <v>364</v>
      </c>
      <c r="AV1303" s="93" t="s">
        <v>320</v>
      </c>
      <c r="AW1303" s="93" t="s">
        <v>422</v>
      </c>
      <c r="AX1303" s="93" t="s">
        <v>355</v>
      </c>
      <c r="AY1303" s="93" t="s">
        <v>473</v>
      </c>
    </row>
    <row r="1304" spans="2:51" s="5" customFormat="1" ht="15.75" customHeight="1">
      <c r="B1304" s="97"/>
      <c r="E1304" s="98"/>
      <c r="F1304" s="160" t="s">
        <v>178</v>
      </c>
      <c r="G1304" s="161"/>
      <c r="H1304" s="161"/>
      <c r="I1304" s="161"/>
      <c r="K1304" s="99">
        <v>7.56</v>
      </c>
      <c r="N1304" s="98"/>
      <c r="R1304" s="100"/>
      <c r="T1304" s="101"/>
      <c r="AA1304" s="102"/>
      <c r="AT1304" s="98" t="s">
        <v>480</v>
      </c>
      <c r="AU1304" s="98" t="s">
        <v>364</v>
      </c>
      <c r="AV1304" s="98" t="s">
        <v>364</v>
      </c>
      <c r="AW1304" s="98" t="s">
        <v>422</v>
      </c>
      <c r="AX1304" s="98" t="s">
        <v>355</v>
      </c>
      <c r="AY1304" s="98" t="s">
        <v>473</v>
      </c>
    </row>
    <row r="1305" spans="2:51" s="5" customFormat="1" ht="15.75" customHeight="1">
      <c r="B1305" s="113"/>
      <c r="E1305" s="114"/>
      <c r="F1305" s="180" t="s">
        <v>853</v>
      </c>
      <c r="G1305" s="181"/>
      <c r="H1305" s="181"/>
      <c r="I1305" s="181"/>
      <c r="K1305" s="115">
        <v>7.56</v>
      </c>
      <c r="N1305" s="114"/>
      <c r="R1305" s="116"/>
      <c r="T1305" s="117"/>
      <c r="AA1305" s="118"/>
      <c r="AT1305" s="114" t="s">
        <v>480</v>
      </c>
      <c r="AU1305" s="114" t="s">
        <v>364</v>
      </c>
      <c r="AV1305" s="114" t="s">
        <v>486</v>
      </c>
      <c r="AW1305" s="114" t="s">
        <v>422</v>
      </c>
      <c r="AX1305" s="114" t="s">
        <v>355</v>
      </c>
      <c r="AY1305" s="114" t="s">
        <v>473</v>
      </c>
    </row>
    <row r="1306" spans="2:51" s="5" customFormat="1" ht="15.75" customHeight="1">
      <c r="B1306" s="103"/>
      <c r="E1306" s="104"/>
      <c r="F1306" s="162" t="s">
        <v>482</v>
      </c>
      <c r="G1306" s="163"/>
      <c r="H1306" s="163"/>
      <c r="I1306" s="163"/>
      <c r="K1306" s="105">
        <v>16.83</v>
      </c>
      <c r="N1306" s="104"/>
      <c r="R1306" s="106"/>
      <c r="T1306" s="107"/>
      <c r="AA1306" s="108"/>
      <c r="AT1306" s="104" t="s">
        <v>480</v>
      </c>
      <c r="AU1306" s="104" t="s">
        <v>364</v>
      </c>
      <c r="AV1306" s="104" t="s">
        <v>478</v>
      </c>
      <c r="AW1306" s="104" t="s">
        <v>422</v>
      </c>
      <c r="AX1306" s="104" t="s">
        <v>320</v>
      </c>
      <c r="AY1306" s="104" t="s">
        <v>473</v>
      </c>
    </row>
    <row r="1307" spans="2:64" s="5" customFormat="1" ht="27" customHeight="1">
      <c r="B1307" s="16"/>
      <c r="C1307" s="85" t="s">
        <v>185</v>
      </c>
      <c r="D1307" s="85" t="s">
        <v>474</v>
      </c>
      <c r="E1307" s="86" t="s">
        <v>186</v>
      </c>
      <c r="F1307" s="167" t="s">
        <v>187</v>
      </c>
      <c r="G1307" s="168"/>
      <c r="H1307" s="168"/>
      <c r="I1307" s="168"/>
      <c r="J1307" s="87" t="s">
        <v>528</v>
      </c>
      <c r="K1307" s="88">
        <v>82.25</v>
      </c>
      <c r="L1307" s="169">
        <v>0</v>
      </c>
      <c r="M1307" s="168"/>
      <c r="N1307" s="170">
        <f>ROUND($L$1307*$K$1307,2)</f>
        <v>0</v>
      </c>
      <c r="O1307" s="168"/>
      <c r="P1307" s="168"/>
      <c r="Q1307" s="168"/>
      <c r="R1307" s="17"/>
      <c r="T1307" s="89"/>
      <c r="U1307" s="20" t="s">
        <v>340</v>
      </c>
      <c r="V1307" s="90">
        <v>0.1</v>
      </c>
      <c r="W1307" s="90">
        <f>$V$1307*$K$1307</f>
        <v>8.225</v>
      </c>
      <c r="X1307" s="90">
        <v>0</v>
      </c>
      <c r="Y1307" s="90">
        <f>$X$1307*$K$1307</f>
        <v>0</v>
      </c>
      <c r="Z1307" s="90">
        <v>0</v>
      </c>
      <c r="AA1307" s="91">
        <f>$Z$1307*$K$1307</f>
        <v>0</v>
      </c>
      <c r="AR1307" s="5" t="s">
        <v>541</v>
      </c>
      <c r="AT1307" s="5" t="s">
        <v>474</v>
      </c>
      <c r="AU1307" s="5" t="s">
        <v>364</v>
      </c>
      <c r="AY1307" s="5" t="s">
        <v>473</v>
      </c>
      <c r="BE1307" s="50">
        <f>IF($U$1307="základní",$N$1307,0)</f>
        <v>0</v>
      </c>
      <c r="BF1307" s="50">
        <f>IF($U$1307="snížená",$N$1307,0)</f>
        <v>0</v>
      </c>
      <c r="BG1307" s="50">
        <f>IF($U$1307="zákl. přenesená",$N$1307,0)</f>
        <v>0</v>
      </c>
      <c r="BH1307" s="50">
        <f>IF($U$1307="sníž. přenesená",$N$1307,0)</f>
        <v>0</v>
      </c>
      <c r="BI1307" s="50">
        <f>IF($U$1307="nulová",$N$1307,0)</f>
        <v>0</v>
      </c>
      <c r="BJ1307" s="5" t="s">
        <v>364</v>
      </c>
      <c r="BK1307" s="50">
        <f>ROUND($L$1307*$K$1307,2)</f>
        <v>0</v>
      </c>
      <c r="BL1307" s="5" t="s">
        <v>541</v>
      </c>
    </row>
    <row r="1308" spans="2:51" s="5" customFormat="1" ht="15.75" customHeight="1">
      <c r="B1308" s="97"/>
      <c r="E1308" s="98"/>
      <c r="F1308" s="160" t="s">
        <v>188</v>
      </c>
      <c r="G1308" s="161"/>
      <c r="H1308" s="161"/>
      <c r="I1308" s="161"/>
      <c r="K1308" s="99">
        <v>82.25</v>
      </c>
      <c r="N1308" s="98"/>
      <c r="R1308" s="100"/>
      <c r="T1308" s="101"/>
      <c r="AA1308" s="102"/>
      <c r="AT1308" s="98" t="s">
        <v>480</v>
      </c>
      <c r="AU1308" s="98" t="s">
        <v>364</v>
      </c>
      <c r="AV1308" s="98" t="s">
        <v>364</v>
      </c>
      <c r="AW1308" s="98" t="s">
        <v>422</v>
      </c>
      <c r="AX1308" s="98" t="s">
        <v>320</v>
      </c>
      <c r="AY1308" s="98" t="s">
        <v>473</v>
      </c>
    </row>
    <row r="1309" spans="2:64" s="5" customFormat="1" ht="27" customHeight="1">
      <c r="B1309" s="16"/>
      <c r="C1309" s="85" t="s">
        <v>189</v>
      </c>
      <c r="D1309" s="85" t="s">
        <v>474</v>
      </c>
      <c r="E1309" s="86" t="s">
        <v>190</v>
      </c>
      <c r="F1309" s="167" t="s">
        <v>191</v>
      </c>
      <c r="G1309" s="168"/>
      <c r="H1309" s="168"/>
      <c r="I1309" s="168"/>
      <c r="J1309" s="87" t="s">
        <v>528</v>
      </c>
      <c r="K1309" s="88">
        <v>82.25</v>
      </c>
      <c r="L1309" s="169">
        <v>0</v>
      </c>
      <c r="M1309" s="168"/>
      <c r="N1309" s="170">
        <f>ROUND($L$1309*$K$1309,2)</f>
        <v>0</v>
      </c>
      <c r="O1309" s="168"/>
      <c r="P1309" s="168"/>
      <c r="Q1309" s="168"/>
      <c r="R1309" s="17"/>
      <c r="T1309" s="89"/>
      <c r="U1309" s="20" t="s">
        <v>340</v>
      </c>
      <c r="V1309" s="90">
        <v>0.1</v>
      </c>
      <c r="W1309" s="90">
        <f>$V$1309*$K$1309</f>
        <v>8.225</v>
      </c>
      <c r="X1309" s="90">
        <v>0</v>
      </c>
      <c r="Y1309" s="90">
        <f>$X$1309*$K$1309</f>
        <v>0</v>
      </c>
      <c r="Z1309" s="90">
        <v>0</v>
      </c>
      <c r="AA1309" s="91">
        <f>$Z$1309*$K$1309</f>
        <v>0</v>
      </c>
      <c r="AR1309" s="5" t="s">
        <v>541</v>
      </c>
      <c r="AT1309" s="5" t="s">
        <v>474</v>
      </c>
      <c r="AU1309" s="5" t="s">
        <v>364</v>
      </c>
      <c r="AY1309" s="5" t="s">
        <v>473</v>
      </c>
      <c r="BE1309" s="50">
        <f>IF($U$1309="základní",$N$1309,0)</f>
        <v>0</v>
      </c>
      <c r="BF1309" s="50">
        <f>IF($U$1309="snížená",$N$1309,0)</f>
        <v>0</v>
      </c>
      <c r="BG1309" s="50">
        <f>IF($U$1309="zákl. přenesená",$N$1309,0)</f>
        <v>0</v>
      </c>
      <c r="BH1309" s="50">
        <f>IF($U$1309="sníž. přenesená",$N$1309,0)</f>
        <v>0</v>
      </c>
      <c r="BI1309" s="50">
        <f>IF($U$1309="nulová",$N$1309,0)</f>
        <v>0</v>
      </c>
      <c r="BJ1309" s="5" t="s">
        <v>364</v>
      </c>
      <c r="BK1309" s="50">
        <f>ROUND($L$1309*$K$1309,2)</f>
        <v>0</v>
      </c>
      <c r="BL1309" s="5" t="s">
        <v>541</v>
      </c>
    </row>
    <row r="1310" spans="2:51" s="5" customFormat="1" ht="15.75" customHeight="1">
      <c r="B1310" s="97"/>
      <c r="E1310" s="98"/>
      <c r="F1310" s="160" t="s">
        <v>188</v>
      </c>
      <c r="G1310" s="161"/>
      <c r="H1310" s="161"/>
      <c r="I1310" s="161"/>
      <c r="K1310" s="99">
        <v>82.25</v>
      </c>
      <c r="N1310" s="98"/>
      <c r="R1310" s="100"/>
      <c r="T1310" s="101"/>
      <c r="AA1310" s="102"/>
      <c r="AT1310" s="98" t="s">
        <v>480</v>
      </c>
      <c r="AU1310" s="98" t="s">
        <v>364</v>
      </c>
      <c r="AV1310" s="98" t="s">
        <v>364</v>
      </c>
      <c r="AW1310" s="98" t="s">
        <v>422</v>
      </c>
      <c r="AX1310" s="98" t="s">
        <v>320</v>
      </c>
      <c r="AY1310" s="98" t="s">
        <v>473</v>
      </c>
    </row>
    <row r="1311" spans="2:64" s="5" customFormat="1" ht="27" customHeight="1">
      <c r="B1311" s="16"/>
      <c r="C1311" s="85" t="s">
        <v>192</v>
      </c>
      <c r="D1311" s="85" t="s">
        <v>474</v>
      </c>
      <c r="E1311" s="86" t="s">
        <v>193</v>
      </c>
      <c r="F1311" s="167" t="s">
        <v>194</v>
      </c>
      <c r="G1311" s="168"/>
      <c r="H1311" s="168"/>
      <c r="I1311" s="168"/>
      <c r="J1311" s="87" t="s">
        <v>528</v>
      </c>
      <c r="K1311" s="88">
        <v>82.25</v>
      </c>
      <c r="L1311" s="169">
        <v>0</v>
      </c>
      <c r="M1311" s="168"/>
      <c r="N1311" s="170">
        <f>ROUND($L$1311*$K$1311,2)</f>
        <v>0</v>
      </c>
      <c r="O1311" s="168"/>
      <c r="P1311" s="168"/>
      <c r="Q1311" s="168"/>
      <c r="R1311" s="17"/>
      <c r="T1311" s="89"/>
      <c r="U1311" s="20" t="s">
        <v>340</v>
      </c>
      <c r="V1311" s="90">
        <v>0.3</v>
      </c>
      <c r="W1311" s="90">
        <f>$V$1311*$K$1311</f>
        <v>24.675</v>
      </c>
      <c r="X1311" s="90">
        <v>0.00715</v>
      </c>
      <c r="Y1311" s="90">
        <f>$X$1311*$K$1311</f>
        <v>0.5880875</v>
      </c>
      <c r="Z1311" s="90">
        <v>0</v>
      </c>
      <c r="AA1311" s="91">
        <f>$Z$1311*$K$1311</f>
        <v>0</v>
      </c>
      <c r="AR1311" s="5" t="s">
        <v>541</v>
      </c>
      <c r="AT1311" s="5" t="s">
        <v>474</v>
      </c>
      <c r="AU1311" s="5" t="s">
        <v>364</v>
      </c>
      <c r="AY1311" s="5" t="s">
        <v>473</v>
      </c>
      <c r="BE1311" s="50">
        <f>IF($U$1311="základní",$N$1311,0)</f>
        <v>0</v>
      </c>
      <c r="BF1311" s="50">
        <f>IF($U$1311="snížená",$N$1311,0)</f>
        <v>0</v>
      </c>
      <c r="BG1311" s="50">
        <f>IF($U$1311="zákl. přenesená",$N$1311,0)</f>
        <v>0</v>
      </c>
      <c r="BH1311" s="50">
        <f>IF($U$1311="sníž. přenesená",$N$1311,0)</f>
        <v>0</v>
      </c>
      <c r="BI1311" s="50">
        <f>IF($U$1311="nulová",$N$1311,0)</f>
        <v>0</v>
      </c>
      <c r="BJ1311" s="5" t="s">
        <v>364</v>
      </c>
      <c r="BK1311" s="50">
        <f>ROUND($L$1311*$K$1311,2)</f>
        <v>0</v>
      </c>
      <c r="BL1311" s="5" t="s">
        <v>541</v>
      </c>
    </row>
    <row r="1312" spans="2:51" s="5" customFormat="1" ht="15.75" customHeight="1">
      <c r="B1312" s="97"/>
      <c r="E1312" s="98"/>
      <c r="F1312" s="160" t="s">
        <v>195</v>
      </c>
      <c r="G1312" s="161"/>
      <c r="H1312" s="161"/>
      <c r="I1312" s="161"/>
      <c r="K1312" s="99">
        <v>82.25</v>
      </c>
      <c r="N1312" s="98"/>
      <c r="R1312" s="100"/>
      <c r="T1312" s="101"/>
      <c r="AA1312" s="102"/>
      <c r="AT1312" s="98" t="s">
        <v>480</v>
      </c>
      <c r="AU1312" s="98" t="s">
        <v>364</v>
      </c>
      <c r="AV1312" s="98" t="s">
        <v>364</v>
      </c>
      <c r="AW1312" s="98" t="s">
        <v>422</v>
      </c>
      <c r="AX1312" s="98" t="s">
        <v>320</v>
      </c>
      <c r="AY1312" s="98" t="s">
        <v>473</v>
      </c>
    </row>
    <row r="1313" spans="2:64" s="5" customFormat="1" ht="27" customHeight="1">
      <c r="B1313" s="16"/>
      <c r="C1313" s="85" t="s">
        <v>196</v>
      </c>
      <c r="D1313" s="85" t="s">
        <v>474</v>
      </c>
      <c r="E1313" s="86" t="s">
        <v>197</v>
      </c>
      <c r="F1313" s="167" t="s">
        <v>198</v>
      </c>
      <c r="G1313" s="168"/>
      <c r="H1313" s="168"/>
      <c r="I1313" s="168"/>
      <c r="J1313" s="87" t="s">
        <v>1124</v>
      </c>
      <c r="K1313" s="119">
        <v>0</v>
      </c>
      <c r="L1313" s="169">
        <v>0</v>
      </c>
      <c r="M1313" s="168"/>
      <c r="N1313" s="170">
        <f>ROUND($L$1313*$K$1313,2)</f>
        <v>0</v>
      </c>
      <c r="O1313" s="168"/>
      <c r="P1313" s="168"/>
      <c r="Q1313" s="168"/>
      <c r="R1313" s="17"/>
      <c r="T1313" s="89"/>
      <c r="U1313" s="20" t="s">
        <v>340</v>
      </c>
      <c r="V1313" s="90">
        <v>0</v>
      </c>
      <c r="W1313" s="90">
        <f>$V$1313*$K$1313</f>
        <v>0</v>
      </c>
      <c r="X1313" s="90">
        <v>0</v>
      </c>
      <c r="Y1313" s="90">
        <f>$X$1313*$K$1313</f>
        <v>0</v>
      </c>
      <c r="Z1313" s="90">
        <v>0</v>
      </c>
      <c r="AA1313" s="91">
        <f>$Z$1313*$K$1313</f>
        <v>0</v>
      </c>
      <c r="AR1313" s="5" t="s">
        <v>541</v>
      </c>
      <c r="AT1313" s="5" t="s">
        <v>474</v>
      </c>
      <c r="AU1313" s="5" t="s">
        <v>364</v>
      </c>
      <c r="AY1313" s="5" t="s">
        <v>473</v>
      </c>
      <c r="BE1313" s="50">
        <f>IF($U$1313="základní",$N$1313,0)</f>
        <v>0</v>
      </c>
      <c r="BF1313" s="50">
        <f>IF($U$1313="snížená",$N$1313,0)</f>
        <v>0</v>
      </c>
      <c r="BG1313" s="50">
        <f>IF($U$1313="zákl. přenesená",$N$1313,0)</f>
        <v>0</v>
      </c>
      <c r="BH1313" s="50">
        <f>IF($U$1313="sníž. přenesená",$N$1313,0)</f>
        <v>0</v>
      </c>
      <c r="BI1313" s="50">
        <f>IF($U$1313="nulová",$N$1313,0)</f>
        <v>0</v>
      </c>
      <c r="BJ1313" s="5" t="s">
        <v>364</v>
      </c>
      <c r="BK1313" s="50">
        <f>ROUND($L$1313*$K$1313,2)</f>
        <v>0</v>
      </c>
      <c r="BL1313" s="5" t="s">
        <v>541</v>
      </c>
    </row>
    <row r="1314" spans="2:63" s="75" customFormat="1" ht="30.75" customHeight="1">
      <c r="B1314" s="76"/>
      <c r="D1314" s="84" t="s">
        <v>445</v>
      </c>
      <c r="N1314" s="178">
        <f>$BK$1314</f>
        <v>0</v>
      </c>
      <c r="O1314" s="179"/>
      <c r="P1314" s="179"/>
      <c r="Q1314" s="179"/>
      <c r="R1314" s="79"/>
      <c r="T1314" s="80"/>
      <c r="W1314" s="81">
        <f>SUM($W$1315:$W$1325)</f>
        <v>133.80712</v>
      </c>
      <c r="Y1314" s="81">
        <f>SUM($Y$1315:$Y$1325)</f>
        <v>1.9802784</v>
      </c>
      <c r="AA1314" s="82">
        <f>SUM($AA$1315:$AA$1325)</f>
        <v>0</v>
      </c>
      <c r="AR1314" s="78" t="s">
        <v>364</v>
      </c>
      <c r="AT1314" s="78" t="s">
        <v>354</v>
      </c>
      <c r="AU1314" s="78" t="s">
        <v>320</v>
      </c>
      <c r="AY1314" s="78" t="s">
        <v>473</v>
      </c>
      <c r="BK1314" s="83">
        <f>SUM($BK$1315:$BK$1325)</f>
        <v>0</v>
      </c>
    </row>
    <row r="1315" spans="2:64" s="5" customFormat="1" ht="27" customHeight="1">
      <c r="B1315" s="16"/>
      <c r="C1315" s="85" t="s">
        <v>199</v>
      </c>
      <c r="D1315" s="85" t="s">
        <v>474</v>
      </c>
      <c r="E1315" s="86" t="s">
        <v>200</v>
      </c>
      <c r="F1315" s="167" t="s">
        <v>201</v>
      </c>
      <c r="G1315" s="168"/>
      <c r="H1315" s="168"/>
      <c r="I1315" s="168"/>
      <c r="J1315" s="87" t="s">
        <v>632</v>
      </c>
      <c r="K1315" s="88">
        <v>163.08</v>
      </c>
      <c r="L1315" s="169">
        <v>0</v>
      </c>
      <c r="M1315" s="168"/>
      <c r="N1315" s="170">
        <f>ROUND($L$1315*$K$1315,2)</f>
        <v>0</v>
      </c>
      <c r="O1315" s="168"/>
      <c r="P1315" s="168"/>
      <c r="Q1315" s="168"/>
      <c r="R1315" s="17"/>
      <c r="T1315" s="89"/>
      <c r="U1315" s="20" t="s">
        <v>340</v>
      </c>
      <c r="V1315" s="90">
        <v>0.058</v>
      </c>
      <c r="W1315" s="90">
        <f>$V$1315*$K$1315</f>
        <v>9.45864</v>
      </c>
      <c r="X1315" s="90">
        <v>2E-05</v>
      </c>
      <c r="Y1315" s="90">
        <f>$X$1315*$K$1315</f>
        <v>0.0032616000000000003</v>
      </c>
      <c r="Z1315" s="90">
        <v>0</v>
      </c>
      <c r="AA1315" s="91">
        <f>$Z$1315*$K$1315</f>
        <v>0</v>
      </c>
      <c r="AR1315" s="5" t="s">
        <v>541</v>
      </c>
      <c r="AT1315" s="5" t="s">
        <v>474</v>
      </c>
      <c r="AU1315" s="5" t="s">
        <v>364</v>
      </c>
      <c r="AY1315" s="5" t="s">
        <v>473</v>
      </c>
      <c r="BE1315" s="50">
        <f>IF($U$1315="základní",$N$1315,0)</f>
        <v>0</v>
      </c>
      <c r="BF1315" s="50">
        <f>IF($U$1315="snížená",$N$1315,0)</f>
        <v>0</v>
      </c>
      <c r="BG1315" s="50">
        <f>IF($U$1315="zákl. přenesená",$N$1315,0)</f>
        <v>0</v>
      </c>
      <c r="BH1315" s="50">
        <f>IF($U$1315="sníž. přenesená",$N$1315,0)</f>
        <v>0</v>
      </c>
      <c r="BI1315" s="50">
        <f>IF($U$1315="nulová",$N$1315,0)</f>
        <v>0</v>
      </c>
      <c r="BJ1315" s="5" t="s">
        <v>364</v>
      </c>
      <c r="BK1315" s="50">
        <f>ROUND($L$1315*$K$1315,2)</f>
        <v>0</v>
      </c>
      <c r="BL1315" s="5" t="s">
        <v>541</v>
      </c>
    </row>
    <row r="1316" spans="2:64" s="5" customFormat="1" ht="27" customHeight="1">
      <c r="B1316" s="16"/>
      <c r="C1316" s="109" t="s">
        <v>202</v>
      </c>
      <c r="D1316" s="109" t="s">
        <v>616</v>
      </c>
      <c r="E1316" s="110" t="s">
        <v>203</v>
      </c>
      <c r="F1316" s="176" t="s">
        <v>204</v>
      </c>
      <c r="G1316" s="174"/>
      <c r="H1316" s="174"/>
      <c r="I1316" s="174"/>
      <c r="J1316" s="111" t="s">
        <v>632</v>
      </c>
      <c r="K1316" s="112">
        <v>163.08</v>
      </c>
      <c r="L1316" s="173">
        <v>0</v>
      </c>
      <c r="M1316" s="174"/>
      <c r="N1316" s="175">
        <f>ROUND($L$1316*$K$1316,2)</f>
        <v>0</v>
      </c>
      <c r="O1316" s="168"/>
      <c r="P1316" s="168"/>
      <c r="Q1316" s="168"/>
      <c r="R1316" s="17"/>
      <c r="T1316" s="89"/>
      <c r="U1316" s="20" t="s">
        <v>340</v>
      </c>
      <c r="V1316" s="90">
        <v>0</v>
      </c>
      <c r="W1316" s="90">
        <f>$V$1316*$K$1316</f>
        <v>0</v>
      </c>
      <c r="X1316" s="90">
        <v>0.0002</v>
      </c>
      <c r="Y1316" s="90">
        <f>$X$1316*$K$1316</f>
        <v>0.032616000000000006</v>
      </c>
      <c r="Z1316" s="90">
        <v>0</v>
      </c>
      <c r="AA1316" s="91">
        <f>$Z$1316*$K$1316</f>
        <v>0</v>
      </c>
      <c r="AR1316" s="5" t="s">
        <v>625</v>
      </c>
      <c r="AT1316" s="5" t="s">
        <v>616</v>
      </c>
      <c r="AU1316" s="5" t="s">
        <v>364</v>
      </c>
      <c r="AY1316" s="5" t="s">
        <v>473</v>
      </c>
      <c r="BE1316" s="50">
        <f>IF($U$1316="základní",$N$1316,0)</f>
        <v>0</v>
      </c>
      <c r="BF1316" s="50">
        <f>IF($U$1316="snížená",$N$1316,0)</f>
        <v>0</v>
      </c>
      <c r="BG1316" s="50">
        <f>IF($U$1316="zákl. přenesená",$N$1316,0)</f>
        <v>0</v>
      </c>
      <c r="BH1316" s="50">
        <f>IF($U$1316="sníž. přenesená",$N$1316,0)</f>
        <v>0</v>
      </c>
      <c r="BI1316" s="50">
        <f>IF($U$1316="nulová",$N$1316,0)</f>
        <v>0</v>
      </c>
      <c r="BJ1316" s="5" t="s">
        <v>364</v>
      </c>
      <c r="BK1316" s="50">
        <f>ROUND($L$1316*$K$1316,2)</f>
        <v>0</v>
      </c>
      <c r="BL1316" s="5" t="s">
        <v>541</v>
      </c>
    </row>
    <row r="1317" spans="2:64" s="5" customFormat="1" ht="15.75" customHeight="1">
      <c r="B1317" s="16"/>
      <c r="C1317" s="85" t="s">
        <v>205</v>
      </c>
      <c r="D1317" s="85" t="s">
        <v>474</v>
      </c>
      <c r="E1317" s="86" t="s">
        <v>206</v>
      </c>
      <c r="F1317" s="167" t="s">
        <v>207</v>
      </c>
      <c r="G1317" s="168"/>
      <c r="H1317" s="168"/>
      <c r="I1317" s="168"/>
      <c r="J1317" s="87" t="s">
        <v>528</v>
      </c>
      <c r="K1317" s="88">
        <v>237.76</v>
      </c>
      <c r="L1317" s="169">
        <v>0</v>
      </c>
      <c r="M1317" s="168"/>
      <c r="N1317" s="170">
        <f>ROUND($L$1317*$K$1317,2)</f>
        <v>0</v>
      </c>
      <c r="O1317" s="168"/>
      <c r="P1317" s="168"/>
      <c r="Q1317" s="168"/>
      <c r="R1317" s="17"/>
      <c r="T1317" s="89"/>
      <c r="U1317" s="20" t="s">
        <v>340</v>
      </c>
      <c r="V1317" s="90">
        <v>0.2</v>
      </c>
      <c r="W1317" s="90">
        <f>$V$1317*$K$1317</f>
        <v>47.552</v>
      </c>
      <c r="X1317" s="90">
        <v>0.00027</v>
      </c>
      <c r="Y1317" s="90">
        <f>$X$1317*$K$1317</f>
        <v>0.0641952</v>
      </c>
      <c r="Z1317" s="90">
        <v>0</v>
      </c>
      <c r="AA1317" s="91">
        <f>$Z$1317*$K$1317</f>
        <v>0</v>
      </c>
      <c r="AR1317" s="5" t="s">
        <v>541</v>
      </c>
      <c r="AT1317" s="5" t="s">
        <v>474</v>
      </c>
      <c r="AU1317" s="5" t="s">
        <v>364</v>
      </c>
      <c r="AY1317" s="5" t="s">
        <v>473</v>
      </c>
      <c r="BE1317" s="50">
        <f>IF($U$1317="základní",$N$1317,0)</f>
        <v>0</v>
      </c>
      <c r="BF1317" s="50">
        <f>IF($U$1317="snížená",$N$1317,0)</f>
        <v>0</v>
      </c>
      <c r="BG1317" s="50">
        <f>IF($U$1317="zákl. přenesená",$N$1317,0)</f>
        <v>0</v>
      </c>
      <c r="BH1317" s="50">
        <f>IF($U$1317="sníž. přenesená",$N$1317,0)</f>
        <v>0</v>
      </c>
      <c r="BI1317" s="50">
        <f>IF($U$1317="nulová",$N$1317,0)</f>
        <v>0</v>
      </c>
      <c r="BJ1317" s="5" t="s">
        <v>364</v>
      </c>
      <c r="BK1317" s="50">
        <f>ROUND($L$1317*$K$1317,2)</f>
        <v>0</v>
      </c>
      <c r="BL1317" s="5" t="s">
        <v>541</v>
      </c>
    </row>
    <row r="1318" spans="2:64" s="5" customFormat="1" ht="15.75" customHeight="1">
      <c r="B1318" s="16"/>
      <c r="C1318" s="109" t="s">
        <v>208</v>
      </c>
      <c r="D1318" s="109" t="s">
        <v>616</v>
      </c>
      <c r="E1318" s="110" t="s">
        <v>209</v>
      </c>
      <c r="F1318" s="176" t="s">
        <v>210</v>
      </c>
      <c r="G1318" s="174"/>
      <c r="H1318" s="174"/>
      <c r="I1318" s="174"/>
      <c r="J1318" s="111" t="s">
        <v>528</v>
      </c>
      <c r="K1318" s="112">
        <v>242.515</v>
      </c>
      <c r="L1318" s="173">
        <v>0</v>
      </c>
      <c r="M1318" s="174"/>
      <c r="N1318" s="175">
        <f>ROUND($L$1318*$K$1318,2)</f>
        <v>0</v>
      </c>
      <c r="O1318" s="168"/>
      <c r="P1318" s="168"/>
      <c r="Q1318" s="168"/>
      <c r="R1318" s="17"/>
      <c r="T1318" s="89"/>
      <c r="U1318" s="20" t="s">
        <v>340</v>
      </c>
      <c r="V1318" s="90">
        <v>0</v>
      </c>
      <c r="W1318" s="90">
        <f>$V$1318*$K$1318</f>
        <v>0</v>
      </c>
      <c r="X1318" s="90">
        <v>0.0024</v>
      </c>
      <c r="Y1318" s="90">
        <f>$X$1318*$K$1318</f>
        <v>0.5820359999999999</v>
      </c>
      <c r="Z1318" s="90">
        <v>0</v>
      </c>
      <c r="AA1318" s="91">
        <f>$Z$1318*$K$1318</f>
        <v>0</v>
      </c>
      <c r="AR1318" s="5" t="s">
        <v>625</v>
      </c>
      <c r="AT1318" s="5" t="s">
        <v>616</v>
      </c>
      <c r="AU1318" s="5" t="s">
        <v>364</v>
      </c>
      <c r="AY1318" s="5" t="s">
        <v>473</v>
      </c>
      <c r="BE1318" s="50">
        <f>IF($U$1318="základní",$N$1318,0)</f>
        <v>0</v>
      </c>
      <c r="BF1318" s="50">
        <f>IF($U$1318="snížená",$N$1318,0)</f>
        <v>0</v>
      </c>
      <c r="BG1318" s="50">
        <f>IF($U$1318="zákl. přenesená",$N$1318,0)</f>
        <v>0</v>
      </c>
      <c r="BH1318" s="50">
        <f>IF($U$1318="sníž. přenesená",$N$1318,0)</f>
        <v>0</v>
      </c>
      <c r="BI1318" s="50">
        <f>IF($U$1318="nulová",$N$1318,0)</f>
        <v>0</v>
      </c>
      <c r="BJ1318" s="5" t="s">
        <v>364</v>
      </c>
      <c r="BK1318" s="50">
        <f>ROUND($L$1318*$K$1318,2)</f>
        <v>0</v>
      </c>
      <c r="BL1318" s="5" t="s">
        <v>541</v>
      </c>
    </row>
    <row r="1319" spans="2:64" s="5" customFormat="1" ht="15.75" customHeight="1">
      <c r="B1319" s="16"/>
      <c r="C1319" s="85" t="s">
        <v>211</v>
      </c>
      <c r="D1319" s="85" t="s">
        <v>474</v>
      </c>
      <c r="E1319" s="86" t="s">
        <v>212</v>
      </c>
      <c r="F1319" s="167" t="s">
        <v>213</v>
      </c>
      <c r="G1319" s="168"/>
      <c r="H1319" s="168"/>
      <c r="I1319" s="168"/>
      <c r="J1319" s="87" t="s">
        <v>528</v>
      </c>
      <c r="K1319" s="88">
        <v>237.76</v>
      </c>
      <c r="L1319" s="169">
        <v>0</v>
      </c>
      <c r="M1319" s="168"/>
      <c r="N1319" s="170">
        <f>ROUND($L$1319*$K$1319,2)</f>
        <v>0</v>
      </c>
      <c r="O1319" s="168"/>
      <c r="P1319" s="168"/>
      <c r="Q1319" s="168"/>
      <c r="R1319" s="17"/>
      <c r="T1319" s="89"/>
      <c r="U1319" s="20" t="s">
        <v>340</v>
      </c>
      <c r="V1319" s="90">
        <v>0.013</v>
      </c>
      <c r="W1319" s="90">
        <f>$V$1319*$K$1319</f>
        <v>3.09088</v>
      </c>
      <c r="X1319" s="90">
        <v>0</v>
      </c>
      <c r="Y1319" s="90">
        <f>$X$1319*$K$1319</f>
        <v>0</v>
      </c>
      <c r="Z1319" s="90">
        <v>0</v>
      </c>
      <c r="AA1319" s="91">
        <f>$Z$1319*$K$1319</f>
        <v>0</v>
      </c>
      <c r="AR1319" s="5" t="s">
        <v>541</v>
      </c>
      <c r="AT1319" s="5" t="s">
        <v>474</v>
      </c>
      <c r="AU1319" s="5" t="s">
        <v>364</v>
      </c>
      <c r="AY1319" s="5" t="s">
        <v>473</v>
      </c>
      <c r="BE1319" s="50">
        <f>IF($U$1319="základní",$N$1319,0)</f>
        <v>0</v>
      </c>
      <c r="BF1319" s="50">
        <f>IF($U$1319="snížená",$N$1319,0)</f>
        <v>0</v>
      </c>
      <c r="BG1319" s="50">
        <f>IF($U$1319="zákl. přenesená",$N$1319,0)</f>
        <v>0</v>
      </c>
      <c r="BH1319" s="50">
        <f>IF($U$1319="sníž. přenesená",$N$1319,0)</f>
        <v>0</v>
      </c>
      <c r="BI1319" s="50">
        <f>IF($U$1319="nulová",$N$1319,0)</f>
        <v>0</v>
      </c>
      <c r="BJ1319" s="5" t="s">
        <v>364</v>
      </c>
      <c r="BK1319" s="50">
        <f>ROUND($L$1319*$K$1319,2)</f>
        <v>0</v>
      </c>
      <c r="BL1319" s="5" t="s">
        <v>541</v>
      </c>
    </row>
    <row r="1320" spans="2:51" s="5" customFormat="1" ht="15.75" customHeight="1">
      <c r="B1320" s="97"/>
      <c r="E1320" s="98"/>
      <c r="F1320" s="160" t="s">
        <v>394</v>
      </c>
      <c r="G1320" s="161"/>
      <c r="H1320" s="161"/>
      <c r="I1320" s="161"/>
      <c r="K1320" s="99">
        <v>237.76</v>
      </c>
      <c r="N1320" s="98"/>
      <c r="R1320" s="100"/>
      <c r="T1320" s="101"/>
      <c r="AA1320" s="102"/>
      <c r="AT1320" s="98" t="s">
        <v>480</v>
      </c>
      <c r="AU1320" s="98" t="s">
        <v>364</v>
      </c>
      <c r="AV1320" s="98" t="s">
        <v>364</v>
      </c>
      <c r="AW1320" s="98" t="s">
        <v>422</v>
      </c>
      <c r="AX1320" s="98" t="s">
        <v>320</v>
      </c>
      <c r="AY1320" s="98" t="s">
        <v>473</v>
      </c>
    </row>
    <row r="1321" spans="2:64" s="5" customFormat="1" ht="15.75" customHeight="1">
      <c r="B1321" s="16"/>
      <c r="C1321" s="85" t="s">
        <v>214</v>
      </c>
      <c r="D1321" s="85" t="s">
        <v>474</v>
      </c>
      <c r="E1321" s="86" t="s">
        <v>215</v>
      </c>
      <c r="F1321" s="167" t="s">
        <v>216</v>
      </c>
      <c r="G1321" s="168"/>
      <c r="H1321" s="168"/>
      <c r="I1321" s="168"/>
      <c r="J1321" s="87" t="s">
        <v>528</v>
      </c>
      <c r="K1321" s="88">
        <v>237.76</v>
      </c>
      <c r="L1321" s="169">
        <v>0</v>
      </c>
      <c r="M1321" s="168"/>
      <c r="N1321" s="170">
        <f>ROUND($L$1321*$K$1321,2)</f>
        <v>0</v>
      </c>
      <c r="O1321" s="168"/>
      <c r="P1321" s="168"/>
      <c r="Q1321" s="168"/>
      <c r="R1321" s="17"/>
      <c r="T1321" s="89"/>
      <c r="U1321" s="20" t="s">
        <v>340</v>
      </c>
      <c r="V1321" s="90">
        <v>0.06</v>
      </c>
      <c r="W1321" s="90">
        <f>$V$1321*$K$1321</f>
        <v>14.2656</v>
      </c>
      <c r="X1321" s="90">
        <v>0</v>
      </c>
      <c r="Y1321" s="90">
        <f>$X$1321*$K$1321</f>
        <v>0</v>
      </c>
      <c r="Z1321" s="90">
        <v>0</v>
      </c>
      <c r="AA1321" s="91">
        <f>$Z$1321*$K$1321</f>
        <v>0</v>
      </c>
      <c r="AR1321" s="5" t="s">
        <v>541</v>
      </c>
      <c r="AT1321" s="5" t="s">
        <v>474</v>
      </c>
      <c r="AU1321" s="5" t="s">
        <v>364</v>
      </c>
      <c r="AY1321" s="5" t="s">
        <v>473</v>
      </c>
      <c r="BE1321" s="50">
        <f>IF($U$1321="základní",$N$1321,0)</f>
        <v>0</v>
      </c>
      <c r="BF1321" s="50">
        <f>IF($U$1321="snížená",$N$1321,0)</f>
        <v>0</v>
      </c>
      <c r="BG1321" s="50">
        <f>IF($U$1321="zákl. přenesená",$N$1321,0)</f>
        <v>0</v>
      </c>
      <c r="BH1321" s="50">
        <f>IF($U$1321="sníž. přenesená",$N$1321,0)</f>
        <v>0</v>
      </c>
      <c r="BI1321" s="50">
        <f>IF($U$1321="nulová",$N$1321,0)</f>
        <v>0</v>
      </c>
      <c r="BJ1321" s="5" t="s">
        <v>364</v>
      </c>
      <c r="BK1321" s="50">
        <f>ROUND($L$1321*$K$1321,2)</f>
        <v>0</v>
      </c>
      <c r="BL1321" s="5" t="s">
        <v>541</v>
      </c>
    </row>
    <row r="1322" spans="2:64" s="5" customFormat="1" ht="15.75" customHeight="1">
      <c r="B1322" s="16"/>
      <c r="C1322" s="109" t="s">
        <v>217</v>
      </c>
      <c r="D1322" s="109" t="s">
        <v>616</v>
      </c>
      <c r="E1322" s="110" t="s">
        <v>218</v>
      </c>
      <c r="F1322" s="176" t="s">
        <v>219</v>
      </c>
      <c r="G1322" s="174"/>
      <c r="H1322" s="174"/>
      <c r="I1322" s="174"/>
      <c r="J1322" s="111" t="s">
        <v>39</v>
      </c>
      <c r="K1322" s="112">
        <v>23.776</v>
      </c>
      <c r="L1322" s="173">
        <v>0</v>
      </c>
      <c r="M1322" s="174"/>
      <c r="N1322" s="175">
        <f>ROUND($L$1322*$K$1322,2)</f>
        <v>0</v>
      </c>
      <c r="O1322" s="168"/>
      <c r="P1322" s="168"/>
      <c r="Q1322" s="168"/>
      <c r="R1322" s="17"/>
      <c r="T1322" s="89"/>
      <c r="U1322" s="20" t="s">
        <v>340</v>
      </c>
      <c r="V1322" s="90">
        <v>0</v>
      </c>
      <c r="W1322" s="90">
        <f>$V$1322*$K$1322</f>
        <v>0</v>
      </c>
      <c r="X1322" s="90">
        <v>0.001</v>
      </c>
      <c r="Y1322" s="90">
        <f>$X$1322*$K$1322</f>
        <v>0.023776000000000002</v>
      </c>
      <c r="Z1322" s="90">
        <v>0</v>
      </c>
      <c r="AA1322" s="91">
        <f>$Z$1322*$K$1322</f>
        <v>0</v>
      </c>
      <c r="AR1322" s="5" t="s">
        <v>625</v>
      </c>
      <c r="AT1322" s="5" t="s">
        <v>616</v>
      </c>
      <c r="AU1322" s="5" t="s">
        <v>364</v>
      </c>
      <c r="AY1322" s="5" t="s">
        <v>473</v>
      </c>
      <c r="BE1322" s="50">
        <f>IF($U$1322="základní",$N$1322,0)</f>
        <v>0</v>
      </c>
      <c r="BF1322" s="50">
        <f>IF($U$1322="snížená",$N$1322,0)</f>
        <v>0</v>
      </c>
      <c r="BG1322" s="50">
        <f>IF($U$1322="zákl. přenesená",$N$1322,0)</f>
        <v>0</v>
      </c>
      <c r="BH1322" s="50">
        <f>IF($U$1322="sníž. přenesená",$N$1322,0)</f>
        <v>0</v>
      </c>
      <c r="BI1322" s="50">
        <f>IF($U$1322="nulová",$N$1322,0)</f>
        <v>0</v>
      </c>
      <c r="BJ1322" s="5" t="s">
        <v>364</v>
      </c>
      <c r="BK1322" s="50">
        <f>ROUND($L$1322*$K$1322,2)</f>
        <v>0</v>
      </c>
      <c r="BL1322" s="5" t="s">
        <v>541</v>
      </c>
    </row>
    <row r="1323" spans="2:64" s="5" customFormat="1" ht="27" customHeight="1">
      <c r="B1323" s="16"/>
      <c r="C1323" s="85" t="s">
        <v>220</v>
      </c>
      <c r="D1323" s="85" t="s">
        <v>474</v>
      </c>
      <c r="E1323" s="86" t="s">
        <v>221</v>
      </c>
      <c r="F1323" s="167" t="s">
        <v>222</v>
      </c>
      <c r="G1323" s="168"/>
      <c r="H1323" s="168"/>
      <c r="I1323" s="168"/>
      <c r="J1323" s="87" t="s">
        <v>528</v>
      </c>
      <c r="K1323" s="88">
        <v>237.76</v>
      </c>
      <c r="L1323" s="169">
        <v>0</v>
      </c>
      <c r="M1323" s="168"/>
      <c r="N1323" s="170">
        <f>ROUND($L$1323*$K$1323,2)</f>
        <v>0</v>
      </c>
      <c r="O1323" s="168"/>
      <c r="P1323" s="168"/>
      <c r="Q1323" s="168"/>
      <c r="R1323" s="17"/>
      <c r="T1323" s="89"/>
      <c r="U1323" s="20" t="s">
        <v>340</v>
      </c>
      <c r="V1323" s="90">
        <v>0.25</v>
      </c>
      <c r="W1323" s="90">
        <f>$V$1323*$K$1323</f>
        <v>59.44</v>
      </c>
      <c r="X1323" s="90">
        <v>0.00536</v>
      </c>
      <c r="Y1323" s="90">
        <f>$X$1323*$K$1323</f>
        <v>1.2743936</v>
      </c>
      <c r="Z1323" s="90">
        <v>0</v>
      </c>
      <c r="AA1323" s="91">
        <f>$Z$1323*$K$1323</f>
        <v>0</v>
      </c>
      <c r="AR1323" s="5" t="s">
        <v>541</v>
      </c>
      <c r="AT1323" s="5" t="s">
        <v>474</v>
      </c>
      <c r="AU1323" s="5" t="s">
        <v>364</v>
      </c>
      <c r="AY1323" s="5" t="s">
        <v>473</v>
      </c>
      <c r="BE1323" s="50">
        <f>IF($U$1323="základní",$N$1323,0)</f>
        <v>0</v>
      </c>
      <c r="BF1323" s="50">
        <f>IF($U$1323="snížená",$N$1323,0)</f>
        <v>0</v>
      </c>
      <c r="BG1323" s="50">
        <f>IF($U$1323="zákl. přenesená",$N$1323,0)</f>
        <v>0</v>
      </c>
      <c r="BH1323" s="50">
        <f>IF($U$1323="sníž. přenesená",$N$1323,0)</f>
        <v>0</v>
      </c>
      <c r="BI1323" s="50">
        <f>IF($U$1323="nulová",$N$1323,0)</f>
        <v>0</v>
      </c>
      <c r="BJ1323" s="5" t="s">
        <v>364</v>
      </c>
      <c r="BK1323" s="50">
        <f>ROUND($L$1323*$K$1323,2)</f>
        <v>0</v>
      </c>
      <c r="BL1323" s="5" t="s">
        <v>541</v>
      </c>
    </row>
    <row r="1324" spans="2:51" s="5" customFormat="1" ht="15.75" customHeight="1">
      <c r="B1324" s="97"/>
      <c r="E1324" s="98"/>
      <c r="F1324" s="160" t="s">
        <v>394</v>
      </c>
      <c r="G1324" s="161"/>
      <c r="H1324" s="161"/>
      <c r="I1324" s="161"/>
      <c r="K1324" s="99">
        <v>237.76</v>
      </c>
      <c r="N1324" s="98"/>
      <c r="R1324" s="100"/>
      <c r="T1324" s="101"/>
      <c r="AA1324" s="102"/>
      <c r="AT1324" s="98" t="s">
        <v>480</v>
      </c>
      <c r="AU1324" s="98" t="s">
        <v>364</v>
      </c>
      <c r="AV1324" s="98" t="s">
        <v>364</v>
      </c>
      <c r="AW1324" s="98" t="s">
        <v>422</v>
      </c>
      <c r="AX1324" s="98" t="s">
        <v>320</v>
      </c>
      <c r="AY1324" s="98" t="s">
        <v>473</v>
      </c>
    </row>
    <row r="1325" spans="2:64" s="5" customFormat="1" ht="27" customHeight="1">
      <c r="B1325" s="16"/>
      <c r="C1325" s="85" t="s">
        <v>223</v>
      </c>
      <c r="D1325" s="85" t="s">
        <v>474</v>
      </c>
      <c r="E1325" s="86" t="s">
        <v>224</v>
      </c>
      <c r="F1325" s="167" t="s">
        <v>225</v>
      </c>
      <c r="G1325" s="168"/>
      <c r="H1325" s="168"/>
      <c r="I1325" s="168"/>
      <c r="J1325" s="87" t="s">
        <v>1124</v>
      </c>
      <c r="K1325" s="119">
        <v>0</v>
      </c>
      <c r="L1325" s="169">
        <v>0</v>
      </c>
      <c r="M1325" s="168"/>
      <c r="N1325" s="170">
        <f>ROUND($L$1325*$K$1325,2)</f>
        <v>0</v>
      </c>
      <c r="O1325" s="168"/>
      <c r="P1325" s="168"/>
      <c r="Q1325" s="168"/>
      <c r="R1325" s="17"/>
      <c r="T1325" s="89"/>
      <c r="U1325" s="20" t="s">
        <v>340</v>
      </c>
      <c r="V1325" s="90">
        <v>0</v>
      </c>
      <c r="W1325" s="90">
        <f>$V$1325*$K$1325</f>
        <v>0</v>
      </c>
      <c r="X1325" s="90">
        <v>0</v>
      </c>
      <c r="Y1325" s="90">
        <f>$X$1325*$K$1325</f>
        <v>0</v>
      </c>
      <c r="Z1325" s="90">
        <v>0</v>
      </c>
      <c r="AA1325" s="91">
        <f>$Z$1325*$K$1325</f>
        <v>0</v>
      </c>
      <c r="AR1325" s="5" t="s">
        <v>541</v>
      </c>
      <c r="AT1325" s="5" t="s">
        <v>474</v>
      </c>
      <c r="AU1325" s="5" t="s">
        <v>364</v>
      </c>
      <c r="AY1325" s="5" t="s">
        <v>473</v>
      </c>
      <c r="BE1325" s="50">
        <f>IF($U$1325="základní",$N$1325,0)</f>
        <v>0</v>
      </c>
      <c r="BF1325" s="50">
        <f>IF($U$1325="snížená",$N$1325,0)</f>
        <v>0</v>
      </c>
      <c r="BG1325" s="50">
        <f>IF($U$1325="zákl. přenesená",$N$1325,0)</f>
        <v>0</v>
      </c>
      <c r="BH1325" s="50">
        <f>IF($U$1325="sníž. přenesená",$N$1325,0)</f>
        <v>0</v>
      </c>
      <c r="BI1325" s="50">
        <f>IF($U$1325="nulová",$N$1325,0)</f>
        <v>0</v>
      </c>
      <c r="BJ1325" s="5" t="s">
        <v>364</v>
      </c>
      <c r="BK1325" s="50">
        <f>ROUND($L$1325*$K$1325,2)</f>
        <v>0</v>
      </c>
      <c r="BL1325" s="5" t="s">
        <v>541</v>
      </c>
    </row>
    <row r="1326" spans="2:63" s="75" customFormat="1" ht="30.75" customHeight="1">
      <c r="B1326" s="76"/>
      <c r="D1326" s="84" t="s">
        <v>446</v>
      </c>
      <c r="N1326" s="178">
        <f>$BK$1326</f>
        <v>0</v>
      </c>
      <c r="O1326" s="179"/>
      <c r="P1326" s="179"/>
      <c r="Q1326" s="179"/>
      <c r="R1326" s="79"/>
      <c r="T1326" s="80"/>
      <c r="W1326" s="81">
        <f>SUM($W$1327:$W$1384)</f>
        <v>168.22729199999998</v>
      </c>
      <c r="Y1326" s="81">
        <f>SUM($Y$1327:$Y$1384)</f>
        <v>2.9302664</v>
      </c>
      <c r="AA1326" s="82">
        <f>SUM($AA$1327:$AA$1384)</f>
        <v>0</v>
      </c>
      <c r="AR1326" s="78" t="s">
        <v>364</v>
      </c>
      <c r="AT1326" s="78" t="s">
        <v>354</v>
      </c>
      <c r="AU1326" s="78" t="s">
        <v>320</v>
      </c>
      <c r="AY1326" s="78" t="s">
        <v>473</v>
      </c>
      <c r="BK1326" s="83">
        <f>SUM($BK$1327:$BK$1384)</f>
        <v>0</v>
      </c>
    </row>
    <row r="1327" spans="2:64" s="5" customFormat="1" ht="27" customHeight="1">
      <c r="B1327" s="16"/>
      <c r="C1327" s="85" t="s">
        <v>226</v>
      </c>
      <c r="D1327" s="85" t="s">
        <v>474</v>
      </c>
      <c r="E1327" s="86" t="s">
        <v>227</v>
      </c>
      <c r="F1327" s="167" t="s">
        <v>228</v>
      </c>
      <c r="G1327" s="168"/>
      <c r="H1327" s="168"/>
      <c r="I1327" s="168"/>
      <c r="J1327" s="87" t="s">
        <v>528</v>
      </c>
      <c r="K1327" s="88">
        <v>123.794</v>
      </c>
      <c r="L1327" s="169">
        <v>0</v>
      </c>
      <c r="M1327" s="168"/>
      <c r="N1327" s="170">
        <f>ROUND($L$1327*$K$1327,2)</f>
        <v>0</v>
      </c>
      <c r="O1327" s="168"/>
      <c r="P1327" s="168"/>
      <c r="Q1327" s="168"/>
      <c r="R1327" s="17"/>
      <c r="T1327" s="89"/>
      <c r="U1327" s="20" t="s">
        <v>340</v>
      </c>
      <c r="V1327" s="90">
        <v>0.814</v>
      </c>
      <c r="W1327" s="90">
        <f>$V$1327*$K$1327</f>
        <v>100.76831599999998</v>
      </c>
      <c r="X1327" s="90">
        <v>0.0032</v>
      </c>
      <c r="Y1327" s="90">
        <f>$X$1327*$K$1327</f>
        <v>0.3961408</v>
      </c>
      <c r="Z1327" s="90">
        <v>0</v>
      </c>
      <c r="AA1327" s="91">
        <f>$Z$1327*$K$1327</f>
        <v>0</v>
      </c>
      <c r="AR1327" s="5" t="s">
        <v>541</v>
      </c>
      <c r="AT1327" s="5" t="s">
        <v>474</v>
      </c>
      <c r="AU1327" s="5" t="s">
        <v>364</v>
      </c>
      <c r="AY1327" s="5" t="s">
        <v>473</v>
      </c>
      <c r="BE1327" s="50">
        <f>IF($U$1327="základní",$N$1327,0)</f>
        <v>0</v>
      </c>
      <c r="BF1327" s="50">
        <f>IF($U$1327="snížená",$N$1327,0)</f>
        <v>0</v>
      </c>
      <c r="BG1327" s="50">
        <f>IF($U$1327="zákl. přenesená",$N$1327,0)</f>
        <v>0</v>
      </c>
      <c r="BH1327" s="50">
        <f>IF($U$1327="sníž. přenesená",$N$1327,0)</f>
        <v>0</v>
      </c>
      <c r="BI1327" s="50">
        <f>IF($U$1327="nulová",$N$1327,0)</f>
        <v>0</v>
      </c>
      <c r="BJ1327" s="5" t="s">
        <v>364</v>
      </c>
      <c r="BK1327" s="50">
        <f>ROUND($L$1327*$K$1327,2)</f>
        <v>0</v>
      </c>
      <c r="BL1327" s="5" t="s">
        <v>541</v>
      </c>
    </row>
    <row r="1328" spans="2:51" s="5" customFormat="1" ht="15.75" customHeight="1">
      <c r="B1328" s="92"/>
      <c r="E1328" s="93"/>
      <c r="F1328" s="171" t="s">
        <v>563</v>
      </c>
      <c r="G1328" s="172"/>
      <c r="H1328" s="172"/>
      <c r="I1328" s="172"/>
      <c r="K1328" s="93"/>
      <c r="N1328" s="93"/>
      <c r="R1328" s="94"/>
      <c r="T1328" s="95"/>
      <c r="AA1328" s="96"/>
      <c r="AT1328" s="93" t="s">
        <v>480</v>
      </c>
      <c r="AU1328" s="93" t="s">
        <v>364</v>
      </c>
      <c r="AV1328" s="93" t="s">
        <v>320</v>
      </c>
      <c r="AW1328" s="93" t="s">
        <v>422</v>
      </c>
      <c r="AX1328" s="93" t="s">
        <v>355</v>
      </c>
      <c r="AY1328" s="93" t="s">
        <v>473</v>
      </c>
    </row>
    <row r="1329" spans="2:51" s="5" customFormat="1" ht="15.75" customHeight="1">
      <c r="B1329" s="92"/>
      <c r="E1329" s="93"/>
      <c r="F1329" s="171" t="s">
        <v>773</v>
      </c>
      <c r="G1329" s="172"/>
      <c r="H1329" s="172"/>
      <c r="I1329" s="172"/>
      <c r="K1329" s="93"/>
      <c r="N1329" s="93"/>
      <c r="R1329" s="94"/>
      <c r="T1329" s="95"/>
      <c r="AA1329" s="96"/>
      <c r="AT1329" s="93" t="s">
        <v>480</v>
      </c>
      <c r="AU1329" s="93" t="s">
        <v>364</v>
      </c>
      <c r="AV1329" s="93" t="s">
        <v>320</v>
      </c>
      <c r="AW1329" s="93" t="s">
        <v>422</v>
      </c>
      <c r="AX1329" s="93" t="s">
        <v>355</v>
      </c>
      <c r="AY1329" s="93" t="s">
        <v>473</v>
      </c>
    </row>
    <row r="1330" spans="2:51" s="5" customFormat="1" ht="15.75" customHeight="1">
      <c r="B1330" s="97"/>
      <c r="E1330" s="98"/>
      <c r="F1330" s="160" t="s">
        <v>1078</v>
      </c>
      <c r="G1330" s="161"/>
      <c r="H1330" s="161"/>
      <c r="I1330" s="161"/>
      <c r="K1330" s="99">
        <v>54.12</v>
      </c>
      <c r="N1330" s="98"/>
      <c r="R1330" s="100"/>
      <c r="T1330" s="101"/>
      <c r="AA1330" s="102"/>
      <c r="AT1330" s="98" t="s">
        <v>480</v>
      </c>
      <c r="AU1330" s="98" t="s">
        <v>364</v>
      </c>
      <c r="AV1330" s="98" t="s">
        <v>364</v>
      </c>
      <c r="AW1330" s="98" t="s">
        <v>422</v>
      </c>
      <c r="AX1330" s="98" t="s">
        <v>355</v>
      </c>
      <c r="AY1330" s="98" t="s">
        <v>473</v>
      </c>
    </row>
    <row r="1331" spans="2:51" s="5" customFormat="1" ht="15.75" customHeight="1">
      <c r="B1331" s="97"/>
      <c r="E1331" s="98"/>
      <c r="F1331" s="160" t="s">
        <v>1079</v>
      </c>
      <c r="G1331" s="161"/>
      <c r="H1331" s="161"/>
      <c r="I1331" s="161"/>
      <c r="K1331" s="99">
        <v>-10.4</v>
      </c>
      <c r="N1331" s="98"/>
      <c r="R1331" s="100"/>
      <c r="T1331" s="101"/>
      <c r="AA1331" s="102"/>
      <c r="AT1331" s="98" t="s">
        <v>480</v>
      </c>
      <c r="AU1331" s="98" t="s">
        <v>364</v>
      </c>
      <c r="AV1331" s="98" t="s">
        <v>364</v>
      </c>
      <c r="AW1331" s="98" t="s">
        <v>422</v>
      </c>
      <c r="AX1331" s="98" t="s">
        <v>355</v>
      </c>
      <c r="AY1331" s="98" t="s">
        <v>473</v>
      </c>
    </row>
    <row r="1332" spans="2:51" s="5" customFormat="1" ht="15.75" customHeight="1">
      <c r="B1332" s="97"/>
      <c r="E1332" s="98"/>
      <c r="F1332" s="160" t="s">
        <v>1080</v>
      </c>
      <c r="G1332" s="161"/>
      <c r="H1332" s="161"/>
      <c r="I1332" s="161"/>
      <c r="K1332" s="99">
        <v>7.38</v>
      </c>
      <c r="N1332" s="98"/>
      <c r="R1332" s="100"/>
      <c r="T1332" s="101"/>
      <c r="AA1332" s="102"/>
      <c r="AT1332" s="98" t="s">
        <v>480</v>
      </c>
      <c r="AU1332" s="98" t="s">
        <v>364</v>
      </c>
      <c r="AV1332" s="98" t="s">
        <v>364</v>
      </c>
      <c r="AW1332" s="98" t="s">
        <v>422</v>
      </c>
      <c r="AX1332" s="98" t="s">
        <v>355</v>
      </c>
      <c r="AY1332" s="98" t="s">
        <v>473</v>
      </c>
    </row>
    <row r="1333" spans="2:51" s="5" customFormat="1" ht="15.75" customHeight="1">
      <c r="B1333" s="97"/>
      <c r="E1333" s="98"/>
      <c r="F1333" s="160" t="s">
        <v>1081</v>
      </c>
      <c r="G1333" s="161"/>
      <c r="H1333" s="161"/>
      <c r="I1333" s="161"/>
      <c r="K1333" s="99">
        <v>0.615</v>
      </c>
      <c r="N1333" s="98"/>
      <c r="R1333" s="100"/>
      <c r="T1333" s="101"/>
      <c r="AA1333" s="102"/>
      <c r="AT1333" s="98" t="s">
        <v>480</v>
      </c>
      <c r="AU1333" s="98" t="s">
        <v>364</v>
      </c>
      <c r="AV1333" s="98" t="s">
        <v>364</v>
      </c>
      <c r="AW1333" s="98" t="s">
        <v>422</v>
      </c>
      <c r="AX1333" s="98" t="s">
        <v>355</v>
      </c>
      <c r="AY1333" s="98" t="s">
        <v>473</v>
      </c>
    </row>
    <row r="1334" spans="2:51" s="5" customFormat="1" ht="15.75" customHeight="1">
      <c r="B1334" s="92"/>
      <c r="E1334" s="93"/>
      <c r="F1334" s="171" t="s">
        <v>782</v>
      </c>
      <c r="G1334" s="172"/>
      <c r="H1334" s="172"/>
      <c r="I1334" s="172"/>
      <c r="K1334" s="93"/>
      <c r="N1334" s="93"/>
      <c r="R1334" s="94"/>
      <c r="T1334" s="95"/>
      <c r="AA1334" s="96"/>
      <c r="AT1334" s="93" t="s">
        <v>480</v>
      </c>
      <c r="AU1334" s="93" t="s">
        <v>364</v>
      </c>
      <c r="AV1334" s="93" t="s">
        <v>320</v>
      </c>
      <c r="AW1334" s="93" t="s">
        <v>422</v>
      </c>
      <c r="AX1334" s="93" t="s">
        <v>355</v>
      </c>
      <c r="AY1334" s="93" t="s">
        <v>473</v>
      </c>
    </row>
    <row r="1335" spans="2:51" s="5" customFormat="1" ht="15.75" customHeight="1">
      <c r="B1335" s="97"/>
      <c r="E1335" s="98"/>
      <c r="F1335" s="160" t="s">
        <v>229</v>
      </c>
      <c r="G1335" s="161"/>
      <c r="H1335" s="161"/>
      <c r="I1335" s="161"/>
      <c r="K1335" s="99">
        <v>16.113</v>
      </c>
      <c r="N1335" s="98"/>
      <c r="R1335" s="100"/>
      <c r="T1335" s="101"/>
      <c r="AA1335" s="102"/>
      <c r="AT1335" s="98" t="s">
        <v>480</v>
      </c>
      <c r="AU1335" s="98" t="s">
        <v>364</v>
      </c>
      <c r="AV1335" s="98" t="s">
        <v>364</v>
      </c>
      <c r="AW1335" s="98" t="s">
        <v>422</v>
      </c>
      <c r="AX1335" s="98" t="s">
        <v>355</v>
      </c>
      <c r="AY1335" s="98" t="s">
        <v>473</v>
      </c>
    </row>
    <row r="1336" spans="2:51" s="5" customFormat="1" ht="15.75" customHeight="1">
      <c r="B1336" s="97"/>
      <c r="E1336" s="98"/>
      <c r="F1336" s="160" t="s">
        <v>565</v>
      </c>
      <c r="G1336" s="161"/>
      <c r="H1336" s="161"/>
      <c r="I1336" s="161"/>
      <c r="K1336" s="99">
        <v>-1.4</v>
      </c>
      <c r="N1336" s="98"/>
      <c r="R1336" s="100"/>
      <c r="T1336" s="101"/>
      <c r="AA1336" s="102"/>
      <c r="AT1336" s="98" t="s">
        <v>480</v>
      </c>
      <c r="AU1336" s="98" t="s">
        <v>364</v>
      </c>
      <c r="AV1336" s="98" t="s">
        <v>364</v>
      </c>
      <c r="AW1336" s="98" t="s">
        <v>422</v>
      </c>
      <c r="AX1336" s="98" t="s">
        <v>355</v>
      </c>
      <c r="AY1336" s="98" t="s">
        <v>473</v>
      </c>
    </row>
    <row r="1337" spans="2:51" s="5" customFormat="1" ht="15.75" customHeight="1">
      <c r="B1337" s="92"/>
      <c r="E1337" s="93"/>
      <c r="F1337" s="171" t="s">
        <v>787</v>
      </c>
      <c r="G1337" s="172"/>
      <c r="H1337" s="172"/>
      <c r="I1337" s="172"/>
      <c r="K1337" s="93"/>
      <c r="N1337" s="93"/>
      <c r="R1337" s="94"/>
      <c r="T1337" s="95"/>
      <c r="AA1337" s="96"/>
      <c r="AT1337" s="93" t="s">
        <v>480</v>
      </c>
      <c r="AU1337" s="93" t="s">
        <v>364</v>
      </c>
      <c r="AV1337" s="93" t="s">
        <v>320</v>
      </c>
      <c r="AW1337" s="93" t="s">
        <v>422</v>
      </c>
      <c r="AX1337" s="93" t="s">
        <v>355</v>
      </c>
      <c r="AY1337" s="93" t="s">
        <v>473</v>
      </c>
    </row>
    <row r="1338" spans="2:51" s="5" customFormat="1" ht="15.75" customHeight="1">
      <c r="B1338" s="97"/>
      <c r="E1338" s="98"/>
      <c r="F1338" s="160" t="s">
        <v>230</v>
      </c>
      <c r="G1338" s="161"/>
      <c r="H1338" s="161"/>
      <c r="I1338" s="161"/>
      <c r="K1338" s="99">
        <v>32.39</v>
      </c>
      <c r="N1338" s="98"/>
      <c r="R1338" s="100"/>
      <c r="T1338" s="101"/>
      <c r="AA1338" s="102"/>
      <c r="AT1338" s="98" t="s">
        <v>480</v>
      </c>
      <c r="AU1338" s="98" t="s">
        <v>364</v>
      </c>
      <c r="AV1338" s="98" t="s">
        <v>364</v>
      </c>
      <c r="AW1338" s="98" t="s">
        <v>422</v>
      </c>
      <c r="AX1338" s="98" t="s">
        <v>355</v>
      </c>
      <c r="AY1338" s="98" t="s">
        <v>473</v>
      </c>
    </row>
    <row r="1339" spans="2:51" s="5" customFormat="1" ht="15.75" customHeight="1">
      <c r="B1339" s="97"/>
      <c r="E1339" s="98"/>
      <c r="F1339" s="160" t="s">
        <v>662</v>
      </c>
      <c r="G1339" s="161"/>
      <c r="H1339" s="161"/>
      <c r="I1339" s="161"/>
      <c r="K1339" s="99">
        <v>-3.6</v>
      </c>
      <c r="N1339" s="98"/>
      <c r="R1339" s="100"/>
      <c r="T1339" s="101"/>
      <c r="AA1339" s="102"/>
      <c r="AT1339" s="98" t="s">
        <v>480</v>
      </c>
      <c r="AU1339" s="98" t="s">
        <v>364</v>
      </c>
      <c r="AV1339" s="98" t="s">
        <v>364</v>
      </c>
      <c r="AW1339" s="98" t="s">
        <v>422</v>
      </c>
      <c r="AX1339" s="98" t="s">
        <v>355</v>
      </c>
      <c r="AY1339" s="98" t="s">
        <v>473</v>
      </c>
    </row>
    <row r="1340" spans="2:51" s="5" customFormat="1" ht="15.75" customHeight="1">
      <c r="B1340" s="92"/>
      <c r="E1340" s="93"/>
      <c r="F1340" s="171" t="s">
        <v>804</v>
      </c>
      <c r="G1340" s="172"/>
      <c r="H1340" s="172"/>
      <c r="I1340" s="172"/>
      <c r="K1340" s="93"/>
      <c r="N1340" s="93"/>
      <c r="R1340" s="94"/>
      <c r="T1340" s="95"/>
      <c r="AA1340" s="96"/>
      <c r="AT1340" s="93" t="s">
        <v>480</v>
      </c>
      <c r="AU1340" s="93" t="s">
        <v>364</v>
      </c>
      <c r="AV1340" s="93" t="s">
        <v>320</v>
      </c>
      <c r="AW1340" s="93" t="s">
        <v>422</v>
      </c>
      <c r="AX1340" s="93" t="s">
        <v>355</v>
      </c>
      <c r="AY1340" s="93" t="s">
        <v>473</v>
      </c>
    </row>
    <row r="1341" spans="2:51" s="5" customFormat="1" ht="15.75" customHeight="1">
      <c r="B1341" s="97"/>
      <c r="E1341" s="98"/>
      <c r="F1341" s="160" t="s">
        <v>231</v>
      </c>
      <c r="G1341" s="161"/>
      <c r="H1341" s="161"/>
      <c r="I1341" s="161"/>
      <c r="K1341" s="99">
        <v>21.976</v>
      </c>
      <c r="N1341" s="98"/>
      <c r="R1341" s="100"/>
      <c r="T1341" s="101"/>
      <c r="AA1341" s="102"/>
      <c r="AT1341" s="98" t="s">
        <v>480</v>
      </c>
      <c r="AU1341" s="98" t="s">
        <v>364</v>
      </c>
      <c r="AV1341" s="98" t="s">
        <v>364</v>
      </c>
      <c r="AW1341" s="98" t="s">
        <v>422</v>
      </c>
      <c r="AX1341" s="98" t="s">
        <v>355</v>
      </c>
      <c r="AY1341" s="98" t="s">
        <v>473</v>
      </c>
    </row>
    <row r="1342" spans="2:51" s="5" customFormat="1" ht="15.75" customHeight="1">
      <c r="B1342" s="97"/>
      <c r="E1342" s="98"/>
      <c r="F1342" s="160" t="s">
        <v>232</v>
      </c>
      <c r="G1342" s="161"/>
      <c r="H1342" s="161"/>
      <c r="I1342" s="161"/>
      <c r="K1342" s="99">
        <v>-6.3</v>
      </c>
      <c r="N1342" s="98"/>
      <c r="R1342" s="100"/>
      <c r="T1342" s="101"/>
      <c r="AA1342" s="102"/>
      <c r="AT1342" s="98" t="s">
        <v>480</v>
      </c>
      <c r="AU1342" s="98" t="s">
        <v>364</v>
      </c>
      <c r="AV1342" s="98" t="s">
        <v>364</v>
      </c>
      <c r="AW1342" s="98" t="s">
        <v>422</v>
      </c>
      <c r="AX1342" s="98" t="s">
        <v>355</v>
      </c>
      <c r="AY1342" s="98" t="s">
        <v>473</v>
      </c>
    </row>
    <row r="1343" spans="2:51" s="5" customFormat="1" ht="15.75" customHeight="1">
      <c r="B1343" s="92"/>
      <c r="E1343" s="93"/>
      <c r="F1343" s="171" t="s">
        <v>233</v>
      </c>
      <c r="G1343" s="172"/>
      <c r="H1343" s="172"/>
      <c r="I1343" s="172"/>
      <c r="K1343" s="93"/>
      <c r="N1343" s="93"/>
      <c r="R1343" s="94"/>
      <c r="T1343" s="95"/>
      <c r="AA1343" s="96"/>
      <c r="AT1343" s="93" t="s">
        <v>480</v>
      </c>
      <c r="AU1343" s="93" t="s">
        <v>364</v>
      </c>
      <c r="AV1343" s="93" t="s">
        <v>320</v>
      </c>
      <c r="AW1343" s="93" t="s">
        <v>422</v>
      </c>
      <c r="AX1343" s="93" t="s">
        <v>355</v>
      </c>
      <c r="AY1343" s="93" t="s">
        <v>473</v>
      </c>
    </row>
    <row r="1344" spans="2:51" s="5" customFormat="1" ht="15.75" customHeight="1">
      <c r="B1344" s="97"/>
      <c r="E1344" s="98"/>
      <c r="F1344" s="160" t="s">
        <v>234</v>
      </c>
      <c r="G1344" s="161"/>
      <c r="H1344" s="161"/>
      <c r="I1344" s="161"/>
      <c r="K1344" s="99">
        <v>12.9</v>
      </c>
      <c r="N1344" s="98"/>
      <c r="R1344" s="100"/>
      <c r="T1344" s="101"/>
      <c r="AA1344" s="102"/>
      <c r="AT1344" s="98" t="s">
        <v>480</v>
      </c>
      <c r="AU1344" s="98" t="s">
        <v>364</v>
      </c>
      <c r="AV1344" s="98" t="s">
        <v>364</v>
      </c>
      <c r="AW1344" s="98" t="s">
        <v>422</v>
      </c>
      <c r="AX1344" s="98" t="s">
        <v>355</v>
      </c>
      <c r="AY1344" s="98" t="s">
        <v>473</v>
      </c>
    </row>
    <row r="1345" spans="2:51" s="5" customFormat="1" ht="15.75" customHeight="1">
      <c r="B1345" s="103"/>
      <c r="E1345" s="104" t="s">
        <v>371</v>
      </c>
      <c r="F1345" s="162" t="s">
        <v>482</v>
      </c>
      <c r="G1345" s="163"/>
      <c r="H1345" s="163"/>
      <c r="I1345" s="163"/>
      <c r="K1345" s="105">
        <v>123.794</v>
      </c>
      <c r="N1345" s="104"/>
      <c r="R1345" s="106"/>
      <c r="T1345" s="107"/>
      <c r="AA1345" s="108"/>
      <c r="AT1345" s="104" t="s">
        <v>480</v>
      </c>
      <c r="AU1345" s="104" t="s">
        <v>364</v>
      </c>
      <c r="AV1345" s="104" t="s">
        <v>478</v>
      </c>
      <c r="AW1345" s="104" t="s">
        <v>422</v>
      </c>
      <c r="AX1345" s="104" t="s">
        <v>320</v>
      </c>
      <c r="AY1345" s="104" t="s">
        <v>473</v>
      </c>
    </row>
    <row r="1346" spans="2:64" s="5" customFormat="1" ht="15.75" customHeight="1">
      <c r="B1346" s="16"/>
      <c r="C1346" s="109" t="s">
        <v>235</v>
      </c>
      <c r="D1346" s="109" t="s">
        <v>616</v>
      </c>
      <c r="E1346" s="110" t="s">
        <v>236</v>
      </c>
      <c r="F1346" s="176" t="s">
        <v>237</v>
      </c>
      <c r="G1346" s="174"/>
      <c r="H1346" s="174"/>
      <c r="I1346" s="174"/>
      <c r="J1346" s="111" t="s">
        <v>528</v>
      </c>
      <c r="K1346" s="112">
        <v>128.746</v>
      </c>
      <c r="L1346" s="173">
        <v>0</v>
      </c>
      <c r="M1346" s="174"/>
      <c r="N1346" s="175">
        <f>ROUND($L$1346*$K$1346,2)</f>
        <v>0</v>
      </c>
      <c r="O1346" s="168"/>
      <c r="P1346" s="168"/>
      <c r="Q1346" s="168"/>
      <c r="R1346" s="17"/>
      <c r="T1346" s="89"/>
      <c r="U1346" s="20" t="s">
        <v>340</v>
      </c>
      <c r="V1346" s="90">
        <v>0</v>
      </c>
      <c r="W1346" s="90">
        <f>$V$1346*$K$1346</f>
        <v>0</v>
      </c>
      <c r="X1346" s="90">
        <v>0.0118</v>
      </c>
      <c r="Y1346" s="90">
        <f>$X$1346*$K$1346</f>
        <v>1.5192028</v>
      </c>
      <c r="Z1346" s="90">
        <v>0</v>
      </c>
      <c r="AA1346" s="91">
        <f>$Z$1346*$K$1346</f>
        <v>0</v>
      </c>
      <c r="AR1346" s="5" t="s">
        <v>625</v>
      </c>
      <c r="AT1346" s="5" t="s">
        <v>616</v>
      </c>
      <c r="AU1346" s="5" t="s">
        <v>364</v>
      </c>
      <c r="AY1346" s="5" t="s">
        <v>473</v>
      </c>
      <c r="BE1346" s="50">
        <f>IF($U$1346="základní",$N$1346,0)</f>
        <v>0</v>
      </c>
      <c r="BF1346" s="50">
        <f>IF($U$1346="snížená",$N$1346,0)</f>
        <v>0</v>
      </c>
      <c r="BG1346" s="50">
        <f>IF($U$1346="zákl. přenesená",$N$1346,0)</f>
        <v>0</v>
      </c>
      <c r="BH1346" s="50">
        <f>IF($U$1346="sníž. přenesená",$N$1346,0)</f>
        <v>0</v>
      </c>
      <c r="BI1346" s="50">
        <f>IF($U$1346="nulová",$N$1346,0)</f>
        <v>0</v>
      </c>
      <c r="BJ1346" s="5" t="s">
        <v>364</v>
      </c>
      <c r="BK1346" s="50">
        <f>ROUND($L$1346*$K$1346,2)</f>
        <v>0</v>
      </c>
      <c r="BL1346" s="5" t="s">
        <v>541</v>
      </c>
    </row>
    <row r="1347" spans="2:47" s="5" customFormat="1" ht="48" customHeight="1">
      <c r="B1347" s="16"/>
      <c r="F1347" s="177" t="s">
        <v>238</v>
      </c>
      <c r="G1347" s="139"/>
      <c r="H1347" s="139"/>
      <c r="I1347" s="139"/>
      <c r="R1347" s="17"/>
      <c r="T1347" s="41"/>
      <c r="AA1347" s="42"/>
      <c r="AT1347" s="5" t="s">
        <v>620</v>
      </c>
      <c r="AU1347" s="5" t="s">
        <v>364</v>
      </c>
    </row>
    <row r="1348" spans="2:64" s="5" customFormat="1" ht="27" customHeight="1">
      <c r="B1348" s="16"/>
      <c r="C1348" s="85" t="s">
        <v>239</v>
      </c>
      <c r="D1348" s="85" t="s">
        <v>474</v>
      </c>
      <c r="E1348" s="86" t="s">
        <v>240</v>
      </c>
      <c r="F1348" s="167" t="s">
        <v>241</v>
      </c>
      <c r="G1348" s="168"/>
      <c r="H1348" s="168"/>
      <c r="I1348" s="168"/>
      <c r="J1348" s="87" t="s">
        <v>528</v>
      </c>
      <c r="K1348" s="88">
        <v>59.179</v>
      </c>
      <c r="L1348" s="169">
        <v>0</v>
      </c>
      <c r="M1348" s="168"/>
      <c r="N1348" s="170">
        <f>ROUND($L$1348*$K$1348,2)</f>
        <v>0</v>
      </c>
      <c r="O1348" s="168"/>
      <c r="P1348" s="168"/>
      <c r="Q1348" s="168"/>
      <c r="R1348" s="17"/>
      <c r="T1348" s="89"/>
      <c r="U1348" s="20" t="s">
        <v>340</v>
      </c>
      <c r="V1348" s="90">
        <v>0.13</v>
      </c>
      <c r="W1348" s="90">
        <f>$V$1348*$K$1348</f>
        <v>7.693270000000001</v>
      </c>
      <c r="X1348" s="90">
        <v>0</v>
      </c>
      <c r="Y1348" s="90">
        <f>$X$1348*$K$1348</f>
        <v>0</v>
      </c>
      <c r="Z1348" s="90">
        <v>0</v>
      </c>
      <c r="AA1348" s="91">
        <f>$Z$1348*$K$1348</f>
        <v>0</v>
      </c>
      <c r="AR1348" s="5" t="s">
        <v>541</v>
      </c>
      <c r="AT1348" s="5" t="s">
        <v>474</v>
      </c>
      <c r="AU1348" s="5" t="s">
        <v>364</v>
      </c>
      <c r="AY1348" s="5" t="s">
        <v>473</v>
      </c>
      <c r="BE1348" s="50">
        <f>IF($U$1348="základní",$N$1348,0)</f>
        <v>0</v>
      </c>
      <c r="BF1348" s="50">
        <f>IF($U$1348="snížená",$N$1348,0)</f>
        <v>0</v>
      </c>
      <c r="BG1348" s="50">
        <f>IF($U$1348="zákl. přenesená",$N$1348,0)</f>
        <v>0</v>
      </c>
      <c r="BH1348" s="50">
        <f>IF($U$1348="sníž. přenesená",$N$1348,0)</f>
        <v>0</v>
      </c>
      <c r="BI1348" s="50">
        <f>IF($U$1348="nulová",$N$1348,0)</f>
        <v>0</v>
      </c>
      <c r="BJ1348" s="5" t="s">
        <v>364</v>
      </c>
      <c r="BK1348" s="50">
        <f>ROUND($L$1348*$K$1348,2)</f>
        <v>0</v>
      </c>
      <c r="BL1348" s="5" t="s">
        <v>541</v>
      </c>
    </row>
    <row r="1349" spans="2:51" s="5" customFormat="1" ht="15.75" customHeight="1">
      <c r="B1349" s="92"/>
      <c r="E1349" s="93"/>
      <c r="F1349" s="171" t="s">
        <v>782</v>
      </c>
      <c r="G1349" s="172"/>
      <c r="H1349" s="172"/>
      <c r="I1349" s="172"/>
      <c r="K1349" s="93"/>
      <c r="N1349" s="93"/>
      <c r="R1349" s="94"/>
      <c r="T1349" s="95"/>
      <c r="AA1349" s="96"/>
      <c r="AT1349" s="93" t="s">
        <v>480</v>
      </c>
      <c r="AU1349" s="93" t="s">
        <v>364</v>
      </c>
      <c r="AV1349" s="93" t="s">
        <v>320</v>
      </c>
      <c r="AW1349" s="93" t="s">
        <v>422</v>
      </c>
      <c r="AX1349" s="93" t="s">
        <v>355</v>
      </c>
      <c r="AY1349" s="93" t="s">
        <v>473</v>
      </c>
    </row>
    <row r="1350" spans="2:51" s="5" customFormat="1" ht="15.75" customHeight="1">
      <c r="B1350" s="97"/>
      <c r="E1350" s="98"/>
      <c r="F1350" s="160" t="s">
        <v>229</v>
      </c>
      <c r="G1350" s="161"/>
      <c r="H1350" s="161"/>
      <c r="I1350" s="161"/>
      <c r="K1350" s="99">
        <v>16.113</v>
      </c>
      <c r="N1350" s="98"/>
      <c r="R1350" s="100"/>
      <c r="T1350" s="101"/>
      <c r="AA1350" s="102"/>
      <c r="AT1350" s="98" t="s">
        <v>480</v>
      </c>
      <c r="AU1350" s="98" t="s">
        <v>364</v>
      </c>
      <c r="AV1350" s="98" t="s">
        <v>364</v>
      </c>
      <c r="AW1350" s="98" t="s">
        <v>422</v>
      </c>
      <c r="AX1350" s="98" t="s">
        <v>355</v>
      </c>
      <c r="AY1350" s="98" t="s">
        <v>473</v>
      </c>
    </row>
    <row r="1351" spans="2:51" s="5" customFormat="1" ht="15.75" customHeight="1">
      <c r="B1351" s="97"/>
      <c r="E1351" s="98"/>
      <c r="F1351" s="160" t="s">
        <v>565</v>
      </c>
      <c r="G1351" s="161"/>
      <c r="H1351" s="161"/>
      <c r="I1351" s="161"/>
      <c r="K1351" s="99">
        <v>-1.4</v>
      </c>
      <c r="N1351" s="98"/>
      <c r="R1351" s="100"/>
      <c r="T1351" s="101"/>
      <c r="AA1351" s="102"/>
      <c r="AT1351" s="98" t="s">
        <v>480</v>
      </c>
      <c r="AU1351" s="98" t="s">
        <v>364</v>
      </c>
      <c r="AV1351" s="98" t="s">
        <v>364</v>
      </c>
      <c r="AW1351" s="98" t="s">
        <v>422</v>
      </c>
      <c r="AX1351" s="98" t="s">
        <v>355</v>
      </c>
      <c r="AY1351" s="98" t="s">
        <v>473</v>
      </c>
    </row>
    <row r="1352" spans="2:51" s="5" customFormat="1" ht="15.75" customHeight="1">
      <c r="B1352" s="92"/>
      <c r="E1352" s="93"/>
      <c r="F1352" s="171" t="s">
        <v>787</v>
      </c>
      <c r="G1352" s="172"/>
      <c r="H1352" s="172"/>
      <c r="I1352" s="172"/>
      <c r="K1352" s="93"/>
      <c r="N1352" s="93"/>
      <c r="R1352" s="94"/>
      <c r="T1352" s="95"/>
      <c r="AA1352" s="96"/>
      <c r="AT1352" s="93" t="s">
        <v>480</v>
      </c>
      <c r="AU1352" s="93" t="s">
        <v>364</v>
      </c>
      <c r="AV1352" s="93" t="s">
        <v>320</v>
      </c>
      <c r="AW1352" s="93" t="s">
        <v>422</v>
      </c>
      <c r="AX1352" s="93" t="s">
        <v>355</v>
      </c>
      <c r="AY1352" s="93" t="s">
        <v>473</v>
      </c>
    </row>
    <row r="1353" spans="2:51" s="5" customFormat="1" ht="15.75" customHeight="1">
      <c r="B1353" s="97"/>
      <c r="E1353" s="98"/>
      <c r="F1353" s="160" t="s">
        <v>230</v>
      </c>
      <c r="G1353" s="161"/>
      <c r="H1353" s="161"/>
      <c r="I1353" s="161"/>
      <c r="K1353" s="99">
        <v>32.39</v>
      </c>
      <c r="N1353" s="98"/>
      <c r="R1353" s="100"/>
      <c r="T1353" s="101"/>
      <c r="AA1353" s="102"/>
      <c r="AT1353" s="98" t="s">
        <v>480</v>
      </c>
      <c r="AU1353" s="98" t="s">
        <v>364</v>
      </c>
      <c r="AV1353" s="98" t="s">
        <v>364</v>
      </c>
      <c r="AW1353" s="98" t="s">
        <v>422</v>
      </c>
      <c r="AX1353" s="98" t="s">
        <v>355</v>
      </c>
      <c r="AY1353" s="98" t="s">
        <v>473</v>
      </c>
    </row>
    <row r="1354" spans="2:51" s="5" customFormat="1" ht="15.75" customHeight="1">
      <c r="B1354" s="97"/>
      <c r="E1354" s="98"/>
      <c r="F1354" s="160" t="s">
        <v>662</v>
      </c>
      <c r="G1354" s="161"/>
      <c r="H1354" s="161"/>
      <c r="I1354" s="161"/>
      <c r="K1354" s="99">
        <v>-3.6</v>
      </c>
      <c r="N1354" s="98"/>
      <c r="R1354" s="100"/>
      <c r="T1354" s="101"/>
      <c r="AA1354" s="102"/>
      <c r="AT1354" s="98" t="s">
        <v>480</v>
      </c>
      <c r="AU1354" s="98" t="s">
        <v>364</v>
      </c>
      <c r="AV1354" s="98" t="s">
        <v>364</v>
      </c>
      <c r="AW1354" s="98" t="s">
        <v>422</v>
      </c>
      <c r="AX1354" s="98" t="s">
        <v>355</v>
      </c>
      <c r="AY1354" s="98" t="s">
        <v>473</v>
      </c>
    </row>
    <row r="1355" spans="2:51" s="5" customFormat="1" ht="15.75" customHeight="1">
      <c r="B1355" s="92"/>
      <c r="E1355" s="93"/>
      <c r="F1355" s="171" t="s">
        <v>804</v>
      </c>
      <c r="G1355" s="172"/>
      <c r="H1355" s="172"/>
      <c r="I1355" s="172"/>
      <c r="K1355" s="93"/>
      <c r="N1355" s="93"/>
      <c r="R1355" s="94"/>
      <c r="T1355" s="95"/>
      <c r="AA1355" s="96"/>
      <c r="AT1355" s="93" t="s">
        <v>480</v>
      </c>
      <c r="AU1355" s="93" t="s">
        <v>364</v>
      </c>
      <c r="AV1355" s="93" t="s">
        <v>320</v>
      </c>
      <c r="AW1355" s="93" t="s">
        <v>422</v>
      </c>
      <c r="AX1355" s="93" t="s">
        <v>355</v>
      </c>
      <c r="AY1355" s="93" t="s">
        <v>473</v>
      </c>
    </row>
    <row r="1356" spans="2:51" s="5" customFormat="1" ht="15.75" customHeight="1">
      <c r="B1356" s="97"/>
      <c r="E1356" s="98"/>
      <c r="F1356" s="160" t="s">
        <v>231</v>
      </c>
      <c r="G1356" s="161"/>
      <c r="H1356" s="161"/>
      <c r="I1356" s="161"/>
      <c r="K1356" s="99">
        <v>21.976</v>
      </c>
      <c r="N1356" s="98"/>
      <c r="R1356" s="100"/>
      <c r="T1356" s="101"/>
      <c r="AA1356" s="102"/>
      <c r="AT1356" s="98" t="s">
        <v>480</v>
      </c>
      <c r="AU1356" s="98" t="s">
        <v>364</v>
      </c>
      <c r="AV1356" s="98" t="s">
        <v>364</v>
      </c>
      <c r="AW1356" s="98" t="s">
        <v>422</v>
      </c>
      <c r="AX1356" s="98" t="s">
        <v>355</v>
      </c>
      <c r="AY1356" s="98" t="s">
        <v>473</v>
      </c>
    </row>
    <row r="1357" spans="2:51" s="5" customFormat="1" ht="15.75" customHeight="1">
      <c r="B1357" s="97"/>
      <c r="E1357" s="98"/>
      <c r="F1357" s="160" t="s">
        <v>232</v>
      </c>
      <c r="G1357" s="161"/>
      <c r="H1357" s="161"/>
      <c r="I1357" s="161"/>
      <c r="K1357" s="99">
        <v>-6.3</v>
      </c>
      <c r="N1357" s="98"/>
      <c r="R1357" s="100"/>
      <c r="T1357" s="101"/>
      <c r="AA1357" s="102"/>
      <c r="AT1357" s="98" t="s">
        <v>480</v>
      </c>
      <c r="AU1357" s="98" t="s">
        <v>364</v>
      </c>
      <c r="AV1357" s="98" t="s">
        <v>364</v>
      </c>
      <c r="AW1357" s="98" t="s">
        <v>422</v>
      </c>
      <c r="AX1357" s="98" t="s">
        <v>355</v>
      </c>
      <c r="AY1357" s="98" t="s">
        <v>473</v>
      </c>
    </row>
    <row r="1358" spans="2:51" s="5" customFormat="1" ht="15.75" customHeight="1">
      <c r="B1358" s="103"/>
      <c r="E1358" s="104"/>
      <c r="F1358" s="162" t="s">
        <v>482</v>
      </c>
      <c r="G1358" s="163"/>
      <c r="H1358" s="163"/>
      <c r="I1358" s="163"/>
      <c r="K1358" s="105">
        <v>59.179</v>
      </c>
      <c r="N1358" s="104"/>
      <c r="R1358" s="106"/>
      <c r="T1358" s="107"/>
      <c r="AA1358" s="108"/>
      <c r="AT1358" s="104" t="s">
        <v>480</v>
      </c>
      <c r="AU1358" s="104" t="s">
        <v>364</v>
      </c>
      <c r="AV1358" s="104" t="s">
        <v>478</v>
      </c>
      <c r="AW1358" s="104" t="s">
        <v>422</v>
      </c>
      <c r="AX1358" s="104" t="s">
        <v>320</v>
      </c>
      <c r="AY1358" s="104" t="s">
        <v>473</v>
      </c>
    </row>
    <row r="1359" spans="2:64" s="5" customFormat="1" ht="27" customHeight="1">
      <c r="B1359" s="16"/>
      <c r="C1359" s="85" t="s">
        <v>242</v>
      </c>
      <c r="D1359" s="85" t="s">
        <v>474</v>
      </c>
      <c r="E1359" s="86" t="s">
        <v>243</v>
      </c>
      <c r="F1359" s="167" t="s">
        <v>244</v>
      </c>
      <c r="G1359" s="168"/>
      <c r="H1359" s="168"/>
      <c r="I1359" s="168"/>
      <c r="J1359" s="87" t="s">
        <v>528</v>
      </c>
      <c r="K1359" s="88">
        <v>123.794</v>
      </c>
      <c r="L1359" s="169">
        <v>0</v>
      </c>
      <c r="M1359" s="168"/>
      <c r="N1359" s="170">
        <f>ROUND($L$1359*$K$1359,2)</f>
        <v>0</v>
      </c>
      <c r="O1359" s="168"/>
      <c r="P1359" s="168"/>
      <c r="Q1359" s="168"/>
      <c r="R1359" s="17"/>
      <c r="T1359" s="89"/>
      <c r="U1359" s="20" t="s">
        <v>340</v>
      </c>
      <c r="V1359" s="90">
        <v>0.149</v>
      </c>
      <c r="W1359" s="90">
        <f>$V$1359*$K$1359</f>
        <v>18.445306</v>
      </c>
      <c r="X1359" s="90">
        <v>0.008</v>
      </c>
      <c r="Y1359" s="90">
        <f>$X$1359*$K$1359</f>
        <v>0.990352</v>
      </c>
      <c r="Z1359" s="90">
        <v>0</v>
      </c>
      <c r="AA1359" s="91">
        <f>$Z$1359*$K$1359</f>
        <v>0</v>
      </c>
      <c r="AR1359" s="5" t="s">
        <v>541</v>
      </c>
      <c r="AT1359" s="5" t="s">
        <v>474</v>
      </c>
      <c r="AU1359" s="5" t="s">
        <v>364</v>
      </c>
      <c r="AY1359" s="5" t="s">
        <v>473</v>
      </c>
      <c r="BE1359" s="50">
        <f>IF($U$1359="základní",$N$1359,0)</f>
        <v>0</v>
      </c>
      <c r="BF1359" s="50">
        <f>IF($U$1359="snížená",$N$1359,0)</f>
        <v>0</v>
      </c>
      <c r="BG1359" s="50">
        <f>IF($U$1359="zákl. přenesená",$N$1359,0)</f>
        <v>0</v>
      </c>
      <c r="BH1359" s="50">
        <f>IF($U$1359="sníž. přenesená",$N$1359,0)</f>
        <v>0</v>
      </c>
      <c r="BI1359" s="50">
        <f>IF($U$1359="nulová",$N$1359,0)</f>
        <v>0</v>
      </c>
      <c r="BJ1359" s="5" t="s">
        <v>364</v>
      </c>
      <c r="BK1359" s="50">
        <f>ROUND($L$1359*$K$1359,2)</f>
        <v>0</v>
      </c>
      <c r="BL1359" s="5" t="s">
        <v>541</v>
      </c>
    </row>
    <row r="1360" spans="2:51" s="5" customFormat="1" ht="15.75" customHeight="1">
      <c r="B1360" s="97"/>
      <c r="E1360" s="98"/>
      <c r="F1360" s="160" t="s">
        <v>371</v>
      </c>
      <c r="G1360" s="161"/>
      <c r="H1360" s="161"/>
      <c r="I1360" s="161"/>
      <c r="K1360" s="99">
        <v>123.794</v>
      </c>
      <c r="N1360" s="98"/>
      <c r="R1360" s="100"/>
      <c r="T1360" s="101"/>
      <c r="AA1360" s="102"/>
      <c r="AT1360" s="98" t="s">
        <v>480</v>
      </c>
      <c r="AU1360" s="98" t="s">
        <v>364</v>
      </c>
      <c r="AV1360" s="98" t="s">
        <v>364</v>
      </c>
      <c r="AW1360" s="98" t="s">
        <v>422</v>
      </c>
      <c r="AX1360" s="98" t="s">
        <v>320</v>
      </c>
      <c r="AY1360" s="98" t="s">
        <v>473</v>
      </c>
    </row>
    <row r="1361" spans="2:64" s="5" customFormat="1" ht="39" customHeight="1">
      <c r="B1361" s="16"/>
      <c r="C1361" s="85" t="s">
        <v>245</v>
      </c>
      <c r="D1361" s="85" t="s">
        <v>474</v>
      </c>
      <c r="E1361" s="86" t="s">
        <v>246</v>
      </c>
      <c r="F1361" s="167" t="s">
        <v>247</v>
      </c>
      <c r="G1361" s="168"/>
      <c r="H1361" s="168"/>
      <c r="I1361" s="168"/>
      <c r="J1361" s="87" t="s">
        <v>528</v>
      </c>
      <c r="K1361" s="88">
        <v>123.794</v>
      </c>
      <c r="L1361" s="169">
        <v>0</v>
      </c>
      <c r="M1361" s="168"/>
      <c r="N1361" s="170">
        <f>ROUND($L$1361*$K$1361,2)</f>
        <v>0</v>
      </c>
      <c r="O1361" s="168"/>
      <c r="P1361" s="168"/>
      <c r="Q1361" s="168"/>
      <c r="R1361" s="17"/>
      <c r="T1361" s="89"/>
      <c r="U1361" s="20" t="s">
        <v>340</v>
      </c>
      <c r="V1361" s="90">
        <v>0.1</v>
      </c>
      <c r="W1361" s="90">
        <f>$V$1361*$K$1361</f>
        <v>12.3794</v>
      </c>
      <c r="X1361" s="90">
        <v>0</v>
      </c>
      <c r="Y1361" s="90">
        <f>$X$1361*$K$1361</f>
        <v>0</v>
      </c>
      <c r="Z1361" s="90">
        <v>0</v>
      </c>
      <c r="AA1361" s="91">
        <f>$Z$1361*$K$1361</f>
        <v>0</v>
      </c>
      <c r="AR1361" s="5" t="s">
        <v>541</v>
      </c>
      <c r="AT1361" s="5" t="s">
        <v>474</v>
      </c>
      <c r="AU1361" s="5" t="s">
        <v>364</v>
      </c>
      <c r="AY1361" s="5" t="s">
        <v>473</v>
      </c>
      <c r="BE1361" s="50">
        <f>IF($U$1361="základní",$N$1361,0)</f>
        <v>0</v>
      </c>
      <c r="BF1361" s="50">
        <f>IF($U$1361="snížená",$N$1361,0)</f>
        <v>0</v>
      </c>
      <c r="BG1361" s="50">
        <f>IF($U$1361="zákl. přenesená",$N$1361,0)</f>
        <v>0</v>
      </c>
      <c r="BH1361" s="50">
        <f>IF($U$1361="sníž. přenesená",$N$1361,0)</f>
        <v>0</v>
      </c>
      <c r="BI1361" s="50">
        <f>IF($U$1361="nulová",$N$1361,0)</f>
        <v>0</v>
      </c>
      <c r="BJ1361" s="5" t="s">
        <v>364</v>
      </c>
      <c r="BK1361" s="50">
        <f>ROUND($L$1361*$K$1361,2)</f>
        <v>0</v>
      </c>
      <c r="BL1361" s="5" t="s">
        <v>541</v>
      </c>
    </row>
    <row r="1362" spans="2:51" s="5" customFormat="1" ht="15.75" customHeight="1">
      <c r="B1362" s="97"/>
      <c r="E1362" s="98"/>
      <c r="F1362" s="160" t="s">
        <v>371</v>
      </c>
      <c r="G1362" s="161"/>
      <c r="H1362" s="161"/>
      <c r="I1362" s="161"/>
      <c r="K1362" s="99">
        <v>123.794</v>
      </c>
      <c r="N1362" s="98"/>
      <c r="R1362" s="100"/>
      <c r="T1362" s="101"/>
      <c r="AA1362" s="102"/>
      <c r="AT1362" s="98" t="s">
        <v>480</v>
      </c>
      <c r="AU1362" s="98" t="s">
        <v>364</v>
      </c>
      <c r="AV1362" s="98" t="s">
        <v>364</v>
      </c>
      <c r="AW1362" s="98" t="s">
        <v>422</v>
      </c>
      <c r="AX1362" s="98" t="s">
        <v>320</v>
      </c>
      <c r="AY1362" s="98" t="s">
        <v>473</v>
      </c>
    </row>
    <row r="1363" spans="2:64" s="5" customFormat="1" ht="39" customHeight="1">
      <c r="B1363" s="16"/>
      <c r="C1363" s="85" t="s">
        <v>248</v>
      </c>
      <c r="D1363" s="85" t="s">
        <v>474</v>
      </c>
      <c r="E1363" s="86" t="s">
        <v>249</v>
      </c>
      <c r="F1363" s="167" t="s">
        <v>250</v>
      </c>
      <c r="G1363" s="168"/>
      <c r="H1363" s="168"/>
      <c r="I1363" s="168"/>
      <c r="J1363" s="87" t="s">
        <v>528</v>
      </c>
      <c r="K1363" s="88">
        <v>123.794</v>
      </c>
      <c r="L1363" s="169">
        <v>0</v>
      </c>
      <c r="M1363" s="168"/>
      <c r="N1363" s="170">
        <f>ROUND($L$1363*$K$1363,2)</f>
        <v>0</v>
      </c>
      <c r="O1363" s="168"/>
      <c r="P1363" s="168"/>
      <c r="Q1363" s="168"/>
      <c r="R1363" s="17"/>
      <c r="T1363" s="89"/>
      <c r="U1363" s="20" t="s">
        <v>340</v>
      </c>
      <c r="V1363" s="90">
        <v>0.1</v>
      </c>
      <c r="W1363" s="90">
        <f>$V$1363*$K$1363</f>
        <v>12.3794</v>
      </c>
      <c r="X1363" s="90">
        <v>0</v>
      </c>
      <c r="Y1363" s="90">
        <f>$X$1363*$K$1363</f>
        <v>0</v>
      </c>
      <c r="Z1363" s="90">
        <v>0</v>
      </c>
      <c r="AA1363" s="91">
        <f>$Z$1363*$K$1363</f>
        <v>0</v>
      </c>
      <c r="AR1363" s="5" t="s">
        <v>541</v>
      </c>
      <c r="AT1363" s="5" t="s">
        <v>474</v>
      </c>
      <c r="AU1363" s="5" t="s">
        <v>364</v>
      </c>
      <c r="AY1363" s="5" t="s">
        <v>473</v>
      </c>
      <c r="BE1363" s="50">
        <f>IF($U$1363="základní",$N$1363,0)</f>
        <v>0</v>
      </c>
      <c r="BF1363" s="50">
        <f>IF($U$1363="snížená",$N$1363,0)</f>
        <v>0</v>
      </c>
      <c r="BG1363" s="50">
        <f>IF($U$1363="zákl. přenesená",$N$1363,0)</f>
        <v>0</v>
      </c>
      <c r="BH1363" s="50">
        <f>IF($U$1363="sníž. přenesená",$N$1363,0)</f>
        <v>0</v>
      </c>
      <c r="BI1363" s="50">
        <f>IF($U$1363="nulová",$N$1363,0)</f>
        <v>0</v>
      </c>
      <c r="BJ1363" s="5" t="s">
        <v>364</v>
      </c>
      <c r="BK1363" s="50">
        <f>ROUND($L$1363*$K$1363,2)</f>
        <v>0</v>
      </c>
      <c r="BL1363" s="5" t="s">
        <v>541</v>
      </c>
    </row>
    <row r="1364" spans="2:51" s="5" customFormat="1" ht="15.75" customHeight="1">
      <c r="B1364" s="97"/>
      <c r="E1364" s="98"/>
      <c r="F1364" s="160" t="s">
        <v>371</v>
      </c>
      <c r="G1364" s="161"/>
      <c r="H1364" s="161"/>
      <c r="I1364" s="161"/>
      <c r="K1364" s="99">
        <v>123.794</v>
      </c>
      <c r="N1364" s="98"/>
      <c r="R1364" s="100"/>
      <c r="T1364" s="101"/>
      <c r="AA1364" s="102"/>
      <c r="AT1364" s="98" t="s">
        <v>480</v>
      </c>
      <c r="AU1364" s="98" t="s">
        <v>364</v>
      </c>
      <c r="AV1364" s="98" t="s">
        <v>364</v>
      </c>
      <c r="AW1364" s="98" t="s">
        <v>422</v>
      </c>
      <c r="AX1364" s="98" t="s">
        <v>320</v>
      </c>
      <c r="AY1364" s="98" t="s">
        <v>473</v>
      </c>
    </row>
    <row r="1365" spans="2:64" s="5" customFormat="1" ht="27" customHeight="1">
      <c r="B1365" s="16"/>
      <c r="C1365" s="85" t="s">
        <v>251</v>
      </c>
      <c r="D1365" s="85" t="s">
        <v>474</v>
      </c>
      <c r="E1365" s="86" t="s">
        <v>252</v>
      </c>
      <c r="F1365" s="167" t="s">
        <v>253</v>
      </c>
      <c r="G1365" s="168"/>
      <c r="H1365" s="168"/>
      <c r="I1365" s="168"/>
      <c r="J1365" s="87" t="s">
        <v>632</v>
      </c>
      <c r="K1365" s="88">
        <v>8.2</v>
      </c>
      <c r="L1365" s="169">
        <v>0</v>
      </c>
      <c r="M1365" s="168"/>
      <c r="N1365" s="170">
        <f>ROUND($L$1365*$K$1365,2)</f>
        <v>0</v>
      </c>
      <c r="O1365" s="168"/>
      <c r="P1365" s="168"/>
      <c r="Q1365" s="168"/>
      <c r="R1365" s="17"/>
      <c r="T1365" s="89"/>
      <c r="U1365" s="20" t="s">
        <v>340</v>
      </c>
      <c r="V1365" s="90">
        <v>0.248</v>
      </c>
      <c r="W1365" s="90">
        <f>$V$1365*$K$1365</f>
        <v>2.0336</v>
      </c>
      <c r="X1365" s="90">
        <v>0.00031</v>
      </c>
      <c r="Y1365" s="90">
        <f>$X$1365*$K$1365</f>
        <v>0.002542</v>
      </c>
      <c r="Z1365" s="90">
        <v>0</v>
      </c>
      <c r="AA1365" s="91">
        <f>$Z$1365*$K$1365</f>
        <v>0</v>
      </c>
      <c r="AR1365" s="5" t="s">
        <v>541</v>
      </c>
      <c r="AT1365" s="5" t="s">
        <v>474</v>
      </c>
      <c r="AU1365" s="5" t="s">
        <v>364</v>
      </c>
      <c r="AY1365" s="5" t="s">
        <v>473</v>
      </c>
      <c r="BE1365" s="50">
        <f>IF($U$1365="základní",$N$1365,0)</f>
        <v>0</v>
      </c>
      <c r="BF1365" s="50">
        <f>IF($U$1365="snížená",$N$1365,0)</f>
        <v>0</v>
      </c>
      <c r="BG1365" s="50">
        <f>IF($U$1365="zákl. přenesená",$N$1365,0)</f>
        <v>0</v>
      </c>
      <c r="BH1365" s="50">
        <f>IF($U$1365="sníž. přenesená",$N$1365,0)</f>
        <v>0</v>
      </c>
      <c r="BI1365" s="50">
        <f>IF($U$1365="nulová",$N$1365,0)</f>
        <v>0</v>
      </c>
      <c r="BJ1365" s="5" t="s">
        <v>364</v>
      </c>
      <c r="BK1365" s="50">
        <f>ROUND($L$1365*$K$1365,2)</f>
        <v>0</v>
      </c>
      <c r="BL1365" s="5" t="s">
        <v>541</v>
      </c>
    </row>
    <row r="1366" spans="2:51" s="5" customFormat="1" ht="15.75" customHeight="1">
      <c r="B1366" s="97"/>
      <c r="E1366" s="98"/>
      <c r="F1366" s="160" t="s">
        <v>254</v>
      </c>
      <c r="G1366" s="161"/>
      <c r="H1366" s="161"/>
      <c r="I1366" s="161"/>
      <c r="K1366" s="99">
        <v>8.2</v>
      </c>
      <c r="N1366" s="98"/>
      <c r="R1366" s="100"/>
      <c r="T1366" s="101"/>
      <c r="AA1366" s="102"/>
      <c r="AT1366" s="98" t="s">
        <v>480</v>
      </c>
      <c r="AU1366" s="98" t="s">
        <v>364</v>
      </c>
      <c r="AV1366" s="98" t="s">
        <v>364</v>
      </c>
      <c r="AW1366" s="98" t="s">
        <v>422</v>
      </c>
      <c r="AX1366" s="98" t="s">
        <v>320</v>
      </c>
      <c r="AY1366" s="98" t="s">
        <v>473</v>
      </c>
    </row>
    <row r="1367" spans="2:64" s="5" customFormat="1" ht="27" customHeight="1">
      <c r="B1367" s="16"/>
      <c r="C1367" s="85" t="s">
        <v>255</v>
      </c>
      <c r="D1367" s="85" t="s">
        <v>474</v>
      </c>
      <c r="E1367" s="86" t="s">
        <v>256</v>
      </c>
      <c r="F1367" s="167" t="s">
        <v>257</v>
      </c>
      <c r="G1367" s="168"/>
      <c r="H1367" s="168"/>
      <c r="I1367" s="168"/>
      <c r="J1367" s="87" t="s">
        <v>632</v>
      </c>
      <c r="K1367" s="88">
        <v>9.6</v>
      </c>
      <c r="L1367" s="169">
        <v>0</v>
      </c>
      <c r="M1367" s="168"/>
      <c r="N1367" s="170">
        <f>ROUND($L$1367*$K$1367,2)</f>
        <v>0</v>
      </c>
      <c r="O1367" s="168"/>
      <c r="P1367" s="168"/>
      <c r="Q1367" s="168"/>
      <c r="R1367" s="17"/>
      <c r="T1367" s="89"/>
      <c r="U1367" s="20" t="s">
        <v>340</v>
      </c>
      <c r="V1367" s="90">
        <v>0.292</v>
      </c>
      <c r="W1367" s="90">
        <f>$V$1367*$K$1367</f>
        <v>2.8032</v>
      </c>
      <c r="X1367" s="90">
        <v>0.00031</v>
      </c>
      <c r="Y1367" s="90">
        <f>$X$1367*$K$1367</f>
        <v>0.002976</v>
      </c>
      <c r="Z1367" s="90">
        <v>0</v>
      </c>
      <c r="AA1367" s="91">
        <f>$Z$1367*$K$1367</f>
        <v>0</v>
      </c>
      <c r="AR1367" s="5" t="s">
        <v>541</v>
      </c>
      <c r="AT1367" s="5" t="s">
        <v>474</v>
      </c>
      <c r="AU1367" s="5" t="s">
        <v>364</v>
      </c>
      <c r="AY1367" s="5" t="s">
        <v>473</v>
      </c>
      <c r="BE1367" s="50">
        <f>IF($U$1367="základní",$N$1367,0)</f>
        <v>0</v>
      </c>
      <c r="BF1367" s="50">
        <f>IF($U$1367="snížená",$N$1367,0)</f>
        <v>0</v>
      </c>
      <c r="BG1367" s="50">
        <f>IF($U$1367="zákl. přenesená",$N$1367,0)</f>
        <v>0</v>
      </c>
      <c r="BH1367" s="50">
        <f>IF($U$1367="sníž. přenesená",$N$1367,0)</f>
        <v>0</v>
      </c>
      <c r="BI1367" s="50">
        <f>IF($U$1367="nulová",$N$1367,0)</f>
        <v>0</v>
      </c>
      <c r="BJ1367" s="5" t="s">
        <v>364</v>
      </c>
      <c r="BK1367" s="50">
        <f>ROUND($L$1367*$K$1367,2)</f>
        <v>0</v>
      </c>
      <c r="BL1367" s="5" t="s">
        <v>541</v>
      </c>
    </row>
    <row r="1368" spans="2:51" s="5" customFormat="1" ht="15.75" customHeight="1">
      <c r="B1368" s="97"/>
      <c r="E1368" s="98"/>
      <c r="F1368" s="160" t="s">
        <v>258</v>
      </c>
      <c r="G1368" s="161"/>
      <c r="H1368" s="161"/>
      <c r="I1368" s="161"/>
      <c r="K1368" s="99">
        <v>9.6</v>
      </c>
      <c r="N1368" s="98"/>
      <c r="R1368" s="100"/>
      <c r="T1368" s="101"/>
      <c r="AA1368" s="102"/>
      <c r="AT1368" s="98" t="s">
        <v>480</v>
      </c>
      <c r="AU1368" s="98" t="s">
        <v>364</v>
      </c>
      <c r="AV1368" s="98" t="s">
        <v>364</v>
      </c>
      <c r="AW1368" s="98" t="s">
        <v>422</v>
      </c>
      <c r="AX1368" s="98" t="s">
        <v>320</v>
      </c>
      <c r="AY1368" s="98" t="s">
        <v>473</v>
      </c>
    </row>
    <row r="1369" spans="2:64" s="5" customFormat="1" ht="27" customHeight="1">
      <c r="B1369" s="16"/>
      <c r="C1369" s="85" t="s">
        <v>259</v>
      </c>
      <c r="D1369" s="85" t="s">
        <v>474</v>
      </c>
      <c r="E1369" s="86" t="s">
        <v>260</v>
      </c>
      <c r="F1369" s="167" t="s">
        <v>261</v>
      </c>
      <c r="G1369" s="168"/>
      <c r="H1369" s="168"/>
      <c r="I1369" s="168"/>
      <c r="J1369" s="87" t="s">
        <v>632</v>
      </c>
      <c r="K1369" s="88">
        <v>73.28</v>
      </c>
      <c r="L1369" s="169">
        <v>0</v>
      </c>
      <c r="M1369" s="168"/>
      <c r="N1369" s="170">
        <f>ROUND($L$1369*$K$1369,2)</f>
        <v>0</v>
      </c>
      <c r="O1369" s="168"/>
      <c r="P1369" s="168"/>
      <c r="Q1369" s="168"/>
      <c r="R1369" s="17"/>
      <c r="T1369" s="89"/>
      <c r="U1369" s="20" t="s">
        <v>340</v>
      </c>
      <c r="V1369" s="90">
        <v>0.16</v>
      </c>
      <c r="W1369" s="90">
        <f>$V$1369*$K$1369</f>
        <v>11.7248</v>
      </c>
      <c r="X1369" s="90">
        <v>0.00026</v>
      </c>
      <c r="Y1369" s="90">
        <f>$X$1369*$K$1369</f>
        <v>0.019052799999999998</v>
      </c>
      <c r="Z1369" s="90">
        <v>0</v>
      </c>
      <c r="AA1369" s="91">
        <f>$Z$1369*$K$1369</f>
        <v>0</v>
      </c>
      <c r="AR1369" s="5" t="s">
        <v>541</v>
      </c>
      <c r="AT1369" s="5" t="s">
        <v>474</v>
      </c>
      <c r="AU1369" s="5" t="s">
        <v>364</v>
      </c>
      <c r="AY1369" s="5" t="s">
        <v>473</v>
      </c>
      <c r="BE1369" s="50">
        <f>IF($U$1369="základní",$N$1369,0)</f>
        <v>0</v>
      </c>
      <c r="BF1369" s="50">
        <f>IF($U$1369="snížená",$N$1369,0)</f>
        <v>0</v>
      </c>
      <c r="BG1369" s="50">
        <f>IF($U$1369="zákl. přenesená",$N$1369,0)</f>
        <v>0</v>
      </c>
      <c r="BH1369" s="50">
        <f>IF($U$1369="sníž. přenesená",$N$1369,0)</f>
        <v>0</v>
      </c>
      <c r="BI1369" s="50">
        <f>IF($U$1369="nulová",$N$1369,0)</f>
        <v>0</v>
      </c>
      <c r="BJ1369" s="5" t="s">
        <v>364</v>
      </c>
      <c r="BK1369" s="50">
        <f>ROUND($L$1369*$K$1369,2)</f>
        <v>0</v>
      </c>
      <c r="BL1369" s="5" t="s">
        <v>541</v>
      </c>
    </row>
    <row r="1370" spans="2:51" s="5" customFormat="1" ht="15.75" customHeight="1">
      <c r="B1370" s="92"/>
      <c r="E1370" s="93"/>
      <c r="F1370" s="171" t="s">
        <v>563</v>
      </c>
      <c r="G1370" s="172"/>
      <c r="H1370" s="172"/>
      <c r="I1370" s="172"/>
      <c r="K1370" s="93"/>
      <c r="N1370" s="93"/>
      <c r="R1370" s="94"/>
      <c r="T1370" s="95"/>
      <c r="AA1370" s="96"/>
      <c r="AT1370" s="93" t="s">
        <v>480</v>
      </c>
      <c r="AU1370" s="93" t="s">
        <v>364</v>
      </c>
      <c r="AV1370" s="93" t="s">
        <v>320</v>
      </c>
      <c r="AW1370" s="93" t="s">
        <v>422</v>
      </c>
      <c r="AX1370" s="93" t="s">
        <v>355</v>
      </c>
      <c r="AY1370" s="93" t="s">
        <v>473</v>
      </c>
    </row>
    <row r="1371" spans="2:51" s="5" customFormat="1" ht="15.75" customHeight="1">
      <c r="B1371" s="92"/>
      <c r="E1371" s="93"/>
      <c r="F1371" s="171" t="s">
        <v>773</v>
      </c>
      <c r="G1371" s="172"/>
      <c r="H1371" s="172"/>
      <c r="I1371" s="172"/>
      <c r="K1371" s="93"/>
      <c r="N1371" s="93"/>
      <c r="R1371" s="94"/>
      <c r="T1371" s="95"/>
      <c r="AA1371" s="96"/>
      <c r="AT1371" s="93" t="s">
        <v>480</v>
      </c>
      <c r="AU1371" s="93" t="s">
        <v>364</v>
      </c>
      <c r="AV1371" s="93" t="s">
        <v>320</v>
      </c>
      <c r="AW1371" s="93" t="s">
        <v>422</v>
      </c>
      <c r="AX1371" s="93" t="s">
        <v>355</v>
      </c>
      <c r="AY1371" s="93" t="s">
        <v>473</v>
      </c>
    </row>
    <row r="1372" spans="2:51" s="5" customFormat="1" ht="15.75" customHeight="1">
      <c r="B1372" s="97"/>
      <c r="E1372" s="98"/>
      <c r="F1372" s="160" t="s">
        <v>262</v>
      </c>
      <c r="G1372" s="161"/>
      <c r="H1372" s="161"/>
      <c r="I1372" s="161"/>
      <c r="K1372" s="99">
        <v>26.4</v>
      </c>
      <c r="N1372" s="98"/>
      <c r="R1372" s="100"/>
      <c r="T1372" s="101"/>
      <c r="AA1372" s="102"/>
      <c r="AT1372" s="98" t="s">
        <v>480</v>
      </c>
      <c r="AU1372" s="98" t="s">
        <v>364</v>
      </c>
      <c r="AV1372" s="98" t="s">
        <v>364</v>
      </c>
      <c r="AW1372" s="98" t="s">
        <v>422</v>
      </c>
      <c r="AX1372" s="98" t="s">
        <v>355</v>
      </c>
      <c r="AY1372" s="98" t="s">
        <v>473</v>
      </c>
    </row>
    <row r="1373" spans="2:51" s="5" customFormat="1" ht="15.75" customHeight="1">
      <c r="B1373" s="97"/>
      <c r="E1373" s="98"/>
      <c r="F1373" s="160" t="s">
        <v>263</v>
      </c>
      <c r="G1373" s="161"/>
      <c r="H1373" s="161"/>
      <c r="I1373" s="161"/>
      <c r="K1373" s="99">
        <v>3.6</v>
      </c>
      <c r="N1373" s="98"/>
      <c r="R1373" s="100"/>
      <c r="T1373" s="101"/>
      <c r="AA1373" s="102"/>
      <c r="AT1373" s="98" t="s">
        <v>480</v>
      </c>
      <c r="AU1373" s="98" t="s">
        <v>364</v>
      </c>
      <c r="AV1373" s="98" t="s">
        <v>364</v>
      </c>
      <c r="AW1373" s="98" t="s">
        <v>422</v>
      </c>
      <c r="AX1373" s="98" t="s">
        <v>355</v>
      </c>
      <c r="AY1373" s="98" t="s">
        <v>473</v>
      </c>
    </row>
    <row r="1374" spans="2:51" s="5" customFormat="1" ht="15.75" customHeight="1">
      <c r="B1374" s="97"/>
      <c r="E1374" s="98"/>
      <c r="F1374" s="160" t="s">
        <v>264</v>
      </c>
      <c r="G1374" s="161"/>
      <c r="H1374" s="161"/>
      <c r="I1374" s="161"/>
      <c r="K1374" s="99">
        <v>0.3</v>
      </c>
      <c r="N1374" s="98"/>
      <c r="R1374" s="100"/>
      <c r="T1374" s="101"/>
      <c r="AA1374" s="102"/>
      <c r="AT1374" s="98" t="s">
        <v>480</v>
      </c>
      <c r="AU1374" s="98" t="s">
        <v>364</v>
      </c>
      <c r="AV1374" s="98" t="s">
        <v>364</v>
      </c>
      <c r="AW1374" s="98" t="s">
        <v>422</v>
      </c>
      <c r="AX1374" s="98" t="s">
        <v>355</v>
      </c>
      <c r="AY1374" s="98" t="s">
        <v>473</v>
      </c>
    </row>
    <row r="1375" spans="2:51" s="5" customFormat="1" ht="15.75" customHeight="1">
      <c r="B1375" s="92"/>
      <c r="E1375" s="93"/>
      <c r="F1375" s="171" t="s">
        <v>782</v>
      </c>
      <c r="G1375" s="172"/>
      <c r="H1375" s="172"/>
      <c r="I1375" s="172"/>
      <c r="K1375" s="93"/>
      <c r="N1375" s="93"/>
      <c r="R1375" s="94"/>
      <c r="T1375" s="95"/>
      <c r="AA1375" s="96"/>
      <c r="AT1375" s="93" t="s">
        <v>480</v>
      </c>
      <c r="AU1375" s="93" t="s">
        <v>364</v>
      </c>
      <c r="AV1375" s="93" t="s">
        <v>320</v>
      </c>
      <c r="AW1375" s="93" t="s">
        <v>422</v>
      </c>
      <c r="AX1375" s="93" t="s">
        <v>355</v>
      </c>
      <c r="AY1375" s="93" t="s">
        <v>473</v>
      </c>
    </row>
    <row r="1376" spans="2:51" s="5" customFormat="1" ht="15.75" customHeight="1">
      <c r="B1376" s="97"/>
      <c r="E1376" s="98"/>
      <c r="F1376" s="160" t="s">
        <v>265</v>
      </c>
      <c r="G1376" s="161"/>
      <c r="H1376" s="161"/>
      <c r="I1376" s="161"/>
      <c r="K1376" s="99">
        <v>7.86</v>
      </c>
      <c r="N1376" s="98"/>
      <c r="R1376" s="100"/>
      <c r="T1376" s="101"/>
      <c r="AA1376" s="102"/>
      <c r="AT1376" s="98" t="s">
        <v>480</v>
      </c>
      <c r="AU1376" s="98" t="s">
        <v>364</v>
      </c>
      <c r="AV1376" s="98" t="s">
        <v>364</v>
      </c>
      <c r="AW1376" s="98" t="s">
        <v>422</v>
      </c>
      <c r="AX1376" s="98" t="s">
        <v>355</v>
      </c>
      <c r="AY1376" s="98" t="s">
        <v>473</v>
      </c>
    </row>
    <row r="1377" spans="2:51" s="5" customFormat="1" ht="15.75" customHeight="1">
      <c r="B1377" s="92"/>
      <c r="E1377" s="93"/>
      <c r="F1377" s="171" t="s">
        <v>787</v>
      </c>
      <c r="G1377" s="172"/>
      <c r="H1377" s="172"/>
      <c r="I1377" s="172"/>
      <c r="K1377" s="93"/>
      <c r="N1377" s="93"/>
      <c r="R1377" s="94"/>
      <c r="T1377" s="95"/>
      <c r="AA1377" s="96"/>
      <c r="AT1377" s="93" t="s">
        <v>480</v>
      </c>
      <c r="AU1377" s="93" t="s">
        <v>364</v>
      </c>
      <c r="AV1377" s="93" t="s">
        <v>320</v>
      </c>
      <c r="AW1377" s="93" t="s">
        <v>422</v>
      </c>
      <c r="AX1377" s="93" t="s">
        <v>355</v>
      </c>
      <c r="AY1377" s="93" t="s">
        <v>473</v>
      </c>
    </row>
    <row r="1378" spans="2:51" s="5" customFormat="1" ht="15.75" customHeight="1">
      <c r="B1378" s="97"/>
      <c r="E1378" s="98"/>
      <c r="F1378" s="160" t="s">
        <v>161</v>
      </c>
      <c r="G1378" s="161"/>
      <c r="H1378" s="161"/>
      <c r="I1378" s="161"/>
      <c r="K1378" s="99">
        <v>15.8</v>
      </c>
      <c r="N1378" s="98"/>
      <c r="R1378" s="100"/>
      <c r="T1378" s="101"/>
      <c r="AA1378" s="102"/>
      <c r="AT1378" s="98" t="s">
        <v>480</v>
      </c>
      <c r="AU1378" s="98" t="s">
        <v>364</v>
      </c>
      <c r="AV1378" s="98" t="s">
        <v>364</v>
      </c>
      <c r="AW1378" s="98" t="s">
        <v>422</v>
      </c>
      <c r="AX1378" s="98" t="s">
        <v>355</v>
      </c>
      <c r="AY1378" s="98" t="s">
        <v>473</v>
      </c>
    </row>
    <row r="1379" spans="2:51" s="5" customFormat="1" ht="15.75" customHeight="1">
      <c r="B1379" s="92"/>
      <c r="E1379" s="93"/>
      <c r="F1379" s="171" t="s">
        <v>804</v>
      </c>
      <c r="G1379" s="172"/>
      <c r="H1379" s="172"/>
      <c r="I1379" s="172"/>
      <c r="K1379" s="93"/>
      <c r="N1379" s="93"/>
      <c r="R1379" s="94"/>
      <c r="T1379" s="95"/>
      <c r="AA1379" s="96"/>
      <c r="AT1379" s="93" t="s">
        <v>480</v>
      </c>
      <c r="AU1379" s="93" t="s">
        <v>364</v>
      </c>
      <c r="AV1379" s="93" t="s">
        <v>320</v>
      </c>
      <c r="AW1379" s="93" t="s">
        <v>422</v>
      </c>
      <c r="AX1379" s="93" t="s">
        <v>355</v>
      </c>
      <c r="AY1379" s="93" t="s">
        <v>473</v>
      </c>
    </row>
    <row r="1380" spans="2:51" s="5" customFormat="1" ht="15.75" customHeight="1">
      <c r="B1380" s="97"/>
      <c r="E1380" s="98"/>
      <c r="F1380" s="160" t="s">
        <v>266</v>
      </c>
      <c r="G1380" s="161"/>
      <c r="H1380" s="161"/>
      <c r="I1380" s="161"/>
      <c r="K1380" s="99">
        <v>10.72</v>
      </c>
      <c r="N1380" s="98"/>
      <c r="R1380" s="100"/>
      <c r="T1380" s="101"/>
      <c r="AA1380" s="102"/>
      <c r="AT1380" s="98" t="s">
        <v>480</v>
      </c>
      <c r="AU1380" s="98" t="s">
        <v>364</v>
      </c>
      <c r="AV1380" s="98" t="s">
        <v>364</v>
      </c>
      <c r="AW1380" s="98" t="s">
        <v>422</v>
      </c>
      <c r="AX1380" s="98" t="s">
        <v>355</v>
      </c>
      <c r="AY1380" s="98" t="s">
        <v>473</v>
      </c>
    </row>
    <row r="1381" spans="2:51" s="5" customFormat="1" ht="15.75" customHeight="1">
      <c r="B1381" s="92"/>
      <c r="E1381" s="93"/>
      <c r="F1381" s="171" t="s">
        <v>233</v>
      </c>
      <c r="G1381" s="172"/>
      <c r="H1381" s="172"/>
      <c r="I1381" s="172"/>
      <c r="K1381" s="93"/>
      <c r="N1381" s="93"/>
      <c r="R1381" s="94"/>
      <c r="T1381" s="95"/>
      <c r="AA1381" s="96"/>
      <c r="AT1381" s="93" t="s">
        <v>480</v>
      </c>
      <c r="AU1381" s="93" t="s">
        <v>364</v>
      </c>
      <c r="AV1381" s="93" t="s">
        <v>320</v>
      </c>
      <c r="AW1381" s="93" t="s">
        <v>422</v>
      </c>
      <c r="AX1381" s="93" t="s">
        <v>355</v>
      </c>
      <c r="AY1381" s="93" t="s">
        <v>473</v>
      </c>
    </row>
    <row r="1382" spans="2:51" s="5" customFormat="1" ht="15.75" customHeight="1">
      <c r="B1382" s="97"/>
      <c r="E1382" s="98"/>
      <c r="F1382" s="160" t="s">
        <v>267</v>
      </c>
      <c r="G1382" s="161"/>
      <c r="H1382" s="161"/>
      <c r="I1382" s="161"/>
      <c r="K1382" s="99">
        <v>8.6</v>
      </c>
      <c r="N1382" s="98"/>
      <c r="R1382" s="100"/>
      <c r="T1382" s="101"/>
      <c r="AA1382" s="102"/>
      <c r="AT1382" s="98" t="s">
        <v>480</v>
      </c>
      <c r="AU1382" s="98" t="s">
        <v>364</v>
      </c>
      <c r="AV1382" s="98" t="s">
        <v>364</v>
      </c>
      <c r="AW1382" s="98" t="s">
        <v>422</v>
      </c>
      <c r="AX1382" s="98" t="s">
        <v>355</v>
      </c>
      <c r="AY1382" s="98" t="s">
        <v>473</v>
      </c>
    </row>
    <row r="1383" spans="2:51" s="5" customFormat="1" ht="15.75" customHeight="1">
      <c r="B1383" s="103"/>
      <c r="E1383" s="104"/>
      <c r="F1383" s="162" t="s">
        <v>482</v>
      </c>
      <c r="G1383" s="163"/>
      <c r="H1383" s="163"/>
      <c r="I1383" s="163"/>
      <c r="K1383" s="105">
        <v>73.28</v>
      </c>
      <c r="N1383" s="104"/>
      <c r="R1383" s="106"/>
      <c r="T1383" s="107"/>
      <c r="AA1383" s="108"/>
      <c r="AT1383" s="104" t="s">
        <v>480</v>
      </c>
      <c r="AU1383" s="104" t="s">
        <v>364</v>
      </c>
      <c r="AV1383" s="104" t="s">
        <v>478</v>
      </c>
      <c r="AW1383" s="104" t="s">
        <v>422</v>
      </c>
      <c r="AX1383" s="104" t="s">
        <v>320</v>
      </c>
      <c r="AY1383" s="104" t="s">
        <v>473</v>
      </c>
    </row>
    <row r="1384" spans="2:64" s="5" customFormat="1" ht="27" customHeight="1">
      <c r="B1384" s="16"/>
      <c r="C1384" s="85" t="s">
        <v>268</v>
      </c>
      <c r="D1384" s="85" t="s">
        <v>474</v>
      </c>
      <c r="E1384" s="86" t="s">
        <v>269</v>
      </c>
      <c r="F1384" s="167" t="s">
        <v>270</v>
      </c>
      <c r="G1384" s="168"/>
      <c r="H1384" s="168"/>
      <c r="I1384" s="168"/>
      <c r="J1384" s="87" t="s">
        <v>1124</v>
      </c>
      <c r="K1384" s="119">
        <v>0</v>
      </c>
      <c r="L1384" s="169">
        <v>0</v>
      </c>
      <c r="M1384" s="168"/>
      <c r="N1384" s="170">
        <f>ROUND($L$1384*$K$1384,2)</f>
        <v>0</v>
      </c>
      <c r="O1384" s="168"/>
      <c r="P1384" s="168"/>
      <c r="Q1384" s="168"/>
      <c r="R1384" s="17"/>
      <c r="T1384" s="89"/>
      <c r="U1384" s="20" t="s">
        <v>340</v>
      </c>
      <c r="V1384" s="90">
        <v>0</v>
      </c>
      <c r="W1384" s="90">
        <f>$V$1384*$K$1384</f>
        <v>0</v>
      </c>
      <c r="X1384" s="90">
        <v>0</v>
      </c>
      <c r="Y1384" s="90">
        <f>$X$1384*$K$1384</f>
        <v>0</v>
      </c>
      <c r="Z1384" s="90">
        <v>0</v>
      </c>
      <c r="AA1384" s="91">
        <f>$Z$1384*$K$1384</f>
        <v>0</v>
      </c>
      <c r="AR1384" s="5" t="s">
        <v>541</v>
      </c>
      <c r="AT1384" s="5" t="s">
        <v>474</v>
      </c>
      <c r="AU1384" s="5" t="s">
        <v>364</v>
      </c>
      <c r="AY1384" s="5" t="s">
        <v>473</v>
      </c>
      <c r="BE1384" s="50">
        <f>IF($U$1384="základní",$N$1384,0)</f>
        <v>0</v>
      </c>
      <c r="BF1384" s="50">
        <f>IF($U$1384="snížená",$N$1384,0)</f>
        <v>0</v>
      </c>
      <c r="BG1384" s="50">
        <f>IF($U$1384="zákl. přenesená",$N$1384,0)</f>
        <v>0</v>
      </c>
      <c r="BH1384" s="50">
        <f>IF($U$1384="sníž. přenesená",$N$1384,0)</f>
        <v>0</v>
      </c>
      <c r="BI1384" s="50">
        <f>IF($U$1384="nulová",$N$1384,0)</f>
        <v>0</v>
      </c>
      <c r="BJ1384" s="5" t="s">
        <v>364</v>
      </c>
      <c r="BK1384" s="50">
        <f>ROUND($L$1384*$K$1384,2)</f>
        <v>0</v>
      </c>
      <c r="BL1384" s="5" t="s">
        <v>541</v>
      </c>
    </row>
    <row r="1385" spans="2:63" s="75" customFormat="1" ht="30.75" customHeight="1">
      <c r="B1385" s="76"/>
      <c r="D1385" s="84" t="s">
        <v>447</v>
      </c>
      <c r="N1385" s="178">
        <f>$BK$1385</f>
        <v>0</v>
      </c>
      <c r="O1385" s="179"/>
      <c r="P1385" s="179"/>
      <c r="Q1385" s="179"/>
      <c r="R1385" s="79"/>
      <c r="T1385" s="80"/>
      <c r="W1385" s="81">
        <f>SUM($W$1386:$W$1397)</f>
        <v>240.279792</v>
      </c>
      <c r="Y1385" s="81">
        <f>SUM($Y$1386:$Y$1397)</f>
        <v>0.05994256</v>
      </c>
      <c r="AA1385" s="82">
        <f>SUM($AA$1386:$AA$1397)</f>
        <v>0</v>
      </c>
      <c r="AR1385" s="78" t="s">
        <v>364</v>
      </c>
      <c r="AT1385" s="78" t="s">
        <v>354</v>
      </c>
      <c r="AU1385" s="78" t="s">
        <v>320</v>
      </c>
      <c r="AY1385" s="78" t="s">
        <v>473</v>
      </c>
      <c r="BK1385" s="83">
        <f>SUM($BK$1386:$BK$1397)</f>
        <v>0</v>
      </c>
    </row>
    <row r="1386" spans="2:64" s="5" customFormat="1" ht="39" customHeight="1">
      <c r="B1386" s="16"/>
      <c r="C1386" s="85" t="s">
        <v>271</v>
      </c>
      <c r="D1386" s="85" t="s">
        <v>474</v>
      </c>
      <c r="E1386" s="86" t="s">
        <v>272</v>
      </c>
      <c r="F1386" s="167" t="s">
        <v>273</v>
      </c>
      <c r="G1386" s="168"/>
      <c r="H1386" s="168"/>
      <c r="I1386" s="168"/>
      <c r="J1386" s="87" t="s">
        <v>528</v>
      </c>
      <c r="K1386" s="88">
        <v>1636.272</v>
      </c>
      <c r="L1386" s="169">
        <v>0</v>
      </c>
      <c r="M1386" s="168"/>
      <c r="N1386" s="170">
        <f>ROUND($L$1386*$K$1386,2)</f>
        <v>0</v>
      </c>
      <c r="O1386" s="168"/>
      <c r="P1386" s="168"/>
      <c r="Q1386" s="168"/>
      <c r="R1386" s="17"/>
      <c r="T1386" s="89"/>
      <c r="U1386" s="20" t="s">
        <v>340</v>
      </c>
      <c r="V1386" s="90">
        <v>0.141</v>
      </c>
      <c r="W1386" s="90">
        <f>$V$1386*$K$1386</f>
        <v>230.71435199999996</v>
      </c>
      <c r="X1386" s="90">
        <v>3E-05</v>
      </c>
      <c r="Y1386" s="90">
        <f>$X$1386*$K$1386</f>
        <v>0.04908816</v>
      </c>
      <c r="Z1386" s="90">
        <v>0</v>
      </c>
      <c r="AA1386" s="91">
        <f>$Z$1386*$K$1386</f>
        <v>0</v>
      </c>
      <c r="AR1386" s="5" t="s">
        <v>541</v>
      </c>
      <c r="AT1386" s="5" t="s">
        <v>474</v>
      </c>
      <c r="AU1386" s="5" t="s">
        <v>364</v>
      </c>
      <c r="AY1386" s="5" t="s">
        <v>473</v>
      </c>
      <c r="BE1386" s="50">
        <f>IF($U$1386="základní",$N$1386,0)</f>
        <v>0</v>
      </c>
      <c r="BF1386" s="50">
        <f>IF($U$1386="snížená",$N$1386,0)</f>
        <v>0</v>
      </c>
      <c r="BG1386" s="50">
        <f>IF($U$1386="zákl. přenesená",$N$1386,0)</f>
        <v>0</v>
      </c>
      <c r="BH1386" s="50">
        <f>IF($U$1386="sníž. přenesená",$N$1386,0)</f>
        <v>0</v>
      </c>
      <c r="BI1386" s="50">
        <f>IF($U$1386="nulová",$N$1386,0)</f>
        <v>0</v>
      </c>
      <c r="BJ1386" s="5" t="s">
        <v>364</v>
      </c>
      <c r="BK1386" s="50">
        <f>ROUND($L$1386*$K$1386,2)</f>
        <v>0</v>
      </c>
      <c r="BL1386" s="5" t="s">
        <v>541</v>
      </c>
    </row>
    <row r="1387" spans="2:51" s="5" customFormat="1" ht="15.75" customHeight="1">
      <c r="B1387" s="97"/>
      <c r="E1387" s="98"/>
      <c r="F1387" s="160" t="s">
        <v>274</v>
      </c>
      <c r="G1387" s="161"/>
      <c r="H1387" s="161"/>
      <c r="I1387" s="161"/>
      <c r="K1387" s="99">
        <v>1636.272</v>
      </c>
      <c r="N1387" s="98"/>
      <c r="R1387" s="100"/>
      <c r="T1387" s="101"/>
      <c r="AA1387" s="102"/>
      <c r="AT1387" s="98" t="s">
        <v>480</v>
      </c>
      <c r="AU1387" s="98" t="s">
        <v>364</v>
      </c>
      <c r="AV1387" s="98" t="s">
        <v>364</v>
      </c>
      <c r="AW1387" s="98" t="s">
        <v>422</v>
      </c>
      <c r="AX1387" s="98" t="s">
        <v>320</v>
      </c>
      <c r="AY1387" s="98" t="s">
        <v>473</v>
      </c>
    </row>
    <row r="1388" spans="2:64" s="5" customFormat="1" ht="27" customHeight="1">
      <c r="B1388" s="16"/>
      <c r="C1388" s="85" t="s">
        <v>275</v>
      </c>
      <c r="D1388" s="85" t="s">
        <v>474</v>
      </c>
      <c r="E1388" s="86" t="s">
        <v>276</v>
      </c>
      <c r="F1388" s="167" t="s">
        <v>277</v>
      </c>
      <c r="G1388" s="168"/>
      <c r="H1388" s="168"/>
      <c r="I1388" s="168"/>
      <c r="J1388" s="87" t="s">
        <v>528</v>
      </c>
      <c r="K1388" s="88">
        <v>33.92</v>
      </c>
      <c r="L1388" s="169">
        <v>0</v>
      </c>
      <c r="M1388" s="168"/>
      <c r="N1388" s="170">
        <f>ROUND($L$1388*$K$1388,2)</f>
        <v>0</v>
      </c>
      <c r="O1388" s="168"/>
      <c r="P1388" s="168"/>
      <c r="Q1388" s="168"/>
      <c r="R1388" s="17"/>
      <c r="T1388" s="89"/>
      <c r="U1388" s="20" t="s">
        <v>340</v>
      </c>
      <c r="V1388" s="90">
        <v>0.141</v>
      </c>
      <c r="W1388" s="90">
        <f>$V$1388*$K$1388</f>
        <v>4.782719999999999</v>
      </c>
      <c r="X1388" s="90">
        <v>0.00016</v>
      </c>
      <c r="Y1388" s="90">
        <f>$X$1388*$K$1388</f>
        <v>0.005427200000000001</v>
      </c>
      <c r="Z1388" s="90">
        <v>0</v>
      </c>
      <c r="AA1388" s="91">
        <f>$Z$1388*$K$1388</f>
        <v>0</v>
      </c>
      <c r="AR1388" s="5" t="s">
        <v>541</v>
      </c>
      <c r="AT1388" s="5" t="s">
        <v>474</v>
      </c>
      <c r="AU1388" s="5" t="s">
        <v>364</v>
      </c>
      <c r="AY1388" s="5" t="s">
        <v>473</v>
      </c>
      <c r="BE1388" s="50">
        <f>IF($U$1388="základní",$N$1388,0)</f>
        <v>0</v>
      </c>
      <c r="BF1388" s="50">
        <f>IF($U$1388="snížená",$N$1388,0)</f>
        <v>0</v>
      </c>
      <c r="BG1388" s="50">
        <f>IF($U$1388="zákl. přenesená",$N$1388,0)</f>
        <v>0</v>
      </c>
      <c r="BH1388" s="50">
        <f>IF($U$1388="sníž. přenesená",$N$1388,0)</f>
        <v>0</v>
      </c>
      <c r="BI1388" s="50">
        <f>IF($U$1388="nulová",$N$1388,0)</f>
        <v>0</v>
      </c>
      <c r="BJ1388" s="5" t="s">
        <v>364</v>
      </c>
      <c r="BK1388" s="50">
        <f>ROUND($L$1388*$K$1388,2)</f>
        <v>0</v>
      </c>
      <c r="BL1388" s="5" t="s">
        <v>541</v>
      </c>
    </row>
    <row r="1389" spans="2:51" s="5" customFormat="1" ht="15.75" customHeight="1">
      <c r="B1389" s="92"/>
      <c r="E1389" s="93"/>
      <c r="F1389" s="171" t="s">
        <v>1248</v>
      </c>
      <c r="G1389" s="172"/>
      <c r="H1389" s="172"/>
      <c r="I1389" s="172"/>
      <c r="K1389" s="93"/>
      <c r="N1389" s="93"/>
      <c r="R1389" s="94"/>
      <c r="T1389" s="95"/>
      <c r="AA1389" s="96"/>
      <c r="AT1389" s="93" t="s">
        <v>480</v>
      </c>
      <c r="AU1389" s="93" t="s">
        <v>364</v>
      </c>
      <c r="AV1389" s="93" t="s">
        <v>320</v>
      </c>
      <c r="AW1389" s="93" t="s">
        <v>422</v>
      </c>
      <c r="AX1389" s="93" t="s">
        <v>355</v>
      </c>
      <c r="AY1389" s="93" t="s">
        <v>473</v>
      </c>
    </row>
    <row r="1390" spans="2:51" s="5" customFormat="1" ht="15.75" customHeight="1">
      <c r="B1390" s="97"/>
      <c r="E1390" s="98"/>
      <c r="F1390" s="160" t="s">
        <v>278</v>
      </c>
      <c r="G1390" s="161"/>
      <c r="H1390" s="161"/>
      <c r="I1390" s="161"/>
      <c r="K1390" s="99">
        <v>25.92</v>
      </c>
      <c r="N1390" s="98"/>
      <c r="R1390" s="100"/>
      <c r="T1390" s="101"/>
      <c r="AA1390" s="102"/>
      <c r="AT1390" s="98" t="s">
        <v>480</v>
      </c>
      <c r="AU1390" s="98" t="s">
        <v>364</v>
      </c>
      <c r="AV1390" s="98" t="s">
        <v>364</v>
      </c>
      <c r="AW1390" s="98" t="s">
        <v>422</v>
      </c>
      <c r="AX1390" s="98" t="s">
        <v>355</v>
      </c>
      <c r="AY1390" s="98" t="s">
        <v>473</v>
      </c>
    </row>
    <row r="1391" spans="2:51" s="5" customFormat="1" ht="15.75" customHeight="1">
      <c r="B1391" s="97"/>
      <c r="E1391" s="98"/>
      <c r="F1391" s="160" t="s">
        <v>279</v>
      </c>
      <c r="G1391" s="161"/>
      <c r="H1391" s="161"/>
      <c r="I1391" s="161"/>
      <c r="K1391" s="99">
        <v>8</v>
      </c>
      <c r="N1391" s="98"/>
      <c r="R1391" s="100"/>
      <c r="T1391" s="101"/>
      <c r="AA1391" s="102"/>
      <c r="AT1391" s="98" t="s">
        <v>480</v>
      </c>
      <c r="AU1391" s="98" t="s">
        <v>364</v>
      </c>
      <c r="AV1391" s="98" t="s">
        <v>364</v>
      </c>
      <c r="AW1391" s="98" t="s">
        <v>422</v>
      </c>
      <c r="AX1391" s="98" t="s">
        <v>355</v>
      </c>
      <c r="AY1391" s="98" t="s">
        <v>473</v>
      </c>
    </row>
    <row r="1392" spans="2:51" s="5" customFormat="1" ht="15.75" customHeight="1">
      <c r="B1392" s="103"/>
      <c r="E1392" s="104"/>
      <c r="F1392" s="162" t="s">
        <v>482</v>
      </c>
      <c r="G1392" s="163"/>
      <c r="H1392" s="163"/>
      <c r="I1392" s="163"/>
      <c r="K1392" s="105">
        <v>33.92</v>
      </c>
      <c r="N1392" s="104"/>
      <c r="R1392" s="106"/>
      <c r="T1392" s="107"/>
      <c r="AA1392" s="108"/>
      <c r="AT1392" s="104" t="s">
        <v>480</v>
      </c>
      <c r="AU1392" s="104" t="s">
        <v>364</v>
      </c>
      <c r="AV1392" s="104" t="s">
        <v>478</v>
      </c>
      <c r="AW1392" s="104" t="s">
        <v>422</v>
      </c>
      <c r="AX1392" s="104" t="s">
        <v>320</v>
      </c>
      <c r="AY1392" s="104" t="s">
        <v>473</v>
      </c>
    </row>
    <row r="1393" spans="2:64" s="5" customFormat="1" ht="39" customHeight="1">
      <c r="B1393" s="16"/>
      <c r="C1393" s="85" t="s">
        <v>280</v>
      </c>
      <c r="D1393" s="85" t="s">
        <v>474</v>
      </c>
      <c r="E1393" s="86" t="s">
        <v>281</v>
      </c>
      <c r="F1393" s="167" t="s">
        <v>282</v>
      </c>
      <c r="G1393" s="168"/>
      <c r="H1393" s="168"/>
      <c r="I1393" s="168"/>
      <c r="J1393" s="87" t="s">
        <v>528</v>
      </c>
      <c r="K1393" s="88">
        <v>33.92</v>
      </c>
      <c r="L1393" s="169">
        <v>0</v>
      </c>
      <c r="M1393" s="168"/>
      <c r="N1393" s="170">
        <f>ROUND($L$1393*$K$1393,2)</f>
        <v>0</v>
      </c>
      <c r="O1393" s="168"/>
      <c r="P1393" s="168"/>
      <c r="Q1393" s="168"/>
      <c r="R1393" s="17"/>
      <c r="T1393" s="89"/>
      <c r="U1393" s="20" t="s">
        <v>340</v>
      </c>
      <c r="V1393" s="90">
        <v>0.141</v>
      </c>
      <c r="W1393" s="90">
        <f>$V$1393*$K$1393</f>
        <v>4.782719999999999</v>
      </c>
      <c r="X1393" s="90">
        <v>0.00016</v>
      </c>
      <c r="Y1393" s="90">
        <f>$X$1393*$K$1393</f>
        <v>0.005427200000000001</v>
      </c>
      <c r="Z1393" s="90">
        <v>0</v>
      </c>
      <c r="AA1393" s="91">
        <f>$Z$1393*$K$1393</f>
        <v>0</v>
      </c>
      <c r="AR1393" s="5" t="s">
        <v>541</v>
      </c>
      <c r="AT1393" s="5" t="s">
        <v>474</v>
      </c>
      <c r="AU1393" s="5" t="s">
        <v>364</v>
      </c>
      <c r="AY1393" s="5" t="s">
        <v>473</v>
      </c>
      <c r="BE1393" s="50">
        <f>IF($U$1393="základní",$N$1393,0)</f>
        <v>0</v>
      </c>
      <c r="BF1393" s="50">
        <f>IF($U$1393="snížená",$N$1393,0)</f>
        <v>0</v>
      </c>
      <c r="BG1393" s="50">
        <f>IF($U$1393="zákl. přenesená",$N$1393,0)</f>
        <v>0</v>
      </c>
      <c r="BH1393" s="50">
        <f>IF($U$1393="sníž. přenesená",$N$1393,0)</f>
        <v>0</v>
      </c>
      <c r="BI1393" s="50">
        <f>IF($U$1393="nulová",$N$1393,0)</f>
        <v>0</v>
      </c>
      <c r="BJ1393" s="5" t="s">
        <v>364</v>
      </c>
      <c r="BK1393" s="50">
        <f>ROUND($L$1393*$K$1393,2)</f>
        <v>0</v>
      </c>
      <c r="BL1393" s="5" t="s">
        <v>541</v>
      </c>
    </row>
    <row r="1394" spans="2:51" s="5" customFormat="1" ht="15.75" customHeight="1">
      <c r="B1394" s="92"/>
      <c r="E1394" s="93"/>
      <c r="F1394" s="171" t="s">
        <v>1248</v>
      </c>
      <c r="G1394" s="172"/>
      <c r="H1394" s="172"/>
      <c r="I1394" s="172"/>
      <c r="K1394" s="93"/>
      <c r="N1394" s="93"/>
      <c r="R1394" s="94"/>
      <c r="T1394" s="95"/>
      <c r="AA1394" s="96"/>
      <c r="AT1394" s="93" t="s">
        <v>480</v>
      </c>
      <c r="AU1394" s="93" t="s">
        <v>364</v>
      </c>
      <c r="AV1394" s="93" t="s">
        <v>320</v>
      </c>
      <c r="AW1394" s="93" t="s">
        <v>422</v>
      </c>
      <c r="AX1394" s="93" t="s">
        <v>355</v>
      </c>
      <c r="AY1394" s="93" t="s">
        <v>473</v>
      </c>
    </row>
    <row r="1395" spans="2:51" s="5" customFormat="1" ht="15.75" customHeight="1">
      <c r="B1395" s="97"/>
      <c r="E1395" s="98"/>
      <c r="F1395" s="160" t="s">
        <v>278</v>
      </c>
      <c r="G1395" s="161"/>
      <c r="H1395" s="161"/>
      <c r="I1395" s="161"/>
      <c r="K1395" s="99">
        <v>25.92</v>
      </c>
      <c r="N1395" s="98"/>
      <c r="R1395" s="100"/>
      <c r="T1395" s="101"/>
      <c r="AA1395" s="102"/>
      <c r="AT1395" s="98" t="s">
        <v>480</v>
      </c>
      <c r="AU1395" s="98" t="s">
        <v>364</v>
      </c>
      <c r="AV1395" s="98" t="s">
        <v>364</v>
      </c>
      <c r="AW1395" s="98" t="s">
        <v>422</v>
      </c>
      <c r="AX1395" s="98" t="s">
        <v>355</v>
      </c>
      <c r="AY1395" s="98" t="s">
        <v>473</v>
      </c>
    </row>
    <row r="1396" spans="2:51" s="5" customFormat="1" ht="15.75" customHeight="1">
      <c r="B1396" s="97"/>
      <c r="E1396" s="98"/>
      <c r="F1396" s="160" t="s">
        <v>279</v>
      </c>
      <c r="G1396" s="161"/>
      <c r="H1396" s="161"/>
      <c r="I1396" s="161"/>
      <c r="K1396" s="99">
        <v>8</v>
      </c>
      <c r="N1396" s="98"/>
      <c r="R1396" s="100"/>
      <c r="T1396" s="101"/>
      <c r="AA1396" s="102"/>
      <c r="AT1396" s="98" t="s">
        <v>480</v>
      </c>
      <c r="AU1396" s="98" t="s">
        <v>364</v>
      </c>
      <c r="AV1396" s="98" t="s">
        <v>364</v>
      </c>
      <c r="AW1396" s="98" t="s">
        <v>422</v>
      </c>
      <c r="AX1396" s="98" t="s">
        <v>355</v>
      </c>
      <c r="AY1396" s="98" t="s">
        <v>473</v>
      </c>
    </row>
    <row r="1397" spans="2:51" s="5" customFormat="1" ht="15.75" customHeight="1">
      <c r="B1397" s="103"/>
      <c r="E1397" s="104"/>
      <c r="F1397" s="162" t="s">
        <v>482</v>
      </c>
      <c r="G1397" s="163"/>
      <c r="H1397" s="163"/>
      <c r="I1397" s="163"/>
      <c r="K1397" s="105">
        <v>33.92</v>
      </c>
      <c r="N1397" s="104"/>
      <c r="R1397" s="106"/>
      <c r="T1397" s="107"/>
      <c r="AA1397" s="108"/>
      <c r="AT1397" s="104" t="s">
        <v>480</v>
      </c>
      <c r="AU1397" s="104" t="s">
        <v>364</v>
      </c>
      <c r="AV1397" s="104" t="s">
        <v>478</v>
      </c>
      <c r="AW1397" s="104" t="s">
        <v>422</v>
      </c>
      <c r="AX1397" s="104" t="s">
        <v>320</v>
      </c>
      <c r="AY1397" s="104" t="s">
        <v>473</v>
      </c>
    </row>
    <row r="1398" spans="2:63" s="75" customFormat="1" ht="30.75" customHeight="1">
      <c r="B1398" s="76"/>
      <c r="D1398" s="84" t="s">
        <v>448</v>
      </c>
      <c r="N1398" s="178">
        <f>$BK$1398</f>
        <v>0</v>
      </c>
      <c r="O1398" s="179"/>
      <c r="P1398" s="179"/>
      <c r="Q1398" s="179"/>
      <c r="R1398" s="79"/>
      <c r="T1398" s="80"/>
      <c r="W1398" s="81">
        <f>SUM($W$1399:$W$1402)</f>
        <v>138.31383</v>
      </c>
      <c r="Y1398" s="81">
        <f>SUM($Y$1399:$Y$1402)</f>
        <v>0.46441140000000003</v>
      </c>
      <c r="AA1398" s="82">
        <f>SUM($AA$1399:$AA$1402)</f>
        <v>0</v>
      </c>
      <c r="AR1398" s="78" t="s">
        <v>364</v>
      </c>
      <c r="AT1398" s="78" t="s">
        <v>354</v>
      </c>
      <c r="AU1398" s="78" t="s">
        <v>320</v>
      </c>
      <c r="AY1398" s="78" t="s">
        <v>473</v>
      </c>
      <c r="BK1398" s="83">
        <f>SUM($BK$1399:$BK$1402)</f>
        <v>0</v>
      </c>
    </row>
    <row r="1399" spans="2:64" s="5" customFormat="1" ht="27" customHeight="1">
      <c r="B1399" s="16"/>
      <c r="C1399" s="85" t="s">
        <v>283</v>
      </c>
      <c r="D1399" s="85" t="s">
        <v>474</v>
      </c>
      <c r="E1399" s="86" t="s">
        <v>284</v>
      </c>
      <c r="F1399" s="167" t="s">
        <v>285</v>
      </c>
      <c r="G1399" s="168"/>
      <c r="H1399" s="168"/>
      <c r="I1399" s="168"/>
      <c r="J1399" s="87" t="s">
        <v>528</v>
      </c>
      <c r="K1399" s="88">
        <v>1009.59</v>
      </c>
      <c r="L1399" s="169">
        <v>0</v>
      </c>
      <c r="M1399" s="168"/>
      <c r="N1399" s="170">
        <f>ROUND($L$1399*$K$1399,2)</f>
        <v>0</v>
      </c>
      <c r="O1399" s="168"/>
      <c r="P1399" s="168"/>
      <c r="Q1399" s="168"/>
      <c r="R1399" s="17"/>
      <c r="T1399" s="89"/>
      <c r="U1399" s="20" t="s">
        <v>340</v>
      </c>
      <c r="V1399" s="90">
        <v>0.033</v>
      </c>
      <c r="W1399" s="90">
        <f>$V$1399*$K$1399</f>
        <v>33.31647</v>
      </c>
      <c r="X1399" s="90">
        <v>0.0002</v>
      </c>
      <c r="Y1399" s="90">
        <f>$X$1399*$K$1399</f>
        <v>0.20191800000000001</v>
      </c>
      <c r="Z1399" s="90">
        <v>0</v>
      </c>
      <c r="AA1399" s="91">
        <f>$Z$1399*$K$1399</f>
        <v>0</v>
      </c>
      <c r="AR1399" s="5" t="s">
        <v>541</v>
      </c>
      <c r="AT1399" s="5" t="s">
        <v>474</v>
      </c>
      <c r="AU1399" s="5" t="s">
        <v>364</v>
      </c>
      <c r="AY1399" s="5" t="s">
        <v>473</v>
      </c>
      <c r="BE1399" s="50">
        <f>IF($U$1399="základní",$N$1399,0)</f>
        <v>0</v>
      </c>
      <c r="BF1399" s="50">
        <f>IF($U$1399="snížená",$N$1399,0)</f>
        <v>0</v>
      </c>
      <c r="BG1399" s="50">
        <f>IF($U$1399="zákl. přenesená",$N$1399,0)</f>
        <v>0</v>
      </c>
      <c r="BH1399" s="50">
        <f>IF($U$1399="sníž. přenesená",$N$1399,0)</f>
        <v>0</v>
      </c>
      <c r="BI1399" s="50">
        <f>IF($U$1399="nulová",$N$1399,0)</f>
        <v>0</v>
      </c>
      <c r="BJ1399" s="5" t="s">
        <v>364</v>
      </c>
      <c r="BK1399" s="50">
        <f>ROUND($L$1399*$K$1399,2)</f>
        <v>0</v>
      </c>
      <c r="BL1399" s="5" t="s">
        <v>541</v>
      </c>
    </row>
    <row r="1400" spans="2:51" s="5" customFormat="1" ht="15.75" customHeight="1">
      <c r="B1400" s="97"/>
      <c r="E1400" s="98"/>
      <c r="F1400" s="160" t="s">
        <v>286</v>
      </c>
      <c r="G1400" s="161"/>
      <c r="H1400" s="161"/>
      <c r="I1400" s="161"/>
      <c r="K1400" s="99">
        <v>1009.59</v>
      </c>
      <c r="N1400" s="98"/>
      <c r="R1400" s="100"/>
      <c r="T1400" s="101"/>
      <c r="AA1400" s="102"/>
      <c r="AT1400" s="98" t="s">
        <v>480</v>
      </c>
      <c r="AU1400" s="98" t="s">
        <v>364</v>
      </c>
      <c r="AV1400" s="98" t="s">
        <v>364</v>
      </c>
      <c r="AW1400" s="98" t="s">
        <v>422</v>
      </c>
      <c r="AX1400" s="98" t="s">
        <v>320</v>
      </c>
      <c r="AY1400" s="98" t="s">
        <v>473</v>
      </c>
    </row>
    <row r="1401" spans="2:64" s="5" customFormat="1" ht="39" customHeight="1">
      <c r="B1401" s="16"/>
      <c r="C1401" s="85" t="s">
        <v>287</v>
      </c>
      <c r="D1401" s="85" t="s">
        <v>474</v>
      </c>
      <c r="E1401" s="86" t="s">
        <v>288</v>
      </c>
      <c r="F1401" s="167" t="s">
        <v>289</v>
      </c>
      <c r="G1401" s="168"/>
      <c r="H1401" s="168"/>
      <c r="I1401" s="168"/>
      <c r="J1401" s="87" t="s">
        <v>528</v>
      </c>
      <c r="K1401" s="88">
        <v>1009.59</v>
      </c>
      <c r="L1401" s="169">
        <v>0</v>
      </c>
      <c r="M1401" s="168"/>
      <c r="N1401" s="170">
        <f>ROUND($L$1401*$K$1401,2)</f>
        <v>0</v>
      </c>
      <c r="O1401" s="168"/>
      <c r="P1401" s="168"/>
      <c r="Q1401" s="168"/>
      <c r="R1401" s="17"/>
      <c r="T1401" s="89"/>
      <c r="U1401" s="20" t="s">
        <v>340</v>
      </c>
      <c r="V1401" s="90">
        <v>0.104</v>
      </c>
      <c r="W1401" s="90">
        <f>$V$1401*$K$1401</f>
        <v>104.99736</v>
      </c>
      <c r="X1401" s="90">
        <v>0.00026</v>
      </c>
      <c r="Y1401" s="90">
        <f>$X$1401*$K$1401</f>
        <v>0.2624934</v>
      </c>
      <c r="Z1401" s="90">
        <v>0</v>
      </c>
      <c r="AA1401" s="91">
        <f>$Z$1401*$K$1401</f>
        <v>0</v>
      </c>
      <c r="AR1401" s="5" t="s">
        <v>541</v>
      </c>
      <c r="AT1401" s="5" t="s">
        <v>474</v>
      </c>
      <c r="AU1401" s="5" t="s">
        <v>364</v>
      </c>
      <c r="AY1401" s="5" t="s">
        <v>473</v>
      </c>
      <c r="BE1401" s="50">
        <f>IF($U$1401="základní",$N$1401,0)</f>
        <v>0</v>
      </c>
      <c r="BF1401" s="50">
        <f>IF($U$1401="snížená",$N$1401,0)</f>
        <v>0</v>
      </c>
      <c r="BG1401" s="50">
        <f>IF($U$1401="zákl. přenesená",$N$1401,0)</f>
        <v>0</v>
      </c>
      <c r="BH1401" s="50">
        <f>IF($U$1401="sníž. přenesená",$N$1401,0)</f>
        <v>0</v>
      </c>
      <c r="BI1401" s="50">
        <f>IF($U$1401="nulová",$N$1401,0)</f>
        <v>0</v>
      </c>
      <c r="BJ1401" s="5" t="s">
        <v>364</v>
      </c>
      <c r="BK1401" s="50">
        <f>ROUND($L$1401*$K$1401,2)</f>
        <v>0</v>
      </c>
      <c r="BL1401" s="5" t="s">
        <v>541</v>
      </c>
    </row>
    <row r="1402" spans="2:51" s="5" customFormat="1" ht="15.75" customHeight="1">
      <c r="B1402" s="97"/>
      <c r="E1402" s="98"/>
      <c r="F1402" s="160" t="s">
        <v>286</v>
      </c>
      <c r="G1402" s="161"/>
      <c r="H1402" s="161"/>
      <c r="I1402" s="161"/>
      <c r="K1402" s="99">
        <v>1009.59</v>
      </c>
      <c r="N1402" s="98"/>
      <c r="R1402" s="100"/>
      <c r="T1402" s="101"/>
      <c r="AA1402" s="102"/>
      <c r="AT1402" s="98" t="s">
        <v>480</v>
      </c>
      <c r="AU1402" s="98" t="s">
        <v>364</v>
      </c>
      <c r="AV1402" s="98" t="s">
        <v>364</v>
      </c>
      <c r="AW1402" s="98" t="s">
        <v>422</v>
      </c>
      <c r="AX1402" s="98" t="s">
        <v>320</v>
      </c>
      <c r="AY1402" s="98" t="s">
        <v>473</v>
      </c>
    </row>
    <row r="1403" spans="2:63" s="75" customFormat="1" ht="30.75" customHeight="1">
      <c r="B1403" s="76"/>
      <c r="D1403" s="84" t="s">
        <v>449</v>
      </c>
      <c r="N1403" s="178">
        <f>$BK$1403</f>
        <v>0</v>
      </c>
      <c r="O1403" s="179"/>
      <c r="P1403" s="179"/>
      <c r="Q1403" s="179"/>
      <c r="R1403" s="79"/>
      <c r="T1403" s="80"/>
      <c r="W1403" s="81">
        <f>SUM($W$1404:$W$1407)</f>
        <v>20.0396</v>
      </c>
      <c r="Y1403" s="81">
        <f>SUM($Y$1404:$Y$1407)</f>
        <v>0.173031</v>
      </c>
      <c r="AA1403" s="82">
        <f>SUM($AA$1404:$AA$1407)</f>
        <v>0</v>
      </c>
      <c r="AR1403" s="78" t="s">
        <v>364</v>
      </c>
      <c r="AT1403" s="78" t="s">
        <v>354</v>
      </c>
      <c r="AU1403" s="78" t="s">
        <v>320</v>
      </c>
      <c r="AY1403" s="78" t="s">
        <v>473</v>
      </c>
      <c r="BK1403" s="83">
        <f>SUM($BK$1404:$BK$1407)</f>
        <v>0</v>
      </c>
    </row>
    <row r="1404" spans="2:64" s="5" customFormat="1" ht="27" customHeight="1">
      <c r="B1404" s="16"/>
      <c r="C1404" s="85" t="s">
        <v>290</v>
      </c>
      <c r="D1404" s="85" t="s">
        <v>474</v>
      </c>
      <c r="E1404" s="86" t="s">
        <v>291</v>
      </c>
      <c r="F1404" s="167" t="s">
        <v>292</v>
      </c>
      <c r="G1404" s="168"/>
      <c r="H1404" s="168"/>
      <c r="I1404" s="168"/>
      <c r="J1404" s="87" t="s">
        <v>528</v>
      </c>
      <c r="K1404" s="88">
        <v>42.1</v>
      </c>
      <c r="L1404" s="169">
        <v>0</v>
      </c>
      <c r="M1404" s="168"/>
      <c r="N1404" s="170">
        <f>ROUND($L$1404*$K$1404,2)</f>
        <v>0</v>
      </c>
      <c r="O1404" s="168"/>
      <c r="P1404" s="168"/>
      <c r="Q1404" s="168"/>
      <c r="R1404" s="17"/>
      <c r="T1404" s="89"/>
      <c r="U1404" s="20" t="s">
        <v>340</v>
      </c>
      <c r="V1404" s="90">
        <v>0.476</v>
      </c>
      <c r="W1404" s="90">
        <f>$V$1404*$K$1404</f>
        <v>20.0396</v>
      </c>
      <c r="X1404" s="90">
        <v>0.00411</v>
      </c>
      <c r="Y1404" s="90">
        <f>$X$1404*$K$1404</f>
        <v>0.173031</v>
      </c>
      <c r="Z1404" s="90">
        <v>0</v>
      </c>
      <c r="AA1404" s="91">
        <f>$Z$1404*$K$1404</f>
        <v>0</v>
      </c>
      <c r="AR1404" s="5" t="s">
        <v>541</v>
      </c>
      <c r="AT1404" s="5" t="s">
        <v>474</v>
      </c>
      <c r="AU1404" s="5" t="s">
        <v>364</v>
      </c>
      <c r="AY1404" s="5" t="s">
        <v>473</v>
      </c>
      <c r="BE1404" s="50">
        <f>IF($U$1404="základní",$N$1404,0)</f>
        <v>0</v>
      </c>
      <c r="BF1404" s="50">
        <f>IF($U$1404="snížená",$N$1404,0)</f>
        <v>0</v>
      </c>
      <c r="BG1404" s="50">
        <f>IF($U$1404="zákl. přenesená",$N$1404,0)</f>
        <v>0</v>
      </c>
      <c r="BH1404" s="50">
        <f>IF($U$1404="sníž. přenesená",$N$1404,0)</f>
        <v>0</v>
      </c>
      <c r="BI1404" s="50">
        <f>IF($U$1404="nulová",$N$1404,0)</f>
        <v>0</v>
      </c>
      <c r="BJ1404" s="5" t="s">
        <v>364</v>
      </c>
      <c r="BK1404" s="50">
        <f>ROUND($L$1404*$K$1404,2)</f>
        <v>0</v>
      </c>
      <c r="BL1404" s="5" t="s">
        <v>541</v>
      </c>
    </row>
    <row r="1405" spans="2:51" s="5" customFormat="1" ht="15.75" customHeight="1">
      <c r="B1405" s="92"/>
      <c r="E1405" s="93"/>
      <c r="F1405" s="171" t="s">
        <v>1221</v>
      </c>
      <c r="G1405" s="172"/>
      <c r="H1405" s="172"/>
      <c r="I1405" s="172"/>
      <c r="K1405" s="93"/>
      <c r="N1405" s="93"/>
      <c r="R1405" s="94"/>
      <c r="T1405" s="95"/>
      <c r="AA1405" s="96"/>
      <c r="AT1405" s="93" t="s">
        <v>480</v>
      </c>
      <c r="AU1405" s="93" t="s">
        <v>364</v>
      </c>
      <c r="AV1405" s="93" t="s">
        <v>320</v>
      </c>
      <c r="AW1405" s="93" t="s">
        <v>422</v>
      </c>
      <c r="AX1405" s="93" t="s">
        <v>355</v>
      </c>
      <c r="AY1405" s="93" t="s">
        <v>473</v>
      </c>
    </row>
    <row r="1406" spans="2:51" s="5" customFormat="1" ht="15.75" customHeight="1">
      <c r="B1406" s="97"/>
      <c r="E1406" s="98"/>
      <c r="F1406" s="160" t="s">
        <v>293</v>
      </c>
      <c r="G1406" s="161"/>
      <c r="H1406" s="161"/>
      <c r="I1406" s="161"/>
      <c r="K1406" s="99">
        <v>42.1</v>
      </c>
      <c r="N1406" s="98"/>
      <c r="R1406" s="100"/>
      <c r="T1406" s="101"/>
      <c r="AA1406" s="102"/>
      <c r="AT1406" s="98" t="s">
        <v>480</v>
      </c>
      <c r="AU1406" s="98" t="s">
        <v>364</v>
      </c>
      <c r="AV1406" s="98" t="s">
        <v>364</v>
      </c>
      <c r="AW1406" s="98" t="s">
        <v>422</v>
      </c>
      <c r="AX1406" s="98" t="s">
        <v>320</v>
      </c>
      <c r="AY1406" s="98" t="s">
        <v>473</v>
      </c>
    </row>
    <row r="1407" spans="2:64" s="5" customFormat="1" ht="27" customHeight="1">
      <c r="B1407" s="16"/>
      <c r="C1407" s="85" t="s">
        <v>294</v>
      </c>
      <c r="D1407" s="85" t="s">
        <v>474</v>
      </c>
      <c r="E1407" s="86" t="s">
        <v>295</v>
      </c>
      <c r="F1407" s="167" t="s">
        <v>296</v>
      </c>
      <c r="G1407" s="168"/>
      <c r="H1407" s="168"/>
      <c r="I1407" s="168"/>
      <c r="J1407" s="87" t="s">
        <v>1124</v>
      </c>
      <c r="K1407" s="119">
        <v>0</v>
      </c>
      <c r="L1407" s="169">
        <v>0</v>
      </c>
      <c r="M1407" s="168"/>
      <c r="N1407" s="170">
        <f>ROUND($L$1407*$K$1407,2)</f>
        <v>0</v>
      </c>
      <c r="O1407" s="168"/>
      <c r="P1407" s="168"/>
      <c r="Q1407" s="168"/>
      <c r="R1407" s="17"/>
      <c r="T1407" s="89"/>
      <c r="U1407" s="20" t="s">
        <v>340</v>
      </c>
      <c r="V1407" s="90">
        <v>0</v>
      </c>
      <c r="W1407" s="90">
        <f>$V$1407*$K$1407</f>
        <v>0</v>
      </c>
      <c r="X1407" s="90">
        <v>0</v>
      </c>
      <c r="Y1407" s="90">
        <f>$X$1407*$K$1407</f>
        <v>0</v>
      </c>
      <c r="Z1407" s="90">
        <v>0</v>
      </c>
      <c r="AA1407" s="91">
        <f>$Z$1407*$K$1407</f>
        <v>0</v>
      </c>
      <c r="AR1407" s="5" t="s">
        <v>541</v>
      </c>
      <c r="AT1407" s="5" t="s">
        <v>474</v>
      </c>
      <c r="AU1407" s="5" t="s">
        <v>364</v>
      </c>
      <c r="AY1407" s="5" t="s">
        <v>473</v>
      </c>
      <c r="BE1407" s="50">
        <f>IF($U$1407="základní",$N$1407,0)</f>
        <v>0</v>
      </c>
      <c r="BF1407" s="50">
        <f>IF($U$1407="snížená",$N$1407,0)</f>
        <v>0</v>
      </c>
      <c r="BG1407" s="50">
        <f>IF($U$1407="zákl. přenesená",$N$1407,0)</f>
        <v>0</v>
      </c>
      <c r="BH1407" s="50">
        <f>IF($U$1407="sníž. přenesená",$N$1407,0)</f>
        <v>0</v>
      </c>
      <c r="BI1407" s="50">
        <f>IF($U$1407="nulová",$N$1407,0)</f>
        <v>0</v>
      </c>
      <c r="BJ1407" s="5" t="s">
        <v>364</v>
      </c>
      <c r="BK1407" s="50">
        <f>ROUND($L$1407*$K$1407,2)</f>
        <v>0</v>
      </c>
      <c r="BL1407" s="5" t="s">
        <v>541</v>
      </c>
    </row>
    <row r="1408" spans="2:63" s="5" customFormat="1" ht="51" customHeight="1">
      <c r="B1408" s="16"/>
      <c r="D1408" s="77" t="s">
        <v>297</v>
      </c>
      <c r="N1408" s="184">
        <f>$BK$1408</f>
        <v>0</v>
      </c>
      <c r="O1408" s="139"/>
      <c r="P1408" s="139"/>
      <c r="Q1408" s="139"/>
      <c r="R1408" s="17"/>
      <c r="T1408" s="120"/>
      <c r="U1408" s="31"/>
      <c r="V1408" s="31"/>
      <c r="W1408" s="31"/>
      <c r="X1408" s="31"/>
      <c r="Y1408" s="31"/>
      <c r="Z1408" s="31"/>
      <c r="AA1408" s="33"/>
      <c r="AT1408" s="5" t="s">
        <v>354</v>
      </c>
      <c r="AU1408" s="5" t="s">
        <v>355</v>
      </c>
      <c r="AY1408" s="5" t="s">
        <v>298</v>
      </c>
      <c r="BK1408" s="50">
        <v>0</v>
      </c>
    </row>
    <row r="1409" spans="2:46" s="5" customFormat="1" ht="7.5" customHeight="1">
      <c r="B1409" s="34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  <c r="P1409" s="35"/>
      <c r="Q1409" s="35"/>
      <c r="R1409" s="36"/>
      <c r="AT1409" s="2"/>
    </row>
    <row r="65535" ht="14.25" customHeight="1">
      <c r="N65535" s="2">
        <f>$N$1408</f>
        <v>0</v>
      </c>
    </row>
  </sheetData>
  <sheetProtection/>
  <mergeCells count="1909">
    <mergeCell ref="N1403:Q1403"/>
    <mergeCell ref="N1327:Q1327"/>
    <mergeCell ref="N1408:Q1408"/>
    <mergeCell ref="N1241:Q1241"/>
    <mergeCell ref="N1224:Q1224"/>
    <mergeCell ref="N847:Q847"/>
    <mergeCell ref="N848:Q848"/>
    <mergeCell ref="N889:Q889"/>
    <mergeCell ref="N922:Q922"/>
    <mergeCell ref="N1179:Q1179"/>
    <mergeCell ref="N1384:Q1384"/>
    <mergeCell ref="N1386:Q1386"/>
    <mergeCell ref="S2:AC2"/>
    <mergeCell ref="N929:Q929"/>
    <mergeCell ref="N1020:Q1020"/>
    <mergeCell ref="N320:Q320"/>
    <mergeCell ref="N982:Q982"/>
    <mergeCell ref="N972:Q972"/>
    <mergeCell ref="N930:Q930"/>
    <mergeCell ref="N918:Q918"/>
    <mergeCell ref="N912:Q912"/>
    <mergeCell ref="N898:Q898"/>
    <mergeCell ref="N211:Q211"/>
    <mergeCell ref="F1153:I1153"/>
    <mergeCell ref="F1405:I1405"/>
    <mergeCell ref="F1401:I1401"/>
    <mergeCell ref="L1401:M1401"/>
    <mergeCell ref="N1401:Q1401"/>
    <mergeCell ref="F1402:I1402"/>
    <mergeCell ref="N1326:Q1326"/>
    <mergeCell ref="N1385:Q1385"/>
    <mergeCell ref="N1398:Q1398"/>
    <mergeCell ref="F1407:I1407"/>
    <mergeCell ref="L1407:M1407"/>
    <mergeCell ref="N1407:Q1407"/>
    <mergeCell ref="H1:K1"/>
    <mergeCell ref="N1038:Q1038"/>
    <mergeCell ref="N1113:Q1113"/>
    <mergeCell ref="N1160:Q1160"/>
    <mergeCell ref="N142:Q142"/>
    <mergeCell ref="N143:Q143"/>
    <mergeCell ref="N144:Q144"/>
    <mergeCell ref="F1404:I1404"/>
    <mergeCell ref="L1404:M1404"/>
    <mergeCell ref="N1404:Q1404"/>
    <mergeCell ref="F1406:I1406"/>
    <mergeCell ref="F1396:I1396"/>
    <mergeCell ref="F1397:I1397"/>
    <mergeCell ref="F1399:I1399"/>
    <mergeCell ref="F1400:I1400"/>
    <mergeCell ref="N1388:Q1388"/>
    <mergeCell ref="L1399:M1399"/>
    <mergeCell ref="N1399:Q1399"/>
    <mergeCell ref="F1391:I1391"/>
    <mergeCell ref="F1392:I1392"/>
    <mergeCell ref="F1393:I1393"/>
    <mergeCell ref="L1393:M1393"/>
    <mergeCell ref="N1393:Q1393"/>
    <mergeCell ref="F1394:I1394"/>
    <mergeCell ref="F1395:I1395"/>
    <mergeCell ref="F1389:I1389"/>
    <mergeCell ref="F1390:I1390"/>
    <mergeCell ref="F1384:I1384"/>
    <mergeCell ref="L1384:M1384"/>
    <mergeCell ref="F1386:I1386"/>
    <mergeCell ref="L1386:M1386"/>
    <mergeCell ref="F1387:I1387"/>
    <mergeCell ref="F1388:I1388"/>
    <mergeCell ref="L1388:M1388"/>
    <mergeCell ref="F1378:I1378"/>
    <mergeCell ref="F1379:I1379"/>
    <mergeCell ref="F1380:I1380"/>
    <mergeCell ref="F1381:I1381"/>
    <mergeCell ref="L1369:M1369"/>
    <mergeCell ref="N1369:Q1369"/>
    <mergeCell ref="F1382:I1382"/>
    <mergeCell ref="F1383:I1383"/>
    <mergeCell ref="F1372:I1372"/>
    <mergeCell ref="F1373:I1373"/>
    <mergeCell ref="F1374:I1374"/>
    <mergeCell ref="F1375:I1375"/>
    <mergeCell ref="F1376:I1376"/>
    <mergeCell ref="F1377:I1377"/>
    <mergeCell ref="F1370:I1370"/>
    <mergeCell ref="F1371:I1371"/>
    <mergeCell ref="F1364:I1364"/>
    <mergeCell ref="F1365:I1365"/>
    <mergeCell ref="F1368:I1368"/>
    <mergeCell ref="F1369:I1369"/>
    <mergeCell ref="F1366:I1366"/>
    <mergeCell ref="F1367:I1367"/>
    <mergeCell ref="L1367:M1367"/>
    <mergeCell ref="N1367:Q1367"/>
    <mergeCell ref="L1361:M1361"/>
    <mergeCell ref="N1361:Q1361"/>
    <mergeCell ref="F1362:I1362"/>
    <mergeCell ref="L1365:M1365"/>
    <mergeCell ref="N1365:Q1365"/>
    <mergeCell ref="F1363:I1363"/>
    <mergeCell ref="L1363:M1363"/>
    <mergeCell ref="N1363:Q1363"/>
    <mergeCell ref="F1357:I1357"/>
    <mergeCell ref="F1358:I1358"/>
    <mergeCell ref="F1359:I1359"/>
    <mergeCell ref="L1359:M1359"/>
    <mergeCell ref="N1359:Q1359"/>
    <mergeCell ref="F1360:I1360"/>
    <mergeCell ref="F1361:I1361"/>
    <mergeCell ref="F1349:I1349"/>
    <mergeCell ref="F1350:I1350"/>
    <mergeCell ref="F1355:I1355"/>
    <mergeCell ref="F1356:I1356"/>
    <mergeCell ref="F1351:I1351"/>
    <mergeCell ref="F1352:I1352"/>
    <mergeCell ref="F1353:I1353"/>
    <mergeCell ref="F1354:I1354"/>
    <mergeCell ref="F1345:I1345"/>
    <mergeCell ref="F1346:I1346"/>
    <mergeCell ref="L1348:M1348"/>
    <mergeCell ref="N1348:Q1348"/>
    <mergeCell ref="F1347:I1347"/>
    <mergeCell ref="F1348:I1348"/>
    <mergeCell ref="L1346:M1346"/>
    <mergeCell ref="N1346:Q1346"/>
    <mergeCell ref="F1337:I1337"/>
    <mergeCell ref="F1338:I1338"/>
    <mergeCell ref="F1339:I1339"/>
    <mergeCell ref="F1340:I1340"/>
    <mergeCell ref="F1341:I1341"/>
    <mergeCell ref="F1342:I1342"/>
    <mergeCell ref="F1343:I1343"/>
    <mergeCell ref="F1344:I1344"/>
    <mergeCell ref="L1327:M1327"/>
    <mergeCell ref="F1328:I1328"/>
    <mergeCell ref="F1329:I1329"/>
    <mergeCell ref="F1330:I1330"/>
    <mergeCell ref="F1324:I1324"/>
    <mergeCell ref="F1335:I1335"/>
    <mergeCell ref="F1336:I1336"/>
    <mergeCell ref="F1327:I1327"/>
    <mergeCell ref="F1331:I1331"/>
    <mergeCell ref="F1332:I1332"/>
    <mergeCell ref="F1333:I1333"/>
    <mergeCell ref="F1334:I1334"/>
    <mergeCell ref="F1322:I1322"/>
    <mergeCell ref="L1322:M1322"/>
    <mergeCell ref="N1322:Q1322"/>
    <mergeCell ref="F1323:I1323"/>
    <mergeCell ref="L1323:M1323"/>
    <mergeCell ref="N1323:Q1323"/>
    <mergeCell ref="F1319:I1319"/>
    <mergeCell ref="L1319:M1319"/>
    <mergeCell ref="N1319:Q1319"/>
    <mergeCell ref="F1325:I1325"/>
    <mergeCell ref="L1325:M1325"/>
    <mergeCell ref="N1325:Q1325"/>
    <mergeCell ref="F1320:I1320"/>
    <mergeCell ref="F1321:I1321"/>
    <mergeCell ref="L1321:M1321"/>
    <mergeCell ref="N1321:Q1321"/>
    <mergeCell ref="F1317:I1317"/>
    <mergeCell ref="L1317:M1317"/>
    <mergeCell ref="N1317:Q1317"/>
    <mergeCell ref="F1318:I1318"/>
    <mergeCell ref="L1318:M1318"/>
    <mergeCell ref="N1318:Q1318"/>
    <mergeCell ref="N1313:Q1313"/>
    <mergeCell ref="F1316:I1316"/>
    <mergeCell ref="L1316:M1316"/>
    <mergeCell ref="N1316:Q1316"/>
    <mergeCell ref="L1309:M1309"/>
    <mergeCell ref="N1309:Q1309"/>
    <mergeCell ref="F1310:I1310"/>
    <mergeCell ref="F1315:I1315"/>
    <mergeCell ref="L1315:M1315"/>
    <mergeCell ref="N1315:Q1315"/>
    <mergeCell ref="N1314:Q1314"/>
    <mergeCell ref="F1312:I1312"/>
    <mergeCell ref="F1313:I1313"/>
    <mergeCell ref="L1313:M1313"/>
    <mergeCell ref="F1311:I1311"/>
    <mergeCell ref="L1311:M1311"/>
    <mergeCell ref="N1311:Q1311"/>
    <mergeCell ref="F1305:I1305"/>
    <mergeCell ref="F1306:I1306"/>
    <mergeCell ref="F1307:I1307"/>
    <mergeCell ref="L1307:M1307"/>
    <mergeCell ref="N1307:Q1307"/>
    <mergeCell ref="F1308:I1308"/>
    <mergeCell ref="F1309:I1309"/>
    <mergeCell ref="F1303:I1303"/>
    <mergeCell ref="F1304:I1304"/>
    <mergeCell ref="F1295:I1295"/>
    <mergeCell ref="F1296:I1296"/>
    <mergeCell ref="F1297:I1297"/>
    <mergeCell ref="F1299:I1299"/>
    <mergeCell ref="F1300:I1300"/>
    <mergeCell ref="F1301:I1301"/>
    <mergeCell ref="F1302:I1302"/>
    <mergeCell ref="L1297:M1297"/>
    <mergeCell ref="N1297:Q1297"/>
    <mergeCell ref="F1298:I1298"/>
    <mergeCell ref="L1292:M1292"/>
    <mergeCell ref="N1292:Q1292"/>
    <mergeCell ref="F1293:I1293"/>
    <mergeCell ref="F1294:I1294"/>
    <mergeCell ref="L1294:M1294"/>
    <mergeCell ref="N1294:Q1294"/>
    <mergeCell ref="L1282:M1282"/>
    <mergeCell ref="N1282:Q1282"/>
    <mergeCell ref="F1283:I1283"/>
    <mergeCell ref="F1284:I1284"/>
    <mergeCell ref="F1279:I1279"/>
    <mergeCell ref="F1280:I1280"/>
    <mergeCell ref="F1291:I1291"/>
    <mergeCell ref="F1292:I1292"/>
    <mergeCell ref="F1285:I1285"/>
    <mergeCell ref="F1286:I1286"/>
    <mergeCell ref="F1287:I1287"/>
    <mergeCell ref="F1288:I1288"/>
    <mergeCell ref="F1289:I1289"/>
    <mergeCell ref="F1290:I1290"/>
    <mergeCell ref="F1281:I1281"/>
    <mergeCell ref="F1282:I1282"/>
    <mergeCell ref="F1271:I1271"/>
    <mergeCell ref="F1272:I1272"/>
    <mergeCell ref="F1273:I1273"/>
    <mergeCell ref="F1274:I1274"/>
    <mergeCell ref="F1275:I1275"/>
    <mergeCell ref="F1276:I1276"/>
    <mergeCell ref="F1277:I1277"/>
    <mergeCell ref="F1278:I1278"/>
    <mergeCell ref="F1267:I1267"/>
    <mergeCell ref="F1268:I1268"/>
    <mergeCell ref="L1268:M1268"/>
    <mergeCell ref="N1268:Q1268"/>
    <mergeCell ref="F1269:I1269"/>
    <mergeCell ref="F1270:I1270"/>
    <mergeCell ref="N1261:Q1261"/>
    <mergeCell ref="F1262:I1262"/>
    <mergeCell ref="F1263:I1263"/>
    <mergeCell ref="F1264:I1264"/>
    <mergeCell ref="F1265:I1265"/>
    <mergeCell ref="F1266:I1266"/>
    <mergeCell ref="F1261:I1261"/>
    <mergeCell ref="L1261:M1261"/>
    <mergeCell ref="F1257:I1257"/>
    <mergeCell ref="F1258:I1258"/>
    <mergeCell ref="F1259:I1259"/>
    <mergeCell ref="F1260:I1260"/>
    <mergeCell ref="F1251:I1251"/>
    <mergeCell ref="F1252:I1252"/>
    <mergeCell ref="F1253:I1253"/>
    <mergeCell ref="F1254:I1254"/>
    <mergeCell ref="L1242:M1242"/>
    <mergeCell ref="N1242:Q1242"/>
    <mergeCell ref="F1255:I1255"/>
    <mergeCell ref="F1256:I1256"/>
    <mergeCell ref="F1245:I1245"/>
    <mergeCell ref="F1246:I1246"/>
    <mergeCell ref="F1247:I1247"/>
    <mergeCell ref="F1248:I1248"/>
    <mergeCell ref="F1249:I1249"/>
    <mergeCell ref="F1250:I1250"/>
    <mergeCell ref="F1243:I1243"/>
    <mergeCell ref="F1244:I1244"/>
    <mergeCell ref="F1236:I1236"/>
    <mergeCell ref="F1237:I1237"/>
    <mergeCell ref="F1240:I1240"/>
    <mergeCell ref="F1242:I1242"/>
    <mergeCell ref="L1237:M1237"/>
    <mergeCell ref="N1237:Q1237"/>
    <mergeCell ref="F1238:I1238"/>
    <mergeCell ref="F1239:I1239"/>
    <mergeCell ref="L1239:M1239"/>
    <mergeCell ref="N1239:Q1239"/>
    <mergeCell ref="F1232:I1232"/>
    <mergeCell ref="F1233:I1233"/>
    <mergeCell ref="L1233:M1233"/>
    <mergeCell ref="N1233:Q1233"/>
    <mergeCell ref="F1234:I1234"/>
    <mergeCell ref="F1235:I1235"/>
    <mergeCell ref="L1235:M1235"/>
    <mergeCell ref="N1235:Q1235"/>
    <mergeCell ref="F1228:I1228"/>
    <mergeCell ref="F1229:I1229"/>
    <mergeCell ref="L1229:M1229"/>
    <mergeCell ref="N1229:Q1229"/>
    <mergeCell ref="F1230:I1230"/>
    <mergeCell ref="F1231:I1231"/>
    <mergeCell ref="L1231:M1231"/>
    <mergeCell ref="N1231:Q1231"/>
    <mergeCell ref="F1225:I1225"/>
    <mergeCell ref="L1225:M1225"/>
    <mergeCell ref="N1225:Q1225"/>
    <mergeCell ref="F1226:I1226"/>
    <mergeCell ref="F1227:I1227"/>
    <mergeCell ref="L1227:M1227"/>
    <mergeCell ref="N1227:Q1227"/>
    <mergeCell ref="F1221:I1221"/>
    <mergeCell ref="F1222:I1222"/>
    <mergeCell ref="L1222:M1222"/>
    <mergeCell ref="N1222:Q1222"/>
    <mergeCell ref="F1223:I1223"/>
    <mergeCell ref="L1223:M1223"/>
    <mergeCell ref="N1223:Q1223"/>
    <mergeCell ref="F1217:I1217"/>
    <mergeCell ref="F1218:I1218"/>
    <mergeCell ref="L1218:M1218"/>
    <mergeCell ref="N1218:Q1218"/>
    <mergeCell ref="F1219:I1219"/>
    <mergeCell ref="F1220:I1220"/>
    <mergeCell ref="L1220:M1220"/>
    <mergeCell ref="N1220:Q1220"/>
    <mergeCell ref="F1213:I1213"/>
    <mergeCell ref="F1214:I1214"/>
    <mergeCell ref="L1214:M1214"/>
    <mergeCell ref="N1214:Q1214"/>
    <mergeCell ref="F1215:I1215"/>
    <mergeCell ref="F1216:I1216"/>
    <mergeCell ref="L1216:M1216"/>
    <mergeCell ref="N1216:Q1216"/>
    <mergeCell ref="F1209:I1209"/>
    <mergeCell ref="F1210:I1210"/>
    <mergeCell ref="L1210:M1210"/>
    <mergeCell ref="N1210:Q1210"/>
    <mergeCell ref="F1211:I1211"/>
    <mergeCell ref="F1212:I1212"/>
    <mergeCell ref="L1212:M1212"/>
    <mergeCell ref="N1212:Q1212"/>
    <mergeCell ref="F1205:I1205"/>
    <mergeCell ref="F1206:I1206"/>
    <mergeCell ref="L1206:M1206"/>
    <mergeCell ref="N1206:Q1206"/>
    <mergeCell ref="F1207:I1207"/>
    <mergeCell ref="F1208:I1208"/>
    <mergeCell ref="L1208:M1208"/>
    <mergeCell ref="N1208:Q1208"/>
    <mergeCell ref="F1201:I1201"/>
    <mergeCell ref="F1202:I1202"/>
    <mergeCell ref="L1202:M1202"/>
    <mergeCell ref="N1202:Q1202"/>
    <mergeCell ref="F1203:I1203"/>
    <mergeCell ref="F1204:I1204"/>
    <mergeCell ref="L1204:M1204"/>
    <mergeCell ref="N1204:Q1204"/>
    <mergeCell ref="F1197:I1197"/>
    <mergeCell ref="F1198:I1198"/>
    <mergeCell ref="L1198:M1198"/>
    <mergeCell ref="N1198:Q1198"/>
    <mergeCell ref="F1199:I1199"/>
    <mergeCell ref="F1200:I1200"/>
    <mergeCell ref="L1200:M1200"/>
    <mergeCell ref="N1200:Q1200"/>
    <mergeCell ref="L1190:M1190"/>
    <mergeCell ref="N1190:Q1190"/>
    <mergeCell ref="F1195:I1195"/>
    <mergeCell ref="F1196:I1196"/>
    <mergeCell ref="L1196:M1196"/>
    <mergeCell ref="N1196:Q1196"/>
    <mergeCell ref="F1193:I1193"/>
    <mergeCell ref="L1193:M1193"/>
    <mergeCell ref="N1193:Q1193"/>
    <mergeCell ref="F1194:I1194"/>
    <mergeCell ref="F1191:I1191"/>
    <mergeCell ref="F1192:I1192"/>
    <mergeCell ref="F1185:I1185"/>
    <mergeCell ref="F1186:I1186"/>
    <mergeCell ref="F1187:I1187"/>
    <mergeCell ref="F1189:I1189"/>
    <mergeCell ref="F1190:I1190"/>
    <mergeCell ref="L1187:M1187"/>
    <mergeCell ref="N1187:Q1187"/>
    <mergeCell ref="F1188:I1188"/>
    <mergeCell ref="F1181:I1181"/>
    <mergeCell ref="F1182:I1182"/>
    <mergeCell ref="F1183:I1183"/>
    <mergeCell ref="F1184:I1184"/>
    <mergeCell ref="L1184:M1184"/>
    <mergeCell ref="N1184:Q1184"/>
    <mergeCell ref="F1176:I1176"/>
    <mergeCell ref="F1177:I1177"/>
    <mergeCell ref="L1177:M1177"/>
    <mergeCell ref="N1177:Q1177"/>
    <mergeCell ref="F1178:I1178"/>
    <mergeCell ref="F1180:I1180"/>
    <mergeCell ref="L1180:M1180"/>
    <mergeCell ref="N1180:Q1180"/>
    <mergeCell ref="F1172:I1172"/>
    <mergeCell ref="F1173:I1173"/>
    <mergeCell ref="L1173:M1173"/>
    <mergeCell ref="N1173:Q1173"/>
    <mergeCell ref="F1174:I1174"/>
    <mergeCell ref="F1175:I1175"/>
    <mergeCell ref="L1175:M1175"/>
    <mergeCell ref="N1175:Q1175"/>
    <mergeCell ref="F1168:I1168"/>
    <mergeCell ref="F1169:I1169"/>
    <mergeCell ref="L1169:M1169"/>
    <mergeCell ref="N1169:Q1169"/>
    <mergeCell ref="F1170:I1170"/>
    <mergeCell ref="F1171:I1171"/>
    <mergeCell ref="L1171:M1171"/>
    <mergeCell ref="N1171:Q1171"/>
    <mergeCell ref="N1167:Q1167"/>
    <mergeCell ref="F1164:I1164"/>
    <mergeCell ref="F1165:I1165"/>
    <mergeCell ref="L1165:M1165"/>
    <mergeCell ref="N1165:Q1165"/>
    <mergeCell ref="F1162:I1162"/>
    <mergeCell ref="F1166:I1166"/>
    <mergeCell ref="F1167:I1167"/>
    <mergeCell ref="L1167:M1167"/>
    <mergeCell ref="F1159:I1159"/>
    <mergeCell ref="L1159:M1159"/>
    <mergeCell ref="N1159:Q1159"/>
    <mergeCell ref="F1161:I1161"/>
    <mergeCell ref="L1161:M1161"/>
    <mergeCell ref="N1161:Q1161"/>
    <mergeCell ref="F1155:I1155"/>
    <mergeCell ref="L1155:M1155"/>
    <mergeCell ref="N1155:Q1155"/>
    <mergeCell ref="F1163:I1163"/>
    <mergeCell ref="L1163:M1163"/>
    <mergeCell ref="N1163:Q1163"/>
    <mergeCell ref="F1157:I1157"/>
    <mergeCell ref="F1158:I1158"/>
    <mergeCell ref="L1158:M1158"/>
    <mergeCell ref="N1158:Q1158"/>
    <mergeCell ref="F1156:I1156"/>
    <mergeCell ref="L1156:M1156"/>
    <mergeCell ref="N1156:Q1156"/>
    <mergeCell ref="F1149:I1149"/>
    <mergeCell ref="L1149:M1149"/>
    <mergeCell ref="N1149:Q1149"/>
    <mergeCell ref="F1150:I1150"/>
    <mergeCell ref="F1151:I1151"/>
    <mergeCell ref="F1152:I1152"/>
    <mergeCell ref="F1154:I1154"/>
    <mergeCell ref="F1147:I1147"/>
    <mergeCell ref="L1147:M1147"/>
    <mergeCell ref="N1147:Q1147"/>
    <mergeCell ref="F1148:I1148"/>
    <mergeCell ref="L1148:M1148"/>
    <mergeCell ref="N1148:Q1148"/>
    <mergeCell ref="F1144:I1144"/>
    <mergeCell ref="F1145:I1145"/>
    <mergeCell ref="L1145:M1145"/>
    <mergeCell ref="N1145:Q1145"/>
    <mergeCell ref="F1146:I1146"/>
    <mergeCell ref="L1146:M1146"/>
    <mergeCell ref="N1146:Q1146"/>
    <mergeCell ref="F1141:I1141"/>
    <mergeCell ref="F1142:I1142"/>
    <mergeCell ref="L1142:M1142"/>
    <mergeCell ref="N1142:Q1142"/>
    <mergeCell ref="F1143:I1143"/>
    <mergeCell ref="L1143:M1143"/>
    <mergeCell ref="N1143:Q1143"/>
    <mergeCell ref="F1139:I1139"/>
    <mergeCell ref="F1140:I1140"/>
    <mergeCell ref="F1132:I1132"/>
    <mergeCell ref="F1133:I1133"/>
    <mergeCell ref="F1135:I1135"/>
    <mergeCell ref="F1136:I1136"/>
    <mergeCell ref="F1137:I1137"/>
    <mergeCell ref="F1138:I1138"/>
    <mergeCell ref="L1133:M1133"/>
    <mergeCell ref="N1133:Q1133"/>
    <mergeCell ref="F1134:I1134"/>
    <mergeCell ref="L1134:M1134"/>
    <mergeCell ref="N1134:Q1134"/>
    <mergeCell ref="N1127:Q1127"/>
    <mergeCell ref="F1128:I1128"/>
    <mergeCell ref="F1129:I1129"/>
    <mergeCell ref="F1130:I1130"/>
    <mergeCell ref="L1130:M1130"/>
    <mergeCell ref="N1121:Q1121"/>
    <mergeCell ref="N1130:Q1130"/>
    <mergeCell ref="F1131:I1131"/>
    <mergeCell ref="F1124:I1124"/>
    <mergeCell ref="L1124:M1124"/>
    <mergeCell ref="N1124:Q1124"/>
    <mergeCell ref="F1125:I1125"/>
    <mergeCell ref="F1126:I1126"/>
    <mergeCell ref="F1127:I1127"/>
    <mergeCell ref="L1127:M1127"/>
    <mergeCell ref="F1122:I1122"/>
    <mergeCell ref="F1123:I1123"/>
    <mergeCell ref="F1116:I1116"/>
    <mergeCell ref="L1116:M1116"/>
    <mergeCell ref="F1120:I1120"/>
    <mergeCell ref="F1121:I1121"/>
    <mergeCell ref="L1121:M1121"/>
    <mergeCell ref="N1116:Q1116"/>
    <mergeCell ref="F1117:I1117"/>
    <mergeCell ref="F1118:I1118"/>
    <mergeCell ref="F1119:I1119"/>
    <mergeCell ref="L1112:M1112"/>
    <mergeCell ref="N1112:Q1112"/>
    <mergeCell ref="F1114:I1114"/>
    <mergeCell ref="L1114:M1114"/>
    <mergeCell ref="N1114:Q1114"/>
    <mergeCell ref="F1115:I1115"/>
    <mergeCell ref="F1107:I1107"/>
    <mergeCell ref="F1108:I1108"/>
    <mergeCell ref="F1109:I1109"/>
    <mergeCell ref="F1110:I1110"/>
    <mergeCell ref="F1111:I1111"/>
    <mergeCell ref="F1112:I1112"/>
    <mergeCell ref="F1106:I1106"/>
    <mergeCell ref="F1097:I1097"/>
    <mergeCell ref="F1098:I1098"/>
    <mergeCell ref="F1099:I1099"/>
    <mergeCell ref="F1100:I1100"/>
    <mergeCell ref="F1101:I1101"/>
    <mergeCell ref="F1102:I1102"/>
    <mergeCell ref="F1103:I1103"/>
    <mergeCell ref="F1104:I1104"/>
    <mergeCell ref="F1105:I1105"/>
    <mergeCell ref="F1094:I1094"/>
    <mergeCell ref="F1095:I1095"/>
    <mergeCell ref="F1096:I1096"/>
    <mergeCell ref="N1105:Q1105"/>
    <mergeCell ref="L1105:M1105"/>
    <mergeCell ref="F1086:I1086"/>
    <mergeCell ref="L1096:M1096"/>
    <mergeCell ref="N1096:Q1096"/>
    <mergeCell ref="F1089:I1089"/>
    <mergeCell ref="L1089:M1089"/>
    <mergeCell ref="N1089:Q1089"/>
    <mergeCell ref="F1090:I1090"/>
    <mergeCell ref="F1091:I1091"/>
    <mergeCell ref="F1092:I1092"/>
    <mergeCell ref="F1093:I1093"/>
    <mergeCell ref="N1082:Q1082"/>
    <mergeCell ref="F1083:I1083"/>
    <mergeCell ref="F1084:I1084"/>
    <mergeCell ref="F1085:I1085"/>
    <mergeCell ref="F1076:I1076"/>
    <mergeCell ref="F1087:I1087"/>
    <mergeCell ref="F1088:I1088"/>
    <mergeCell ref="N1077:Q1077"/>
    <mergeCell ref="F1078:I1078"/>
    <mergeCell ref="F1079:I1079"/>
    <mergeCell ref="F1080:I1080"/>
    <mergeCell ref="F1081:I1081"/>
    <mergeCell ref="F1082:I1082"/>
    <mergeCell ref="L1082:M1082"/>
    <mergeCell ref="F1077:I1077"/>
    <mergeCell ref="L1077:M1077"/>
    <mergeCell ref="F1069:I1069"/>
    <mergeCell ref="F1070:I1070"/>
    <mergeCell ref="F1071:I1071"/>
    <mergeCell ref="F1072:I1072"/>
    <mergeCell ref="L1072:M1072"/>
    <mergeCell ref="F1073:I1073"/>
    <mergeCell ref="F1074:I1074"/>
    <mergeCell ref="F1075:I1075"/>
    <mergeCell ref="L1060:M1060"/>
    <mergeCell ref="N1060:Q1060"/>
    <mergeCell ref="N1072:Q1072"/>
    <mergeCell ref="F1063:I1063"/>
    <mergeCell ref="F1064:I1064"/>
    <mergeCell ref="F1065:I1065"/>
    <mergeCell ref="F1066:I1066"/>
    <mergeCell ref="F1067:I1067"/>
    <mergeCell ref="F1068:I1068"/>
    <mergeCell ref="F1055:I1055"/>
    <mergeCell ref="F1056:I1056"/>
    <mergeCell ref="F1059:I1059"/>
    <mergeCell ref="F1060:I1060"/>
    <mergeCell ref="F1057:I1057"/>
    <mergeCell ref="F1058:I1058"/>
    <mergeCell ref="F1061:I1061"/>
    <mergeCell ref="F1062:I1062"/>
    <mergeCell ref="L1052:M1052"/>
    <mergeCell ref="N1052:Q1052"/>
    <mergeCell ref="L1056:M1056"/>
    <mergeCell ref="N1056:Q1056"/>
    <mergeCell ref="F1050:I1050"/>
    <mergeCell ref="F1053:I1053"/>
    <mergeCell ref="F1054:I1054"/>
    <mergeCell ref="F1047:I1047"/>
    <mergeCell ref="F1048:I1048"/>
    <mergeCell ref="F1051:I1051"/>
    <mergeCell ref="F1052:I1052"/>
    <mergeCell ref="N1044:Q1044"/>
    <mergeCell ref="L1048:M1048"/>
    <mergeCell ref="N1048:Q1048"/>
    <mergeCell ref="F1049:I1049"/>
    <mergeCell ref="F1045:I1045"/>
    <mergeCell ref="F1046:I1046"/>
    <mergeCell ref="F1039:I1039"/>
    <mergeCell ref="L1039:M1039"/>
    <mergeCell ref="F1043:I1043"/>
    <mergeCell ref="F1044:I1044"/>
    <mergeCell ref="L1044:M1044"/>
    <mergeCell ref="N1039:Q1039"/>
    <mergeCell ref="F1040:I1040"/>
    <mergeCell ref="F1041:I1041"/>
    <mergeCell ref="F1042:I1042"/>
    <mergeCell ref="F1034:I1034"/>
    <mergeCell ref="F1035:I1035"/>
    <mergeCell ref="F1036:I1036"/>
    <mergeCell ref="L1036:M1036"/>
    <mergeCell ref="N1036:Q1036"/>
    <mergeCell ref="F1037:I1037"/>
    <mergeCell ref="N1030:Q1030"/>
    <mergeCell ref="F1031:I1031"/>
    <mergeCell ref="F1032:I1032"/>
    <mergeCell ref="L1032:M1032"/>
    <mergeCell ref="N1032:Q1032"/>
    <mergeCell ref="F1033:I1033"/>
    <mergeCell ref="F1030:I1030"/>
    <mergeCell ref="L1030:M1030"/>
    <mergeCell ref="F1026:I1026"/>
    <mergeCell ref="F1027:I1027"/>
    <mergeCell ref="F1028:I1028"/>
    <mergeCell ref="F1029:I1029"/>
    <mergeCell ref="F1022:I1022"/>
    <mergeCell ref="F1023:I1023"/>
    <mergeCell ref="F1024:I1024"/>
    <mergeCell ref="F1025:I1025"/>
    <mergeCell ref="L1025:M1025"/>
    <mergeCell ref="N1025:Q1025"/>
    <mergeCell ref="N1018:Q1018"/>
    <mergeCell ref="F1019:I1019"/>
    <mergeCell ref="L1019:M1019"/>
    <mergeCell ref="N1019:Q1019"/>
    <mergeCell ref="F1021:I1021"/>
    <mergeCell ref="L1021:M1021"/>
    <mergeCell ref="N1021:Q1021"/>
    <mergeCell ref="F1018:I1018"/>
    <mergeCell ref="F1014:I1014"/>
    <mergeCell ref="F1015:I1015"/>
    <mergeCell ref="F1016:I1016"/>
    <mergeCell ref="F1017:I1017"/>
    <mergeCell ref="L1018:M1018"/>
    <mergeCell ref="N1009:Q1009"/>
    <mergeCell ref="F1010:I1010"/>
    <mergeCell ref="F1011:I1011"/>
    <mergeCell ref="F1012:I1012"/>
    <mergeCell ref="F1013:I1013"/>
    <mergeCell ref="L1013:M1013"/>
    <mergeCell ref="N1013:Q1013"/>
    <mergeCell ref="F1009:I1009"/>
    <mergeCell ref="L1009:M1009"/>
    <mergeCell ref="F1005:I1005"/>
    <mergeCell ref="F1006:I1006"/>
    <mergeCell ref="F1007:I1007"/>
    <mergeCell ref="F1008:I1008"/>
    <mergeCell ref="L1002:M1002"/>
    <mergeCell ref="N1002:Q1002"/>
    <mergeCell ref="F1003:I1003"/>
    <mergeCell ref="F1004:I1004"/>
    <mergeCell ref="L1004:M1004"/>
    <mergeCell ref="N1004:Q1004"/>
    <mergeCell ref="F997:I997"/>
    <mergeCell ref="F998:I998"/>
    <mergeCell ref="F999:I999"/>
    <mergeCell ref="F1000:I1000"/>
    <mergeCell ref="L988:M988"/>
    <mergeCell ref="N988:Q988"/>
    <mergeCell ref="F1001:I1001"/>
    <mergeCell ref="F1002:I1002"/>
    <mergeCell ref="F991:I991"/>
    <mergeCell ref="F992:I992"/>
    <mergeCell ref="F993:I993"/>
    <mergeCell ref="F994:I994"/>
    <mergeCell ref="F995:I995"/>
    <mergeCell ref="F996:I996"/>
    <mergeCell ref="F989:I989"/>
    <mergeCell ref="F990:I990"/>
    <mergeCell ref="F984:I984"/>
    <mergeCell ref="F985:I985"/>
    <mergeCell ref="F987:I987"/>
    <mergeCell ref="F988:I988"/>
    <mergeCell ref="N985:Q985"/>
    <mergeCell ref="F986:I986"/>
    <mergeCell ref="L986:M986"/>
    <mergeCell ref="N986:Q986"/>
    <mergeCell ref="F981:I981"/>
    <mergeCell ref="F982:I982"/>
    <mergeCell ref="L982:M982"/>
    <mergeCell ref="L985:M985"/>
    <mergeCell ref="F972:I972"/>
    <mergeCell ref="L972:M972"/>
    <mergeCell ref="F983:I983"/>
    <mergeCell ref="F974:I974"/>
    <mergeCell ref="F975:I975"/>
    <mergeCell ref="F976:I976"/>
    <mergeCell ref="F977:I977"/>
    <mergeCell ref="F978:I978"/>
    <mergeCell ref="F979:I979"/>
    <mergeCell ref="F980:I980"/>
    <mergeCell ref="L969:M969"/>
    <mergeCell ref="N969:Q969"/>
    <mergeCell ref="F970:I970"/>
    <mergeCell ref="F971:I971"/>
    <mergeCell ref="L962:M962"/>
    <mergeCell ref="N962:Q962"/>
    <mergeCell ref="F963:I963"/>
    <mergeCell ref="F973:I973"/>
    <mergeCell ref="F966:I966"/>
    <mergeCell ref="L966:M966"/>
    <mergeCell ref="N966:Q966"/>
    <mergeCell ref="F967:I967"/>
    <mergeCell ref="F968:I968"/>
    <mergeCell ref="F969:I969"/>
    <mergeCell ref="F964:I964"/>
    <mergeCell ref="F965:I965"/>
    <mergeCell ref="F958:I958"/>
    <mergeCell ref="F959:I959"/>
    <mergeCell ref="F962:I962"/>
    <mergeCell ref="L959:M959"/>
    <mergeCell ref="N959:Q959"/>
    <mergeCell ref="F960:I960"/>
    <mergeCell ref="F961:I961"/>
    <mergeCell ref="F956:I956"/>
    <mergeCell ref="F957:I957"/>
    <mergeCell ref="F948:I948"/>
    <mergeCell ref="F949:I949"/>
    <mergeCell ref="F950:I950"/>
    <mergeCell ref="F951:I951"/>
    <mergeCell ref="F952:I952"/>
    <mergeCell ref="F953:I953"/>
    <mergeCell ref="F954:I954"/>
    <mergeCell ref="F955:I955"/>
    <mergeCell ref="L951:M951"/>
    <mergeCell ref="N951:Q951"/>
    <mergeCell ref="F944:I944"/>
    <mergeCell ref="L944:M944"/>
    <mergeCell ref="N944:Q944"/>
    <mergeCell ref="F945:I945"/>
    <mergeCell ref="F946:I946"/>
    <mergeCell ref="F947:I947"/>
    <mergeCell ref="F943:I943"/>
    <mergeCell ref="F932:I932"/>
    <mergeCell ref="F933:I933"/>
    <mergeCell ref="F934:I934"/>
    <mergeCell ref="F935:I935"/>
    <mergeCell ref="F936:I936"/>
    <mergeCell ref="F937:I937"/>
    <mergeCell ref="F938:I938"/>
    <mergeCell ref="F939:I939"/>
    <mergeCell ref="F940:I940"/>
    <mergeCell ref="F928:I928"/>
    <mergeCell ref="F930:I930"/>
    <mergeCell ref="L930:M930"/>
    <mergeCell ref="F942:I942"/>
    <mergeCell ref="F941:I941"/>
    <mergeCell ref="F931:I931"/>
    <mergeCell ref="F923:I923"/>
    <mergeCell ref="L923:M923"/>
    <mergeCell ref="N923:Q923"/>
    <mergeCell ref="F924:I924"/>
    <mergeCell ref="F925:I925"/>
    <mergeCell ref="F926:I926"/>
    <mergeCell ref="L926:M926"/>
    <mergeCell ref="N926:Q926"/>
    <mergeCell ref="F927:I927"/>
    <mergeCell ref="F919:I919"/>
    <mergeCell ref="L919:M919"/>
    <mergeCell ref="N919:Q919"/>
    <mergeCell ref="F920:I920"/>
    <mergeCell ref="L912:M912"/>
    <mergeCell ref="F921:I921"/>
    <mergeCell ref="L921:M921"/>
    <mergeCell ref="N921:Q921"/>
    <mergeCell ref="F914:I914"/>
    <mergeCell ref="F915:I915"/>
    <mergeCell ref="F916:I916"/>
    <mergeCell ref="F917:I917"/>
    <mergeCell ref="F918:I918"/>
    <mergeCell ref="L918:M918"/>
    <mergeCell ref="F909:I909"/>
    <mergeCell ref="F910:I910"/>
    <mergeCell ref="F911:I911"/>
    <mergeCell ref="F912:I912"/>
    <mergeCell ref="N900:Q900"/>
    <mergeCell ref="F901:I901"/>
    <mergeCell ref="F913:I913"/>
    <mergeCell ref="L913:M913"/>
    <mergeCell ref="N913:Q913"/>
    <mergeCell ref="F904:I904"/>
    <mergeCell ref="F905:I905"/>
    <mergeCell ref="F906:I906"/>
    <mergeCell ref="F907:I907"/>
    <mergeCell ref="F908:I908"/>
    <mergeCell ref="F902:I902"/>
    <mergeCell ref="F903:I903"/>
    <mergeCell ref="F898:I898"/>
    <mergeCell ref="L898:M898"/>
    <mergeCell ref="F899:I899"/>
    <mergeCell ref="L899:M899"/>
    <mergeCell ref="F900:I900"/>
    <mergeCell ref="L900:M900"/>
    <mergeCell ref="N899:Q899"/>
    <mergeCell ref="F896:I896"/>
    <mergeCell ref="L896:M896"/>
    <mergeCell ref="N896:Q896"/>
    <mergeCell ref="F897:I897"/>
    <mergeCell ref="L897:M897"/>
    <mergeCell ref="N897:Q897"/>
    <mergeCell ref="F893:I893"/>
    <mergeCell ref="L893:M893"/>
    <mergeCell ref="N893:Q893"/>
    <mergeCell ref="F894:I894"/>
    <mergeCell ref="F895:I895"/>
    <mergeCell ref="L895:M895"/>
    <mergeCell ref="N895:Q895"/>
    <mergeCell ref="F890:I890"/>
    <mergeCell ref="L890:M890"/>
    <mergeCell ref="N890:Q890"/>
    <mergeCell ref="F891:I891"/>
    <mergeCell ref="F892:I892"/>
    <mergeCell ref="L892:M892"/>
    <mergeCell ref="N892:Q892"/>
    <mergeCell ref="F885:I885"/>
    <mergeCell ref="F886:I886"/>
    <mergeCell ref="L886:M886"/>
    <mergeCell ref="N886:Q886"/>
    <mergeCell ref="F887:I887"/>
    <mergeCell ref="F888:I888"/>
    <mergeCell ref="L888:M888"/>
    <mergeCell ref="N888:Q888"/>
    <mergeCell ref="F882:I882"/>
    <mergeCell ref="F883:I883"/>
    <mergeCell ref="L883:M883"/>
    <mergeCell ref="N883:Q883"/>
    <mergeCell ref="F884:I884"/>
    <mergeCell ref="L884:M884"/>
    <mergeCell ref="N884:Q884"/>
    <mergeCell ref="F879:I879"/>
    <mergeCell ref="F880:I880"/>
    <mergeCell ref="L880:M880"/>
    <mergeCell ref="N880:Q880"/>
    <mergeCell ref="F881:I881"/>
    <mergeCell ref="L881:M881"/>
    <mergeCell ref="N881:Q881"/>
    <mergeCell ref="F876:I876"/>
    <mergeCell ref="F877:I877"/>
    <mergeCell ref="L877:M877"/>
    <mergeCell ref="N877:Q877"/>
    <mergeCell ref="F878:I878"/>
    <mergeCell ref="L878:M878"/>
    <mergeCell ref="N878:Q878"/>
    <mergeCell ref="F873:I873"/>
    <mergeCell ref="F874:I874"/>
    <mergeCell ref="L874:M874"/>
    <mergeCell ref="N874:Q874"/>
    <mergeCell ref="F875:I875"/>
    <mergeCell ref="L875:M875"/>
    <mergeCell ref="N875:Q875"/>
    <mergeCell ref="F870:I870"/>
    <mergeCell ref="F871:I871"/>
    <mergeCell ref="L871:M871"/>
    <mergeCell ref="N871:Q871"/>
    <mergeCell ref="F872:I872"/>
    <mergeCell ref="L872:M872"/>
    <mergeCell ref="N872:Q872"/>
    <mergeCell ref="F867:I867"/>
    <mergeCell ref="F868:I868"/>
    <mergeCell ref="L868:M868"/>
    <mergeCell ref="N868:Q868"/>
    <mergeCell ref="F869:I869"/>
    <mergeCell ref="L869:M869"/>
    <mergeCell ref="N869:Q869"/>
    <mergeCell ref="F863:I863"/>
    <mergeCell ref="L863:M863"/>
    <mergeCell ref="N863:Q863"/>
    <mergeCell ref="F864:I864"/>
    <mergeCell ref="F855:I855"/>
    <mergeCell ref="L855:M855"/>
    <mergeCell ref="F865:I865"/>
    <mergeCell ref="F866:I866"/>
    <mergeCell ref="F857:I857"/>
    <mergeCell ref="F858:I858"/>
    <mergeCell ref="F859:I859"/>
    <mergeCell ref="F860:I860"/>
    <mergeCell ref="F861:I861"/>
    <mergeCell ref="F862:I862"/>
    <mergeCell ref="N855:Q855"/>
    <mergeCell ref="F856:I856"/>
    <mergeCell ref="F849:I849"/>
    <mergeCell ref="L849:M849"/>
    <mergeCell ref="N849:Q849"/>
    <mergeCell ref="F850:I850"/>
    <mergeCell ref="F851:I851"/>
    <mergeCell ref="F852:I852"/>
    <mergeCell ref="F853:I853"/>
    <mergeCell ref="F854:I854"/>
    <mergeCell ref="F842:I842"/>
    <mergeCell ref="F843:I843"/>
    <mergeCell ref="L843:M843"/>
    <mergeCell ref="N843:Q843"/>
    <mergeCell ref="F844:I844"/>
    <mergeCell ref="F846:I846"/>
    <mergeCell ref="L846:M846"/>
    <mergeCell ref="N846:Q846"/>
    <mergeCell ref="N845:Q845"/>
    <mergeCell ref="F841:I841"/>
    <mergeCell ref="F832:I832"/>
    <mergeCell ref="L832:M832"/>
    <mergeCell ref="F836:I836"/>
    <mergeCell ref="F837:I837"/>
    <mergeCell ref="F838:I838"/>
    <mergeCell ref="F839:I839"/>
    <mergeCell ref="F833:I833"/>
    <mergeCell ref="F834:I834"/>
    <mergeCell ref="F835:I835"/>
    <mergeCell ref="F840:I840"/>
    <mergeCell ref="L828:M828"/>
    <mergeCell ref="N828:Q828"/>
    <mergeCell ref="F829:I829"/>
    <mergeCell ref="N832:Q832"/>
    <mergeCell ref="F830:I830"/>
    <mergeCell ref="F831:I831"/>
    <mergeCell ref="F824:I824"/>
    <mergeCell ref="F825:I825"/>
    <mergeCell ref="F826:I826"/>
    <mergeCell ref="F828:I828"/>
    <mergeCell ref="L826:M826"/>
    <mergeCell ref="N826:Q826"/>
    <mergeCell ref="F827:I827"/>
    <mergeCell ref="F819:I819"/>
    <mergeCell ref="L819:M819"/>
    <mergeCell ref="N819:Q819"/>
    <mergeCell ref="F820:I820"/>
    <mergeCell ref="F821:I821"/>
    <mergeCell ref="F823:I823"/>
    <mergeCell ref="L823:M823"/>
    <mergeCell ref="N823:Q823"/>
    <mergeCell ref="N822:Q822"/>
    <mergeCell ref="F814:I814"/>
    <mergeCell ref="F816:I816"/>
    <mergeCell ref="L816:M816"/>
    <mergeCell ref="N816:Q816"/>
    <mergeCell ref="F817:I817"/>
    <mergeCell ref="F818:I818"/>
    <mergeCell ref="N815:Q815"/>
    <mergeCell ref="F810:I810"/>
    <mergeCell ref="F811:I811"/>
    <mergeCell ref="L811:M811"/>
    <mergeCell ref="N811:Q811"/>
    <mergeCell ref="F812:I812"/>
    <mergeCell ref="F813:I813"/>
    <mergeCell ref="L813:M813"/>
    <mergeCell ref="N813:Q813"/>
    <mergeCell ref="L807:M807"/>
    <mergeCell ref="N807:Q807"/>
    <mergeCell ref="F808:I808"/>
    <mergeCell ref="L808:M808"/>
    <mergeCell ref="N808:Q808"/>
    <mergeCell ref="L800:M800"/>
    <mergeCell ref="N800:Q800"/>
    <mergeCell ref="F809:I809"/>
    <mergeCell ref="L809:M809"/>
    <mergeCell ref="N809:Q809"/>
    <mergeCell ref="F803:I803"/>
    <mergeCell ref="F804:I804"/>
    <mergeCell ref="F805:I805"/>
    <mergeCell ref="F806:I806"/>
    <mergeCell ref="F807:I807"/>
    <mergeCell ref="F801:I801"/>
    <mergeCell ref="F802:I802"/>
    <mergeCell ref="F793:I793"/>
    <mergeCell ref="F794:I794"/>
    <mergeCell ref="F795:I795"/>
    <mergeCell ref="F796:I796"/>
    <mergeCell ref="F797:I797"/>
    <mergeCell ref="F798:I798"/>
    <mergeCell ref="F799:I799"/>
    <mergeCell ref="F800:I800"/>
    <mergeCell ref="F789:I789"/>
    <mergeCell ref="F790:I790"/>
    <mergeCell ref="L790:M790"/>
    <mergeCell ref="N790:Q790"/>
    <mergeCell ref="F791:I791"/>
    <mergeCell ref="F792:I792"/>
    <mergeCell ref="N785:Q785"/>
    <mergeCell ref="F786:I786"/>
    <mergeCell ref="F787:I787"/>
    <mergeCell ref="F788:I788"/>
    <mergeCell ref="L788:M788"/>
    <mergeCell ref="N788:Q788"/>
    <mergeCell ref="F785:I785"/>
    <mergeCell ref="L785:M785"/>
    <mergeCell ref="F781:I781"/>
    <mergeCell ref="F782:I782"/>
    <mergeCell ref="F783:I783"/>
    <mergeCell ref="F784:I784"/>
    <mergeCell ref="F777:I777"/>
    <mergeCell ref="F778:I778"/>
    <mergeCell ref="F779:I779"/>
    <mergeCell ref="L779:M779"/>
    <mergeCell ref="N779:Q779"/>
    <mergeCell ref="F780:I780"/>
    <mergeCell ref="L780:M780"/>
    <mergeCell ref="N780:Q780"/>
    <mergeCell ref="N771:Q771"/>
    <mergeCell ref="N775:Q775"/>
    <mergeCell ref="F776:I776"/>
    <mergeCell ref="L776:M776"/>
    <mergeCell ref="N776:Q776"/>
    <mergeCell ref="F773:I773"/>
    <mergeCell ref="F774:I774"/>
    <mergeCell ref="F775:I775"/>
    <mergeCell ref="L775:M775"/>
    <mergeCell ref="N772:Q772"/>
    <mergeCell ref="F766:I766"/>
    <mergeCell ref="L766:M766"/>
    <mergeCell ref="N766:Q766"/>
    <mergeCell ref="F767:I767"/>
    <mergeCell ref="F768:I768"/>
    <mergeCell ref="F769:I769"/>
    <mergeCell ref="F770:I770"/>
    <mergeCell ref="F771:I771"/>
    <mergeCell ref="L771:M771"/>
    <mergeCell ref="F764:I764"/>
    <mergeCell ref="F765:I765"/>
    <mergeCell ref="F772:I772"/>
    <mergeCell ref="L772:M772"/>
    <mergeCell ref="L765:M765"/>
    <mergeCell ref="N765:Q765"/>
    <mergeCell ref="F758:I758"/>
    <mergeCell ref="F759:I759"/>
    <mergeCell ref="F760:I760"/>
    <mergeCell ref="L760:M760"/>
    <mergeCell ref="N760:Q760"/>
    <mergeCell ref="F761:I761"/>
    <mergeCell ref="F762:I762"/>
    <mergeCell ref="F763:I763"/>
    <mergeCell ref="F754:I754"/>
    <mergeCell ref="F755:I755"/>
    <mergeCell ref="F756:I756"/>
    <mergeCell ref="F757:I757"/>
    <mergeCell ref="L757:M757"/>
    <mergeCell ref="N757:Q757"/>
    <mergeCell ref="L749:M749"/>
    <mergeCell ref="N749:Q749"/>
    <mergeCell ref="L753:M753"/>
    <mergeCell ref="N753:Q753"/>
    <mergeCell ref="F750:I750"/>
    <mergeCell ref="F751:I751"/>
    <mergeCell ref="F752:I752"/>
    <mergeCell ref="F753:I753"/>
    <mergeCell ref="F748:I748"/>
    <mergeCell ref="F749:I749"/>
    <mergeCell ref="F740:I740"/>
    <mergeCell ref="F741:I741"/>
    <mergeCell ref="F742:I742"/>
    <mergeCell ref="F743:I743"/>
    <mergeCell ref="F744:I744"/>
    <mergeCell ref="F745:I745"/>
    <mergeCell ref="F746:I746"/>
    <mergeCell ref="F747:I747"/>
    <mergeCell ref="F730:I730"/>
    <mergeCell ref="F731:I731"/>
    <mergeCell ref="L743:M743"/>
    <mergeCell ref="N743:Q743"/>
    <mergeCell ref="F734:I734"/>
    <mergeCell ref="F735:I735"/>
    <mergeCell ref="F736:I736"/>
    <mergeCell ref="F737:I737"/>
    <mergeCell ref="F738:I738"/>
    <mergeCell ref="F739:I739"/>
    <mergeCell ref="F732:I732"/>
    <mergeCell ref="F733:I733"/>
    <mergeCell ref="F722:I722"/>
    <mergeCell ref="F723:I723"/>
    <mergeCell ref="F724:I724"/>
    <mergeCell ref="F725:I725"/>
    <mergeCell ref="F726:I726"/>
    <mergeCell ref="F727:I727"/>
    <mergeCell ref="F728:I728"/>
    <mergeCell ref="F729:I729"/>
    <mergeCell ref="F716:I716"/>
    <mergeCell ref="F717:I717"/>
    <mergeCell ref="F718:I718"/>
    <mergeCell ref="F719:I719"/>
    <mergeCell ref="F706:I706"/>
    <mergeCell ref="F707:I707"/>
    <mergeCell ref="F720:I720"/>
    <mergeCell ref="F721:I721"/>
    <mergeCell ref="F710:I710"/>
    <mergeCell ref="F711:I711"/>
    <mergeCell ref="F712:I712"/>
    <mergeCell ref="F713:I713"/>
    <mergeCell ref="F714:I714"/>
    <mergeCell ref="F715:I715"/>
    <mergeCell ref="F708:I708"/>
    <mergeCell ref="F709:I709"/>
    <mergeCell ref="F698:I698"/>
    <mergeCell ref="F699:I699"/>
    <mergeCell ref="F700:I700"/>
    <mergeCell ref="F701:I701"/>
    <mergeCell ref="F702:I702"/>
    <mergeCell ref="F703:I703"/>
    <mergeCell ref="F704:I704"/>
    <mergeCell ref="F705:I705"/>
    <mergeCell ref="L687:M687"/>
    <mergeCell ref="N687:Q687"/>
    <mergeCell ref="F688:I688"/>
    <mergeCell ref="F689:I689"/>
    <mergeCell ref="F684:I684"/>
    <mergeCell ref="F685:I685"/>
    <mergeCell ref="F696:I696"/>
    <mergeCell ref="F697:I697"/>
    <mergeCell ref="F690:I690"/>
    <mergeCell ref="F691:I691"/>
    <mergeCell ref="F692:I692"/>
    <mergeCell ref="F693:I693"/>
    <mergeCell ref="F694:I694"/>
    <mergeCell ref="F695:I695"/>
    <mergeCell ref="F686:I686"/>
    <mergeCell ref="F687:I687"/>
    <mergeCell ref="F676:I676"/>
    <mergeCell ref="F677:I677"/>
    <mergeCell ref="F678:I678"/>
    <mergeCell ref="F679:I679"/>
    <mergeCell ref="F680:I680"/>
    <mergeCell ref="F681:I681"/>
    <mergeCell ref="F682:I682"/>
    <mergeCell ref="F683:I683"/>
    <mergeCell ref="F670:I670"/>
    <mergeCell ref="F671:I671"/>
    <mergeCell ref="F672:I672"/>
    <mergeCell ref="F673:I673"/>
    <mergeCell ref="F660:I660"/>
    <mergeCell ref="F661:I661"/>
    <mergeCell ref="F674:I674"/>
    <mergeCell ref="F675:I675"/>
    <mergeCell ref="F664:I664"/>
    <mergeCell ref="F665:I665"/>
    <mergeCell ref="F666:I666"/>
    <mergeCell ref="F667:I667"/>
    <mergeCell ref="F668:I668"/>
    <mergeCell ref="F669:I669"/>
    <mergeCell ref="F662:I662"/>
    <mergeCell ref="F663:I663"/>
    <mergeCell ref="F652:I652"/>
    <mergeCell ref="F653:I653"/>
    <mergeCell ref="F654:I654"/>
    <mergeCell ref="F655:I655"/>
    <mergeCell ref="F656:I656"/>
    <mergeCell ref="F657:I657"/>
    <mergeCell ref="F658:I658"/>
    <mergeCell ref="F659:I659"/>
    <mergeCell ref="L647:M647"/>
    <mergeCell ref="N647:Q647"/>
    <mergeCell ref="F648:I648"/>
    <mergeCell ref="F649:I649"/>
    <mergeCell ref="F650:I650"/>
    <mergeCell ref="F651:I651"/>
    <mergeCell ref="F642:I642"/>
    <mergeCell ref="F643:I643"/>
    <mergeCell ref="F644:I644"/>
    <mergeCell ref="F645:I645"/>
    <mergeCell ref="F646:I646"/>
    <mergeCell ref="F647:I647"/>
    <mergeCell ref="F636:I636"/>
    <mergeCell ref="F637:I637"/>
    <mergeCell ref="F638:I638"/>
    <mergeCell ref="F639:I639"/>
    <mergeCell ref="F628:I628"/>
    <mergeCell ref="L628:M628"/>
    <mergeCell ref="F640:I640"/>
    <mergeCell ref="F641:I641"/>
    <mergeCell ref="F630:I630"/>
    <mergeCell ref="F631:I631"/>
    <mergeCell ref="F632:I632"/>
    <mergeCell ref="F633:I633"/>
    <mergeCell ref="F634:I634"/>
    <mergeCell ref="F635:I635"/>
    <mergeCell ref="N628:Q628"/>
    <mergeCell ref="F629:I629"/>
    <mergeCell ref="L621:M621"/>
    <mergeCell ref="N621:Q621"/>
    <mergeCell ref="F622:I622"/>
    <mergeCell ref="F623:I623"/>
    <mergeCell ref="F624:I624"/>
    <mergeCell ref="F625:I625"/>
    <mergeCell ref="F626:I626"/>
    <mergeCell ref="F627:I627"/>
    <mergeCell ref="F620:I620"/>
    <mergeCell ref="F621:I621"/>
    <mergeCell ref="F612:I612"/>
    <mergeCell ref="F613:I613"/>
    <mergeCell ref="F614:I614"/>
    <mergeCell ref="F616:I616"/>
    <mergeCell ref="F617:I617"/>
    <mergeCell ref="F618:I618"/>
    <mergeCell ref="F619:I619"/>
    <mergeCell ref="L614:M614"/>
    <mergeCell ref="N614:Q614"/>
    <mergeCell ref="F615:I615"/>
    <mergeCell ref="F606:I606"/>
    <mergeCell ref="F607:I607"/>
    <mergeCell ref="F608:I608"/>
    <mergeCell ref="F609:I609"/>
    <mergeCell ref="F610:I610"/>
    <mergeCell ref="F611:I611"/>
    <mergeCell ref="N605:Q605"/>
    <mergeCell ref="F596:I596"/>
    <mergeCell ref="F597:I597"/>
    <mergeCell ref="F598:I598"/>
    <mergeCell ref="F599:I599"/>
    <mergeCell ref="F600:I600"/>
    <mergeCell ref="F601:I601"/>
    <mergeCell ref="F602:I602"/>
    <mergeCell ref="F603:I603"/>
    <mergeCell ref="F604:I604"/>
    <mergeCell ref="F592:I592"/>
    <mergeCell ref="F593:I593"/>
    <mergeCell ref="F594:I594"/>
    <mergeCell ref="L605:M605"/>
    <mergeCell ref="F605:I605"/>
    <mergeCell ref="F595:I595"/>
    <mergeCell ref="L595:M595"/>
    <mergeCell ref="N595:Q595"/>
    <mergeCell ref="F587:I587"/>
    <mergeCell ref="F588:I588"/>
    <mergeCell ref="F589:I589"/>
    <mergeCell ref="F590:I590"/>
    <mergeCell ref="F591:I591"/>
    <mergeCell ref="L591:M591"/>
    <mergeCell ref="N591:Q591"/>
    <mergeCell ref="F581:I581"/>
    <mergeCell ref="F582:I582"/>
    <mergeCell ref="F583:I583"/>
    <mergeCell ref="F584:I584"/>
    <mergeCell ref="F571:I571"/>
    <mergeCell ref="F572:I572"/>
    <mergeCell ref="F585:I585"/>
    <mergeCell ref="F586:I586"/>
    <mergeCell ref="F575:I575"/>
    <mergeCell ref="F576:I576"/>
    <mergeCell ref="F577:I577"/>
    <mergeCell ref="F578:I578"/>
    <mergeCell ref="F579:I579"/>
    <mergeCell ref="F580:I580"/>
    <mergeCell ref="F573:I573"/>
    <mergeCell ref="F574:I574"/>
    <mergeCell ref="F563:I563"/>
    <mergeCell ref="F564:I564"/>
    <mergeCell ref="F565:I565"/>
    <mergeCell ref="F566:I566"/>
    <mergeCell ref="F567:I567"/>
    <mergeCell ref="F568:I568"/>
    <mergeCell ref="F569:I569"/>
    <mergeCell ref="F570:I570"/>
    <mergeCell ref="F561:I561"/>
    <mergeCell ref="L561:M561"/>
    <mergeCell ref="N561:Q561"/>
    <mergeCell ref="F562:I562"/>
    <mergeCell ref="L562:M562"/>
    <mergeCell ref="N562:Q562"/>
    <mergeCell ref="F557:I557"/>
    <mergeCell ref="F558:I558"/>
    <mergeCell ref="F559:I559"/>
    <mergeCell ref="L559:M559"/>
    <mergeCell ref="N559:Q559"/>
    <mergeCell ref="F560:I560"/>
    <mergeCell ref="L560:M560"/>
    <mergeCell ref="N560:Q560"/>
    <mergeCell ref="F555:I555"/>
    <mergeCell ref="F556:I556"/>
    <mergeCell ref="F549:I549"/>
    <mergeCell ref="L549:M549"/>
    <mergeCell ref="F551:I551"/>
    <mergeCell ref="F552:I552"/>
    <mergeCell ref="F553:I553"/>
    <mergeCell ref="F554:I554"/>
    <mergeCell ref="N549:Q549"/>
    <mergeCell ref="F550:I550"/>
    <mergeCell ref="L550:M550"/>
    <mergeCell ref="N550:Q550"/>
    <mergeCell ref="F543:I543"/>
    <mergeCell ref="F544:I544"/>
    <mergeCell ref="F545:I545"/>
    <mergeCell ref="F546:I546"/>
    <mergeCell ref="F533:I533"/>
    <mergeCell ref="F534:I534"/>
    <mergeCell ref="F547:I547"/>
    <mergeCell ref="F548:I548"/>
    <mergeCell ref="F537:I537"/>
    <mergeCell ref="F538:I538"/>
    <mergeCell ref="F539:I539"/>
    <mergeCell ref="F540:I540"/>
    <mergeCell ref="F541:I541"/>
    <mergeCell ref="F542:I542"/>
    <mergeCell ref="F535:I535"/>
    <mergeCell ref="F536:I536"/>
    <mergeCell ref="F525:I525"/>
    <mergeCell ref="F526:I526"/>
    <mergeCell ref="F527:I527"/>
    <mergeCell ref="F528:I528"/>
    <mergeCell ref="F529:I529"/>
    <mergeCell ref="F530:I530"/>
    <mergeCell ref="F531:I531"/>
    <mergeCell ref="F532:I532"/>
    <mergeCell ref="F517:I517"/>
    <mergeCell ref="F518:I518"/>
    <mergeCell ref="F523:I523"/>
    <mergeCell ref="F524:I524"/>
    <mergeCell ref="F519:I519"/>
    <mergeCell ref="F520:I520"/>
    <mergeCell ref="F521:I521"/>
    <mergeCell ref="F522:I522"/>
    <mergeCell ref="F513:I513"/>
    <mergeCell ref="F514:I514"/>
    <mergeCell ref="L516:M516"/>
    <mergeCell ref="N516:Q516"/>
    <mergeCell ref="F515:I515"/>
    <mergeCell ref="F516:I516"/>
    <mergeCell ref="L514:M514"/>
    <mergeCell ref="N514:Q514"/>
    <mergeCell ref="F505:I505"/>
    <mergeCell ref="F506:I506"/>
    <mergeCell ref="F507:I507"/>
    <mergeCell ref="F508:I508"/>
    <mergeCell ref="F509:I509"/>
    <mergeCell ref="F510:I510"/>
    <mergeCell ref="F511:I511"/>
    <mergeCell ref="F512:I512"/>
    <mergeCell ref="F499:I499"/>
    <mergeCell ref="F500:I500"/>
    <mergeCell ref="F501:I501"/>
    <mergeCell ref="F502:I502"/>
    <mergeCell ref="F489:I489"/>
    <mergeCell ref="F490:I490"/>
    <mergeCell ref="F503:I503"/>
    <mergeCell ref="F504:I504"/>
    <mergeCell ref="F493:I493"/>
    <mergeCell ref="F494:I494"/>
    <mergeCell ref="F495:I495"/>
    <mergeCell ref="F496:I496"/>
    <mergeCell ref="F497:I497"/>
    <mergeCell ref="F498:I498"/>
    <mergeCell ref="F491:I491"/>
    <mergeCell ref="F492:I492"/>
    <mergeCell ref="F481:I481"/>
    <mergeCell ref="F482:I482"/>
    <mergeCell ref="F483:I483"/>
    <mergeCell ref="F484:I484"/>
    <mergeCell ref="F485:I485"/>
    <mergeCell ref="F486:I486"/>
    <mergeCell ref="F487:I487"/>
    <mergeCell ref="F488:I488"/>
    <mergeCell ref="F479:I479"/>
    <mergeCell ref="F480:I480"/>
    <mergeCell ref="F471:I471"/>
    <mergeCell ref="F472:I472"/>
    <mergeCell ref="F473:I473"/>
    <mergeCell ref="F474:I474"/>
    <mergeCell ref="F475:I475"/>
    <mergeCell ref="F476:I476"/>
    <mergeCell ref="F477:I477"/>
    <mergeCell ref="F478:I478"/>
    <mergeCell ref="L474:M474"/>
    <mergeCell ref="N474:Q474"/>
    <mergeCell ref="F468:I468"/>
    <mergeCell ref="F469:I469"/>
    <mergeCell ref="L469:M469"/>
    <mergeCell ref="N469:Q469"/>
    <mergeCell ref="F470:I470"/>
    <mergeCell ref="L470:M470"/>
    <mergeCell ref="N470:Q470"/>
    <mergeCell ref="N467:Q467"/>
    <mergeCell ref="F459:I459"/>
    <mergeCell ref="F460:I460"/>
    <mergeCell ref="F461:I461"/>
    <mergeCell ref="F462:I462"/>
    <mergeCell ref="F463:I463"/>
    <mergeCell ref="F464:I464"/>
    <mergeCell ref="F465:I465"/>
    <mergeCell ref="L465:M465"/>
    <mergeCell ref="N465:Q465"/>
    <mergeCell ref="F455:I455"/>
    <mergeCell ref="F456:I456"/>
    <mergeCell ref="F467:I467"/>
    <mergeCell ref="L467:M467"/>
    <mergeCell ref="F466:I466"/>
    <mergeCell ref="F457:I457"/>
    <mergeCell ref="F458:I458"/>
    <mergeCell ref="F447:I447"/>
    <mergeCell ref="F448:I448"/>
    <mergeCell ref="F449:I449"/>
    <mergeCell ref="F450:I450"/>
    <mergeCell ref="F451:I451"/>
    <mergeCell ref="F452:I452"/>
    <mergeCell ref="F453:I453"/>
    <mergeCell ref="F454:I454"/>
    <mergeCell ref="F443:I443"/>
    <mergeCell ref="F444:I444"/>
    <mergeCell ref="L444:M444"/>
    <mergeCell ref="N444:Q444"/>
    <mergeCell ref="F445:I445"/>
    <mergeCell ref="F446:I446"/>
    <mergeCell ref="L446:M446"/>
    <mergeCell ref="N446:Q446"/>
    <mergeCell ref="F437:I437"/>
    <mergeCell ref="F438:I438"/>
    <mergeCell ref="F439:I439"/>
    <mergeCell ref="F440:I440"/>
    <mergeCell ref="F427:I427"/>
    <mergeCell ref="F428:I428"/>
    <mergeCell ref="F441:I441"/>
    <mergeCell ref="F442:I442"/>
    <mergeCell ref="F431:I431"/>
    <mergeCell ref="F432:I432"/>
    <mergeCell ref="F433:I433"/>
    <mergeCell ref="F434:I434"/>
    <mergeCell ref="F435:I435"/>
    <mergeCell ref="F436:I436"/>
    <mergeCell ref="F429:I429"/>
    <mergeCell ref="F430:I430"/>
    <mergeCell ref="F419:I419"/>
    <mergeCell ref="F420:I420"/>
    <mergeCell ref="F421:I421"/>
    <mergeCell ref="F422:I422"/>
    <mergeCell ref="F423:I423"/>
    <mergeCell ref="F424:I424"/>
    <mergeCell ref="F425:I425"/>
    <mergeCell ref="F426:I426"/>
    <mergeCell ref="F418:I418"/>
    <mergeCell ref="F407:I407"/>
    <mergeCell ref="F408:I408"/>
    <mergeCell ref="F409:I409"/>
    <mergeCell ref="F410:I410"/>
    <mergeCell ref="F411:I411"/>
    <mergeCell ref="F412:I412"/>
    <mergeCell ref="F413:I413"/>
    <mergeCell ref="F414:I414"/>
    <mergeCell ref="F415:I415"/>
    <mergeCell ref="F404:I404"/>
    <mergeCell ref="L404:M404"/>
    <mergeCell ref="N404:Q404"/>
    <mergeCell ref="F417:I417"/>
    <mergeCell ref="F416:I416"/>
    <mergeCell ref="F405:I405"/>
    <mergeCell ref="F406:I406"/>
    <mergeCell ref="N403:Q403"/>
    <mergeCell ref="F398:I398"/>
    <mergeCell ref="F399:I399"/>
    <mergeCell ref="F400:I400"/>
    <mergeCell ref="F401:I401"/>
    <mergeCell ref="L401:M401"/>
    <mergeCell ref="N401:Q401"/>
    <mergeCell ref="F402:I402"/>
    <mergeCell ref="N394:Q394"/>
    <mergeCell ref="F395:I395"/>
    <mergeCell ref="F396:I396"/>
    <mergeCell ref="L396:M396"/>
    <mergeCell ref="N396:Q396"/>
    <mergeCell ref="L394:M394"/>
    <mergeCell ref="F387:I387"/>
    <mergeCell ref="F388:I388"/>
    <mergeCell ref="F397:I397"/>
    <mergeCell ref="F390:I390"/>
    <mergeCell ref="F391:I391"/>
    <mergeCell ref="F392:I392"/>
    <mergeCell ref="F393:I393"/>
    <mergeCell ref="F394:I394"/>
    <mergeCell ref="F385:I385"/>
    <mergeCell ref="L385:M385"/>
    <mergeCell ref="N385:Q385"/>
    <mergeCell ref="F386:I386"/>
    <mergeCell ref="L378:M378"/>
    <mergeCell ref="N378:Q378"/>
    <mergeCell ref="F379:I379"/>
    <mergeCell ref="F389:I389"/>
    <mergeCell ref="L389:M389"/>
    <mergeCell ref="N389:Q389"/>
    <mergeCell ref="F381:I381"/>
    <mergeCell ref="F382:I382"/>
    <mergeCell ref="F383:I383"/>
    <mergeCell ref="F384:I384"/>
    <mergeCell ref="F380:I380"/>
    <mergeCell ref="L380:M380"/>
    <mergeCell ref="N380:Q380"/>
    <mergeCell ref="F374:I374"/>
    <mergeCell ref="F375:I375"/>
    <mergeCell ref="L375:M375"/>
    <mergeCell ref="N375:Q375"/>
    <mergeCell ref="F376:I376"/>
    <mergeCell ref="F377:I377"/>
    <mergeCell ref="F378:I378"/>
    <mergeCell ref="F369:I369"/>
    <mergeCell ref="L369:M369"/>
    <mergeCell ref="N369:Q369"/>
    <mergeCell ref="F370:I370"/>
    <mergeCell ref="F371:I371"/>
    <mergeCell ref="F373:I373"/>
    <mergeCell ref="L373:M373"/>
    <mergeCell ref="N373:Q373"/>
    <mergeCell ref="N372:Q372"/>
    <mergeCell ref="F365:I365"/>
    <mergeCell ref="F366:I366"/>
    <mergeCell ref="F367:I367"/>
    <mergeCell ref="F368:I368"/>
    <mergeCell ref="L368:M368"/>
    <mergeCell ref="N368:Q368"/>
    <mergeCell ref="N359:Q359"/>
    <mergeCell ref="F360:I360"/>
    <mergeCell ref="F361:I361"/>
    <mergeCell ref="F362:I362"/>
    <mergeCell ref="F363:I363"/>
    <mergeCell ref="F364:I364"/>
    <mergeCell ref="F359:I359"/>
    <mergeCell ref="L359:M359"/>
    <mergeCell ref="F355:I355"/>
    <mergeCell ref="F356:I356"/>
    <mergeCell ref="F357:I357"/>
    <mergeCell ref="F358:I358"/>
    <mergeCell ref="L350:M350"/>
    <mergeCell ref="N350:Q350"/>
    <mergeCell ref="F351:I351"/>
    <mergeCell ref="F352:I352"/>
    <mergeCell ref="F353:I353"/>
    <mergeCell ref="F354:I354"/>
    <mergeCell ref="F345:I345"/>
    <mergeCell ref="F346:I346"/>
    <mergeCell ref="F347:I347"/>
    <mergeCell ref="F348:I348"/>
    <mergeCell ref="F349:I349"/>
    <mergeCell ref="F350:I350"/>
    <mergeCell ref="F343:I343"/>
    <mergeCell ref="L343:M343"/>
    <mergeCell ref="N343:Q343"/>
    <mergeCell ref="F344:I344"/>
    <mergeCell ref="L344:M344"/>
    <mergeCell ref="N344:Q344"/>
    <mergeCell ref="F341:I341"/>
    <mergeCell ref="F342:I342"/>
    <mergeCell ref="F335:I335"/>
    <mergeCell ref="L335:M335"/>
    <mergeCell ref="F337:I337"/>
    <mergeCell ref="F338:I338"/>
    <mergeCell ref="F339:I339"/>
    <mergeCell ref="F340:I340"/>
    <mergeCell ref="N335:Q335"/>
    <mergeCell ref="F336:I336"/>
    <mergeCell ref="L336:M336"/>
    <mergeCell ref="N336:Q336"/>
    <mergeCell ref="F333:I333"/>
    <mergeCell ref="F334:I33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L328:M328"/>
    <mergeCell ref="N328:Q328"/>
    <mergeCell ref="F321:I321"/>
    <mergeCell ref="L321:M321"/>
    <mergeCell ref="N321:Q321"/>
    <mergeCell ref="F322:I322"/>
    <mergeCell ref="F323:I323"/>
    <mergeCell ref="F324:I324"/>
    <mergeCell ref="F318:I318"/>
    <mergeCell ref="L318:M318"/>
    <mergeCell ref="N318:Q318"/>
    <mergeCell ref="F319:I319"/>
    <mergeCell ref="L319:M319"/>
    <mergeCell ref="N319:Q319"/>
    <mergeCell ref="F314:I314"/>
    <mergeCell ref="F315:I315"/>
    <mergeCell ref="F316:I316"/>
    <mergeCell ref="L316:M316"/>
    <mergeCell ref="N316:Q316"/>
    <mergeCell ref="F317:I317"/>
    <mergeCell ref="L317:M317"/>
    <mergeCell ref="N317:Q317"/>
    <mergeCell ref="F310:I310"/>
    <mergeCell ref="F311:I311"/>
    <mergeCell ref="F312:I312"/>
    <mergeCell ref="F313:I313"/>
    <mergeCell ref="F302:I302"/>
    <mergeCell ref="L302:M302"/>
    <mergeCell ref="L313:M313"/>
    <mergeCell ref="N313:Q313"/>
    <mergeCell ref="F304:I304"/>
    <mergeCell ref="F305:I305"/>
    <mergeCell ref="F306:I306"/>
    <mergeCell ref="F307:I307"/>
    <mergeCell ref="F308:I308"/>
    <mergeCell ref="F309:I309"/>
    <mergeCell ref="N302:Q302"/>
    <mergeCell ref="F303:I303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292:I292"/>
    <mergeCell ref="F293:I293"/>
    <mergeCell ref="F284:I284"/>
    <mergeCell ref="F285:I285"/>
    <mergeCell ref="F286:I286"/>
    <mergeCell ref="F288:I288"/>
    <mergeCell ref="F289:I289"/>
    <mergeCell ref="F290:I290"/>
    <mergeCell ref="F291:I291"/>
    <mergeCell ref="L286:M286"/>
    <mergeCell ref="N286:Q286"/>
    <mergeCell ref="F287:I287"/>
    <mergeCell ref="F278:I278"/>
    <mergeCell ref="F279:I279"/>
    <mergeCell ref="F280:I280"/>
    <mergeCell ref="F281:I281"/>
    <mergeCell ref="F282:I282"/>
    <mergeCell ref="F283:I283"/>
    <mergeCell ref="N273:Q273"/>
    <mergeCell ref="F274:I274"/>
    <mergeCell ref="F275:I275"/>
    <mergeCell ref="F276:I276"/>
    <mergeCell ref="L276:M276"/>
    <mergeCell ref="L268:M268"/>
    <mergeCell ref="N268:Q268"/>
    <mergeCell ref="N276:Q276"/>
    <mergeCell ref="F277:I277"/>
    <mergeCell ref="F271:I271"/>
    <mergeCell ref="L271:M271"/>
    <mergeCell ref="N271:Q271"/>
    <mergeCell ref="F272:I272"/>
    <mergeCell ref="F273:I273"/>
    <mergeCell ref="L273:M273"/>
    <mergeCell ref="F269:I269"/>
    <mergeCell ref="F270:I270"/>
    <mergeCell ref="F263:I263"/>
    <mergeCell ref="F264:I264"/>
    <mergeCell ref="F265:I265"/>
    <mergeCell ref="F266:I266"/>
    <mergeCell ref="F267:I267"/>
    <mergeCell ref="F268:I268"/>
    <mergeCell ref="L266:M266"/>
    <mergeCell ref="N266:Q266"/>
    <mergeCell ref="F259:I259"/>
    <mergeCell ref="F260:I260"/>
    <mergeCell ref="F261:I261"/>
    <mergeCell ref="F262:I262"/>
    <mergeCell ref="L262:M262"/>
    <mergeCell ref="N262:Q262"/>
    <mergeCell ref="F255:I255"/>
    <mergeCell ref="F256:I256"/>
    <mergeCell ref="F257:I257"/>
    <mergeCell ref="F258:I258"/>
    <mergeCell ref="N247:Q247"/>
    <mergeCell ref="F248:I248"/>
    <mergeCell ref="L258:M258"/>
    <mergeCell ref="N258:Q258"/>
    <mergeCell ref="F251:I251"/>
    <mergeCell ref="L251:M251"/>
    <mergeCell ref="N251:Q251"/>
    <mergeCell ref="F252:I252"/>
    <mergeCell ref="F253:I253"/>
    <mergeCell ref="F254:I254"/>
    <mergeCell ref="F249:I249"/>
    <mergeCell ref="F250:I250"/>
    <mergeCell ref="F243:I243"/>
    <mergeCell ref="L243:M243"/>
    <mergeCell ref="F247:I247"/>
    <mergeCell ref="L247:M247"/>
    <mergeCell ref="N243:Q243"/>
    <mergeCell ref="F244:I244"/>
    <mergeCell ref="F245:I245"/>
    <mergeCell ref="F246:I246"/>
    <mergeCell ref="F237:I237"/>
    <mergeCell ref="F238:I238"/>
    <mergeCell ref="F239:I239"/>
    <mergeCell ref="F240:I240"/>
    <mergeCell ref="F241:I241"/>
    <mergeCell ref="F242:I242"/>
    <mergeCell ref="N232:Q232"/>
    <mergeCell ref="F233:I233"/>
    <mergeCell ref="F234:I234"/>
    <mergeCell ref="F235:I235"/>
    <mergeCell ref="F236:I236"/>
    <mergeCell ref="L236:M236"/>
    <mergeCell ref="N236:Q236"/>
    <mergeCell ref="F232:I232"/>
    <mergeCell ref="L232:M232"/>
    <mergeCell ref="F224:I224"/>
    <mergeCell ref="F225:I225"/>
    <mergeCell ref="L225:M225"/>
    <mergeCell ref="F228:I228"/>
    <mergeCell ref="F229:I229"/>
    <mergeCell ref="F230:I230"/>
    <mergeCell ref="F231:I231"/>
    <mergeCell ref="N225:Q225"/>
    <mergeCell ref="F226:I226"/>
    <mergeCell ref="F227:I227"/>
    <mergeCell ref="N218:Q218"/>
    <mergeCell ref="F219:I219"/>
    <mergeCell ref="F220:I220"/>
    <mergeCell ref="F221:I221"/>
    <mergeCell ref="F222:I222"/>
    <mergeCell ref="F223:I223"/>
    <mergeCell ref="F218:I218"/>
    <mergeCell ref="L218:M218"/>
    <mergeCell ref="F209:I209"/>
    <mergeCell ref="F210:I210"/>
    <mergeCell ref="F212:I212"/>
    <mergeCell ref="L212:M212"/>
    <mergeCell ref="F214:I214"/>
    <mergeCell ref="F215:I215"/>
    <mergeCell ref="F216:I216"/>
    <mergeCell ref="F217:I217"/>
    <mergeCell ref="N212:Q212"/>
    <mergeCell ref="F213:I213"/>
    <mergeCell ref="N205:Q205"/>
    <mergeCell ref="F206:I206"/>
    <mergeCell ref="F207:I207"/>
    <mergeCell ref="F208:I208"/>
    <mergeCell ref="L208:M208"/>
    <mergeCell ref="N208:Q208"/>
    <mergeCell ref="F205:I205"/>
    <mergeCell ref="L205:M205"/>
    <mergeCell ref="F201:I201"/>
    <mergeCell ref="F202:I202"/>
    <mergeCell ref="F203:I203"/>
    <mergeCell ref="F204:I204"/>
    <mergeCell ref="N196:Q196"/>
    <mergeCell ref="F199:I199"/>
    <mergeCell ref="F200:I200"/>
    <mergeCell ref="F193:I193"/>
    <mergeCell ref="L193:M193"/>
    <mergeCell ref="F197:I197"/>
    <mergeCell ref="F198:I198"/>
    <mergeCell ref="L198:M198"/>
    <mergeCell ref="N198:Q198"/>
    <mergeCell ref="F194:I194"/>
    <mergeCell ref="F195:I195"/>
    <mergeCell ref="F196:I196"/>
    <mergeCell ref="L196:M196"/>
    <mergeCell ref="L188:M188"/>
    <mergeCell ref="N188:Q188"/>
    <mergeCell ref="F189:I189"/>
    <mergeCell ref="N193:Q193"/>
    <mergeCell ref="N192:Q192"/>
    <mergeCell ref="F186:I186"/>
    <mergeCell ref="F187:I187"/>
    <mergeCell ref="F190:I190"/>
    <mergeCell ref="F191:I191"/>
    <mergeCell ref="F188:I188"/>
    <mergeCell ref="F182:I182"/>
    <mergeCell ref="L182:M182"/>
    <mergeCell ref="N184:Q184"/>
    <mergeCell ref="F185:I185"/>
    <mergeCell ref="F184:I184"/>
    <mergeCell ref="L184:M184"/>
    <mergeCell ref="N182:Q182"/>
    <mergeCell ref="F183:I183"/>
    <mergeCell ref="F176:I176"/>
    <mergeCell ref="F177:I177"/>
    <mergeCell ref="L177:M177"/>
    <mergeCell ref="N177:Q177"/>
    <mergeCell ref="F178:I178"/>
    <mergeCell ref="F179:I179"/>
    <mergeCell ref="F180:I180"/>
    <mergeCell ref="F181:I181"/>
    <mergeCell ref="F172:I172"/>
    <mergeCell ref="F173:I173"/>
    <mergeCell ref="L173:M173"/>
    <mergeCell ref="N173:Q173"/>
    <mergeCell ref="F174:I174"/>
    <mergeCell ref="F175:I175"/>
    <mergeCell ref="L175:M175"/>
    <mergeCell ref="N175:Q175"/>
    <mergeCell ref="L169:M169"/>
    <mergeCell ref="N169:Q169"/>
    <mergeCell ref="F170:I170"/>
    <mergeCell ref="F171:I171"/>
    <mergeCell ref="L171:M171"/>
    <mergeCell ref="N171:Q171"/>
    <mergeCell ref="F164:I164"/>
    <mergeCell ref="F165:I165"/>
    <mergeCell ref="F166:I166"/>
    <mergeCell ref="F167:I167"/>
    <mergeCell ref="F168:I168"/>
    <mergeCell ref="F169:I169"/>
    <mergeCell ref="N160:Q160"/>
    <mergeCell ref="F161:I161"/>
    <mergeCell ref="F162:I162"/>
    <mergeCell ref="L162:M162"/>
    <mergeCell ref="N162:Q162"/>
    <mergeCell ref="F163:I163"/>
    <mergeCell ref="F160:I160"/>
    <mergeCell ref="L160:M160"/>
    <mergeCell ref="F156:I156"/>
    <mergeCell ref="F157:I157"/>
    <mergeCell ref="F158:I158"/>
    <mergeCell ref="F159:I159"/>
    <mergeCell ref="F153:I153"/>
    <mergeCell ref="L153:M153"/>
    <mergeCell ref="N153:Q153"/>
    <mergeCell ref="F154:I154"/>
    <mergeCell ref="F146:I146"/>
    <mergeCell ref="F155:I155"/>
    <mergeCell ref="L155:M155"/>
    <mergeCell ref="N155:Q155"/>
    <mergeCell ref="F149:I149"/>
    <mergeCell ref="L149:M149"/>
    <mergeCell ref="N149:Q149"/>
    <mergeCell ref="F150:I150"/>
    <mergeCell ref="F151:I151"/>
    <mergeCell ref="F152:I152"/>
    <mergeCell ref="N141:Q141"/>
    <mergeCell ref="F145:I145"/>
    <mergeCell ref="L145:M145"/>
    <mergeCell ref="N145:Q145"/>
    <mergeCell ref="N123:Q123"/>
    <mergeCell ref="L125:Q125"/>
    <mergeCell ref="F147:I147"/>
    <mergeCell ref="F148:I148"/>
    <mergeCell ref="F134:P134"/>
    <mergeCell ref="M136:P136"/>
    <mergeCell ref="M138:Q138"/>
    <mergeCell ref="M139:Q139"/>
    <mergeCell ref="F141:I141"/>
    <mergeCell ref="L141:M141"/>
    <mergeCell ref="C131:Q131"/>
    <mergeCell ref="F133:P133"/>
    <mergeCell ref="D119:H119"/>
    <mergeCell ref="N119:Q119"/>
    <mergeCell ref="D120:H120"/>
    <mergeCell ref="N120:Q120"/>
    <mergeCell ref="D121:H121"/>
    <mergeCell ref="N121:Q121"/>
    <mergeCell ref="D122:H122"/>
    <mergeCell ref="N122:Q122"/>
    <mergeCell ref="N113:Q113"/>
    <mergeCell ref="N114:Q114"/>
    <mergeCell ref="N115:Q115"/>
    <mergeCell ref="N117:Q117"/>
    <mergeCell ref="N103:Q103"/>
    <mergeCell ref="N104:Q104"/>
    <mergeCell ref="D118:H118"/>
    <mergeCell ref="N118:Q118"/>
    <mergeCell ref="N107:Q107"/>
    <mergeCell ref="N108:Q108"/>
    <mergeCell ref="N109:Q109"/>
    <mergeCell ref="N110:Q110"/>
    <mergeCell ref="N111:Q111"/>
    <mergeCell ref="N112:Q112"/>
    <mergeCell ref="N105:Q105"/>
    <mergeCell ref="N106:Q106"/>
    <mergeCell ref="N95:Q95"/>
    <mergeCell ref="N96:Q96"/>
    <mergeCell ref="N97:Q97"/>
    <mergeCell ref="N98:Q98"/>
    <mergeCell ref="N99:Q99"/>
    <mergeCell ref="N100:Q100"/>
    <mergeCell ref="N101:Q101"/>
    <mergeCell ref="N102:Q102"/>
    <mergeCell ref="N93:Q93"/>
    <mergeCell ref="N94:Q94"/>
    <mergeCell ref="M81:P81"/>
    <mergeCell ref="M83:Q83"/>
    <mergeCell ref="M84:Q84"/>
    <mergeCell ref="N89:Q89"/>
    <mergeCell ref="N90:Q90"/>
    <mergeCell ref="N91:Q91"/>
    <mergeCell ref="N92:Q92"/>
    <mergeCell ref="N88:Q88"/>
    <mergeCell ref="H33:J33"/>
    <mergeCell ref="M33:P33"/>
    <mergeCell ref="L35:P35"/>
    <mergeCell ref="C76:Q76"/>
    <mergeCell ref="F78:P78"/>
    <mergeCell ref="F79:P79"/>
    <mergeCell ref="B47:R47"/>
    <mergeCell ref="H31:J31"/>
    <mergeCell ref="M31:P31"/>
    <mergeCell ref="C86:G86"/>
    <mergeCell ref="N86:Q86"/>
    <mergeCell ref="H29:J29"/>
    <mergeCell ref="M29:P29"/>
    <mergeCell ref="H30:J30"/>
    <mergeCell ref="M30:P30"/>
    <mergeCell ref="O14:P14"/>
    <mergeCell ref="E15:L15"/>
    <mergeCell ref="O15:P15"/>
    <mergeCell ref="H32:J32"/>
    <mergeCell ref="M32:P32"/>
    <mergeCell ref="O20:P20"/>
    <mergeCell ref="O21:P21"/>
    <mergeCell ref="M24:P24"/>
    <mergeCell ref="M25:P25"/>
    <mergeCell ref="M27:P27"/>
    <mergeCell ref="O17:P17"/>
    <mergeCell ref="O18:P18"/>
    <mergeCell ref="C2:Q2"/>
    <mergeCell ref="C4:Q4"/>
    <mergeCell ref="F6:P6"/>
    <mergeCell ref="F7:P7"/>
    <mergeCell ref="O9:P9"/>
    <mergeCell ref="O11:P11"/>
    <mergeCell ref="O8:P8"/>
    <mergeCell ref="O12:P12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41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2014-03-19T15:01:38Z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